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DULK 2021\Úprava rozpočtu přímých NIV\"/>
    </mc:Choice>
  </mc:AlternateContent>
  <xr:revisionPtr revIDLastSave="0" documentId="8_{36FE30F8-EBF5-4E12-8489-E4824B7D3F42}" xr6:coauthVersionLast="47" xr6:coauthVersionMax="47" xr10:uidLastSave="{00000000-0000-0000-0000-000000000000}"/>
  <bookViews>
    <workbookView xWindow="1470" yWindow="1470" windowWidth="18900" windowHeight="11055" tabRatio="602" firstSheet="11" activeTab="1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ČL!$G$1:$G$319</definedName>
    <definedName name="_xlnm._FilterDatabase" localSheetId="1" hidden="1">FR!$F$1:$F$175</definedName>
    <definedName name="_xlnm._FilterDatabase" localSheetId="8" hidden="1">JI!$G$1:$G$162</definedName>
    <definedName name="_xlnm._FilterDatabase" localSheetId="2" hidden="1">JN!$G$1:$G$201</definedName>
    <definedName name="_xlnm._FilterDatabase" localSheetId="0" hidden="1">LB!$F$1:$F$613</definedName>
    <definedName name="_xlnm._FilterDatabase" localSheetId="6" hidden="1">NB!$G$1:$G$144</definedName>
    <definedName name="_xlnm._FilterDatabase" localSheetId="7" hidden="1">SM!$G$1:$G$184</definedName>
    <definedName name="_xlnm._FilterDatabase" localSheetId="3" hidden="1">TA!$G$1:$G$116</definedName>
    <definedName name="_xlnm._FilterDatabase" localSheetId="9" hidden="1">TU!$G$1:$G$219</definedName>
    <definedName name="_xlnm._FilterDatabase" localSheetId="4" hidden="1">ŽB!$G$1:$G$91</definedName>
    <definedName name="_xlnm.Print_Titles" localSheetId="1">FR!$8:$11</definedName>
    <definedName name="_xlnm.Print_Titles" localSheetId="0">LB!$1:$11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4" i="42" l="1"/>
  <c r="AF119" i="41"/>
  <c r="AF117" i="40"/>
  <c r="AF112" i="40"/>
  <c r="AC19" i="45"/>
  <c r="AD19" i="45"/>
  <c r="AE19" i="45"/>
  <c r="AF19" i="45"/>
  <c r="AG19" i="45"/>
  <c r="AH19" i="45"/>
  <c r="AI19" i="45"/>
  <c r="AJ19" i="45"/>
  <c r="AK19" i="45"/>
  <c r="AL19" i="45"/>
  <c r="AM19" i="45"/>
  <c r="AN19" i="45"/>
  <c r="AO19" i="45"/>
  <c r="AP19" i="45"/>
  <c r="AQ19" i="45"/>
  <c r="AR19" i="45"/>
  <c r="AS19" i="45"/>
  <c r="AT19" i="45"/>
  <c r="AC20" i="45"/>
  <c r="AD20" i="45"/>
  <c r="AE20" i="45"/>
  <c r="AF20" i="45"/>
  <c r="AG20" i="45"/>
  <c r="AH20" i="45"/>
  <c r="AI20" i="45"/>
  <c r="AJ20" i="45"/>
  <c r="AM20" i="45"/>
  <c r="AN20" i="45"/>
  <c r="AR20" i="45"/>
  <c r="AS20" i="45"/>
  <c r="AT20" i="45"/>
  <c r="AC21" i="45"/>
  <c r="AD21" i="45"/>
  <c r="AE21" i="45"/>
  <c r="AF21" i="45"/>
  <c r="AG21" i="45"/>
  <c r="AH21" i="45"/>
  <c r="AI21" i="45"/>
  <c r="AJ21" i="45"/>
  <c r="AL21" i="45"/>
  <c r="AM21" i="45"/>
  <c r="AN21" i="45"/>
  <c r="AO21" i="45"/>
  <c r="AP21" i="45"/>
  <c r="AR21" i="45"/>
  <c r="AS21" i="45"/>
  <c r="AT21" i="45"/>
  <c r="AC22" i="45"/>
  <c r="AD22" i="45"/>
  <c r="AE22" i="45"/>
  <c r="AF22" i="45"/>
  <c r="AG22" i="45"/>
  <c r="AH22" i="45"/>
  <c r="AI22" i="45"/>
  <c r="AJ22" i="45"/>
  <c r="AL22" i="45"/>
  <c r="AM22" i="45"/>
  <c r="AN22" i="45"/>
  <c r="AO22" i="45"/>
  <c r="AP22" i="45"/>
  <c r="AR22" i="45"/>
  <c r="AS22" i="45"/>
  <c r="AT22" i="45"/>
  <c r="U19" i="45"/>
  <c r="V19" i="45"/>
  <c r="W19" i="45"/>
  <c r="X19" i="45"/>
  <c r="Y19" i="45"/>
  <c r="Z19" i="45"/>
  <c r="AA19" i="45"/>
  <c r="AB19" i="45"/>
  <c r="W20" i="45"/>
  <c r="AA20" i="45"/>
  <c r="AB20" i="45"/>
  <c r="U21" i="45"/>
  <c r="V21" i="45"/>
  <c r="W21" i="45"/>
  <c r="AA21" i="45"/>
  <c r="AB21" i="45"/>
  <c r="U22" i="45"/>
  <c r="V22" i="45"/>
  <c r="W22" i="45"/>
  <c r="AA22" i="45"/>
  <c r="AB22" i="45"/>
  <c r="Q19" i="45"/>
  <c r="R19" i="45"/>
  <c r="S19" i="45"/>
  <c r="T19" i="45"/>
  <c r="Q20" i="45"/>
  <c r="R20" i="45"/>
  <c r="S20" i="45"/>
  <c r="Q21" i="45"/>
  <c r="R21" i="45"/>
  <c r="S21" i="45"/>
  <c r="T21" i="45"/>
  <c r="Q22" i="45"/>
  <c r="R22" i="45"/>
  <c r="S22" i="45"/>
  <c r="T22" i="45"/>
  <c r="C19" i="45"/>
  <c r="D19" i="45"/>
  <c r="E19" i="45"/>
  <c r="F19" i="45"/>
  <c r="G19" i="45"/>
  <c r="H19" i="45"/>
  <c r="I19" i="45"/>
  <c r="J19" i="45"/>
  <c r="K19" i="45"/>
  <c r="L19" i="45"/>
  <c r="M19" i="45"/>
  <c r="N19" i="45"/>
  <c r="O19" i="45"/>
  <c r="P19" i="45"/>
  <c r="C20" i="45"/>
  <c r="D20" i="45"/>
  <c r="E20" i="45"/>
  <c r="F20" i="45"/>
  <c r="G20" i="45"/>
  <c r="H20" i="45"/>
  <c r="I20" i="45"/>
  <c r="J20" i="45"/>
  <c r="K20" i="45"/>
  <c r="L20" i="45"/>
  <c r="M20" i="45"/>
  <c r="N20" i="45"/>
  <c r="C21" i="45"/>
  <c r="D21" i="45"/>
  <c r="E21" i="45"/>
  <c r="F21" i="45"/>
  <c r="G21" i="45"/>
  <c r="H21" i="45"/>
  <c r="I21" i="45"/>
  <c r="J21" i="45"/>
  <c r="K21" i="45"/>
  <c r="L21" i="45"/>
  <c r="M21" i="45"/>
  <c r="N21" i="45"/>
  <c r="O21" i="45"/>
  <c r="P21" i="45"/>
  <c r="C22" i="45"/>
  <c r="D22" i="45"/>
  <c r="E22" i="45"/>
  <c r="F22" i="45"/>
  <c r="G22" i="45"/>
  <c r="H22" i="45"/>
  <c r="I22" i="45"/>
  <c r="J22" i="45"/>
  <c r="K22" i="45"/>
  <c r="L22" i="45"/>
  <c r="M22" i="45"/>
  <c r="N22" i="45"/>
  <c r="O22" i="45"/>
  <c r="P22" i="45"/>
  <c r="B22" i="45"/>
  <c r="B21" i="45"/>
  <c r="B20" i="45"/>
  <c r="B19" i="45"/>
  <c r="C16" i="45"/>
  <c r="D16" i="45"/>
  <c r="E16" i="45"/>
  <c r="F16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AA16" i="45"/>
  <c r="AB16" i="45"/>
  <c r="AC16" i="45"/>
  <c r="AD16" i="45"/>
  <c r="AE16" i="45"/>
  <c r="AF16" i="45"/>
  <c r="AG16" i="45"/>
  <c r="AH16" i="45"/>
  <c r="AI16" i="45"/>
  <c r="AJ16" i="45"/>
  <c r="AK16" i="45"/>
  <c r="AL16" i="45"/>
  <c r="AM16" i="45"/>
  <c r="AN16" i="45"/>
  <c r="AO16" i="45"/>
  <c r="AP16" i="45"/>
  <c r="AQ16" i="45"/>
  <c r="AR16" i="45"/>
  <c r="AS16" i="45"/>
  <c r="AT16" i="45"/>
  <c r="C17" i="45"/>
  <c r="D17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AF17" i="45"/>
  <c r="AG17" i="45"/>
  <c r="AH17" i="45"/>
  <c r="AI17" i="45"/>
  <c r="AJ17" i="45"/>
  <c r="AK17" i="45"/>
  <c r="AL17" i="45"/>
  <c r="AM17" i="45"/>
  <c r="AN17" i="45"/>
  <c r="AO17" i="45"/>
  <c r="AP17" i="45"/>
  <c r="AQ17" i="45"/>
  <c r="AR17" i="45"/>
  <c r="AS17" i="45"/>
  <c r="AT17" i="45"/>
  <c r="C18" i="45"/>
  <c r="D18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AR18" i="45"/>
  <c r="AS18" i="45"/>
  <c r="AT18" i="45"/>
  <c r="B17" i="45"/>
  <c r="B16" i="45"/>
  <c r="C15" i="45"/>
  <c r="D15" i="45"/>
  <c r="E15" i="45"/>
  <c r="F15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AA15" i="45"/>
  <c r="AB15" i="45"/>
  <c r="AC15" i="45"/>
  <c r="AD15" i="45"/>
  <c r="AE15" i="45"/>
  <c r="AF15" i="45"/>
  <c r="AG15" i="45"/>
  <c r="AH15" i="45"/>
  <c r="AI15" i="45"/>
  <c r="AJ15" i="45"/>
  <c r="AK15" i="45"/>
  <c r="AL15" i="45"/>
  <c r="AM15" i="45"/>
  <c r="AN15" i="45"/>
  <c r="AO15" i="45"/>
  <c r="AP15" i="45"/>
  <c r="AQ15" i="45"/>
  <c r="AR15" i="45"/>
  <c r="AS15" i="45"/>
  <c r="AT15" i="45"/>
  <c r="B15" i="45"/>
  <c r="C14" i="45"/>
  <c r="D14" i="45"/>
  <c r="E14" i="45"/>
  <c r="F14" i="45"/>
  <c r="G14" i="45"/>
  <c r="H14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B14" i="45"/>
  <c r="AN209" i="42" l="1"/>
  <c r="AM209" i="42"/>
  <c r="AL209" i="42"/>
  <c r="AK209" i="42"/>
  <c r="AJ209" i="42"/>
  <c r="AI209" i="42"/>
  <c r="AH209" i="42"/>
  <c r="AE209" i="42"/>
  <c r="AD209" i="42"/>
  <c r="Y209" i="42"/>
  <c r="X209" i="42"/>
  <c r="V209" i="42"/>
  <c r="U209" i="42"/>
  <c r="T209" i="42"/>
  <c r="R209" i="42"/>
  <c r="Q209" i="42"/>
  <c r="P209" i="42"/>
  <c r="O209" i="42"/>
  <c r="N209" i="42"/>
  <c r="M209" i="42"/>
  <c r="L209" i="42"/>
  <c r="K209" i="42"/>
  <c r="J209" i="42"/>
  <c r="I209" i="42"/>
  <c r="AN208" i="42"/>
  <c r="AM208" i="42"/>
  <c r="AL208" i="42"/>
  <c r="AK208" i="42"/>
  <c r="AJ208" i="42"/>
  <c r="AI208" i="42"/>
  <c r="AH208" i="42"/>
  <c r="AE208" i="42"/>
  <c r="AD208" i="42"/>
  <c r="Y208" i="42"/>
  <c r="X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AN207" i="42"/>
  <c r="AM207" i="42"/>
  <c r="AL207" i="42"/>
  <c r="AK207" i="42"/>
  <c r="AJ207" i="42"/>
  <c r="AI207" i="42"/>
  <c r="AH207" i="42"/>
  <c r="AE207" i="42"/>
  <c r="AD207" i="42"/>
  <c r="Y207" i="42"/>
  <c r="X207" i="42"/>
  <c r="V207" i="42"/>
  <c r="U207" i="42"/>
  <c r="T207" i="42"/>
  <c r="R207" i="42"/>
  <c r="Q207" i="42"/>
  <c r="P207" i="42"/>
  <c r="O207" i="42"/>
  <c r="N207" i="42"/>
  <c r="M207" i="42"/>
  <c r="L207" i="42"/>
  <c r="K207" i="42"/>
  <c r="J207" i="42"/>
  <c r="I207" i="42"/>
  <c r="AN206" i="42"/>
  <c r="AM206" i="42"/>
  <c r="AL206" i="42"/>
  <c r="AK206" i="42"/>
  <c r="AJ206" i="42"/>
  <c r="AI206" i="42"/>
  <c r="AH206" i="42"/>
  <c r="AE206" i="42"/>
  <c r="AD206" i="42"/>
  <c r="Y206" i="42"/>
  <c r="X206" i="42"/>
  <c r="V206" i="42"/>
  <c r="U206" i="42"/>
  <c r="T206" i="42"/>
  <c r="R206" i="42"/>
  <c r="Q206" i="42"/>
  <c r="P206" i="42"/>
  <c r="O206" i="42"/>
  <c r="N206" i="42"/>
  <c r="M206" i="42"/>
  <c r="L206" i="42"/>
  <c r="K206" i="42"/>
  <c r="J206" i="42"/>
  <c r="I206" i="42"/>
  <c r="BA205" i="42"/>
  <c r="AZ205" i="42"/>
  <c r="AY205" i="42"/>
  <c r="AX205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K205" i="42"/>
  <c r="AJ205" i="42"/>
  <c r="AI205" i="42"/>
  <c r="AH205" i="42"/>
  <c r="AG205" i="42"/>
  <c r="AF205" i="42"/>
  <c r="AE205" i="42"/>
  <c r="AD205" i="42"/>
  <c r="AC205" i="42"/>
  <c r="AB205" i="42"/>
  <c r="AA205" i="42"/>
  <c r="Z205" i="42"/>
  <c r="Y205" i="42"/>
  <c r="X205" i="42"/>
  <c r="W205" i="42"/>
  <c r="V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BA204" i="42"/>
  <c r="AZ204" i="42"/>
  <c r="AY204" i="42"/>
  <c r="AX204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W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AN203" i="42"/>
  <c r="AM203" i="42"/>
  <c r="AL203" i="42"/>
  <c r="AK203" i="42"/>
  <c r="AJ203" i="42"/>
  <c r="AI203" i="42"/>
  <c r="AH203" i="42"/>
  <c r="AE203" i="42"/>
  <c r="AD203" i="42"/>
  <c r="Y203" i="42"/>
  <c r="X203" i="42"/>
  <c r="V203" i="42"/>
  <c r="U203" i="42"/>
  <c r="T203" i="42"/>
  <c r="R203" i="42"/>
  <c r="Q203" i="42"/>
  <c r="P203" i="42"/>
  <c r="O203" i="42"/>
  <c r="N203" i="42"/>
  <c r="M203" i="42"/>
  <c r="L203" i="42"/>
  <c r="K203" i="42"/>
  <c r="J203" i="42"/>
  <c r="I203" i="42"/>
  <c r="AN202" i="42"/>
  <c r="AM202" i="42"/>
  <c r="AL202" i="42"/>
  <c r="AK202" i="42"/>
  <c r="AJ202" i="42"/>
  <c r="AI202" i="42"/>
  <c r="AH202" i="42"/>
  <c r="AE202" i="42"/>
  <c r="AD202" i="42"/>
  <c r="Y202" i="42"/>
  <c r="X202" i="42"/>
  <c r="V202" i="42"/>
  <c r="U202" i="42"/>
  <c r="T202" i="42"/>
  <c r="R202" i="42"/>
  <c r="Q202" i="42"/>
  <c r="P202" i="42"/>
  <c r="O202" i="42"/>
  <c r="N202" i="42"/>
  <c r="M202" i="42"/>
  <c r="L202" i="42"/>
  <c r="K202" i="42"/>
  <c r="J202" i="42"/>
  <c r="I202" i="42"/>
  <c r="AN201" i="42"/>
  <c r="AM201" i="42"/>
  <c r="AL201" i="42"/>
  <c r="AK201" i="42"/>
  <c r="AJ201" i="42"/>
  <c r="AI201" i="42"/>
  <c r="AH201" i="42"/>
  <c r="AE201" i="42"/>
  <c r="AD201" i="42"/>
  <c r="Y201" i="42"/>
  <c r="X201" i="42"/>
  <c r="V201" i="42"/>
  <c r="U201" i="42"/>
  <c r="T201" i="42"/>
  <c r="R201" i="42"/>
  <c r="Q201" i="42"/>
  <c r="P201" i="42"/>
  <c r="O201" i="42"/>
  <c r="N201" i="42"/>
  <c r="M201" i="42"/>
  <c r="L201" i="42"/>
  <c r="K201" i="42"/>
  <c r="J201" i="42"/>
  <c r="I201" i="42"/>
  <c r="AN200" i="42"/>
  <c r="AN199" i="42" s="1"/>
  <c r="AM200" i="42"/>
  <c r="AM199" i="42" s="1"/>
  <c r="AL200" i="42"/>
  <c r="AL199" i="42" s="1"/>
  <c r="AK200" i="42"/>
  <c r="AJ200" i="42"/>
  <c r="AJ199" i="42" s="1"/>
  <c r="AI200" i="42"/>
  <c r="AH200" i="42"/>
  <c r="AH199" i="42" s="1"/>
  <c r="AE200" i="42"/>
  <c r="AD200" i="42"/>
  <c r="Y200" i="42"/>
  <c r="X200" i="42"/>
  <c r="X199" i="42" s="1"/>
  <c r="V200" i="42"/>
  <c r="U200" i="42"/>
  <c r="T200" i="42"/>
  <c r="T199" i="42" s="1"/>
  <c r="R200" i="42"/>
  <c r="Q200" i="42"/>
  <c r="P200" i="42"/>
  <c r="O200" i="42"/>
  <c r="N200" i="42"/>
  <c r="M200" i="42"/>
  <c r="L200" i="42"/>
  <c r="L199" i="42" s="1"/>
  <c r="K200" i="42"/>
  <c r="J200" i="42"/>
  <c r="I200" i="42"/>
  <c r="P197" i="42"/>
  <c r="I197" i="42"/>
  <c r="R196" i="42"/>
  <c r="Q196" i="42"/>
  <c r="P196" i="42"/>
  <c r="O196" i="42"/>
  <c r="N196" i="42"/>
  <c r="M196" i="42"/>
  <c r="L196" i="42"/>
  <c r="K196" i="42"/>
  <c r="J196" i="42"/>
  <c r="I196" i="42"/>
  <c r="AN195" i="42"/>
  <c r="AM195" i="42"/>
  <c r="AL195" i="42"/>
  <c r="AK195" i="42"/>
  <c r="AJ195" i="42"/>
  <c r="AI195" i="42"/>
  <c r="AH195" i="42"/>
  <c r="AE195" i="42"/>
  <c r="AD195" i="42"/>
  <c r="Y195" i="42"/>
  <c r="X195" i="42"/>
  <c r="V195" i="42"/>
  <c r="U195" i="42"/>
  <c r="T195" i="42"/>
  <c r="AU194" i="42"/>
  <c r="AT194" i="42"/>
  <c r="AQ194" i="42"/>
  <c r="AY194" i="42" s="1"/>
  <c r="AP194" i="42"/>
  <c r="BA194" i="42" s="1"/>
  <c r="AO194" i="42"/>
  <c r="AZ194" i="42" s="1"/>
  <c r="AF194" i="42"/>
  <c r="AX194" i="42" s="1"/>
  <c r="Z194" i="42"/>
  <c r="W194" i="42"/>
  <c r="S194" i="42"/>
  <c r="AZ193" i="42"/>
  <c r="AU193" i="42"/>
  <c r="AP193" i="42"/>
  <c r="AO193" i="42"/>
  <c r="AF193" i="42"/>
  <c r="AX193" i="42" s="1"/>
  <c r="AC193" i="42"/>
  <c r="AW193" i="42" s="1"/>
  <c r="AA193" i="42"/>
  <c r="Z193" i="42"/>
  <c r="AT193" i="42" s="1"/>
  <c r="W193" i="42"/>
  <c r="S193" i="42"/>
  <c r="BA192" i="42"/>
  <c r="AZ192" i="42"/>
  <c r="AU192" i="42"/>
  <c r="AQ192" i="42"/>
  <c r="AY192" i="42" s="1"/>
  <c r="AP192" i="42"/>
  <c r="AO192" i="42"/>
  <c r="AF192" i="42"/>
  <c r="AX192" i="42" s="1"/>
  <c r="AA192" i="42"/>
  <c r="Z192" i="42"/>
  <c r="AT192" i="42" s="1"/>
  <c r="S192" i="42"/>
  <c r="W192" i="42" s="1"/>
  <c r="AC192" i="42" s="1"/>
  <c r="AW192" i="42" s="1"/>
  <c r="AZ191" i="42"/>
  <c r="AX191" i="42"/>
  <c r="AU191" i="42"/>
  <c r="AT191" i="42"/>
  <c r="AP191" i="42"/>
  <c r="BA191" i="42" s="1"/>
  <c r="AO191" i="42"/>
  <c r="AF191" i="42"/>
  <c r="AC191" i="42"/>
  <c r="AW191" i="42" s="1"/>
  <c r="Z191" i="42"/>
  <c r="W191" i="42"/>
  <c r="S191" i="42"/>
  <c r="AX190" i="42"/>
  <c r="AU190" i="42"/>
  <c r="AS190" i="42"/>
  <c r="AP190" i="42"/>
  <c r="BA190" i="42" s="1"/>
  <c r="AO190" i="42"/>
  <c r="AF190" i="42"/>
  <c r="AB190" i="42"/>
  <c r="AV190" i="42" s="1"/>
  <c r="Z190" i="42"/>
  <c r="AT190" i="42" s="1"/>
  <c r="W190" i="42"/>
  <c r="S190" i="42"/>
  <c r="AZ189" i="42"/>
  <c r="AX189" i="42"/>
  <c r="AU189" i="42"/>
  <c r="AP189" i="42"/>
  <c r="AO189" i="42"/>
  <c r="AF189" i="42"/>
  <c r="AC189" i="42"/>
  <c r="Z189" i="42"/>
  <c r="AT189" i="42" s="1"/>
  <c r="AT195" i="42" s="1"/>
  <c r="W189" i="42"/>
  <c r="S189" i="42"/>
  <c r="AO188" i="42"/>
  <c r="AN188" i="42"/>
  <c r="AM188" i="42"/>
  <c r="AL188" i="42"/>
  <c r="AK188" i="42"/>
  <c r="AJ188" i="42"/>
  <c r="AI188" i="42"/>
  <c r="AH188" i="42"/>
  <c r="AE188" i="42"/>
  <c r="AD188" i="42"/>
  <c r="Y188" i="42"/>
  <c r="X188" i="42"/>
  <c r="V188" i="42"/>
  <c r="U188" i="42"/>
  <c r="T188" i="42"/>
  <c r="AZ187" i="42"/>
  <c r="AX187" i="42"/>
  <c r="AU187" i="42"/>
  <c r="AT187" i="42"/>
  <c r="AP187" i="42"/>
  <c r="AO187" i="42"/>
  <c r="AF187" i="42"/>
  <c r="AC187" i="42"/>
  <c r="AW187" i="42" s="1"/>
  <c r="Z187" i="42"/>
  <c r="AA187" i="42" s="1"/>
  <c r="W187" i="42"/>
  <c r="S187" i="42"/>
  <c r="BA186" i="42"/>
  <c r="AZ186" i="42"/>
  <c r="AU186" i="42"/>
  <c r="AQ186" i="42"/>
  <c r="AY186" i="42" s="1"/>
  <c r="AP186" i="42"/>
  <c r="AO186" i="42"/>
  <c r="AF186" i="42"/>
  <c r="AX186" i="42" s="1"/>
  <c r="Z186" i="42"/>
  <c r="AT186" i="42" s="1"/>
  <c r="S186" i="42"/>
  <c r="W186" i="42" s="1"/>
  <c r="BA185" i="42"/>
  <c r="AX185" i="42"/>
  <c r="AU185" i="42"/>
  <c r="AT185" i="42"/>
  <c r="AP185" i="42"/>
  <c r="AO185" i="42"/>
  <c r="AF185" i="42"/>
  <c r="Z185" i="42"/>
  <c r="S185" i="42"/>
  <c r="W185" i="42" s="1"/>
  <c r="BA184" i="42"/>
  <c r="AU184" i="42"/>
  <c r="AT184" i="42"/>
  <c r="AP184" i="42"/>
  <c r="AO184" i="42"/>
  <c r="AZ184" i="42" s="1"/>
  <c r="AF184" i="42"/>
  <c r="AX184" i="42" s="1"/>
  <c r="Z184" i="42"/>
  <c r="S184" i="42"/>
  <c r="AZ183" i="42"/>
  <c r="AU183" i="42"/>
  <c r="AU188" i="42" s="1"/>
  <c r="AT183" i="42"/>
  <c r="AP183" i="42"/>
  <c r="AO183" i="42"/>
  <c r="AF183" i="42"/>
  <c r="AA183" i="42"/>
  <c r="Z183" i="42"/>
  <c r="W183" i="42"/>
  <c r="S183" i="42"/>
  <c r="AN182" i="42"/>
  <c r="AM182" i="42"/>
  <c r="AL182" i="42"/>
  <c r="AK182" i="42"/>
  <c r="AJ182" i="42"/>
  <c r="AI182" i="42"/>
  <c r="AH182" i="42"/>
  <c r="AF182" i="42"/>
  <c r="AE182" i="42"/>
  <c r="AD182" i="42"/>
  <c r="Y182" i="42"/>
  <c r="X182" i="42"/>
  <c r="V182" i="42"/>
  <c r="U182" i="42"/>
  <c r="T182" i="42"/>
  <c r="AZ181" i="42"/>
  <c r="AU181" i="42"/>
  <c r="AT181" i="42"/>
  <c r="AP181" i="42"/>
  <c r="AO181" i="42"/>
  <c r="AF181" i="42"/>
  <c r="AX181" i="42" s="1"/>
  <c r="AA181" i="42"/>
  <c r="Z181" i="42"/>
  <c r="W181" i="42"/>
  <c r="S181" i="42"/>
  <c r="BA180" i="42"/>
  <c r="AU180" i="42"/>
  <c r="AP180" i="42"/>
  <c r="AO180" i="42"/>
  <c r="AF180" i="42"/>
  <c r="AX180" i="42" s="1"/>
  <c r="Z180" i="42"/>
  <c r="AT180" i="42" s="1"/>
  <c r="S180" i="42"/>
  <c r="W180" i="42" s="1"/>
  <c r="AZ179" i="42"/>
  <c r="AX179" i="42"/>
  <c r="AU179" i="42"/>
  <c r="AQ179" i="42"/>
  <c r="AY179" i="42" s="1"/>
  <c r="AP179" i="42"/>
  <c r="BA179" i="42" s="1"/>
  <c r="AO179" i="42"/>
  <c r="AF179" i="42"/>
  <c r="AA179" i="42"/>
  <c r="Z179" i="42"/>
  <c r="AT179" i="42" s="1"/>
  <c r="W179" i="42"/>
  <c r="S179" i="42"/>
  <c r="BA178" i="42"/>
  <c r="AU178" i="42"/>
  <c r="AP178" i="42"/>
  <c r="AO178" i="42"/>
  <c r="AF178" i="42"/>
  <c r="AX178" i="42" s="1"/>
  <c r="AB178" i="42"/>
  <c r="AV178" i="42" s="1"/>
  <c r="AA178" i="42"/>
  <c r="Z178" i="42"/>
  <c r="AT178" i="42" s="1"/>
  <c r="S178" i="42"/>
  <c r="W178" i="42" s="1"/>
  <c r="AC178" i="42" s="1"/>
  <c r="AW178" i="42" s="1"/>
  <c r="BA177" i="42"/>
  <c r="AZ177" i="42"/>
  <c r="AX177" i="42"/>
  <c r="AU177" i="42"/>
  <c r="AT177" i="42"/>
  <c r="AP177" i="42"/>
  <c r="AO177" i="42"/>
  <c r="AF177" i="42"/>
  <c r="AA177" i="42"/>
  <c r="Z177" i="42"/>
  <c r="W177" i="42"/>
  <c r="AB177" i="42" s="1"/>
  <c r="AV177" i="42" s="1"/>
  <c r="S177" i="42"/>
  <c r="AN176" i="42"/>
  <c r="AM176" i="42"/>
  <c r="AL176" i="42"/>
  <c r="AK176" i="42"/>
  <c r="AJ176" i="42"/>
  <c r="AI176" i="42"/>
  <c r="AH176" i="42"/>
  <c r="AE176" i="42"/>
  <c r="AD176" i="42"/>
  <c r="Z176" i="42"/>
  <c r="Y176" i="42"/>
  <c r="X176" i="42"/>
  <c r="V176" i="42"/>
  <c r="U176" i="42"/>
  <c r="T176" i="42"/>
  <c r="BA175" i="42"/>
  <c r="AX175" i="42"/>
  <c r="AW175" i="42"/>
  <c r="AU175" i="42"/>
  <c r="AT175" i="42"/>
  <c r="AS175" i="42"/>
  <c r="AP175" i="42"/>
  <c r="AO175" i="42"/>
  <c r="AF175" i="42"/>
  <c r="AB175" i="42"/>
  <c r="AV175" i="42" s="1"/>
  <c r="Z175" i="42"/>
  <c r="S175" i="42"/>
  <c r="W175" i="42" s="1"/>
  <c r="AC175" i="42" s="1"/>
  <c r="BA174" i="42"/>
  <c r="AU174" i="42"/>
  <c r="AT174" i="42"/>
  <c r="AP174" i="42"/>
  <c r="AO174" i="42"/>
  <c r="AZ174" i="42" s="1"/>
  <c r="AF174" i="42"/>
  <c r="AX174" i="42" s="1"/>
  <c r="Z174" i="42"/>
  <c r="S174" i="42"/>
  <c r="W174" i="42" s="1"/>
  <c r="AZ173" i="42"/>
  <c r="AU173" i="42"/>
  <c r="AT173" i="42"/>
  <c r="AQ173" i="42"/>
  <c r="AY173" i="42" s="1"/>
  <c r="AP173" i="42"/>
  <c r="BA173" i="42" s="1"/>
  <c r="AO173" i="42"/>
  <c r="AF173" i="42"/>
  <c r="AX173" i="42" s="1"/>
  <c r="AC173" i="42"/>
  <c r="AW173" i="42" s="1"/>
  <c r="AA173" i="42"/>
  <c r="Z173" i="42"/>
  <c r="W173" i="42"/>
  <c r="S173" i="42"/>
  <c r="BA172" i="42"/>
  <c r="AU172" i="42"/>
  <c r="AS172" i="42"/>
  <c r="AP172" i="42"/>
  <c r="AO172" i="42"/>
  <c r="AF172" i="42"/>
  <c r="AX172" i="42" s="1"/>
  <c r="Z172" i="42"/>
  <c r="S172" i="42"/>
  <c r="W172" i="42" s="1"/>
  <c r="AZ171" i="42"/>
  <c r="AX171" i="42"/>
  <c r="AU171" i="42"/>
  <c r="AT171" i="42"/>
  <c r="AP171" i="42"/>
  <c r="BA171" i="42" s="1"/>
  <c r="AO171" i="42"/>
  <c r="AF171" i="42"/>
  <c r="Z171" i="42"/>
  <c r="W171" i="42"/>
  <c r="S171" i="42"/>
  <c r="AU170" i="42"/>
  <c r="AU176" i="42" s="1"/>
  <c r="AP170" i="42"/>
  <c r="AO170" i="42"/>
  <c r="AZ170" i="42" s="1"/>
  <c r="AF170" i="42"/>
  <c r="Z170" i="42"/>
  <c r="AT170" i="42" s="1"/>
  <c r="W170" i="42"/>
  <c r="S170" i="42"/>
  <c r="S176" i="42" s="1"/>
  <c r="AN169" i="42"/>
  <c r="AM169" i="42"/>
  <c r="AL169" i="42"/>
  <c r="AK169" i="42"/>
  <c r="AJ169" i="42"/>
  <c r="AI169" i="42"/>
  <c r="AH169" i="42"/>
  <c r="AF169" i="42"/>
  <c r="AE169" i="42"/>
  <c r="AD169" i="42"/>
  <c r="Y169" i="42"/>
  <c r="X169" i="42"/>
  <c r="V169" i="42"/>
  <c r="U169" i="42"/>
  <c r="T169" i="42"/>
  <c r="AU168" i="42"/>
  <c r="AT168" i="42"/>
  <c r="AP168" i="42"/>
  <c r="BA168" i="42" s="1"/>
  <c r="AO168" i="42"/>
  <c r="AF168" i="42"/>
  <c r="AX168" i="42" s="1"/>
  <c r="Z168" i="42"/>
  <c r="W168" i="42"/>
  <c r="S168" i="42"/>
  <c r="AZ167" i="42"/>
  <c r="AX167" i="42"/>
  <c r="AU167" i="42"/>
  <c r="AQ167" i="42"/>
  <c r="AY167" i="42" s="1"/>
  <c r="AP167" i="42"/>
  <c r="BA167" i="42" s="1"/>
  <c r="AO167" i="42"/>
  <c r="AF167" i="42"/>
  <c r="Z167" i="42"/>
  <c r="AT167" i="42" s="1"/>
  <c r="W167" i="42"/>
  <c r="S167" i="42"/>
  <c r="BA166" i="42"/>
  <c r="AU166" i="42"/>
  <c r="AP166" i="42"/>
  <c r="AO166" i="42"/>
  <c r="AF166" i="42"/>
  <c r="AX166" i="42" s="1"/>
  <c r="AB166" i="42"/>
  <c r="AV166" i="42" s="1"/>
  <c r="AA166" i="42"/>
  <c r="Z166" i="42"/>
  <c r="AT166" i="42" s="1"/>
  <c r="S166" i="42"/>
  <c r="W166" i="42" s="1"/>
  <c r="AC166" i="42" s="1"/>
  <c r="AW166" i="42" s="1"/>
  <c r="BA165" i="42"/>
  <c r="AZ165" i="42"/>
  <c r="AX165" i="42"/>
  <c r="AU165" i="42"/>
  <c r="AT165" i="42"/>
  <c r="AP165" i="42"/>
  <c r="AO165" i="42"/>
  <c r="AF165" i="42"/>
  <c r="AA165" i="42"/>
  <c r="Z165" i="42"/>
  <c r="W165" i="42"/>
  <c r="S165" i="42"/>
  <c r="AX164" i="42"/>
  <c r="AU164" i="42"/>
  <c r="AP164" i="42"/>
  <c r="AP169" i="42" s="1"/>
  <c r="AO164" i="42"/>
  <c r="AF164" i="42"/>
  <c r="Z164" i="42"/>
  <c r="Z169" i="42" s="1"/>
  <c r="W164" i="42"/>
  <c r="S164" i="42"/>
  <c r="AN163" i="42"/>
  <c r="AM163" i="42"/>
  <c r="AL163" i="42"/>
  <c r="AK163" i="42"/>
  <c r="AJ163" i="42"/>
  <c r="AI163" i="42"/>
  <c r="AH163" i="42"/>
  <c r="AE163" i="42"/>
  <c r="AD163" i="42"/>
  <c r="Y163" i="42"/>
  <c r="X163" i="42"/>
  <c r="V163" i="42"/>
  <c r="U163" i="42"/>
  <c r="T163" i="42"/>
  <c r="S163" i="42"/>
  <c r="AU162" i="42"/>
  <c r="AU163" i="42" s="1"/>
  <c r="AQ162" i="42"/>
  <c r="AY162" i="42" s="1"/>
  <c r="AP162" i="42"/>
  <c r="BA162" i="42" s="1"/>
  <c r="AO162" i="42"/>
  <c r="AZ162" i="42" s="1"/>
  <c r="AF162" i="42"/>
  <c r="AX162" i="42" s="1"/>
  <c r="AC162" i="42"/>
  <c r="AW162" i="42" s="1"/>
  <c r="Z162" i="42"/>
  <c r="S162" i="42"/>
  <c r="W162" i="42" s="1"/>
  <c r="AZ161" i="42"/>
  <c r="AU161" i="42"/>
  <c r="AT161" i="42"/>
  <c r="AP161" i="42"/>
  <c r="AO161" i="42"/>
  <c r="AF161" i="42"/>
  <c r="Z161" i="42"/>
  <c r="W161" i="42"/>
  <c r="S161" i="42"/>
  <c r="AN160" i="42"/>
  <c r="AM160" i="42"/>
  <c r="AL160" i="42"/>
  <c r="AK160" i="42"/>
  <c r="AJ160" i="42"/>
  <c r="AI160" i="42"/>
  <c r="AH160" i="42"/>
  <c r="AE160" i="42"/>
  <c r="AD160" i="42"/>
  <c r="Y160" i="42"/>
  <c r="X160" i="42"/>
  <c r="V160" i="42"/>
  <c r="U160" i="42"/>
  <c r="T160" i="42"/>
  <c r="AZ159" i="42"/>
  <c r="AX159" i="42"/>
  <c r="AU159" i="42"/>
  <c r="AP159" i="42"/>
  <c r="AO159" i="42"/>
  <c r="AF159" i="42"/>
  <c r="AC159" i="42"/>
  <c r="AW159" i="42" s="1"/>
  <c r="Z159" i="42"/>
  <c r="AT159" i="42" s="1"/>
  <c r="W159" i="42"/>
  <c r="S159" i="42"/>
  <c r="BA158" i="42"/>
  <c r="AZ158" i="42"/>
  <c r="AW158" i="42"/>
  <c r="AU158" i="42"/>
  <c r="AS158" i="42"/>
  <c r="AP158" i="42"/>
  <c r="AO158" i="42"/>
  <c r="AQ158" i="42" s="1"/>
  <c r="AY158" i="42" s="1"/>
  <c r="AF158" i="42"/>
  <c r="AX158" i="42" s="1"/>
  <c r="AB158" i="42"/>
  <c r="AV158" i="42" s="1"/>
  <c r="Z158" i="42"/>
  <c r="S158" i="42"/>
  <c r="W158" i="42" s="1"/>
  <c r="AC158" i="42" s="1"/>
  <c r="BA157" i="42"/>
  <c r="AX157" i="42"/>
  <c r="AU157" i="42"/>
  <c r="AT157" i="42"/>
  <c r="AP157" i="42"/>
  <c r="AO157" i="42"/>
  <c r="AF157" i="42"/>
  <c r="AB157" i="42"/>
  <c r="AV157" i="42" s="1"/>
  <c r="Z157" i="42"/>
  <c r="S157" i="42"/>
  <c r="W157" i="42" s="1"/>
  <c r="AU156" i="42"/>
  <c r="AQ156" i="42"/>
  <c r="AY156" i="42" s="1"/>
  <c r="AP156" i="42"/>
  <c r="BA156" i="42" s="1"/>
  <c r="AO156" i="42"/>
  <c r="AF156" i="42"/>
  <c r="AX156" i="42" s="1"/>
  <c r="Z156" i="42"/>
  <c r="AT156" i="42" s="1"/>
  <c r="S156" i="42"/>
  <c r="AZ155" i="42"/>
  <c r="AU155" i="42"/>
  <c r="AT155" i="42"/>
  <c r="AQ155" i="42"/>
  <c r="AY155" i="42" s="1"/>
  <c r="AP155" i="42"/>
  <c r="AO155" i="42"/>
  <c r="AF155" i="42"/>
  <c r="AA155" i="42"/>
  <c r="Z155" i="42"/>
  <c r="W155" i="42"/>
  <c r="S155" i="42"/>
  <c r="AQ154" i="42"/>
  <c r="AN154" i="42"/>
  <c r="AM154" i="42"/>
  <c r="AL154" i="42"/>
  <c r="AK154" i="42"/>
  <c r="AJ154" i="42"/>
  <c r="AI154" i="42"/>
  <c r="AH154" i="42"/>
  <c r="AF154" i="42"/>
  <c r="AE154" i="42"/>
  <c r="AD154" i="42"/>
  <c r="Y154" i="42"/>
  <c r="X154" i="42"/>
  <c r="V154" i="42"/>
  <c r="U154" i="42"/>
  <c r="T154" i="42"/>
  <c r="S154" i="42"/>
  <c r="AZ153" i="42"/>
  <c r="AU153" i="42"/>
  <c r="AT153" i="42"/>
  <c r="AQ153" i="42"/>
  <c r="AY153" i="42" s="1"/>
  <c r="AP153" i="42"/>
  <c r="BA153" i="42" s="1"/>
  <c r="AO153" i="42"/>
  <c r="AF153" i="42"/>
  <c r="AX153" i="42" s="1"/>
  <c r="AA153" i="42"/>
  <c r="Z153" i="42"/>
  <c r="W153" i="42"/>
  <c r="S153" i="42"/>
  <c r="BA152" i="42"/>
  <c r="BA154" i="42" s="1"/>
  <c r="AU152" i="42"/>
  <c r="AU154" i="42" s="1"/>
  <c r="AS152" i="42"/>
  <c r="AQ152" i="42"/>
  <c r="AY152" i="42" s="1"/>
  <c r="AP152" i="42"/>
  <c r="AP154" i="42" s="1"/>
  <c r="AO152" i="42"/>
  <c r="AF152" i="42"/>
  <c r="AX152" i="42" s="1"/>
  <c r="AX154" i="42" s="1"/>
  <c r="AA152" i="42"/>
  <c r="Z152" i="42"/>
  <c r="W152" i="42"/>
  <c r="S152" i="42"/>
  <c r="AN151" i="42"/>
  <c r="AM151" i="42"/>
  <c r="AL151" i="42"/>
  <c r="AK151" i="42"/>
  <c r="AJ151" i="42"/>
  <c r="AI151" i="42"/>
  <c r="AH151" i="42"/>
  <c r="AE151" i="42"/>
  <c r="AD151" i="42"/>
  <c r="Y151" i="42"/>
  <c r="X151" i="42"/>
  <c r="V151" i="42"/>
  <c r="U151" i="42"/>
  <c r="T151" i="42"/>
  <c r="AZ150" i="42"/>
  <c r="AX150" i="42"/>
  <c r="AU150" i="42"/>
  <c r="AT150" i="42"/>
  <c r="AP150" i="42"/>
  <c r="BA150" i="42" s="1"/>
  <c r="AO150" i="42"/>
  <c r="AF150" i="42"/>
  <c r="AC150" i="42"/>
  <c r="AW150" i="42" s="1"/>
  <c r="Z150" i="42"/>
  <c r="W150" i="42"/>
  <c r="S150" i="42"/>
  <c r="BA149" i="42"/>
  <c r="AU149" i="42"/>
  <c r="AP149" i="42"/>
  <c r="AO149" i="42"/>
  <c r="AF149" i="42"/>
  <c r="AX149" i="42" s="1"/>
  <c r="Z149" i="42"/>
  <c r="AT149" i="42" s="1"/>
  <c r="S149" i="42"/>
  <c r="W149" i="42" s="1"/>
  <c r="AZ148" i="42"/>
  <c r="AX148" i="42"/>
  <c r="AU148" i="42"/>
  <c r="AT148" i="42"/>
  <c r="AP148" i="42"/>
  <c r="AO148" i="42"/>
  <c r="AF148" i="42"/>
  <c r="AC148" i="42"/>
  <c r="AW148" i="42" s="1"/>
  <c r="AA148" i="42"/>
  <c r="Z148" i="42"/>
  <c r="W148" i="42"/>
  <c r="S148" i="42"/>
  <c r="BA147" i="42"/>
  <c r="AU147" i="42"/>
  <c r="AU151" i="42" s="1"/>
  <c r="AP147" i="42"/>
  <c r="AO147" i="42"/>
  <c r="AF147" i="42"/>
  <c r="Z147" i="42"/>
  <c r="S147" i="42"/>
  <c r="AZ146" i="42"/>
  <c r="AN146" i="42"/>
  <c r="AM146" i="42"/>
  <c r="AL146" i="42"/>
  <c r="AK146" i="42"/>
  <c r="AJ146" i="42"/>
  <c r="AI146" i="42"/>
  <c r="AH146" i="42"/>
  <c r="AE146" i="42"/>
  <c r="AD146" i="42"/>
  <c r="Y146" i="42"/>
  <c r="X146" i="42"/>
  <c r="V146" i="42"/>
  <c r="U146" i="42"/>
  <c r="T146" i="42"/>
  <c r="BA145" i="42"/>
  <c r="AY145" i="42"/>
  <c r="AU145" i="42"/>
  <c r="AS145" i="42"/>
  <c r="AQ145" i="42"/>
  <c r="AP145" i="42"/>
  <c r="AO145" i="42"/>
  <c r="AZ145" i="42" s="1"/>
  <c r="AF145" i="42"/>
  <c r="AB145" i="42"/>
  <c r="AV145" i="42" s="1"/>
  <c r="Z145" i="42"/>
  <c r="AT145" i="42" s="1"/>
  <c r="S145" i="42"/>
  <c r="W145" i="42" s="1"/>
  <c r="AZ144" i="42"/>
  <c r="AX144" i="42"/>
  <c r="AU144" i="42"/>
  <c r="AU146" i="42" s="1"/>
  <c r="AT144" i="42"/>
  <c r="AT146" i="42" s="1"/>
  <c r="AP144" i="42"/>
  <c r="BA144" i="42" s="1"/>
  <c r="AO144" i="42"/>
  <c r="AO146" i="42" s="1"/>
  <c r="AF144" i="42"/>
  <c r="Z144" i="42"/>
  <c r="W144" i="42"/>
  <c r="S144" i="42"/>
  <c r="S146" i="42" s="1"/>
  <c r="AN143" i="42"/>
  <c r="AM143" i="42"/>
  <c r="AL143" i="42"/>
  <c r="AK143" i="42"/>
  <c r="AJ143" i="42"/>
  <c r="AI143" i="42"/>
  <c r="AH143" i="42"/>
  <c r="AE143" i="42"/>
  <c r="AD143" i="42"/>
  <c r="Y143" i="42"/>
  <c r="X143" i="42"/>
  <c r="W143" i="42"/>
  <c r="V143" i="42"/>
  <c r="U143" i="42"/>
  <c r="T143" i="42"/>
  <c r="S143" i="42"/>
  <c r="AZ142" i="42"/>
  <c r="AX142" i="42"/>
  <c r="AU142" i="42"/>
  <c r="AT142" i="42"/>
  <c r="AP142" i="42"/>
  <c r="BA142" i="42" s="1"/>
  <c r="AO142" i="42"/>
  <c r="AQ142" i="42" s="1"/>
  <c r="AY142" i="42" s="1"/>
  <c r="AF142" i="42"/>
  <c r="AA142" i="42"/>
  <c r="Z142" i="42"/>
  <c r="W142" i="42"/>
  <c r="AC142" i="42" s="1"/>
  <c r="AW142" i="42" s="1"/>
  <c r="S142" i="42"/>
  <c r="BA141" i="42"/>
  <c r="AU141" i="42"/>
  <c r="AS141" i="42"/>
  <c r="AQ141" i="42"/>
  <c r="AY141" i="42" s="1"/>
  <c r="AP141" i="42"/>
  <c r="AO141" i="42"/>
  <c r="AZ141" i="42" s="1"/>
  <c r="AF141" i="42"/>
  <c r="AX141" i="42" s="1"/>
  <c r="AB141" i="42"/>
  <c r="AV141" i="42" s="1"/>
  <c r="Z141" i="42"/>
  <c r="AT141" i="42" s="1"/>
  <c r="S141" i="42"/>
  <c r="W141" i="42" s="1"/>
  <c r="AZ140" i="42"/>
  <c r="AX140" i="42"/>
  <c r="AU140" i="42"/>
  <c r="AT140" i="42"/>
  <c r="AP140" i="42"/>
  <c r="AO140" i="42"/>
  <c r="AF140" i="42"/>
  <c r="Z140" i="42"/>
  <c r="W140" i="42"/>
  <c r="S140" i="42"/>
  <c r="BA139" i="42"/>
  <c r="AU139" i="42"/>
  <c r="AQ139" i="42"/>
  <c r="AY139" i="42" s="1"/>
  <c r="AP139" i="42"/>
  <c r="AO139" i="42"/>
  <c r="AZ139" i="42" s="1"/>
  <c r="AF139" i="42"/>
  <c r="AX139" i="42" s="1"/>
  <c r="AB139" i="42"/>
  <c r="AV139" i="42" s="1"/>
  <c r="Z139" i="42"/>
  <c r="AT139" i="42" s="1"/>
  <c r="S139" i="42"/>
  <c r="W139" i="42" s="1"/>
  <c r="AS139" i="42" s="1"/>
  <c r="AZ138" i="42"/>
  <c r="AX138" i="42"/>
  <c r="AU138" i="42"/>
  <c r="AT138" i="42"/>
  <c r="AP138" i="42"/>
  <c r="BA138" i="42" s="1"/>
  <c r="AO138" i="42"/>
  <c r="AF138" i="42"/>
  <c r="AC138" i="42"/>
  <c r="AW138" i="42" s="1"/>
  <c r="Z138" i="42"/>
  <c r="W138" i="42"/>
  <c r="S138" i="42"/>
  <c r="BA137" i="42"/>
  <c r="AU137" i="42"/>
  <c r="AU143" i="42" s="1"/>
  <c r="AP137" i="42"/>
  <c r="AP143" i="42" s="1"/>
  <c r="AO137" i="42"/>
  <c r="AF137" i="42"/>
  <c r="Z137" i="42"/>
  <c r="S137" i="42"/>
  <c r="W137" i="42" s="1"/>
  <c r="AN136" i="42"/>
  <c r="AM136" i="42"/>
  <c r="AL136" i="42"/>
  <c r="AK136" i="42"/>
  <c r="AJ136" i="42"/>
  <c r="AI136" i="42"/>
  <c r="AH136" i="42"/>
  <c r="AE136" i="42"/>
  <c r="AD136" i="42"/>
  <c r="Y136" i="42"/>
  <c r="X136" i="42"/>
  <c r="V136" i="42"/>
  <c r="U136" i="42"/>
  <c r="T136" i="42"/>
  <c r="BA135" i="42"/>
  <c r="AU135" i="42"/>
  <c r="AP135" i="42"/>
  <c r="AO135" i="42"/>
  <c r="AF135" i="42"/>
  <c r="Z135" i="42"/>
  <c r="AT135" i="42" s="1"/>
  <c r="S135" i="42"/>
  <c r="AZ134" i="42"/>
  <c r="AX134" i="42"/>
  <c r="AU134" i="42"/>
  <c r="AT134" i="42"/>
  <c r="AT136" i="42" s="1"/>
  <c r="AP134" i="42"/>
  <c r="AO134" i="42"/>
  <c r="AF134" i="42"/>
  <c r="AA134" i="42"/>
  <c r="Z134" i="42"/>
  <c r="W134" i="42"/>
  <c r="AC134" i="42" s="1"/>
  <c r="S134" i="42"/>
  <c r="AN133" i="42"/>
  <c r="AM133" i="42"/>
  <c r="AL133" i="42"/>
  <c r="AK133" i="42"/>
  <c r="AJ133" i="42"/>
  <c r="AI133" i="42"/>
  <c r="AH133" i="42"/>
  <c r="AE133" i="42"/>
  <c r="AD133" i="42"/>
  <c r="Y133" i="42"/>
  <c r="X133" i="42"/>
  <c r="V133" i="42"/>
  <c r="U133" i="42"/>
  <c r="T133" i="42"/>
  <c r="AZ132" i="42"/>
  <c r="AU132" i="42"/>
  <c r="AP132" i="42"/>
  <c r="AO132" i="42"/>
  <c r="AO133" i="42" s="1"/>
  <c r="AF132" i="42"/>
  <c r="AX132" i="42" s="1"/>
  <c r="AC132" i="42"/>
  <c r="AW132" i="42" s="1"/>
  <c r="Z132" i="42"/>
  <c r="AT132" i="42" s="1"/>
  <c r="W132" i="42"/>
  <c r="S132" i="42"/>
  <c r="AZ131" i="42"/>
  <c r="AZ133" i="42" s="1"/>
  <c r="AY131" i="42"/>
  <c r="AU131" i="42"/>
  <c r="AQ131" i="42"/>
  <c r="AP131" i="42"/>
  <c r="BA131" i="42" s="1"/>
  <c r="AO131" i="42"/>
  <c r="AF131" i="42"/>
  <c r="AA131" i="42"/>
  <c r="Z131" i="42"/>
  <c r="W131" i="42"/>
  <c r="AC131" i="42" s="1"/>
  <c r="S131" i="42"/>
  <c r="S133" i="42" s="1"/>
  <c r="AN130" i="42"/>
  <c r="AM130" i="42"/>
  <c r="AL130" i="42"/>
  <c r="AK130" i="42"/>
  <c r="AJ130" i="42"/>
  <c r="AI130" i="42"/>
  <c r="AH130" i="42"/>
  <c r="AE130" i="42"/>
  <c r="AD130" i="42"/>
  <c r="Y130" i="42"/>
  <c r="X130" i="42"/>
  <c r="V130" i="42"/>
  <c r="U130" i="42"/>
  <c r="T130" i="42"/>
  <c r="S130" i="42"/>
  <c r="AZ129" i="42"/>
  <c r="AU129" i="42"/>
  <c r="AQ129" i="42"/>
  <c r="AY129" i="42" s="1"/>
  <c r="AP129" i="42"/>
  <c r="BA129" i="42" s="1"/>
  <c r="AO129" i="42"/>
  <c r="AF129" i="42"/>
  <c r="AX129" i="42" s="1"/>
  <c r="Z129" i="42"/>
  <c r="AT129" i="42" s="1"/>
  <c r="W129" i="42"/>
  <c r="S129" i="42"/>
  <c r="BA128" i="42"/>
  <c r="AW128" i="42"/>
  <c r="AU128" i="42"/>
  <c r="AS128" i="42"/>
  <c r="AP128" i="42"/>
  <c r="AO128" i="42"/>
  <c r="AF128" i="42"/>
  <c r="AX128" i="42" s="1"/>
  <c r="AB128" i="42"/>
  <c r="AV128" i="42" s="1"/>
  <c r="AA128" i="42"/>
  <c r="AG128" i="42" s="1"/>
  <c r="AR128" i="42" s="1"/>
  <c r="Z128" i="42"/>
  <c r="AT128" i="42" s="1"/>
  <c r="S128" i="42"/>
  <c r="W128" i="42" s="1"/>
  <c r="AC128" i="42" s="1"/>
  <c r="AZ127" i="42"/>
  <c r="AX127" i="42"/>
  <c r="AU127" i="42"/>
  <c r="AT127" i="42"/>
  <c r="AP127" i="42"/>
  <c r="BA127" i="42" s="1"/>
  <c r="AO127" i="42"/>
  <c r="AF127" i="42"/>
  <c r="Z127" i="42"/>
  <c r="W127" i="42"/>
  <c r="S127" i="42"/>
  <c r="AU126" i="42"/>
  <c r="AP126" i="42"/>
  <c r="BA126" i="42" s="1"/>
  <c r="AO126" i="42"/>
  <c r="AZ126" i="42" s="1"/>
  <c r="AF126" i="42"/>
  <c r="AF130" i="42" s="1"/>
  <c r="Z126" i="42"/>
  <c r="AT126" i="42" s="1"/>
  <c r="W126" i="42"/>
  <c r="S126" i="42"/>
  <c r="AZ125" i="42"/>
  <c r="AY125" i="42"/>
  <c r="AX125" i="42"/>
  <c r="AU125" i="42"/>
  <c r="AQ125" i="42"/>
  <c r="AP125" i="42"/>
  <c r="AO125" i="42"/>
  <c r="AF125" i="42"/>
  <c r="Z125" i="42"/>
  <c r="W125" i="42"/>
  <c r="AC125" i="42" s="1"/>
  <c r="S125" i="42"/>
  <c r="AU124" i="42"/>
  <c r="AO124" i="42"/>
  <c r="AN124" i="42"/>
  <c r="AM124" i="42"/>
  <c r="AL124" i="42"/>
  <c r="AK124" i="42"/>
  <c r="AJ124" i="42"/>
  <c r="AI124" i="42"/>
  <c r="AH124" i="42"/>
  <c r="AE124" i="42"/>
  <c r="AD124" i="42"/>
  <c r="Y124" i="42"/>
  <c r="X124" i="42"/>
  <c r="V124" i="42"/>
  <c r="U124" i="42"/>
  <c r="T124" i="42"/>
  <c r="AZ123" i="42"/>
  <c r="AY123" i="42"/>
  <c r="AX123" i="42"/>
  <c r="AU123" i="42"/>
  <c r="AQ123" i="42"/>
  <c r="AP123" i="42"/>
  <c r="BA123" i="42" s="1"/>
  <c r="AO123" i="42"/>
  <c r="AF123" i="42"/>
  <c r="Z123" i="42"/>
  <c r="W123" i="42"/>
  <c r="AC123" i="42" s="1"/>
  <c r="AW123" i="42" s="1"/>
  <c r="S123" i="42"/>
  <c r="BA122" i="42"/>
  <c r="AZ122" i="42"/>
  <c r="AZ124" i="42" s="1"/>
  <c r="AU122" i="42"/>
  <c r="AQ122" i="42"/>
  <c r="AY122" i="42" s="1"/>
  <c r="AP122" i="42"/>
  <c r="AO122" i="42"/>
  <c r="AF122" i="42"/>
  <c r="AX122" i="42" s="1"/>
  <c r="AB122" i="42"/>
  <c r="AV122" i="42" s="1"/>
  <c r="Z122" i="42"/>
  <c r="AT122" i="42" s="1"/>
  <c r="S122" i="42"/>
  <c r="W122" i="42" s="1"/>
  <c r="AC122" i="42" s="1"/>
  <c r="AW122" i="42" s="1"/>
  <c r="BA121" i="42"/>
  <c r="BA124" i="42" s="1"/>
  <c r="AZ121" i="42"/>
  <c r="AX121" i="42"/>
  <c r="AU121" i="42"/>
  <c r="AT121" i="42"/>
  <c r="AS121" i="42"/>
  <c r="AP121" i="42"/>
  <c r="AP124" i="42" s="1"/>
  <c r="AO121" i="42"/>
  <c r="AF121" i="42"/>
  <c r="AA121" i="42"/>
  <c r="Z121" i="42"/>
  <c r="W121" i="42"/>
  <c r="W124" i="42" s="1"/>
  <c r="S121" i="42"/>
  <c r="AN120" i="42"/>
  <c r="AM120" i="42"/>
  <c r="AL120" i="42"/>
  <c r="AK120" i="42"/>
  <c r="AJ120" i="42"/>
  <c r="AI120" i="42"/>
  <c r="AH120" i="42"/>
  <c r="AE120" i="42"/>
  <c r="AD120" i="42"/>
  <c r="Y120" i="42"/>
  <c r="X120" i="42"/>
  <c r="W120" i="42"/>
  <c r="V120" i="42"/>
  <c r="U120" i="42"/>
  <c r="T120" i="42"/>
  <c r="S120" i="42"/>
  <c r="BA119" i="42"/>
  <c r="AX119" i="42"/>
  <c r="AU119" i="42"/>
  <c r="AT119" i="42"/>
  <c r="AS119" i="42"/>
  <c r="AP119" i="42"/>
  <c r="AO119" i="42"/>
  <c r="AQ119" i="42" s="1"/>
  <c r="AY119" i="42" s="1"/>
  <c r="AF119" i="42"/>
  <c r="AA119" i="42"/>
  <c r="Z119" i="42"/>
  <c r="S119" i="42"/>
  <c r="W119" i="42" s="1"/>
  <c r="AU118" i="42"/>
  <c r="AP118" i="42"/>
  <c r="AO118" i="42"/>
  <c r="AZ118" i="42" s="1"/>
  <c r="AF118" i="42"/>
  <c r="AX118" i="42" s="1"/>
  <c r="AB118" i="42"/>
  <c r="AV118" i="42" s="1"/>
  <c r="Z118" i="42"/>
  <c r="AT118" i="42" s="1"/>
  <c r="S118" i="42"/>
  <c r="W118" i="42" s="1"/>
  <c r="AZ117" i="42"/>
  <c r="AU117" i="42"/>
  <c r="AU120" i="42" s="1"/>
  <c r="AT117" i="42"/>
  <c r="AP117" i="42"/>
  <c r="AO117" i="42"/>
  <c r="AF117" i="42"/>
  <c r="AX117" i="42" s="1"/>
  <c r="AC117" i="42"/>
  <c r="AW117" i="42" s="1"/>
  <c r="Z117" i="42"/>
  <c r="W117" i="42"/>
  <c r="S117" i="42"/>
  <c r="BA116" i="42"/>
  <c r="AW116" i="42"/>
  <c r="AU116" i="42"/>
  <c r="AS116" i="42"/>
  <c r="AP116" i="42"/>
  <c r="AO116" i="42"/>
  <c r="AF116" i="42"/>
  <c r="AX116" i="42" s="1"/>
  <c r="Z116" i="42"/>
  <c r="S116" i="42"/>
  <c r="W116" i="42" s="1"/>
  <c r="AC116" i="42" s="1"/>
  <c r="AX115" i="42"/>
  <c r="AU115" i="42"/>
  <c r="AT115" i="42"/>
  <c r="AP115" i="42"/>
  <c r="AO115" i="42"/>
  <c r="AQ115" i="42" s="1"/>
  <c r="AF115" i="42"/>
  <c r="Z115" i="42"/>
  <c r="S115" i="42"/>
  <c r="W115" i="42" s="1"/>
  <c r="AU114" i="42"/>
  <c r="AN114" i="42"/>
  <c r="AM114" i="42"/>
  <c r="AL114" i="42"/>
  <c r="AK114" i="42"/>
  <c r="AJ114" i="42"/>
  <c r="AI114" i="42"/>
  <c r="AH114" i="42"/>
  <c r="AE114" i="42"/>
  <c r="AD114" i="42"/>
  <c r="Y114" i="42"/>
  <c r="X114" i="42"/>
  <c r="V114" i="42"/>
  <c r="U114" i="42"/>
  <c r="T114" i="42"/>
  <c r="AZ113" i="42"/>
  <c r="AX113" i="42"/>
  <c r="AU113" i="42"/>
  <c r="AT113" i="42"/>
  <c r="AP113" i="42"/>
  <c r="AO113" i="42"/>
  <c r="AF113" i="42"/>
  <c r="AC113" i="42"/>
  <c r="AW113" i="42" s="1"/>
  <c r="Z113" i="42"/>
  <c r="W113" i="42"/>
  <c r="S113" i="42"/>
  <c r="AX112" i="42"/>
  <c r="AX114" i="42" s="1"/>
  <c r="AU112" i="42"/>
  <c r="AP112" i="42"/>
  <c r="BA112" i="42" s="1"/>
  <c r="AO112" i="42"/>
  <c r="AF112" i="42"/>
  <c r="AF114" i="42" s="1"/>
  <c r="Z112" i="42"/>
  <c r="AT112" i="42" s="1"/>
  <c r="AT114" i="42" s="1"/>
  <c r="W112" i="42"/>
  <c r="S112" i="42"/>
  <c r="S114" i="42" s="1"/>
  <c r="AN111" i="42"/>
  <c r="AM111" i="42"/>
  <c r="AL111" i="42"/>
  <c r="AK111" i="42"/>
  <c r="AJ111" i="42"/>
  <c r="AI111" i="42"/>
  <c r="AH111" i="42"/>
  <c r="AE111" i="42"/>
  <c r="AD111" i="42"/>
  <c r="Y111" i="42"/>
  <c r="X111" i="42"/>
  <c r="V111" i="42"/>
  <c r="U111" i="42"/>
  <c r="T111" i="42"/>
  <c r="AU110" i="42"/>
  <c r="AT110" i="42"/>
  <c r="AP110" i="42"/>
  <c r="BA110" i="42" s="1"/>
  <c r="AO110" i="42"/>
  <c r="AF110" i="42"/>
  <c r="AX110" i="42" s="1"/>
  <c r="AB110" i="42"/>
  <c r="AV110" i="42" s="1"/>
  <c r="Z110" i="42"/>
  <c r="W110" i="42"/>
  <c r="AC110" i="42" s="1"/>
  <c r="AW110" i="42" s="1"/>
  <c r="S110" i="42"/>
  <c r="AZ109" i="42"/>
  <c r="AX109" i="42"/>
  <c r="AU109" i="42"/>
  <c r="AT109" i="42"/>
  <c r="AP109" i="42"/>
  <c r="AO109" i="42"/>
  <c r="AF109" i="42"/>
  <c r="AC109" i="42"/>
  <c r="AW109" i="42" s="1"/>
  <c r="AA109" i="42"/>
  <c r="Z109" i="42"/>
  <c r="W109" i="42"/>
  <c r="S109" i="42"/>
  <c r="BA108" i="42"/>
  <c r="AZ108" i="42"/>
  <c r="AU108" i="42"/>
  <c r="AQ108" i="42"/>
  <c r="AY108" i="42" s="1"/>
  <c r="AP108" i="42"/>
  <c r="AO108" i="42"/>
  <c r="AF108" i="42"/>
  <c r="AX108" i="42" s="1"/>
  <c r="Z108" i="42"/>
  <c r="S108" i="42"/>
  <c r="W108" i="42" s="1"/>
  <c r="BA107" i="42"/>
  <c r="AX107" i="42"/>
  <c r="AW107" i="42"/>
  <c r="AU107" i="42"/>
  <c r="AT107" i="42"/>
  <c r="AP107" i="42"/>
  <c r="AO107" i="42"/>
  <c r="AF107" i="42"/>
  <c r="AB107" i="42"/>
  <c r="AV107" i="42" s="1"/>
  <c r="Z107" i="42"/>
  <c r="S107" i="42"/>
  <c r="W107" i="42" s="1"/>
  <c r="AC107" i="42" s="1"/>
  <c r="BA106" i="42"/>
  <c r="AU106" i="42"/>
  <c r="AT106" i="42"/>
  <c r="AQ106" i="42"/>
  <c r="AY106" i="42" s="1"/>
  <c r="AP106" i="42"/>
  <c r="AO106" i="42"/>
  <c r="AZ106" i="42" s="1"/>
  <c r="AF106" i="42"/>
  <c r="AX106" i="42" s="1"/>
  <c r="AC106" i="42"/>
  <c r="AW106" i="42" s="1"/>
  <c r="Z106" i="42"/>
  <c r="S106" i="42"/>
  <c r="W106" i="42" s="1"/>
  <c r="AU105" i="42"/>
  <c r="AU111" i="42" s="1"/>
  <c r="AT105" i="42"/>
  <c r="AP105" i="42"/>
  <c r="AO105" i="42"/>
  <c r="AZ105" i="42" s="1"/>
  <c r="AF105" i="42"/>
  <c r="Z105" i="42"/>
  <c r="W105" i="42"/>
  <c r="S105" i="42"/>
  <c r="S111" i="42" s="1"/>
  <c r="AN104" i="42"/>
  <c r="AM104" i="42"/>
  <c r="AL104" i="42"/>
  <c r="AK104" i="42"/>
  <c r="AJ104" i="42"/>
  <c r="AI104" i="42"/>
  <c r="AH104" i="42"/>
  <c r="AE104" i="42"/>
  <c r="AD104" i="42"/>
  <c r="Y104" i="42"/>
  <c r="X104" i="42"/>
  <c r="V104" i="42"/>
  <c r="U104" i="42"/>
  <c r="T104" i="42"/>
  <c r="AX103" i="42"/>
  <c r="AU103" i="42"/>
  <c r="AU104" i="42" s="1"/>
  <c r="AP103" i="42"/>
  <c r="BA103" i="42" s="1"/>
  <c r="AO103" i="42"/>
  <c r="AZ103" i="42" s="1"/>
  <c r="AF103" i="42"/>
  <c r="Z103" i="42"/>
  <c r="AT103" i="42" s="1"/>
  <c r="W103" i="42"/>
  <c r="S103" i="42"/>
  <c r="AZ102" i="42"/>
  <c r="AU102" i="42"/>
  <c r="AQ102" i="42"/>
  <c r="AY102" i="42" s="1"/>
  <c r="AP102" i="42"/>
  <c r="BA102" i="42" s="1"/>
  <c r="AO102" i="42"/>
  <c r="AF102" i="42"/>
  <c r="AX102" i="42" s="1"/>
  <c r="AA102" i="42"/>
  <c r="Z102" i="42"/>
  <c r="AT102" i="42" s="1"/>
  <c r="W102" i="42"/>
  <c r="AC102" i="42" s="1"/>
  <c r="AW102" i="42" s="1"/>
  <c r="S102" i="42"/>
  <c r="BA101" i="42"/>
  <c r="AU101" i="42"/>
  <c r="AP101" i="42"/>
  <c r="AO101" i="42"/>
  <c r="AF101" i="42"/>
  <c r="AX101" i="42" s="1"/>
  <c r="AB101" i="42"/>
  <c r="AV101" i="42" s="1"/>
  <c r="AA101" i="42"/>
  <c r="AG101" i="42" s="1"/>
  <c r="AR101" i="42" s="1"/>
  <c r="Z101" i="42"/>
  <c r="AT101" i="42" s="1"/>
  <c r="S101" i="42"/>
  <c r="W101" i="42" s="1"/>
  <c r="AC101" i="42" s="1"/>
  <c r="AW101" i="42" s="1"/>
  <c r="BA100" i="42"/>
  <c r="AX100" i="42"/>
  <c r="AU100" i="42"/>
  <c r="AT100" i="42"/>
  <c r="AP100" i="42"/>
  <c r="AO100" i="42"/>
  <c r="AF100" i="42"/>
  <c r="Z100" i="42"/>
  <c r="S100" i="42"/>
  <c r="AU99" i="42"/>
  <c r="AT99" i="42"/>
  <c r="AP99" i="42"/>
  <c r="AO99" i="42"/>
  <c r="AF99" i="42"/>
  <c r="Z99" i="42"/>
  <c r="W99" i="42"/>
  <c r="S99" i="42"/>
  <c r="AU98" i="42"/>
  <c r="AN98" i="42"/>
  <c r="AM98" i="42"/>
  <c r="AL98" i="42"/>
  <c r="AK98" i="42"/>
  <c r="AJ98" i="42"/>
  <c r="AI98" i="42"/>
  <c r="AH98" i="42"/>
  <c r="AE98" i="42"/>
  <c r="AD98" i="42"/>
  <c r="Y98" i="42"/>
  <c r="X98" i="42"/>
  <c r="V98" i="42"/>
  <c r="U98" i="42"/>
  <c r="T98" i="42"/>
  <c r="S98" i="42"/>
  <c r="AX97" i="42"/>
  <c r="AU97" i="42"/>
  <c r="AP97" i="42"/>
  <c r="BA97" i="42" s="1"/>
  <c r="AO97" i="42"/>
  <c r="AZ97" i="42" s="1"/>
  <c r="AF97" i="42"/>
  <c r="Z97" i="42"/>
  <c r="AT97" i="42" s="1"/>
  <c r="W97" i="42"/>
  <c r="S97" i="42"/>
  <c r="AZ96" i="42"/>
  <c r="AU96" i="42"/>
  <c r="AQ96" i="42"/>
  <c r="AP96" i="42"/>
  <c r="AP98" i="42" s="1"/>
  <c r="AO96" i="42"/>
  <c r="AO98" i="42" s="1"/>
  <c r="AF96" i="42"/>
  <c r="AX96" i="42" s="1"/>
  <c r="AX98" i="42" s="1"/>
  <c r="AA96" i="42"/>
  <c r="Z96" i="42"/>
  <c r="W96" i="42"/>
  <c r="AC96" i="42" s="1"/>
  <c r="S96" i="42"/>
  <c r="AN95" i="42"/>
  <c r="AM95" i="42"/>
  <c r="AL95" i="42"/>
  <c r="AK95" i="42"/>
  <c r="AJ95" i="42"/>
  <c r="AI95" i="42"/>
  <c r="AH95" i="42"/>
  <c r="AE95" i="42"/>
  <c r="AD95" i="42"/>
  <c r="Y95" i="42"/>
  <c r="X95" i="42"/>
  <c r="V95" i="42"/>
  <c r="U95" i="42"/>
  <c r="T95" i="42"/>
  <c r="AZ94" i="42"/>
  <c r="AU94" i="42"/>
  <c r="AQ94" i="42"/>
  <c r="AY94" i="42" s="1"/>
  <c r="AP94" i="42"/>
  <c r="BA94" i="42" s="1"/>
  <c r="AO94" i="42"/>
  <c r="AF94" i="42"/>
  <c r="AX94" i="42" s="1"/>
  <c r="Z94" i="42"/>
  <c r="W94" i="42"/>
  <c r="AC94" i="42" s="1"/>
  <c r="AW94" i="42" s="1"/>
  <c r="S94" i="42"/>
  <c r="BA93" i="42"/>
  <c r="AZ93" i="42"/>
  <c r="AU93" i="42"/>
  <c r="AS93" i="42"/>
  <c r="AP93" i="42"/>
  <c r="AO93" i="42"/>
  <c r="AQ93" i="42" s="1"/>
  <c r="AY93" i="42" s="1"/>
  <c r="AG93" i="42"/>
  <c r="AR93" i="42" s="1"/>
  <c r="AF93" i="42"/>
  <c r="AX93" i="42" s="1"/>
  <c r="AB93" i="42"/>
  <c r="AV93" i="42" s="1"/>
  <c r="AA93" i="42"/>
  <c r="Z93" i="42"/>
  <c r="AT93" i="42" s="1"/>
  <c r="S93" i="42"/>
  <c r="W93" i="42" s="1"/>
  <c r="AC93" i="42" s="1"/>
  <c r="AW93" i="42" s="1"/>
  <c r="AX92" i="42"/>
  <c r="AU92" i="42"/>
  <c r="AT92" i="42"/>
  <c r="AP92" i="42"/>
  <c r="BA92" i="42" s="1"/>
  <c r="AO92" i="42"/>
  <c r="AF92" i="42"/>
  <c r="AB92" i="42"/>
  <c r="AV92" i="42" s="1"/>
  <c r="Z92" i="42"/>
  <c r="S92" i="42"/>
  <c r="W92" i="42" s="1"/>
  <c r="AY91" i="42"/>
  <c r="AU91" i="42"/>
  <c r="AT91" i="42"/>
  <c r="AQ91" i="42"/>
  <c r="AP91" i="42"/>
  <c r="BA91" i="42" s="1"/>
  <c r="AO91" i="42"/>
  <c r="AZ91" i="42" s="1"/>
  <c r="AF91" i="42"/>
  <c r="AX91" i="42" s="1"/>
  <c r="AC91" i="42"/>
  <c r="AW91" i="42" s="1"/>
  <c r="Z91" i="42"/>
  <c r="W91" i="42"/>
  <c r="S91" i="42"/>
  <c r="S95" i="42" s="1"/>
  <c r="AZ90" i="42"/>
  <c r="AU90" i="42"/>
  <c r="AQ90" i="42"/>
  <c r="AP90" i="42"/>
  <c r="AO90" i="42"/>
  <c r="AF90" i="42"/>
  <c r="AX90" i="42" s="1"/>
  <c r="Z90" i="42"/>
  <c r="W90" i="42"/>
  <c r="W95" i="42" s="1"/>
  <c r="S90" i="42"/>
  <c r="AO89" i="42"/>
  <c r="AN89" i="42"/>
  <c r="AM89" i="42"/>
  <c r="AL89" i="42"/>
  <c r="AK89" i="42"/>
  <c r="AJ89" i="42"/>
  <c r="AI89" i="42"/>
  <c r="AH89" i="42"/>
  <c r="AE89" i="42"/>
  <c r="AD89" i="42"/>
  <c r="Y89" i="42"/>
  <c r="X89" i="42"/>
  <c r="V89" i="42"/>
  <c r="U89" i="42"/>
  <c r="T89" i="42"/>
  <c r="AZ88" i="42"/>
  <c r="AY88" i="42"/>
  <c r="AU88" i="42"/>
  <c r="AQ88" i="42"/>
  <c r="AP88" i="42"/>
  <c r="BA88" i="42" s="1"/>
  <c r="AO88" i="42"/>
  <c r="AF88" i="42"/>
  <c r="Z88" i="42"/>
  <c r="AT88" i="42" s="1"/>
  <c r="W88" i="42"/>
  <c r="AC88" i="42" s="1"/>
  <c r="AW88" i="42" s="1"/>
  <c r="S88" i="42"/>
  <c r="BA87" i="42"/>
  <c r="AZ87" i="42"/>
  <c r="AU87" i="42"/>
  <c r="AP87" i="42"/>
  <c r="AO87" i="42"/>
  <c r="AQ87" i="42" s="1"/>
  <c r="AY87" i="42" s="1"/>
  <c r="AF87" i="42"/>
  <c r="AX87" i="42" s="1"/>
  <c r="AB87" i="42"/>
  <c r="AV87" i="42" s="1"/>
  <c r="Z87" i="42"/>
  <c r="AT87" i="42" s="1"/>
  <c r="S87" i="42"/>
  <c r="W87" i="42" s="1"/>
  <c r="AC87" i="42" s="1"/>
  <c r="AW87" i="42" s="1"/>
  <c r="BA86" i="42"/>
  <c r="BA89" i="42" s="1"/>
  <c r="AX86" i="42"/>
  <c r="AU86" i="42"/>
  <c r="AT86" i="42"/>
  <c r="AT89" i="42" s="1"/>
  <c r="AP86" i="42"/>
  <c r="AP89" i="42" s="1"/>
  <c r="AO86" i="42"/>
  <c r="AF86" i="42"/>
  <c r="Z86" i="42"/>
  <c r="Z89" i="42" s="1"/>
  <c r="W86" i="42"/>
  <c r="S86" i="42"/>
  <c r="AU85" i="42"/>
  <c r="AN85" i="42"/>
  <c r="AM85" i="42"/>
  <c r="AL85" i="42"/>
  <c r="AK85" i="42"/>
  <c r="AJ85" i="42"/>
  <c r="AI85" i="42"/>
  <c r="AH85" i="42"/>
  <c r="AE85" i="42"/>
  <c r="AD85" i="42"/>
  <c r="Y85" i="42"/>
  <c r="X85" i="42"/>
  <c r="V85" i="42"/>
  <c r="U85" i="42"/>
  <c r="T85" i="42"/>
  <c r="AX84" i="42"/>
  <c r="AU84" i="42"/>
  <c r="AT84" i="42"/>
  <c r="AP84" i="42"/>
  <c r="BA84" i="42" s="1"/>
  <c r="AO84" i="42"/>
  <c r="AF84" i="42"/>
  <c r="AB84" i="42"/>
  <c r="AV84" i="42" s="1"/>
  <c r="Z84" i="42"/>
  <c r="S84" i="42"/>
  <c r="W84" i="42" s="1"/>
  <c r="AU83" i="42"/>
  <c r="AT83" i="42"/>
  <c r="AQ83" i="42"/>
  <c r="AY83" i="42" s="1"/>
  <c r="AP83" i="42"/>
  <c r="BA83" i="42" s="1"/>
  <c r="AO83" i="42"/>
  <c r="AZ83" i="42" s="1"/>
  <c r="AF83" i="42"/>
  <c r="AX83" i="42" s="1"/>
  <c r="AC83" i="42"/>
  <c r="AW83" i="42" s="1"/>
  <c r="Z83" i="42"/>
  <c r="W83" i="42"/>
  <c r="S83" i="42"/>
  <c r="AZ82" i="42"/>
  <c r="AU82" i="42"/>
  <c r="AQ82" i="42"/>
  <c r="AY82" i="42" s="1"/>
  <c r="AP82" i="42"/>
  <c r="BA82" i="42" s="1"/>
  <c r="AO82" i="42"/>
  <c r="AF82" i="42"/>
  <c r="AX82" i="42" s="1"/>
  <c r="Z82" i="42"/>
  <c r="AT82" i="42" s="1"/>
  <c r="W82" i="42"/>
  <c r="AC82" i="42" s="1"/>
  <c r="AW82" i="42" s="1"/>
  <c r="S82" i="42"/>
  <c r="BA81" i="42"/>
  <c r="AZ81" i="42"/>
  <c r="AU81" i="42"/>
  <c r="AP81" i="42"/>
  <c r="AO81" i="42"/>
  <c r="AQ81" i="42" s="1"/>
  <c r="AY81" i="42" s="1"/>
  <c r="AF81" i="42"/>
  <c r="AX81" i="42" s="1"/>
  <c r="Z81" i="42"/>
  <c r="AT81" i="42" s="1"/>
  <c r="S81" i="42"/>
  <c r="W81" i="42" s="1"/>
  <c r="AX80" i="42"/>
  <c r="AU80" i="42"/>
  <c r="AT80" i="42"/>
  <c r="AP80" i="42"/>
  <c r="BA80" i="42" s="1"/>
  <c r="AO80" i="42"/>
  <c r="AF80" i="42"/>
  <c r="Z80" i="42"/>
  <c r="S80" i="42"/>
  <c r="S85" i="42" s="1"/>
  <c r="AX79" i="42"/>
  <c r="AU79" i="42"/>
  <c r="AP79" i="42"/>
  <c r="AO79" i="42"/>
  <c r="AF79" i="42"/>
  <c r="AC79" i="42"/>
  <c r="Z79" i="42"/>
  <c r="W79" i="42"/>
  <c r="S79" i="42"/>
  <c r="AN78" i="42"/>
  <c r="AM78" i="42"/>
  <c r="AL78" i="42"/>
  <c r="AK78" i="42"/>
  <c r="AJ78" i="42"/>
  <c r="AI78" i="42"/>
  <c r="AH78" i="42"/>
  <c r="AF78" i="42"/>
  <c r="AE78" i="42"/>
  <c r="AD78" i="42"/>
  <c r="Y78" i="42"/>
  <c r="X78" i="42"/>
  <c r="V78" i="42"/>
  <c r="U78" i="42"/>
  <c r="T78" i="42"/>
  <c r="AU77" i="42"/>
  <c r="AU208" i="42" s="1"/>
  <c r="AT77" i="42"/>
  <c r="AQ77" i="42"/>
  <c r="AQ208" i="42" s="1"/>
  <c r="AP77" i="42"/>
  <c r="AO77" i="42"/>
  <c r="AO208" i="42" s="1"/>
  <c r="AF77" i="42"/>
  <c r="AF208" i="42" s="1"/>
  <c r="Z77" i="42"/>
  <c r="S77" i="42"/>
  <c r="AN76" i="42"/>
  <c r="AM76" i="42"/>
  <c r="AL76" i="42"/>
  <c r="AK76" i="42"/>
  <c r="AJ76" i="42"/>
  <c r="AI76" i="42"/>
  <c r="AH76" i="42"/>
  <c r="AE76" i="42"/>
  <c r="AD76" i="42"/>
  <c r="Y76" i="42"/>
  <c r="X76" i="42"/>
  <c r="V76" i="42"/>
  <c r="U76" i="42"/>
  <c r="T76" i="42"/>
  <c r="AX75" i="42"/>
  <c r="AU75" i="42"/>
  <c r="AP75" i="42"/>
  <c r="BA75" i="42" s="1"/>
  <c r="AO75" i="42"/>
  <c r="AZ75" i="42" s="1"/>
  <c r="AF75" i="42"/>
  <c r="Z75" i="42"/>
  <c r="AT75" i="42" s="1"/>
  <c r="W75" i="42"/>
  <c r="S75" i="42"/>
  <c r="AZ74" i="42"/>
  <c r="AX74" i="42"/>
  <c r="AU74" i="42"/>
  <c r="AP74" i="42"/>
  <c r="BA74" i="42" s="1"/>
  <c r="AO74" i="42"/>
  <c r="AF74" i="42"/>
  <c r="AC74" i="42"/>
  <c r="AW74" i="42" s="1"/>
  <c r="Z74" i="42"/>
  <c r="W74" i="42"/>
  <c r="S74" i="42"/>
  <c r="BA73" i="42"/>
  <c r="AZ73" i="42"/>
  <c r="AU73" i="42"/>
  <c r="AQ73" i="42"/>
  <c r="AY73" i="42" s="1"/>
  <c r="AP73" i="42"/>
  <c r="AO73" i="42"/>
  <c r="AF73" i="42"/>
  <c r="AX73" i="42" s="1"/>
  <c r="AB73" i="42"/>
  <c r="AV73" i="42" s="1"/>
  <c r="Z73" i="42"/>
  <c r="AT73" i="42" s="1"/>
  <c r="S73" i="42"/>
  <c r="W73" i="42" s="1"/>
  <c r="AC73" i="42" s="1"/>
  <c r="AW73" i="42" s="1"/>
  <c r="BA72" i="42"/>
  <c r="AX72" i="42"/>
  <c r="AU72" i="42"/>
  <c r="AT72" i="42"/>
  <c r="AP72" i="42"/>
  <c r="AO72" i="42"/>
  <c r="AQ72" i="42" s="1"/>
  <c r="AY72" i="42" s="1"/>
  <c r="AF72" i="42"/>
  <c r="Z72" i="42"/>
  <c r="S72" i="42"/>
  <c r="W72" i="42" s="1"/>
  <c r="AU71" i="42"/>
  <c r="AP71" i="42"/>
  <c r="BA71" i="42" s="1"/>
  <c r="AO71" i="42"/>
  <c r="AF71" i="42"/>
  <c r="AX71" i="42" s="1"/>
  <c r="Z71" i="42"/>
  <c r="Z76" i="42" s="1"/>
  <c r="S71" i="42"/>
  <c r="S76" i="42" s="1"/>
  <c r="AZ70" i="42"/>
  <c r="AU70" i="42"/>
  <c r="AU76" i="42" s="1"/>
  <c r="AT70" i="42"/>
  <c r="AP70" i="42"/>
  <c r="BA70" i="42" s="1"/>
  <c r="AO70" i="42"/>
  <c r="AO76" i="42" s="1"/>
  <c r="AF70" i="42"/>
  <c r="AF76" i="42" s="1"/>
  <c r="AC70" i="42"/>
  <c r="AA70" i="42"/>
  <c r="Z70" i="42"/>
  <c r="W70" i="42"/>
  <c r="S70" i="42"/>
  <c r="AN69" i="42"/>
  <c r="AM69" i="42"/>
  <c r="AL69" i="42"/>
  <c r="AK69" i="42"/>
  <c r="AJ69" i="42"/>
  <c r="AI69" i="42"/>
  <c r="AH69" i="42"/>
  <c r="AE69" i="42"/>
  <c r="AD69" i="42"/>
  <c r="Y69" i="42"/>
  <c r="X69" i="42"/>
  <c r="V69" i="42"/>
  <c r="U69" i="42"/>
  <c r="T69" i="42"/>
  <c r="AZ68" i="42"/>
  <c r="AU68" i="42"/>
  <c r="AT68" i="42"/>
  <c r="AP68" i="42"/>
  <c r="BA68" i="42" s="1"/>
  <c r="AO68" i="42"/>
  <c r="AF68" i="42"/>
  <c r="AX68" i="42" s="1"/>
  <c r="AC68" i="42"/>
  <c r="AW68" i="42" s="1"/>
  <c r="AA68" i="42"/>
  <c r="Z68" i="42"/>
  <c r="W68" i="42"/>
  <c r="S68" i="42"/>
  <c r="BA67" i="42"/>
  <c r="AU67" i="42"/>
  <c r="AQ67" i="42"/>
  <c r="AY67" i="42" s="1"/>
  <c r="AP67" i="42"/>
  <c r="AO67" i="42"/>
  <c r="AZ67" i="42" s="1"/>
  <c r="AF67" i="42"/>
  <c r="AX67" i="42" s="1"/>
  <c r="Z67" i="42"/>
  <c r="AT67" i="42" s="1"/>
  <c r="S67" i="42"/>
  <c r="W67" i="42" s="1"/>
  <c r="AX66" i="42"/>
  <c r="AU66" i="42"/>
  <c r="AT66" i="42"/>
  <c r="AS66" i="42"/>
  <c r="AP66" i="42"/>
  <c r="BA66" i="42" s="1"/>
  <c r="AO66" i="42"/>
  <c r="AQ66" i="42" s="1"/>
  <c r="AY66" i="42" s="1"/>
  <c r="AF66" i="42"/>
  <c r="Z66" i="42"/>
  <c r="S66" i="42"/>
  <c r="W66" i="42" s="1"/>
  <c r="BA65" i="42"/>
  <c r="BA69" i="42" s="1"/>
  <c r="AU65" i="42"/>
  <c r="AU69" i="42" s="1"/>
  <c r="AP65" i="42"/>
  <c r="AO65" i="42"/>
  <c r="AZ65" i="42" s="1"/>
  <c r="AF65" i="42"/>
  <c r="AF69" i="42" s="1"/>
  <c r="Z65" i="42"/>
  <c r="S65" i="42"/>
  <c r="S69" i="42" s="1"/>
  <c r="AU64" i="42"/>
  <c r="AN64" i="42"/>
  <c r="AM64" i="42"/>
  <c r="AL64" i="42"/>
  <c r="AK64" i="42"/>
  <c r="AJ64" i="42"/>
  <c r="AI64" i="42"/>
  <c r="AH64" i="42"/>
  <c r="AE64" i="42"/>
  <c r="AD64" i="42"/>
  <c r="Y64" i="42"/>
  <c r="X64" i="42"/>
  <c r="V64" i="42"/>
  <c r="U64" i="42"/>
  <c r="T64" i="42"/>
  <c r="S64" i="42"/>
  <c r="AU63" i="42"/>
  <c r="AQ63" i="42"/>
  <c r="AY63" i="42" s="1"/>
  <c r="AP63" i="42"/>
  <c r="BA63" i="42" s="1"/>
  <c r="AO63" i="42"/>
  <c r="AZ63" i="42" s="1"/>
  <c r="AF63" i="42"/>
  <c r="AX63" i="42" s="1"/>
  <c r="AC63" i="42"/>
  <c r="AW63" i="42" s="1"/>
  <c r="Z63" i="42"/>
  <c r="AT63" i="42" s="1"/>
  <c r="S63" i="42"/>
  <c r="W63" i="42" s="1"/>
  <c r="AZ62" i="42"/>
  <c r="AU62" i="42"/>
  <c r="AQ62" i="42"/>
  <c r="AY62" i="42" s="1"/>
  <c r="AP62" i="42"/>
  <c r="BA62" i="42" s="1"/>
  <c r="AO62" i="42"/>
  <c r="AF62" i="42"/>
  <c r="AX62" i="42" s="1"/>
  <c r="Z62" i="42"/>
  <c r="AT62" i="42" s="1"/>
  <c r="W62" i="42"/>
  <c r="S62" i="42"/>
  <c r="BA61" i="42"/>
  <c r="AU61" i="42"/>
  <c r="AS61" i="42"/>
  <c r="AP61" i="42"/>
  <c r="AO61" i="42"/>
  <c r="AF61" i="42"/>
  <c r="AX61" i="42" s="1"/>
  <c r="AB61" i="42"/>
  <c r="AV61" i="42" s="1"/>
  <c r="AA61" i="42"/>
  <c r="AG61" i="42" s="1"/>
  <c r="AR61" i="42" s="1"/>
  <c r="Z61" i="42"/>
  <c r="AT61" i="42" s="1"/>
  <c r="S61" i="42"/>
  <c r="W61" i="42" s="1"/>
  <c r="AC61" i="42" s="1"/>
  <c r="AW61" i="42" s="1"/>
  <c r="AZ60" i="42"/>
  <c r="AX60" i="42"/>
  <c r="AU60" i="42"/>
  <c r="AT60" i="42"/>
  <c r="AP60" i="42"/>
  <c r="BA60" i="42" s="1"/>
  <c r="AO60" i="42"/>
  <c r="AF60" i="42"/>
  <c r="Z60" i="42"/>
  <c r="W60" i="42"/>
  <c r="S60" i="42"/>
  <c r="AU59" i="42"/>
  <c r="AU203" i="42" s="1"/>
  <c r="AS59" i="42"/>
  <c r="AP59" i="42"/>
  <c r="AO59" i="42"/>
  <c r="AF59" i="42"/>
  <c r="AF203" i="42" s="1"/>
  <c r="AB59" i="42"/>
  <c r="Z59" i="42"/>
  <c r="W59" i="42"/>
  <c r="S59" i="42"/>
  <c r="AN58" i="42"/>
  <c r="AM58" i="42"/>
  <c r="AL58" i="42"/>
  <c r="AK58" i="42"/>
  <c r="AJ58" i="42"/>
  <c r="AI58" i="42"/>
  <c r="AH58" i="42"/>
  <c r="AE58" i="42"/>
  <c r="AD58" i="42"/>
  <c r="Y58" i="42"/>
  <c r="X58" i="42"/>
  <c r="V58" i="42"/>
  <c r="U58" i="42"/>
  <c r="T58" i="42"/>
  <c r="AW57" i="42"/>
  <c r="AU57" i="42"/>
  <c r="AP57" i="42"/>
  <c r="BA57" i="42" s="1"/>
  <c r="AO57" i="42"/>
  <c r="AZ57" i="42" s="1"/>
  <c r="AF57" i="42"/>
  <c r="AX57" i="42" s="1"/>
  <c r="AC57" i="42"/>
  <c r="AB57" i="42"/>
  <c r="AV57" i="42" s="1"/>
  <c r="Z57" i="42"/>
  <c r="AT57" i="42" s="1"/>
  <c r="S57" i="42"/>
  <c r="W57" i="42" s="1"/>
  <c r="AZ56" i="42"/>
  <c r="AU56" i="42"/>
  <c r="AT56" i="42"/>
  <c r="AQ56" i="42"/>
  <c r="AY56" i="42" s="1"/>
  <c r="AP56" i="42"/>
  <c r="BA56" i="42" s="1"/>
  <c r="AO56" i="42"/>
  <c r="AF56" i="42"/>
  <c r="AX56" i="42" s="1"/>
  <c r="AC56" i="42"/>
  <c r="AW56" i="42" s="1"/>
  <c r="Z56" i="42"/>
  <c r="W56" i="42"/>
  <c r="S56" i="42"/>
  <c r="BA55" i="42"/>
  <c r="AU55" i="42"/>
  <c r="AQ55" i="42"/>
  <c r="AY55" i="42" s="1"/>
  <c r="AP55" i="42"/>
  <c r="AO55" i="42"/>
  <c r="AZ55" i="42" s="1"/>
  <c r="AF55" i="42"/>
  <c r="AX55" i="42" s="1"/>
  <c r="Z55" i="42"/>
  <c r="AT55" i="42" s="1"/>
  <c r="S55" i="42"/>
  <c r="W55" i="42" s="1"/>
  <c r="AZ54" i="42"/>
  <c r="AX54" i="42"/>
  <c r="AU54" i="42"/>
  <c r="AT54" i="42"/>
  <c r="AT58" i="42" s="1"/>
  <c r="AP54" i="42"/>
  <c r="BA54" i="42" s="1"/>
  <c r="AO54" i="42"/>
  <c r="AQ54" i="42" s="1"/>
  <c r="AY54" i="42" s="1"/>
  <c r="AF54" i="42"/>
  <c r="Z54" i="42"/>
  <c r="S54" i="42"/>
  <c r="W54" i="42" s="1"/>
  <c r="BA53" i="42"/>
  <c r="AU53" i="42"/>
  <c r="AU58" i="42" s="1"/>
  <c r="AQ53" i="42"/>
  <c r="AP53" i="42"/>
  <c r="AP58" i="42" s="1"/>
  <c r="AO53" i="42"/>
  <c r="AF53" i="42"/>
  <c r="AX53" i="42" s="1"/>
  <c r="AX58" i="42" s="1"/>
  <c r="Z53" i="42"/>
  <c r="AT53" i="42" s="1"/>
  <c r="W53" i="42"/>
  <c r="AA53" i="42" s="1"/>
  <c r="S53" i="42"/>
  <c r="S58" i="42" s="1"/>
  <c r="AN52" i="42"/>
  <c r="AM52" i="42"/>
  <c r="AL52" i="42"/>
  <c r="AK52" i="42"/>
  <c r="AJ52" i="42"/>
  <c r="AI52" i="42"/>
  <c r="AH52" i="42"/>
  <c r="AE52" i="42"/>
  <c r="AD52" i="42"/>
  <c r="Y52" i="42"/>
  <c r="X52" i="42"/>
  <c r="V52" i="42"/>
  <c r="U52" i="42"/>
  <c r="T52" i="42"/>
  <c r="AX51" i="42"/>
  <c r="AU51" i="42"/>
  <c r="AT51" i="42"/>
  <c r="AS51" i="42"/>
  <c r="AP51" i="42"/>
  <c r="BA51" i="42" s="1"/>
  <c r="AO51" i="42"/>
  <c r="AZ51" i="42" s="1"/>
  <c r="AF51" i="42"/>
  <c r="AB51" i="42"/>
  <c r="AV51" i="42" s="1"/>
  <c r="AA51" i="42"/>
  <c r="AG51" i="42" s="1"/>
  <c r="AR51" i="42" s="1"/>
  <c r="Z51" i="42"/>
  <c r="S51" i="42"/>
  <c r="W51" i="42" s="1"/>
  <c r="AC51" i="42" s="1"/>
  <c r="AW51" i="42" s="1"/>
  <c r="AZ50" i="42"/>
  <c r="AX50" i="42"/>
  <c r="AU50" i="42"/>
  <c r="AT50" i="42"/>
  <c r="AP50" i="42"/>
  <c r="AP207" i="42" s="1"/>
  <c r="AO50" i="42"/>
  <c r="AF50" i="42"/>
  <c r="Z50" i="42"/>
  <c r="W50" i="42"/>
  <c r="W207" i="42" s="1"/>
  <c r="S50" i="42"/>
  <c r="AU49" i="42"/>
  <c r="AP49" i="42"/>
  <c r="BA49" i="42" s="1"/>
  <c r="AO49" i="42"/>
  <c r="AZ49" i="42" s="1"/>
  <c r="AF49" i="42"/>
  <c r="AF52" i="42" s="1"/>
  <c r="Z49" i="42"/>
  <c r="AT49" i="42" s="1"/>
  <c r="W49" i="42"/>
  <c r="AA49" i="42" s="1"/>
  <c r="S49" i="42"/>
  <c r="AZ48" i="42"/>
  <c r="AY48" i="42"/>
  <c r="AX48" i="42"/>
  <c r="AU48" i="42"/>
  <c r="AQ48" i="42"/>
  <c r="AP48" i="42"/>
  <c r="BA48" i="42" s="1"/>
  <c r="AO48" i="42"/>
  <c r="AF48" i="42"/>
  <c r="Z48" i="42"/>
  <c r="AT48" i="42" s="1"/>
  <c r="W48" i="42"/>
  <c r="AC48" i="42" s="1"/>
  <c r="AW48" i="42" s="1"/>
  <c r="S48" i="42"/>
  <c r="BA47" i="42"/>
  <c r="AZ47" i="42"/>
  <c r="AZ52" i="42" s="1"/>
  <c r="AU47" i="42"/>
  <c r="AU201" i="42" s="1"/>
  <c r="AQ47" i="42"/>
  <c r="AP47" i="42"/>
  <c r="AO47" i="42"/>
  <c r="AF47" i="42"/>
  <c r="Z47" i="42"/>
  <c r="S47" i="42"/>
  <c r="BA46" i="42"/>
  <c r="AP46" i="42"/>
  <c r="AN46" i="42"/>
  <c r="AM46" i="42"/>
  <c r="AL46" i="42"/>
  <c r="AK46" i="42"/>
  <c r="AJ46" i="42"/>
  <c r="AI46" i="42"/>
  <c r="AH46" i="42"/>
  <c r="AE46" i="42"/>
  <c r="AD46" i="42"/>
  <c r="Y46" i="42"/>
  <c r="X46" i="42"/>
  <c r="V46" i="42"/>
  <c r="U46" i="42"/>
  <c r="T46" i="42"/>
  <c r="BA45" i="42"/>
  <c r="BA209" i="42" s="1"/>
  <c r="AU45" i="42"/>
  <c r="AP45" i="42"/>
  <c r="AP209" i="42" s="1"/>
  <c r="AO45" i="42"/>
  <c r="AO209" i="42" s="1"/>
  <c r="AF45" i="42"/>
  <c r="AF46" i="42" s="1"/>
  <c r="Z45" i="42"/>
  <c r="Z46" i="42" s="1"/>
  <c r="S45" i="42"/>
  <c r="AX44" i="42"/>
  <c r="AT44" i="42"/>
  <c r="AO44" i="42"/>
  <c r="AN44" i="42"/>
  <c r="AM44" i="42"/>
  <c r="AL44" i="42"/>
  <c r="AK44" i="42"/>
  <c r="AJ44" i="42"/>
  <c r="AI44" i="42"/>
  <c r="AH44" i="42"/>
  <c r="AF44" i="42"/>
  <c r="AE44" i="42"/>
  <c r="AD44" i="42"/>
  <c r="Z44" i="42"/>
  <c r="Y44" i="42"/>
  <c r="X44" i="42"/>
  <c r="V44" i="42"/>
  <c r="U44" i="42"/>
  <c r="T44" i="42"/>
  <c r="BA43" i="42"/>
  <c r="AZ43" i="42"/>
  <c r="AZ44" i="42" s="1"/>
  <c r="AU43" i="42"/>
  <c r="AQ43" i="42"/>
  <c r="AY43" i="42" s="1"/>
  <c r="AP43" i="42"/>
  <c r="AO43" i="42"/>
  <c r="AF43" i="42"/>
  <c r="AX43" i="42" s="1"/>
  <c r="AB43" i="42"/>
  <c r="AV43" i="42" s="1"/>
  <c r="Z43" i="42"/>
  <c r="AT43" i="42" s="1"/>
  <c r="S43" i="42"/>
  <c r="W43" i="42" s="1"/>
  <c r="AC43" i="42" s="1"/>
  <c r="AW43" i="42" s="1"/>
  <c r="BA42" i="42"/>
  <c r="BA44" i="42" s="1"/>
  <c r="AZ42" i="42"/>
  <c r="AX42" i="42"/>
  <c r="AU42" i="42"/>
  <c r="AT42" i="42"/>
  <c r="AS42" i="42"/>
  <c r="AP42" i="42"/>
  <c r="AP44" i="42" s="1"/>
  <c r="AO42" i="42"/>
  <c r="AF42" i="42"/>
  <c r="AA42" i="42"/>
  <c r="Z42" i="42"/>
  <c r="W42" i="42"/>
  <c r="AB42" i="42" s="1"/>
  <c r="S42" i="42"/>
  <c r="AO41" i="42"/>
  <c r="AN41" i="42"/>
  <c r="AM41" i="42"/>
  <c r="AL41" i="42"/>
  <c r="AK41" i="42"/>
  <c r="AJ41" i="42"/>
  <c r="AI41" i="42"/>
  <c r="AH41" i="42"/>
  <c r="AE41" i="42"/>
  <c r="AD41" i="42"/>
  <c r="Y41" i="42"/>
  <c r="X41" i="42"/>
  <c r="V41" i="42"/>
  <c r="U41" i="42"/>
  <c r="T41" i="42"/>
  <c r="S41" i="42"/>
  <c r="BA40" i="42"/>
  <c r="AX40" i="42"/>
  <c r="AU40" i="42"/>
  <c r="AT40" i="42"/>
  <c r="AP40" i="42"/>
  <c r="AO40" i="42"/>
  <c r="AQ40" i="42" s="1"/>
  <c r="AY40" i="42" s="1"/>
  <c r="AF40" i="42"/>
  <c r="Z40" i="42"/>
  <c r="S40" i="42"/>
  <c r="W40" i="42" s="1"/>
  <c r="BA39" i="42"/>
  <c r="BA41" i="42" s="1"/>
  <c r="AU39" i="42"/>
  <c r="AU41" i="42" s="1"/>
  <c r="AP39" i="42"/>
  <c r="AP41" i="42" s="1"/>
  <c r="AO39" i="42"/>
  <c r="AZ39" i="42" s="1"/>
  <c r="AF39" i="42"/>
  <c r="AF41" i="42" s="1"/>
  <c r="Z39" i="42"/>
  <c r="Z41" i="42" s="1"/>
  <c r="S39" i="42"/>
  <c r="W39" i="42" s="1"/>
  <c r="AU38" i="42"/>
  <c r="AP38" i="42"/>
  <c r="AN38" i="42"/>
  <c r="AM38" i="42"/>
  <c r="AL38" i="42"/>
  <c r="AK38" i="42"/>
  <c r="AJ38" i="42"/>
  <c r="AI38" i="42"/>
  <c r="AH38" i="42"/>
  <c r="AE38" i="42"/>
  <c r="AD38" i="42"/>
  <c r="Y38" i="42"/>
  <c r="X38" i="42"/>
  <c r="V38" i="42"/>
  <c r="U38" i="42"/>
  <c r="T38" i="42"/>
  <c r="AU37" i="42"/>
  <c r="AQ37" i="42"/>
  <c r="AY37" i="42" s="1"/>
  <c r="AP37" i="42"/>
  <c r="BA37" i="42" s="1"/>
  <c r="AO37" i="42"/>
  <c r="AZ37" i="42" s="1"/>
  <c r="AF37" i="42"/>
  <c r="AX37" i="42" s="1"/>
  <c r="Z37" i="42"/>
  <c r="AT37" i="42" s="1"/>
  <c r="S37" i="42"/>
  <c r="S38" i="42" s="1"/>
  <c r="AZ36" i="42"/>
  <c r="AU36" i="42"/>
  <c r="AQ36" i="42"/>
  <c r="AY36" i="42" s="1"/>
  <c r="AP36" i="42"/>
  <c r="BA36" i="42" s="1"/>
  <c r="AO36" i="42"/>
  <c r="AF36" i="42"/>
  <c r="AF38" i="42" s="1"/>
  <c r="Z36" i="42"/>
  <c r="AT36" i="42" s="1"/>
  <c r="W36" i="42"/>
  <c r="AA36" i="42" s="1"/>
  <c r="S36" i="42"/>
  <c r="BA35" i="42"/>
  <c r="AW35" i="42"/>
  <c r="AU35" i="42"/>
  <c r="AS35" i="42"/>
  <c r="AP35" i="42"/>
  <c r="AO35" i="42"/>
  <c r="AO38" i="42" s="1"/>
  <c r="AF35" i="42"/>
  <c r="AX35" i="42" s="1"/>
  <c r="AB35" i="42"/>
  <c r="AV35" i="42" s="1"/>
  <c r="AA35" i="42"/>
  <c r="AG35" i="42" s="1"/>
  <c r="Z35" i="42"/>
  <c r="AT35" i="42" s="1"/>
  <c r="AT38" i="42" s="1"/>
  <c r="S35" i="42"/>
  <c r="W35" i="42" s="1"/>
  <c r="AC35" i="42" s="1"/>
  <c r="AO34" i="42"/>
  <c r="AN34" i="42"/>
  <c r="AM34" i="42"/>
  <c r="AL34" i="42"/>
  <c r="AK34" i="42"/>
  <c r="AJ34" i="42"/>
  <c r="AI34" i="42"/>
  <c r="AH34" i="42"/>
  <c r="AE34" i="42"/>
  <c r="AD34" i="42"/>
  <c r="Y34" i="42"/>
  <c r="X34" i="42"/>
  <c r="V34" i="42"/>
  <c r="U34" i="42"/>
  <c r="T34" i="42"/>
  <c r="BA33" i="42"/>
  <c r="AZ33" i="42"/>
  <c r="AU33" i="42"/>
  <c r="AQ33" i="42"/>
  <c r="AY33" i="42" s="1"/>
  <c r="AP33" i="42"/>
  <c r="AO33" i="42"/>
  <c r="AF33" i="42"/>
  <c r="AX33" i="42" s="1"/>
  <c r="Z33" i="42"/>
  <c r="AT33" i="42" s="1"/>
  <c r="S33" i="42"/>
  <c r="W33" i="42" s="1"/>
  <c r="AC33" i="42" s="1"/>
  <c r="AW33" i="42" s="1"/>
  <c r="BA32" i="42"/>
  <c r="AX32" i="42"/>
  <c r="AU32" i="42"/>
  <c r="AT32" i="42"/>
  <c r="AP32" i="42"/>
  <c r="AO32" i="42"/>
  <c r="AQ32" i="42" s="1"/>
  <c r="AY32" i="42" s="1"/>
  <c r="AF32" i="42"/>
  <c r="Z32" i="42"/>
  <c r="S32" i="42"/>
  <c r="W32" i="42" s="1"/>
  <c r="AU31" i="42"/>
  <c r="AU34" i="42" s="1"/>
  <c r="AP31" i="42"/>
  <c r="BA31" i="42" s="1"/>
  <c r="BA34" i="42" s="1"/>
  <c r="AO31" i="42"/>
  <c r="AZ31" i="42" s="1"/>
  <c r="AF31" i="42"/>
  <c r="AX31" i="42" s="1"/>
  <c r="AX34" i="42" s="1"/>
  <c r="Z31" i="42"/>
  <c r="AT31" i="42" s="1"/>
  <c r="AT34" i="42" s="1"/>
  <c r="S31" i="42"/>
  <c r="AU30" i="42"/>
  <c r="AP30" i="42"/>
  <c r="AN30" i="42"/>
  <c r="AM30" i="42"/>
  <c r="AL30" i="42"/>
  <c r="AK30" i="42"/>
  <c r="AJ30" i="42"/>
  <c r="AI30" i="42"/>
  <c r="AH30" i="42"/>
  <c r="AE30" i="42"/>
  <c r="AD30" i="42"/>
  <c r="Y30" i="42"/>
  <c r="X30" i="42"/>
  <c r="V30" i="42"/>
  <c r="U30" i="42"/>
  <c r="T30" i="42"/>
  <c r="AU29" i="42"/>
  <c r="AQ29" i="42"/>
  <c r="AY29" i="42" s="1"/>
  <c r="AP29" i="42"/>
  <c r="BA29" i="42" s="1"/>
  <c r="AO29" i="42"/>
  <c r="AZ29" i="42" s="1"/>
  <c r="AF29" i="42"/>
  <c r="AX29" i="42" s="1"/>
  <c r="Z29" i="42"/>
  <c r="AT29" i="42" s="1"/>
  <c r="S29" i="42"/>
  <c r="W29" i="42" s="1"/>
  <c r="AZ28" i="42"/>
  <c r="AU28" i="42"/>
  <c r="AQ28" i="42"/>
  <c r="AY28" i="42" s="1"/>
  <c r="AP28" i="42"/>
  <c r="BA28" i="42" s="1"/>
  <c r="AO28" i="42"/>
  <c r="AF28" i="42"/>
  <c r="AF30" i="42" s="1"/>
  <c r="Z28" i="42"/>
  <c r="AT28" i="42" s="1"/>
  <c r="W28" i="42"/>
  <c r="AA28" i="42" s="1"/>
  <c r="S28" i="42"/>
  <c r="BA27" i="42"/>
  <c r="AW27" i="42"/>
  <c r="AU27" i="42"/>
  <c r="AS27" i="42"/>
  <c r="AP27" i="42"/>
  <c r="AO27" i="42"/>
  <c r="AO30" i="42" s="1"/>
  <c r="AF27" i="42"/>
  <c r="AX27" i="42" s="1"/>
  <c r="AB27" i="42"/>
  <c r="AV27" i="42" s="1"/>
  <c r="AA27" i="42"/>
  <c r="AG27" i="42" s="1"/>
  <c r="Z27" i="42"/>
  <c r="AT27" i="42" s="1"/>
  <c r="AT30" i="42" s="1"/>
  <c r="S27" i="42"/>
  <c r="W27" i="42" s="1"/>
  <c r="AC27" i="42" s="1"/>
  <c r="AO26" i="42"/>
  <c r="AN26" i="42"/>
  <c r="AM26" i="42"/>
  <c r="AL26" i="42"/>
  <c r="AK26" i="42"/>
  <c r="AJ26" i="42"/>
  <c r="AI26" i="42"/>
  <c r="AH26" i="42"/>
  <c r="AE26" i="42"/>
  <c r="AD26" i="42"/>
  <c r="Y26" i="42"/>
  <c r="X26" i="42"/>
  <c r="V26" i="42"/>
  <c r="U26" i="42"/>
  <c r="T26" i="42"/>
  <c r="BA25" i="42"/>
  <c r="AZ25" i="42"/>
  <c r="AU25" i="42"/>
  <c r="AQ25" i="42"/>
  <c r="AY25" i="42" s="1"/>
  <c r="AP25" i="42"/>
  <c r="AO25" i="42"/>
  <c r="AF25" i="42"/>
  <c r="AX25" i="42" s="1"/>
  <c r="Z25" i="42"/>
  <c r="AT25" i="42" s="1"/>
  <c r="S25" i="42"/>
  <c r="W25" i="42" s="1"/>
  <c r="AC25" i="42" s="1"/>
  <c r="AW25" i="42" s="1"/>
  <c r="BA24" i="42"/>
  <c r="AX24" i="42"/>
  <c r="AU24" i="42"/>
  <c r="AT24" i="42"/>
  <c r="AP24" i="42"/>
  <c r="AO24" i="42"/>
  <c r="AQ24" i="42" s="1"/>
  <c r="AY24" i="42" s="1"/>
  <c r="AF24" i="42"/>
  <c r="Z24" i="42"/>
  <c r="S24" i="42"/>
  <c r="W24" i="42" s="1"/>
  <c r="AU23" i="42"/>
  <c r="AU26" i="42" s="1"/>
  <c r="AP23" i="42"/>
  <c r="BA23" i="42" s="1"/>
  <c r="BA26" i="42" s="1"/>
  <c r="AO23" i="42"/>
  <c r="AZ23" i="42" s="1"/>
  <c r="AF23" i="42"/>
  <c r="AX23" i="42" s="1"/>
  <c r="AX26" i="42" s="1"/>
  <c r="Z23" i="42"/>
  <c r="AT23" i="42" s="1"/>
  <c r="AT26" i="42" s="1"/>
  <c r="S23" i="42"/>
  <c r="AU22" i="42"/>
  <c r="AP22" i="42"/>
  <c r="AN22" i="42"/>
  <c r="AM22" i="42"/>
  <c r="AL22" i="42"/>
  <c r="AK22" i="42"/>
  <c r="AJ22" i="42"/>
  <c r="AI22" i="42"/>
  <c r="AH22" i="42"/>
  <c r="AE22" i="42"/>
  <c r="AD22" i="42"/>
  <c r="Y22" i="42"/>
  <c r="X22" i="42"/>
  <c r="V22" i="42"/>
  <c r="U22" i="42"/>
  <c r="T22" i="42"/>
  <c r="AU21" i="42"/>
  <c r="AQ21" i="42"/>
  <c r="AY21" i="42" s="1"/>
  <c r="AP21" i="42"/>
  <c r="BA21" i="42" s="1"/>
  <c r="AO21" i="42"/>
  <c r="AZ21" i="42" s="1"/>
  <c r="AF21" i="42"/>
  <c r="AX21" i="42" s="1"/>
  <c r="Z21" i="42"/>
  <c r="AT21" i="42" s="1"/>
  <c r="S21" i="42"/>
  <c r="W21" i="42" s="1"/>
  <c r="AZ20" i="42"/>
  <c r="AU20" i="42"/>
  <c r="AQ20" i="42"/>
  <c r="AY20" i="42" s="1"/>
  <c r="AP20" i="42"/>
  <c r="BA20" i="42" s="1"/>
  <c r="AO20" i="42"/>
  <c r="AF20" i="42"/>
  <c r="AX20" i="42" s="1"/>
  <c r="Z20" i="42"/>
  <c r="AT20" i="42" s="1"/>
  <c r="W20" i="42"/>
  <c r="AA20" i="42" s="1"/>
  <c r="S20" i="42"/>
  <c r="BA19" i="42"/>
  <c r="AW19" i="42"/>
  <c r="AU19" i="42"/>
  <c r="AS19" i="42"/>
  <c r="AP19" i="42"/>
  <c r="AO19" i="42"/>
  <c r="AO22" i="42" s="1"/>
  <c r="AF19" i="42"/>
  <c r="AX19" i="42" s="1"/>
  <c r="AB19" i="42"/>
  <c r="AV19" i="42" s="1"/>
  <c r="AA19" i="42"/>
  <c r="AG19" i="42" s="1"/>
  <c r="Z19" i="42"/>
  <c r="AT19" i="42" s="1"/>
  <c r="AT22" i="42" s="1"/>
  <c r="S19" i="42"/>
  <c r="W19" i="42" s="1"/>
  <c r="AC19" i="42" s="1"/>
  <c r="AO18" i="42"/>
  <c r="AN18" i="42"/>
  <c r="AM18" i="42"/>
  <c r="AL18" i="42"/>
  <c r="AK18" i="42"/>
  <c r="AJ18" i="42"/>
  <c r="AI18" i="42"/>
  <c r="AH18" i="42"/>
  <c r="AE18" i="42"/>
  <c r="AD18" i="42"/>
  <c r="Y18" i="42"/>
  <c r="X18" i="42"/>
  <c r="V18" i="42"/>
  <c r="U18" i="42"/>
  <c r="T18" i="42"/>
  <c r="BA17" i="42"/>
  <c r="AZ17" i="42"/>
  <c r="AU17" i="42"/>
  <c r="AQ17" i="42"/>
  <c r="AY17" i="42" s="1"/>
  <c r="AP17" i="42"/>
  <c r="AO17" i="42"/>
  <c r="AF17" i="42"/>
  <c r="Z17" i="42"/>
  <c r="S17" i="42"/>
  <c r="BA16" i="42"/>
  <c r="AX16" i="42"/>
  <c r="AU16" i="42"/>
  <c r="AT16" i="42"/>
  <c r="AP16" i="42"/>
  <c r="AO16" i="42"/>
  <c r="AQ16" i="42" s="1"/>
  <c r="AY16" i="42" s="1"/>
  <c r="AF16" i="42"/>
  <c r="Z16" i="42"/>
  <c r="S16" i="42"/>
  <c r="W16" i="42" s="1"/>
  <c r="AU15" i="42"/>
  <c r="AP15" i="42"/>
  <c r="AQ15" i="42" s="1"/>
  <c r="AY15" i="42" s="1"/>
  <c r="AO15" i="42"/>
  <c r="AZ15" i="42" s="1"/>
  <c r="AF15" i="42"/>
  <c r="AF202" i="42" s="1"/>
  <c r="Z15" i="42"/>
  <c r="AT15" i="42" s="1"/>
  <c r="S15" i="42"/>
  <c r="W15" i="42" s="1"/>
  <c r="AZ14" i="42"/>
  <c r="AX14" i="42"/>
  <c r="AU14" i="42"/>
  <c r="AU202" i="42" s="1"/>
  <c r="AP14" i="42"/>
  <c r="AQ14" i="42" s="1"/>
  <c r="AO14" i="42"/>
  <c r="Z14" i="42"/>
  <c r="Z202" i="42" s="1"/>
  <c r="S14" i="42"/>
  <c r="S202" i="42" s="1"/>
  <c r="AZ13" i="42"/>
  <c r="AX13" i="42"/>
  <c r="AU13" i="42"/>
  <c r="AT13" i="42"/>
  <c r="AP13" i="42"/>
  <c r="BA13" i="42" s="1"/>
  <c r="AO13" i="42"/>
  <c r="AF13" i="42"/>
  <c r="Z13" i="42"/>
  <c r="W13" i="42"/>
  <c r="AS13" i="42" s="1"/>
  <c r="S13" i="42"/>
  <c r="BA12" i="42"/>
  <c r="AZ12" i="42"/>
  <c r="AU12" i="42"/>
  <c r="AQ12" i="42"/>
  <c r="AP12" i="42"/>
  <c r="AO12" i="42"/>
  <c r="AF12" i="42"/>
  <c r="AF200" i="42" s="1"/>
  <c r="Z12" i="42"/>
  <c r="Z200" i="42" s="1"/>
  <c r="S12" i="42"/>
  <c r="AN155" i="41"/>
  <c r="AM155" i="41"/>
  <c r="AL155" i="41"/>
  <c r="AK155" i="41"/>
  <c r="AJ155" i="41"/>
  <c r="AI155" i="41"/>
  <c r="AH155" i="41"/>
  <c r="AE155" i="41"/>
  <c r="AD155" i="41"/>
  <c r="Y155" i="41"/>
  <c r="X155" i="41"/>
  <c r="V155" i="41"/>
  <c r="U155" i="41"/>
  <c r="T155" i="41"/>
  <c r="R155" i="41"/>
  <c r="Q155" i="41"/>
  <c r="P155" i="41"/>
  <c r="O155" i="41"/>
  <c r="N155" i="41"/>
  <c r="M155" i="41"/>
  <c r="L155" i="41"/>
  <c r="K155" i="41"/>
  <c r="J155" i="41"/>
  <c r="I155" i="41"/>
  <c r="AN154" i="41"/>
  <c r="AM154" i="41"/>
  <c r="AL154" i="41"/>
  <c r="AK154" i="41"/>
  <c r="AJ154" i="41"/>
  <c r="AI154" i="41"/>
  <c r="AH154" i="41"/>
  <c r="AE154" i="41"/>
  <c r="AD154" i="41"/>
  <c r="Y154" i="41"/>
  <c r="X154" i="41"/>
  <c r="V154" i="41"/>
  <c r="U154" i="41"/>
  <c r="T154" i="41"/>
  <c r="R154" i="41"/>
  <c r="Q154" i="41"/>
  <c r="P154" i="41"/>
  <c r="O154" i="41"/>
  <c r="N154" i="41"/>
  <c r="M154" i="41"/>
  <c r="L154" i="41"/>
  <c r="K154" i="41"/>
  <c r="J154" i="41"/>
  <c r="I154" i="41"/>
  <c r="AN153" i="41"/>
  <c r="AM153" i="41"/>
  <c r="AL153" i="41"/>
  <c r="AK153" i="41"/>
  <c r="AJ153" i="41"/>
  <c r="AI153" i="41"/>
  <c r="AH153" i="41"/>
  <c r="AE153" i="41"/>
  <c r="AD153" i="41"/>
  <c r="Y153" i="41"/>
  <c r="X153" i="41"/>
  <c r="V153" i="41"/>
  <c r="U153" i="41"/>
  <c r="T153" i="41"/>
  <c r="R153" i="41"/>
  <c r="Q153" i="41"/>
  <c r="P153" i="41"/>
  <c r="O153" i="41"/>
  <c r="N153" i="41"/>
  <c r="M153" i="41"/>
  <c r="L153" i="41"/>
  <c r="K153" i="41"/>
  <c r="J153" i="41"/>
  <c r="I153" i="41"/>
  <c r="AN152" i="41"/>
  <c r="AM152" i="41"/>
  <c r="AL152" i="41"/>
  <c r="AK152" i="41"/>
  <c r="AJ152" i="41"/>
  <c r="AI152" i="41"/>
  <c r="AH152" i="41"/>
  <c r="AE152" i="41"/>
  <c r="AD152" i="41"/>
  <c r="Y152" i="41"/>
  <c r="X152" i="41"/>
  <c r="V152" i="41"/>
  <c r="U152" i="41"/>
  <c r="T152" i="41"/>
  <c r="R152" i="41"/>
  <c r="Q152" i="41"/>
  <c r="P152" i="41"/>
  <c r="O152" i="41"/>
  <c r="N152" i="41"/>
  <c r="M152" i="41"/>
  <c r="L152" i="41"/>
  <c r="K152" i="41"/>
  <c r="J152" i="41"/>
  <c r="I152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AN149" i="41"/>
  <c r="AM149" i="41"/>
  <c r="AL149" i="41"/>
  <c r="AK149" i="41"/>
  <c r="AJ149" i="41"/>
  <c r="AI149" i="41"/>
  <c r="AH149" i="41"/>
  <c r="AE149" i="41"/>
  <c r="AD149" i="41"/>
  <c r="Y149" i="41"/>
  <c r="X149" i="41"/>
  <c r="V149" i="41"/>
  <c r="U149" i="41"/>
  <c r="T149" i="41"/>
  <c r="R149" i="41"/>
  <c r="Q149" i="41"/>
  <c r="P149" i="41"/>
  <c r="O149" i="41"/>
  <c r="N149" i="41"/>
  <c r="M149" i="41"/>
  <c r="L149" i="41"/>
  <c r="K149" i="41"/>
  <c r="J149" i="41"/>
  <c r="I149" i="41"/>
  <c r="BA148" i="41"/>
  <c r="AZ148" i="4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AN147" i="41"/>
  <c r="AM147" i="41"/>
  <c r="AL147" i="41"/>
  <c r="AK147" i="41"/>
  <c r="AJ147" i="41"/>
  <c r="AI147" i="41"/>
  <c r="AH147" i="41"/>
  <c r="AE147" i="41"/>
  <c r="AD147" i="41"/>
  <c r="Y147" i="41"/>
  <c r="X147" i="41"/>
  <c r="V147" i="41"/>
  <c r="U147" i="41"/>
  <c r="T147" i="41"/>
  <c r="R147" i="41"/>
  <c r="Q147" i="41"/>
  <c r="P147" i="41"/>
  <c r="O147" i="41"/>
  <c r="N147" i="41"/>
  <c r="M147" i="41"/>
  <c r="L147" i="41"/>
  <c r="K147" i="41"/>
  <c r="J147" i="41"/>
  <c r="I147" i="41"/>
  <c r="AN146" i="41"/>
  <c r="AM146" i="41"/>
  <c r="AL146" i="41"/>
  <c r="AK146" i="41"/>
  <c r="AJ146" i="41"/>
  <c r="AJ145" i="41" s="1"/>
  <c r="AI146" i="41"/>
  <c r="AH146" i="41"/>
  <c r="AE146" i="41"/>
  <c r="AD146" i="41"/>
  <c r="Y146" i="41"/>
  <c r="X146" i="41"/>
  <c r="X145" i="41" s="1"/>
  <c r="V146" i="41"/>
  <c r="U146" i="41"/>
  <c r="T146" i="41"/>
  <c r="T145" i="41" s="1"/>
  <c r="R146" i="41"/>
  <c r="Q146" i="41"/>
  <c r="P146" i="41"/>
  <c r="O146" i="41"/>
  <c r="N146" i="41"/>
  <c r="M146" i="41"/>
  <c r="L146" i="41"/>
  <c r="L145" i="41" s="1"/>
  <c r="K146" i="41"/>
  <c r="J146" i="41"/>
  <c r="I146" i="41"/>
  <c r="AN145" i="41"/>
  <c r="R142" i="41"/>
  <c r="Q142" i="41"/>
  <c r="P143" i="41" s="1"/>
  <c r="P142" i="41"/>
  <c r="O142" i="41"/>
  <c r="N142" i="41"/>
  <c r="M142" i="41"/>
  <c r="L142" i="41"/>
  <c r="K142" i="41"/>
  <c r="I143" i="41" s="1"/>
  <c r="J142" i="41"/>
  <c r="I142" i="41"/>
  <c r="AU141" i="41"/>
  <c r="AN141" i="41"/>
  <c r="AM141" i="41"/>
  <c r="AL141" i="41"/>
  <c r="AK141" i="41"/>
  <c r="AJ141" i="41"/>
  <c r="AI141" i="41"/>
  <c r="AH141" i="41"/>
  <c r="AE141" i="41"/>
  <c r="AD141" i="41"/>
  <c r="Y141" i="41"/>
  <c r="X141" i="41"/>
  <c r="V141" i="41"/>
  <c r="U141" i="41"/>
  <c r="T141" i="41"/>
  <c r="S141" i="41"/>
  <c r="BA140" i="41"/>
  <c r="AU140" i="41"/>
  <c r="AQ140" i="41"/>
  <c r="AY140" i="41" s="1"/>
  <c r="AP140" i="41"/>
  <c r="AO140" i="41"/>
  <c r="AZ140" i="41" s="1"/>
  <c r="AF140" i="41"/>
  <c r="AX140" i="41" s="1"/>
  <c r="AC140" i="41"/>
  <c r="AW140" i="41" s="1"/>
  <c r="AB140" i="41"/>
  <c r="AV140" i="41" s="1"/>
  <c r="Z140" i="41"/>
  <c r="AT140" i="41" s="1"/>
  <c r="S140" i="41"/>
  <c r="W140" i="41" s="1"/>
  <c r="AZ139" i="41"/>
  <c r="AU139" i="41"/>
  <c r="AP139" i="41"/>
  <c r="AO139" i="41"/>
  <c r="AF139" i="41"/>
  <c r="AX139" i="41" s="1"/>
  <c r="Z139" i="41"/>
  <c r="AT139" i="41" s="1"/>
  <c r="W139" i="41"/>
  <c r="S139" i="41"/>
  <c r="BA138" i="41"/>
  <c r="AW138" i="41"/>
  <c r="AU138" i="41"/>
  <c r="AS138" i="41"/>
  <c r="AP138" i="41"/>
  <c r="AO138" i="41"/>
  <c r="AF138" i="41"/>
  <c r="AX138" i="41" s="1"/>
  <c r="AB138" i="41"/>
  <c r="AV138" i="41" s="1"/>
  <c r="Z138" i="41"/>
  <c r="S138" i="41"/>
  <c r="W138" i="41" s="1"/>
  <c r="AC138" i="41" s="1"/>
  <c r="AZ137" i="41"/>
  <c r="AU137" i="41"/>
  <c r="AT137" i="41"/>
  <c r="AQ137" i="41"/>
  <c r="AY137" i="41" s="1"/>
  <c r="AP137" i="41"/>
  <c r="BA137" i="41" s="1"/>
  <c r="AO137" i="41"/>
  <c r="AF137" i="41"/>
  <c r="AX137" i="41" s="1"/>
  <c r="Z137" i="41"/>
  <c r="W137" i="41"/>
  <c r="AZ136" i="41"/>
  <c r="AU136" i="41"/>
  <c r="AT136" i="41"/>
  <c r="AQ136" i="41"/>
  <c r="AY136" i="41" s="1"/>
  <c r="AP136" i="41"/>
  <c r="BA136" i="41" s="1"/>
  <c r="AO136" i="41"/>
  <c r="AF136" i="41"/>
  <c r="Z136" i="41"/>
  <c r="W136" i="41"/>
  <c r="S136" i="41"/>
  <c r="BA135" i="41"/>
  <c r="AZ135" i="41"/>
  <c r="AY135" i="41"/>
  <c r="AU135" i="41"/>
  <c r="AQ135" i="41"/>
  <c r="AP135" i="41"/>
  <c r="AO135" i="41"/>
  <c r="AF135" i="41"/>
  <c r="AX135" i="41" s="1"/>
  <c r="Z135" i="41"/>
  <c r="S135" i="41"/>
  <c r="W135" i="41" s="1"/>
  <c r="AN134" i="41"/>
  <c r="AM134" i="41"/>
  <c r="AL134" i="41"/>
  <c r="AK134" i="41"/>
  <c r="AJ134" i="41"/>
  <c r="AI134" i="41"/>
  <c r="AH134" i="41"/>
  <c r="AE134" i="41"/>
  <c r="AD134" i="41"/>
  <c r="Y134" i="41"/>
  <c r="X134" i="41"/>
  <c r="V134" i="41"/>
  <c r="U134" i="41"/>
  <c r="T134" i="41"/>
  <c r="BA133" i="41"/>
  <c r="AZ133" i="41"/>
  <c r="AU133" i="41"/>
  <c r="AQ133" i="41"/>
  <c r="AY133" i="41" s="1"/>
  <c r="AP133" i="41"/>
  <c r="AO133" i="41"/>
  <c r="AF133" i="41"/>
  <c r="AX133" i="41" s="1"/>
  <c r="Z133" i="41"/>
  <c r="AT133" i="41" s="1"/>
  <c r="S133" i="41"/>
  <c r="W133" i="41" s="1"/>
  <c r="BA132" i="41"/>
  <c r="AX132" i="41"/>
  <c r="AW132" i="41"/>
  <c r="AU132" i="41"/>
  <c r="AT132" i="41"/>
  <c r="AS132" i="41"/>
  <c r="AP132" i="41"/>
  <c r="AO132" i="41"/>
  <c r="AF132" i="41"/>
  <c r="AB132" i="41"/>
  <c r="AV132" i="41" s="1"/>
  <c r="AA132" i="41"/>
  <c r="AG132" i="41" s="1"/>
  <c r="AR132" i="41" s="1"/>
  <c r="Z132" i="41"/>
  <c r="S132" i="41"/>
  <c r="W132" i="41" s="1"/>
  <c r="AC132" i="41" s="1"/>
  <c r="BA131" i="41"/>
  <c r="AX131" i="41"/>
  <c r="AU131" i="41"/>
  <c r="AT131" i="41"/>
  <c r="AP131" i="41"/>
  <c r="AO131" i="41"/>
  <c r="AF131" i="41"/>
  <c r="Z131" i="41"/>
  <c r="S131" i="41"/>
  <c r="W131" i="41" s="1"/>
  <c r="AZ130" i="41"/>
  <c r="AU130" i="41"/>
  <c r="AU134" i="41" s="1"/>
  <c r="AP130" i="41"/>
  <c r="AO130" i="41"/>
  <c r="AF130" i="41"/>
  <c r="Z130" i="41"/>
  <c r="Z134" i="41" s="1"/>
  <c r="W130" i="41"/>
  <c r="S130" i="41"/>
  <c r="AU129" i="41"/>
  <c r="AN129" i="41"/>
  <c r="AM129" i="41"/>
  <c r="AL129" i="41"/>
  <c r="AK129" i="41"/>
  <c r="AJ129" i="41"/>
  <c r="AI129" i="41"/>
  <c r="AH129" i="41"/>
  <c r="AE129" i="41"/>
  <c r="AD129" i="41"/>
  <c r="Y129" i="41"/>
  <c r="X129" i="41"/>
  <c r="V129" i="41"/>
  <c r="U129" i="41"/>
  <c r="T129" i="41"/>
  <c r="AZ128" i="41"/>
  <c r="AU128" i="41"/>
  <c r="AQ128" i="41"/>
  <c r="AY128" i="41" s="1"/>
  <c r="AP128" i="41"/>
  <c r="BA128" i="41" s="1"/>
  <c r="AO128" i="41"/>
  <c r="AF128" i="41"/>
  <c r="AX128" i="41" s="1"/>
  <c r="Z128" i="41"/>
  <c r="W128" i="41"/>
  <c r="S128" i="41"/>
  <c r="BA127" i="41"/>
  <c r="AZ127" i="41"/>
  <c r="AU127" i="41"/>
  <c r="AS127" i="41"/>
  <c r="AP127" i="41"/>
  <c r="AO127" i="41"/>
  <c r="AQ127" i="41" s="1"/>
  <c r="AY127" i="41" s="1"/>
  <c r="AF127" i="41"/>
  <c r="AX127" i="41" s="1"/>
  <c r="AA127" i="41"/>
  <c r="Z127" i="41"/>
  <c r="AT127" i="41" s="1"/>
  <c r="S127" i="41"/>
  <c r="W127" i="41" s="1"/>
  <c r="AZ126" i="41"/>
  <c r="AX126" i="41"/>
  <c r="AU126" i="41"/>
  <c r="AT126" i="41"/>
  <c r="AS126" i="41"/>
  <c r="AP126" i="41"/>
  <c r="AO126" i="41"/>
  <c r="AF126" i="41"/>
  <c r="AC126" i="41"/>
  <c r="AW126" i="41" s="1"/>
  <c r="AA126" i="41"/>
  <c r="Z126" i="41"/>
  <c r="W126" i="41"/>
  <c r="AB126" i="41" s="1"/>
  <c r="AV126" i="41" s="1"/>
  <c r="S126" i="41"/>
  <c r="AN125" i="41"/>
  <c r="AM125" i="41"/>
  <c r="AL125" i="41"/>
  <c r="AK125" i="41"/>
  <c r="AJ125" i="41"/>
  <c r="AI125" i="41"/>
  <c r="AH125" i="41"/>
  <c r="AE125" i="41"/>
  <c r="AD125" i="41"/>
  <c r="Y125" i="41"/>
  <c r="X125" i="41"/>
  <c r="V125" i="41"/>
  <c r="U125" i="41"/>
  <c r="T125" i="41"/>
  <c r="AZ124" i="41"/>
  <c r="AU124" i="41"/>
  <c r="AT124" i="41"/>
  <c r="AP124" i="41"/>
  <c r="AO124" i="41"/>
  <c r="AF124" i="41"/>
  <c r="AX124" i="41" s="1"/>
  <c r="AC124" i="41"/>
  <c r="AW124" i="41" s="1"/>
  <c r="AA124" i="41"/>
  <c r="Z124" i="41"/>
  <c r="W124" i="41"/>
  <c r="S124" i="41"/>
  <c r="BA123" i="41"/>
  <c r="AU123" i="41"/>
  <c r="AQ123" i="41"/>
  <c r="AY123" i="41" s="1"/>
  <c r="AP123" i="41"/>
  <c r="AO123" i="41"/>
  <c r="AZ123" i="41" s="1"/>
  <c r="AF123" i="41"/>
  <c r="AX123" i="41" s="1"/>
  <c r="AA123" i="41"/>
  <c r="Z123" i="41"/>
  <c r="AT123" i="41" s="1"/>
  <c r="S123" i="41"/>
  <c r="W123" i="41" s="1"/>
  <c r="AZ122" i="41"/>
  <c r="AX122" i="41"/>
  <c r="AU122" i="41"/>
  <c r="AT122" i="41"/>
  <c r="AP122" i="41"/>
  <c r="BA122" i="41" s="1"/>
  <c r="AO122" i="41"/>
  <c r="AQ122" i="41" s="1"/>
  <c r="AY122" i="41" s="1"/>
  <c r="AF122" i="41"/>
  <c r="Z122" i="41"/>
  <c r="S122" i="41"/>
  <c r="W122" i="41" s="1"/>
  <c r="BA121" i="41"/>
  <c r="AX121" i="41"/>
  <c r="AU121" i="41"/>
  <c r="AQ121" i="41"/>
  <c r="AY121" i="41" s="1"/>
  <c r="AP121" i="41"/>
  <c r="AO121" i="41"/>
  <c r="AZ121" i="41" s="1"/>
  <c r="AF121" i="41"/>
  <c r="Z121" i="41"/>
  <c r="AT121" i="41" s="1"/>
  <c r="S121" i="41"/>
  <c r="AZ120" i="41"/>
  <c r="AU120" i="41"/>
  <c r="AP120" i="41"/>
  <c r="BA120" i="41" s="1"/>
  <c r="AO120" i="41"/>
  <c r="AF120" i="41"/>
  <c r="AX120" i="41" s="1"/>
  <c r="AC120" i="41"/>
  <c r="AW120" i="41" s="1"/>
  <c r="Z120" i="41"/>
  <c r="AT120" i="41" s="1"/>
  <c r="W120" i="41"/>
  <c r="S120" i="41"/>
  <c r="BA119" i="41"/>
  <c r="AZ119" i="41"/>
  <c r="AX119" i="41"/>
  <c r="AV119" i="41"/>
  <c r="AU119" i="41"/>
  <c r="AS119" i="41"/>
  <c r="AP119" i="41"/>
  <c r="AO119" i="41"/>
  <c r="AC119" i="41"/>
  <c r="AW119" i="41" s="1"/>
  <c r="Z119" i="41"/>
  <c r="AT119" i="41" s="1"/>
  <c r="W119" i="41"/>
  <c r="AB119" i="41" s="1"/>
  <c r="AZ118" i="41"/>
  <c r="AX118" i="41"/>
  <c r="AU118" i="41"/>
  <c r="AU125" i="41" s="1"/>
  <c r="AP118" i="41"/>
  <c r="AO118" i="41"/>
  <c r="AF118" i="41"/>
  <c r="AC118" i="41"/>
  <c r="AA118" i="41"/>
  <c r="Z118" i="41"/>
  <c r="W118" i="41"/>
  <c r="S118" i="41"/>
  <c r="AN117" i="41"/>
  <c r="AM117" i="41"/>
  <c r="AL117" i="41"/>
  <c r="AK117" i="41"/>
  <c r="AJ117" i="41"/>
  <c r="AI117" i="41"/>
  <c r="AH117" i="41"/>
  <c r="AE117" i="41"/>
  <c r="AD117" i="41"/>
  <c r="Y117" i="41"/>
  <c r="X117" i="41"/>
  <c r="V117" i="41"/>
  <c r="U117" i="41"/>
  <c r="T117" i="41"/>
  <c r="AZ116" i="41"/>
  <c r="AX116" i="41"/>
  <c r="AU116" i="41"/>
  <c r="AP116" i="41"/>
  <c r="AO116" i="41"/>
  <c r="AF116" i="41"/>
  <c r="AC116" i="41"/>
  <c r="AW116" i="41" s="1"/>
  <c r="AA116" i="41"/>
  <c r="Z116" i="41"/>
  <c r="AT116" i="41" s="1"/>
  <c r="W116" i="41"/>
  <c r="S116" i="41"/>
  <c r="BA115" i="41"/>
  <c r="AZ115" i="41"/>
  <c r="AU115" i="41"/>
  <c r="AU117" i="41" s="1"/>
  <c r="AQ115" i="41"/>
  <c r="AY115" i="41" s="1"/>
  <c r="AP115" i="41"/>
  <c r="AO115" i="41"/>
  <c r="AF115" i="41"/>
  <c r="AX115" i="41" s="1"/>
  <c r="AB115" i="41"/>
  <c r="AV115" i="41" s="1"/>
  <c r="Z115" i="41"/>
  <c r="AT115" i="41" s="1"/>
  <c r="S115" i="41"/>
  <c r="W115" i="41" s="1"/>
  <c r="BA114" i="41"/>
  <c r="AX114" i="41"/>
  <c r="AW114" i="41"/>
  <c r="AU114" i="41"/>
  <c r="AT114" i="41"/>
  <c r="AS114" i="41"/>
  <c r="AP114" i="41"/>
  <c r="AO114" i="41"/>
  <c r="AG114" i="41"/>
  <c r="AR114" i="41" s="1"/>
  <c r="AF114" i="41"/>
  <c r="AB114" i="41"/>
  <c r="AV114" i="41" s="1"/>
  <c r="AA114" i="41"/>
  <c r="Z114" i="41"/>
  <c r="S114" i="41"/>
  <c r="W114" i="41" s="1"/>
  <c r="AC114" i="41" s="1"/>
  <c r="AW113" i="41"/>
  <c r="AU113" i="41"/>
  <c r="AT113" i="41"/>
  <c r="AP113" i="41"/>
  <c r="AO113" i="41"/>
  <c r="AZ113" i="41" s="1"/>
  <c r="AF113" i="41"/>
  <c r="AX113" i="41" s="1"/>
  <c r="AC113" i="41"/>
  <c r="AB113" i="41"/>
  <c r="AV113" i="41" s="1"/>
  <c r="Z113" i="41"/>
  <c r="S113" i="41"/>
  <c r="W113" i="41" s="1"/>
  <c r="AZ112" i="41"/>
  <c r="AY112" i="41"/>
  <c r="AU112" i="41"/>
  <c r="AT112" i="41"/>
  <c r="AQ112" i="41"/>
  <c r="AP112" i="41"/>
  <c r="BA112" i="41" s="1"/>
  <c r="AO112" i="41"/>
  <c r="AF112" i="41"/>
  <c r="AX112" i="41" s="1"/>
  <c r="AC112" i="41"/>
  <c r="AW112" i="41" s="1"/>
  <c r="Z112" i="41"/>
  <c r="W112" i="41"/>
  <c r="S112" i="41"/>
  <c r="BA111" i="41"/>
  <c r="AU111" i="41"/>
  <c r="AQ111" i="41"/>
  <c r="AP111" i="41"/>
  <c r="AO111" i="41"/>
  <c r="AZ111" i="41" s="1"/>
  <c r="AF111" i="41"/>
  <c r="Z111" i="41"/>
  <c r="S111" i="41"/>
  <c r="AN110" i="41"/>
  <c r="AM110" i="41"/>
  <c r="AL110" i="41"/>
  <c r="AK110" i="41"/>
  <c r="AJ110" i="41"/>
  <c r="AI110" i="41"/>
  <c r="AH110" i="41"/>
  <c r="AE110" i="41"/>
  <c r="AD110" i="41"/>
  <c r="Y110" i="41"/>
  <c r="X110" i="41"/>
  <c r="V110" i="41"/>
  <c r="U110" i="41"/>
  <c r="T110" i="41"/>
  <c r="BA109" i="41"/>
  <c r="AZ109" i="41"/>
  <c r="AU109" i="41"/>
  <c r="AQ109" i="41"/>
  <c r="AY109" i="41" s="1"/>
  <c r="AP109" i="41"/>
  <c r="AO109" i="41"/>
  <c r="AF109" i="41"/>
  <c r="AX109" i="41" s="1"/>
  <c r="Z109" i="41"/>
  <c r="AT109" i="41" s="1"/>
  <c r="S109" i="41"/>
  <c r="W109" i="41" s="1"/>
  <c r="AX108" i="41"/>
  <c r="AU108" i="41"/>
  <c r="AT108" i="41"/>
  <c r="AP108" i="41"/>
  <c r="BA108" i="41" s="1"/>
  <c r="AO108" i="41"/>
  <c r="AQ108" i="41" s="1"/>
  <c r="AY108" i="41" s="1"/>
  <c r="AF108" i="41"/>
  <c r="Z108" i="41"/>
  <c r="S108" i="41"/>
  <c r="W108" i="41" s="1"/>
  <c r="AS108" i="41" s="1"/>
  <c r="AU107" i="41"/>
  <c r="AP107" i="41"/>
  <c r="AO107" i="41"/>
  <c r="AZ107" i="41" s="1"/>
  <c r="AF107" i="41"/>
  <c r="AX107" i="41" s="1"/>
  <c r="Z107" i="41"/>
  <c r="AT107" i="41" s="1"/>
  <c r="S107" i="41"/>
  <c r="W107" i="41" s="1"/>
  <c r="AB107" i="41" s="1"/>
  <c r="AV107" i="41" s="1"/>
  <c r="AZ106" i="41"/>
  <c r="AU106" i="41"/>
  <c r="AP106" i="41"/>
  <c r="AO106" i="41"/>
  <c r="AF106" i="41"/>
  <c r="AX106" i="41" s="1"/>
  <c r="AC106" i="41"/>
  <c r="AW106" i="41" s="1"/>
  <c r="Z106" i="41"/>
  <c r="AT106" i="41" s="1"/>
  <c r="W106" i="41"/>
  <c r="S106" i="41"/>
  <c r="BA105" i="41"/>
  <c r="AW105" i="41"/>
  <c r="AU105" i="41"/>
  <c r="AS105" i="41"/>
  <c r="AP105" i="41"/>
  <c r="AO105" i="41"/>
  <c r="AQ105" i="41" s="1"/>
  <c r="AY105" i="41" s="1"/>
  <c r="AF105" i="41"/>
  <c r="AX105" i="41" s="1"/>
  <c r="AB105" i="41"/>
  <c r="AV105" i="41" s="1"/>
  <c r="Z105" i="41"/>
  <c r="Z110" i="41" s="1"/>
  <c r="S105" i="41"/>
  <c r="W105" i="41" s="1"/>
  <c r="AC105" i="41" s="1"/>
  <c r="AX104" i="41"/>
  <c r="AX110" i="41" s="1"/>
  <c r="AU104" i="41"/>
  <c r="AT104" i="41"/>
  <c r="AP104" i="41"/>
  <c r="AO104" i="41"/>
  <c r="AF104" i="41"/>
  <c r="Z104" i="41"/>
  <c r="S104" i="41"/>
  <c r="AN103" i="41"/>
  <c r="AM103" i="41"/>
  <c r="AL103" i="41"/>
  <c r="AK103" i="41"/>
  <c r="AJ103" i="41"/>
  <c r="AI103" i="41"/>
  <c r="AH103" i="41"/>
  <c r="AE103" i="41"/>
  <c r="AD103" i="41"/>
  <c r="Y103" i="41"/>
  <c r="X103" i="41"/>
  <c r="V103" i="41"/>
  <c r="U103" i="41"/>
  <c r="T103" i="41"/>
  <c r="S103" i="41"/>
  <c r="AZ102" i="41"/>
  <c r="AX102" i="41"/>
  <c r="AU102" i="41"/>
  <c r="AT102" i="41"/>
  <c r="AP102" i="41"/>
  <c r="BA102" i="41" s="1"/>
  <c r="AO102" i="41"/>
  <c r="AF102" i="41"/>
  <c r="AC102" i="41"/>
  <c r="AW102" i="41" s="1"/>
  <c r="Z102" i="41"/>
  <c r="W102" i="41"/>
  <c r="S102" i="41"/>
  <c r="AX101" i="41"/>
  <c r="AX103" i="41" s="1"/>
  <c r="AU101" i="41"/>
  <c r="AU103" i="41" s="1"/>
  <c r="AP101" i="41"/>
  <c r="AO101" i="41"/>
  <c r="AZ101" i="41" s="1"/>
  <c r="AF101" i="41"/>
  <c r="AF103" i="41" s="1"/>
  <c r="Z101" i="41"/>
  <c r="Z103" i="41" s="1"/>
  <c r="W101" i="41"/>
  <c r="S101" i="41"/>
  <c r="AX100" i="41"/>
  <c r="AN100" i="41"/>
  <c r="AM100" i="41"/>
  <c r="AL100" i="41"/>
  <c r="AK100" i="41"/>
  <c r="AJ100" i="41"/>
  <c r="AI100" i="41"/>
  <c r="AH100" i="41"/>
  <c r="AE100" i="41"/>
  <c r="AD100" i="41"/>
  <c r="Y100" i="41"/>
  <c r="X100" i="41"/>
  <c r="V100" i="41"/>
  <c r="U100" i="41"/>
  <c r="T100" i="41"/>
  <c r="AU99" i="41"/>
  <c r="AP99" i="41"/>
  <c r="BA99" i="41" s="1"/>
  <c r="AO99" i="41"/>
  <c r="AF99" i="41"/>
  <c r="AX99" i="41" s="1"/>
  <c r="Z99" i="41"/>
  <c r="Z100" i="41" s="1"/>
  <c r="S99" i="41"/>
  <c r="W99" i="41" s="1"/>
  <c r="AZ98" i="41"/>
  <c r="AU98" i="41"/>
  <c r="AU100" i="41" s="1"/>
  <c r="AT98" i="41"/>
  <c r="AP98" i="41"/>
  <c r="BA98" i="41" s="1"/>
  <c r="AO98" i="41"/>
  <c r="AF98" i="41"/>
  <c r="AX98" i="41" s="1"/>
  <c r="AC98" i="41"/>
  <c r="AA98" i="41"/>
  <c r="Z98" i="41"/>
  <c r="W98" i="41"/>
  <c r="S98" i="41"/>
  <c r="AO97" i="41"/>
  <c r="AN97" i="41"/>
  <c r="AM97" i="41"/>
  <c r="AL97" i="41"/>
  <c r="AK97" i="41"/>
  <c r="AJ97" i="41"/>
  <c r="AI97" i="41"/>
  <c r="AH97" i="41"/>
  <c r="AE97" i="41"/>
  <c r="AD97" i="41"/>
  <c r="Y97" i="41"/>
  <c r="X97" i="41"/>
  <c r="V97" i="41"/>
  <c r="U97" i="41"/>
  <c r="T97" i="41"/>
  <c r="S97" i="41"/>
  <c r="AZ96" i="41"/>
  <c r="AZ155" i="41" s="1"/>
  <c r="AU96" i="41"/>
  <c r="AU155" i="41" s="1"/>
  <c r="AT96" i="41"/>
  <c r="AP96" i="41"/>
  <c r="AO96" i="41"/>
  <c r="AO155" i="41" s="1"/>
  <c r="AF96" i="41"/>
  <c r="AF155" i="41" s="1"/>
  <c r="AC96" i="41"/>
  <c r="AA96" i="41"/>
  <c r="Z96" i="41"/>
  <c r="W96" i="41"/>
  <c r="S96" i="41"/>
  <c r="S155" i="41" s="1"/>
  <c r="AN95" i="41"/>
  <c r="AM95" i="41"/>
  <c r="AL95" i="41"/>
  <c r="AK95" i="41"/>
  <c r="AJ95" i="41"/>
  <c r="AI95" i="41"/>
  <c r="AH95" i="41"/>
  <c r="AE95" i="41"/>
  <c r="AD95" i="41"/>
  <c r="Y95" i="41"/>
  <c r="X95" i="41"/>
  <c r="V95" i="41"/>
  <c r="U95" i="41"/>
  <c r="T95" i="41"/>
  <c r="AZ94" i="41"/>
  <c r="AU94" i="41"/>
  <c r="AT94" i="41"/>
  <c r="AP94" i="41"/>
  <c r="AO94" i="41"/>
  <c r="AF94" i="41"/>
  <c r="AX94" i="41" s="1"/>
  <c r="AC94" i="41"/>
  <c r="AW94" i="41" s="1"/>
  <c r="AA94" i="41"/>
  <c r="Z94" i="41"/>
  <c r="W94" i="41"/>
  <c r="S94" i="41"/>
  <c r="BA93" i="41"/>
  <c r="AU93" i="41"/>
  <c r="AQ93" i="41"/>
  <c r="AY93" i="41" s="1"/>
  <c r="AP93" i="41"/>
  <c r="AO93" i="41"/>
  <c r="AZ93" i="41" s="1"/>
  <c r="AF93" i="41"/>
  <c r="AX93" i="41" s="1"/>
  <c r="Z93" i="41"/>
  <c r="AT93" i="41" s="1"/>
  <c r="S93" i="41"/>
  <c r="W93" i="41" s="1"/>
  <c r="AX92" i="41"/>
  <c r="AU92" i="41"/>
  <c r="AT92" i="41"/>
  <c r="AP92" i="41"/>
  <c r="BA92" i="41" s="1"/>
  <c r="AO92" i="41"/>
  <c r="AF92" i="41"/>
  <c r="Z92" i="41"/>
  <c r="S92" i="41"/>
  <c r="W92" i="41" s="1"/>
  <c r="AS92" i="41" s="1"/>
  <c r="BA91" i="41"/>
  <c r="AX91" i="41"/>
  <c r="AU91" i="41"/>
  <c r="AT91" i="41"/>
  <c r="AP91" i="41"/>
  <c r="AO91" i="41"/>
  <c r="AF91" i="41"/>
  <c r="Z91" i="41"/>
  <c r="W91" i="41"/>
  <c r="AC91" i="41" s="1"/>
  <c r="AW91" i="41" s="1"/>
  <c r="S91" i="41"/>
  <c r="AU90" i="41"/>
  <c r="AU95" i="41" s="1"/>
  <c r="AP90" i="41"/>
  <c r="AO90" i="41"/>
  <c r="AF90" i="41"/>
  <c r="AF95" i="41" s="1"/>
  <c r="Z90" i="41"/>
  <c r="Z95" i="41" s="1"/>
  <c r="W90" i="41"/>
  <c r="AC90" i="41" s="1"/>
  <c r="S90" i="41"/>
  <c r="AN89" i="41"/>
  <c r="AM89" i="41"/>
  <c r="AL89" i="41"/>
  <c r="AK89" i="41"/>
  <c r="AJ89" i="41"/>
  <c r="AI89" i="41"/>
  <c r="AH89" i="41"/>
  <c r="AE89" i="41"/>
  <c r="AD89" i="41"/>
  <c r="Z89" i="41"/>
  <c r="Y89" i="41"/>
  <c r="X89" i="41"/>
  <c r="V89" i="41"/>
  <c r="U89" i="41"/>
  <c r="T89" i="41"/>
  <c r="AU88" i="41"/>
  <c r="AP88" i="41"/>
  <c r="BA88" i="41" s="1"/>
  <c r="AO88" i="41"/>
  <c r="AZ88" i="41" s="1"/>
  <c r="AF88" i="41"/>
  <c r="AX88" i="41" s="1"/>
  <c r="AB88" i="41"/>
  <c r="AV88" i="41" s="1"/>
  <c r="Z88" i="41"/>
  <c r="AT88" i="41" s="1"/>
  <c r="S88" i="41"/>
  <c r="W88" i="41" s="1"/>
  <c r="AZ87" i="41"/>
  <c r="AU87" i="41"/>
  <c r="AU89" i="41" s="1"/>
  <c r="AT87" i="41"/>
  <c r="AP87" i="41"/>
  <c r="AO87" i="41"/>
  <c r="AF87" i="41"/>
  <c r="AX87" i="41" s="1"/>
  <c r="AC87" i="41"/>
  <c r="AW87" i="41" s="1"/>
  <c r="AA87" i="41"/>
  <c r="Z87" i="41"/>
  <c r="W87" i="41"/>
  <c r="S87" i="41"/>
  <c r="BA86" i="41"/>
  <c r="AW86" i="41"/>
  <c r="AU86" i="41"/>
  <c r="AQ86" i="41"/>
  <c r="AP86" i="41"/>
  <c r="AO86" i="41"/>
  <c r="AF86" i="41"/>
  <c r="AX86" i="41" s="1"/>
  <c r="Z86" i="41"/>
  <c r="AT86" i="41" s="1"/>
  <c r="AT89" i="41" s="1"/>
  <c r="S86" i="41"/>
  <c r="W86" i="41" s="1"/>
  <c r="AC86" i="41" s="1"/>
  <c r="AX85" i="41"/>
  <c r="AN85" i="41"/>
  <c r="AM85" i="41"/>
  <c r="AL85" i="41"/>
  <c r="AK85" i="41"/>
  <c r="AJ85" i="41"/>
  <c r="AI85" i="41"/>
  <c r="AH85" i="41"/>
  <c r="AF85" i="41"/>
  <c r="AE85" i="41"/>
  <c r="AD85" i="41"/>
  <c r="Y85" i="41"/>
  <c r="X85" i="41"/>
  <c r="V85" i="41"/>
  <c r="U85" i="41"/>
  <c r="T85" i="41"/>
  <c r="BA84" i="41"/>
  <c r="AZ84" i="41"/>
  <c r="AU84" i="41"/>
  <c r="AS84" i="41"/>
  <c r="AP84" i="41"/>
  <c r="AO84" i="41"/>
  <c r="AQ84" i="41" s="1"/>
  <c r="AY84" i="41" s="1"/>
  <c r="AF84" i="41"/>
  <c r="AX84" i="41" s="1"/>
  <c r="AB84" i="41"/>
  <c r="AV84" i="41" s="1"/>
  <c r="AA84" i="41"/>
  <c r="Z84" i="41"/>
  <c r="AT84" i="41" s="1"/>
  <c r="S84" i="41"/>
  <c r="W84" i="41" s="1"/>
  <c r="AC84" i="41" s="1"/>
  <c r="AW84" i="41" s="1"/>
  <c r="BA83" i="41"/>
  <c r="AZ83" i="41"/>
  <c r="AX83" i="41"/>
  <c r="AU83" i="41"/>
  <c r="AT83" i="41"/>
  <c r="AP83" i="41"/>
  <c r="AO83" i="41"/>
  <c r="AF83" i="41"/>
  <c r="Z83" i="41"/>
  <c r="W83" i="41"/>
  <c r="AC83" i="41" s="1"/>
  <c r="AW83" i="41" s="1"/>
  <c r="S83" i="41"/>
  <c r="AU82" i="41"/>
  <c r="AP82" i="41"/>
  <c r="AP85" i="41" s="1"/>
  <c r="AO82" i="41"/>
  <c r="AF82" i="41"/>
  <c r="AX82" i="41" s="1"/>
  <c r="Z82" i="41"/>
  <c r="Z85" i="41" s="1"/>
  <c r="W82" i="41"/>
  <c r="AC82" i="41" s="1"/>
  <c r="S82" i="41"/>
  <c r="AN81" i="41"/>
  <c r="AM81" i="41"/>
  <c r="AL81" i="41"/>
  <c r="AK81" i="41"/>
  <c r="AJ81" i="41"/>
  <c r="AI81" i="41"/>
  <c r="AH81" i="41"/>
  <c r="AE81" i="41"/>
  <c r="AD81" i="41"/>
  <c r="Y81" i="41"/>
  <c r="X81" i="41"/>
  <c r="V81" i="41"/>
  <c r="U81" i="41"/>
  <c r="T81" i="41"/>
  <c r="BA80" i="41"/>
  <c r="AU80" i="41"/>
  <c r="AT80" i="41"/>
  <c r="AP80" i="41"/>
  <c r="AO80" i="41"/>
  <c r="AZ80" i="41" s="1"/>
  <c r="AF80" i="41"/>
  <c r="AX80" i="41" s="1"/>
  <c r="Z80" i="41"/>
  <c r="S80" i="41"/>
  <c r="W80" i="41" s="1"/>
  <c r="AX79" i="41"/>
  <c r="AU79" i="41"/>
  <c r="AT79" i="41"/>
  <c r="AP79" i="41"/>
  <c r="BA79" i="41" s="1"/>
  <c r="AO79" i="41"/>
  <c r="AZ79" i="41" s="1"/>
  <c r="AF79" i="41"/>
  <c r="AC79" i="41"/>
  <c r="AW79" i="41" s="1"/>
  <c r="Z79" i="41"/>
  <c r="W79" i="41"/>
  <c r="S79" i="41"/>
  <c r="AZ78" i="41"/>
  <c r="AY78" i="41"/>
  <c r="AU78" i="41"/>
  <c r="AQ78" i="41"/>
  <c r="AP78" i="41"/>
  <c r="BA78" i="41" s="1"/>
  <c r="AO78" i="41"/>
  <c r="AF78" i="41"/>
  <c r="AX78" i="41" s="1"/>
  <c r="Z78" i="41"/>
  <c r="AT78" i="41" s="1"/>
  <c r="W78" i="41"/>
  <c r="AC78" i="41" s="1"/>
  <c r="AW78" i="41" s="1"/>
  <c r="S78" i="41"/>
  <c r="BA77" i="41"/>
  <c r="AZ77" i="41"/>
  <c r="AU77" i="41"/>
  <c r="AQ77" i="41"/>
  <c r="AY77" i="41" s="1"/>
  <c r="AP77" i="41"/>
  <c r="AO77" i="41"/>
  <c r="AF77" i="41"/>
  <c r="AX77" i="41" s="1"/>
  <c r="AA77" i="41"/>
  <c r="Z77" i="41"/>
  <c r="AT77" i="41" s="1"/>
  <c r="S77" i="41"/>
  <c r="W77" i="41" s="1"/>
  <c r="BA76" i="41"/>
  <c r="AX76" i="41"/>
  <c r="AU76" i="41"/>
  <c r="AT76" i="41"/>
  <c r="AS76" i="41"/>
  <c r="AP76" i="41"/>
  <c r="AO76" i="41"/>
  <c r="AF76" i="41"/>
  <c r="AB76" i="41"/>
  <c r="AV76" i="41" s="1"/>
  <c r="Z76" i="41"/>
  <c r="S76" i="41"/>
  <c r="W76" i="41" s="1"/>
  <c r="AX75" i="41"/>
  <c r="AU75" i="41"/>
  <c r="AU81" i="41" s="1"/>
  <c r="AT75" i="41"/>
  <c r="AT81" i="41" s="1"/>
  <c r="AP75" i="41"/>
  <c r="AO75" i="41"/>
  <c r="AZ75" i="41" s="1"/>
  <c r="AF75" i="41"/>
  <c r="AF81" i="41" s="1"/>
  <c r="AC75" i="41"/>
  <c r="Z75" i="41"/>
  <c r="W75" i="41"/>
  <c r="S75" i="41"/>
  <c r="AN74" i="41"/>
  <c r="AM74" i="41"/>
  <c r="AL74" i="41"/>
  <c r="AK74" i="41"/>
  <c r="AJ74" i="41"/>
  <c r="AI74" i="41"/>
  <c r="AH74" i="41"/>
  <c r="AE74" i="41"/>
  <c r="AD74" i="41"/>
  <c r="Y74" i="41"/>
  <c r="X74" i="41"/>
  <c r="V74" i="41"/>
  <c r="U74" i="41"/>
  <c r="T74" i="41"/>
  <c r="S74" i="41"/>
  <c r="AX73" i="41"/>
  <c r="AU73" i="41"/>
  <c r="AT73" i="41"/>
  <c r="AP73" i="41"/>
  <c r="BA73" i="41" s="1"/>
  <c r="AO73" i="41"/>
  <c r="AZ73" i="41" s="1"/>
  <c r="AF73" i="41"/>
  <c r="Z73" i="41"/>
  <c r="W73" i="41"/>
  <c r="S73" i="41"/>
  <c r="AZ72" i="41"/>
  <c r="AY72" i="41"/>
  <c r="AU72" i="41"/>
  <c r="AQ72" i="41"/>
  <c r="AP72" i="41"/>
  <c r="BA72" i="41" s="1"/>
  <c r="AO72" i="41"/>
  <c r="AF72" i="41"/>
  <c r="AX72" i="41" s="1"/>
  <c r="Z72" i="41"/>
  <c r="AT72" i="41" s="1"/>
  <c r="W72" i="41"/>
  <c r="AC72" i="41" s="1"/>
  <c r="AW72" i="41" s="1"/>
  <c r="S72" i="41"/>
  <c r="AZ71" i="41"/>
  <c r="AU71" i="41"/>
  <c r="AQ71" i="41"/>
  <c r="AY71" i="41" s="1"/>
  <c r="AP71" i="41"/>
  <c r="BA71" i="41" s="1"/>
  <c r="AO71" i="41"/>
  <c r="AF71" i="41"/>
  <c r="AX71" i="41" s="1"/>
  <c r="Z71" i="41"/>
  <c r="AT71" i="41" s="1"/>
  <c r="S71" i="41"/>
  <c r="W71" i="41" s="1"/>
  <c r="BA70" i="41"/>
  <c r="AU70" i="41"/>
  <c r="AS70" i="41"/>
  <c r="AP70" i="41"/>
  <c r="AO70" i="41"/>
  <c r="AF70" i="41"/>
  <c r="AX70" i="41" s="1"/>
  <c r="AB70" i="41"/>
  <c r="AV70" i="41" s="1"/>
  <c r="Z70" i="41"/>
  <c r="AT70" i="41" s="1"/>
  <c r="S70" i="41"/>
  <c r="W70" i="41" s="1"/>
  <c r="AX69" i="41"/>
  <c r="AU69" i="41"/>
  <c r="AT69" i="41"/>
  <c r="AP69" i="41"/>
  <c r="BA69" i="41" s="1"/>
  <c r="AO69" i="41"/>
  <c r="AZ69" i="41" s="1"/>
  <c r="AF69" i="41"/>
  <c r="AC69" i="41"/>
  <c r="AW69" i="41" s="1"/>
  <c r="Z69" i="41"/>
  <c r="W69" i="41"/>
  <c r="S69" i="41"/>
  <c r="AY68" i="41"/>
  <c r="AU68" i="41"/>
  <c r="AU74" i="41" s="1"/>
  <c r="AQ68" i="41"/>
  <c r="AP68" i="41"/>
  <c r="AP74" i="41" s="1"/>
  <c r="AO68" i="41"/>
  <c r="AO74" i="41" s="1"/>
  <c r="AF68" i="41"/>
  <c r="Z68" i="41"/>
  <c r="W68" i="41"/>
  <c r="AC68" i="41" s="1"/>
  <c r="S68" i="41"/>
  <c r="AN67" i="41"/>
  <c r="AM67" i="41"/>
  <c r="AL67" i="41"/>
  <c r="AK67" i="41"/>
  <c r="AJ67" i="41"/>
  <c r="AI67" i="41"/>
  <c r="AH67" i="41"/>
  <c r="AE67" i="41"/>
  <c r="AD67" i="41"/>
  <c r="Y67" i="41"/>
  <c r="X67" i="41"/>
  <c r="V67" i="41"/>
  <c r="U67" i="41"/>
  <c r="T67" i="41"/>
  <c r="S67" i="41"/>
  <c r="AX66" i="41"/>
  <c r="AU66" i="41"/>
  <c r="AU67" i="41" s="1"/>
  <c r="AP66" i="41"/>
  <c r="BA66" i="41" s="1"/>
  <c r="AO66" i="41"/>
  <c r="AZ66" i="41" s="1"/>
  <c r="AF66" i="41"/>
  <c r="Z66" i="41"/>
  <c r="AT66" i="41" s="1"/>
  <c r="W66" i="41"/>
  <c r="S66" i="41"/>
  <c r="AZ65" i="41"/>
  <c r="AU65" i="41"/>
  <c r="AQ65" i="41"/>
  <c r="AY65" i="41" s="1"/>
  <c r="AP65" i="41"/>
  <c r="BA65" i="41" s="1"/>
  <c r="AO65" i="41"/>
  <c r="AF65" i="41"/>
  <c r="AX65" i="41" s="1"/>
  <c r="AA65" i="41"/>
  <c r="Z65" i="41"/>
  <c r="AT65" i="41" s="1"/>
  <c r="W65" i="41"/>
  <c r="AC65" i="41" s="1"/>
  <c r="AW65" i="41" s="1"/>
  <c r="S65" i="41"/>
  <c r="BA64" i="41"/>
  <c r="BA67" i="41" s="1"/>
  <c r="AU64" i="41"/>
  <c r="AS64" i="41"/>
  <c r="AP64" i="41"/>
  <c r="AP67" i="41" s="1"/>
  <c r="AO64" i="41"/>
  <c r="AF64" i="41"/>
  <c r="AX64" i="41" s="1"/>
  <c r="AB64" i="41"/>
  <c r="AA64" i="41"/>
  <c r="AG64" i="41" s="1"/>
  <c r="Z64" i="41"/>
  <c r="S64" i="41"/>
  <c r="W64" i="41" s="1"/>
  <c r="AC64" i="41" s="1"/>
  <c r="AX63" i="41"/>
  <c r="AN63" i="41"/>
  <c r="AM63" i="41"/>
  <c r="AL63" i="41"/>
  <c r="AK63" i="41"/>
  <c r="AJ63" i="41"/>
  <c r="AI63" i="41"/>
  <c r="AH63" i="41"/>
  <c r="AE63" i="41"/>
  <c r="AD63" i="41"/>
  <c r="Z63" i="41"/>
  <c r="Y63" i="41"/>
  <c r="X63" i="41"/>
  <c r="V63" i="41"/>
  <c r="U63" i="41"/>
  <c r="T63" i="41"/>
  <c r="BA62" i="41"/>
  <c r="AZ62" i="41"/>
  <c r="AU62" i="41"/>
  <c r="AS62" i="41"/>
  <c r="AP62" i="41"/>
  <c r="AO62" i="41"/>
  <c r="AQ62" i="41" s="1"/>
  <c r="AY62" i="41" s="1"/>
  <c r="AF62" i="41"/>
  <c r="AX62" i="41" s="1"/>
  <c r="AA62" i="41"/>
  <c r="Z62" i="41"/>
  <c r="AT62" i="41" s="1"/>
  <c r="S62" i="41"/>
  <c r="W62" i="41" s="1"/>
  <c r="AC62" i="41" s="1"/>
  <c r="AW62" i="41" s="1"/>
  <c r="AX61" i="41"/>
  <c r="AU61" i="41"/>
  <c r="AU63" i="41" s="1"/>
  <c r="AT61" i="41"/>
  <c r="AT63" i="41" s="1"/>
  <c r="AP61" i="41"/>
  <c r="BA61" i="41" s="1"/>
  <c r="BA63" i="41" s="1"/>
  <c r="AO61" i="41"/>
  <c r="AF61" i="41"/>
  <c r="AF63" i="41" s="1"/>
  <c r="Z61" i="41"/>
  <c r="S61" i="41"/>
  <c r="S63" i="41" s="1"/>
  <c r="AN60" i="41"/>
  <c r="AM60" i="41"/>
  <c r="AL60" i="41"/>
  <c r="AK60" i="41"/>
  <c r="AJ60" i="41"/>
  <c r="AI60" i="41"/>
  <c r="AH60" i="41"/>
  <c r="AE60" i="41"/>
  <c r="AD60" i="41"/>
  <c r="Y60" i="41"/>
  <c r="X60" i="41"/>
  <c r="V60" i="41"/>
  <c r="U60" i="41"/>
  <c r="T60" i="41"/>
  <c r="BA59" i="41"/>
  <c r="AX59" i="41"/>
  <c r="AU59" i="41"/>
  <c r="AT59" i="41"/>
  <c r="AP59" i="41"/>
  <c r="AO59" i="41"/>
  <c r="AF59" i="41"/>
  <c r="Z59" i="41"/>
  <c r="W59" i="41"/>
  <c r="AA59" i="41" s="1"/>
  <c r="S59" i="41"/>
  <c r="AX58" i="41"/>
  <c r="AU58" i="41"/>
  <c r="AP58" i="41"/>
  <c r="BA58" i="41" s="1"/>
  <c r="AO58" i="41"/>
  <c r="AZ58" i="41" s="1"/>
  <c r="AF58" i="41"/>
  <c r="Z58" i="41"/>
  <c r="AT58" i="41" s="1"/>
  <c r="W58" i="41"/>
  <c r="S58" i="41"/>
  <c r="AZ57" i="41"/>
  <c r="AU57" i="41"/>
  <c r="AQ57" i="41"/>
  <c r="AY57" i="41" s="1"/>
  <c r="AP57" i="41"/>
  <c r="BA57" i="41" s="1"/>
  <c r="AO57" i="41"/>
  <c r="AF57" i="41"/>
  <c r="AX57" i="41" s="1"/>
  <c r="AA57" i="41"/>
  <c r="Z57" i="41"/>
  <c r="AT57" i="41" s="1"/>
  <c r="W57" i="41"/>
  <c r="AC57" i="41" s="1"/>
  <c r="AW57" i="41" s="1"/>
  <c r="S57" i="41"/>
  <c r="BA56" i="41"/>
  <c r="AU56" i="41"/>
  <c r="AS56" i="41"/>
  <c r="AP56" i="41"/>
  <c r="AO56" i="41"/>
  <c r="AQ56" i="41" s="1"/>
  <c r="AY56" i="41" s="1"/>
  <c r="AF56" i="41"/>
  <c r="AX56" i="41" s="1"/>
  <c r="AB56" i="41"/>
  <c r="AV56" i="41" s="1"/>
  <c r="AA56" i="41"/>
  <c r="AG56" i="41" s="1"/>
  <c r="AR56" i="41" s="1"/>
  <c r="Z56" i="41"/>
  <c r="AT56" i="41" s="1"/>
  <c r="S56" i="41"/>
  <c r="W56" i="41" s="1"/>
  <c r="AC56" i="41" s="1"/>
  <c r="AW56" i="41" s="1"/>
  <c r="BA55" i="41"/>
  <c r="AX55" i="41"/>
  <c r="AU55" i="41"/>
  <c r="AT55" i="41"/>
  <c r="AP55" i="41"/>
  <c r="AP60" i="41" s="1"/>
  <c r="AO55" i="41"/>
  <c r="AF55" i="41"/>
  <c r="Z55" i="41"/>
  <c r="S55" i="41"/>
  <c r="S60" i="41" s="1"/>
  <c r="AU54" i="41"/>
  <c r="AT54" i="41"/>
  <c r="AQ54" i="41"/>
  <c r="AY54" i="41" s="1"/>
  <c r="AP54" i="41"/>
  <c r="BA54" i="41" s="1"/>
  <c r="AO54" i="41"/>
  <c r="AZ54" i="41" s="1"/>
  <c r="AF54" i="41"/>
  <c r="AX54" i="41" s="1"/>
  <c r="Z54" i="41"/>
  <c r="W54" i="41"/>
  <c r="S54" i="41"/>
  <c r="AZ53" i="41"/>
  <c r="AU53" i="41"/>
  <c r="AU60" i="41" s="1"/>
  <c r="AQ53" i="41"/>
  <c r="AY53" i="41" s="1"/>
  <c r="AP53" i="41"/>
  <c r="BA53" i="41" s="1"/>
  <c r="AO53" i="41"/>
  <c r="AO60" i="41" s="1"/>
  <c r="AF53" i="41"/>
  <c r="Z53" i="41"/>
  <c r="AT53" i="41" s="1"/>
  <c r="AT60" i="41" s="1"/>
  <c r="S53" i="41"/>
  <c r="W53" i="41" s="1"/>
  <c r="AN52" i="41"/>
  <c r="AM52" i="41"/>
  <c r="AL52" i="41"/>
  <c r="AK52" i="41"/>
  <c r="AJ52" i="41"/>
  <c r="AI52" i="41"/>
  <c r="AH52" i="41"/>
  <c r="AE52" i="41"/>
  <c r="AD52" i="41"/>
  <c r="Y52" i="41"/>
  <c r="X52" i="41"/>
  <c r="V52" i="41"/>
  <c r="U52" i="41"/>
  <c r="T52" i="41"/>
  <c r="AX51" i="41"/>
  <c r="AU51" i="41"/>
  <c r="AT51" i="41"/>
  <c r="AP51" i="41"/>
  <c r="AO51" i="41"/>
  <c r="AZ51" i="41" s="1"/>
  <c r="AF51" i="41"/>
  <c r="AC51" i="41"/>
  <c r="AW51" i="41" s="1"/>
  <c r="Z51" i="41"/>
  <c r="W51" i="41"/>
  <c r="S51" i="41"/>
  <c r="AZ50" i="41"/>
  <c r="AU50" i="41"/>
  <c r="AQ50" i="41"/>
  <c r="AY50" i="41" s="1"/>
  <c r="AP50" i="41"/>
  <c r="BA50" i="41" s="1"/>
  <c r="AO50" i="41"/>
  <c r="AF50" i="41"/>
  <c r="AX50" i="41" s="1"/>
  <c r="Z50" i="41"/>
  <c r="W50" i="41"/>
  <c r="AC50" i="41" s="1"/>
  <c r="AW50" i="41" s="1"/>
  <c r="S50" i="41"/>
  <c r="BA49" i="41"/>
  <c r="AZ49" i="41"/>
  <c r="AU49" i="41"/>
  <c r="AP49" i="41"/>
  <c r="AO49" i="41"/>
  <c r="AQ49" i="41" s="1"/>
  <c r="AY49" i="41" s="1"/>
  <c r="AF49" i="41"/>
  <c r="AX49" i="41" s="1"/>
  <c r="AA49" i="41"/>
  <c r="Z49" i="41"/>
  <c r="AT49" i="41" s="1"/>
  <c r="S49" i="41"/>
  <c r="W49" i="41" s="1"/>
  <c r="BA48" i="41"/>
  <c r="AX48" i="41"/>
  <c r="AU48" i="41"/>
  <c r="AT48" i="41"/>
  <c r="AS48" i="41"/>
  <c r="AP48" i="41"/>
  <c r="AO48" i="41"/>
  <c r="AF48" i="41"/>
  <c r="AB48" i="41"/>
  <c r="AV48" i="41" s="1"/>
  <c r="Z48" i="41"/>
  <c r="S48" i="41"/>
  <c r="W48" i="41" s="1"/>
  <c r="AX47" i="41"/>
  <c r="AU47" i="41"/>
  <c r="AT47" i="41"/>
  <c r="AP47" i="41"/>
  <c r="AO47" i="41"/>
  <c r="AZ47" i="41" s="1"/>
  <c r="AF47" i="41"/>
  <c r="AC47" i="41"/>
  <c r="AW47" i="41" s="1"/>
  <c r="Z47" i="41"/>
  <c r="W47" i="41"/>
  <c r="S47" i="41"/>
  <c r="AZ46" i="41"/>
  <c r="AU46" i="41"/>
  <c r="AU52" i="41" s="1"/>
  <c r="AQ46" i="41"/>
  <c r="AP46" i="41"/>
  <c r="AP52" i="41" s="1"/>
  <c r="AO46" i="41"/>
  <c r="AO52" i="41" s="1"/>
  <c r="AF46" i="41"/>
  <c r="Z46" i="41"/>
  <c r="W46" i="41"/>
  <c r="AC46" i="41" s="1"/>
  <c r="S46" i="41"/>
  <c r="AN45" i="41"/>
  <c r="AM45" i="41"/>
  <c r="AL45" i="41"/>
  <c r="AK45" i="41"/>
  <c r="AJ45" i="41"/>
  <c r="AI45" i="41"/>
  <c r="AH45" i="41"/>
  <c r="AF45" i="41"/>
  <c r="AE45" i="41"/>
  <c r="AD45" i="41"/>
  <c r="Y45" i="41"/>
  <c r="X45" i="41"/>
  <c r="V45" i="41"/>
  <c r="U45" i="41"/>
  <c r="T45" i="41"/>
  <c r="AZ44" i="41"/>
  <c r="AU44" i="41"/>
  <c r="AQ44" i="41"/>
  <c r="AY44" i="41" s="1"/>
  <c r="AP44" i="41"/>
  <c r="BA44" i="41" s="1"/>
  <c r="AO44" i="41"/>
  <c r="AF44" i="41"/>
  <c r="AX44" i="41" s="1"/>
  <c r="Z44" i="41"/>
  <c r="W44" i="41"/>
  <c r="AC44" i="41" s="1"/>
  <c r="AW44" i="41" s="1"/>
  <c r="S44" i="41"/>
  <c r="BA43" i="41"/>
  <c r="AZ43" i="41"/>
  <c r="AU43" i="41"/>
  <c r="AP43" i="41"/>
  <c r="AO43" i="41"/>
  <c r="AQ43" i="41" s="1"/>
  <c r="AY43" i="41" s="1"/>
  <c r="AF43" i="41"/>
  <c r="AX43" i="41" s="1"/>
  <c r="AA43" i="41"/>
  <c r="Z43" i="41"/>
  <c r="AT43" i="41" s="1"/>
  <c r="S43" i="41"/>
  <c r="W43" i="41" s="1"/>
  <c r="BA42" i="41"/>
  <c r="AX42" i="41"/>
  <c r="AU42" i="41"/>
  <c r="AT42" i="41"/>
  <c r="AS42" i="41"/>
  <c r="AP42" i="41"/>
  <c r="AO42" i="41"/>
  <c r="AF42" i="41"/>
  <c r="AB42" i="41"/>
  <c r="AV42" i="41" s="1"/>
  <c r="Z42" i="41"/>
  <c r="S42" i="41"/>
  <c r="W42" i="41" s="1"/>
  <c r="AX41" i="41"/>
  <c r="AU41" i="41"/>
  <c r="AT41" i="41"/>
  <c r="AP41" i="41"/>
  <c r="AO41" i="41"/>
  <c r="AZ41" i="41" s="1"/>
  <c r="AF41" i="41"/>
  <c r="Z41" i="41"/>
  <c r="W41" i="41"/>
  <c r="S41" i="41"/>
  <c r="AZ40" i="41"/>
  <c r="AU40" i="41"/>
  <c r="AQ40" i="41"/>
  <c r="AY40" i="41" s="1"/>
  <c r="AP40" i="41"/>
  <c r="BA40" i="41" s="1"/>
  <c r="AO40" i="41"/>
  <c r="AF40" i="41"/>
  <c r="AX40" i="41" s="1"/>
  <c r="Z40" i="41"/>
  <c r="W40" i="41"/>
  <c r="AC40" i="41" s="1"/>
  <c r="AW40" i="41" s="1"/>
  <c r="S40" i="41"/>
  <c r="BA39" i="41"/>
  <c r="AZ39" i="41"/>
  <c r="AU39" i="41"/>
  <c r="AP39" i="41"/>
  <c r="AP45" i="41" s="1"/>
  <c r="AO39" i="41"/>
  <c r="AQ39" i="41" s="1"/>
  <c r="AF39" i="41"/>
  <c r="AX39" i="41" s="1"/>
  <c r="AX45" i="41" s="1"/>
  <c r="Z39" i="41"/>
  <c r="S39" i="41"/>
  <c r="S45" i="41" s="1"/>
  <c r="AN38" i="41"/>
  <c r="AM38" i="41"/>
  <c r="AL38" i="41"/>
  <c r="AK38" i="41"/>
  <c r="AJ38" i="41"/>
  <c r="AI38" i="41"/>
  <c r="AH38" i="41"/>
  <c r="AE38" i="41"/>
  <c r="AD38" i="41"/>
  <c r="Y38" i="41"/>
  <c r="X38" i="41"/>
  <c r="V38" i="41"/>
  <c r="U38" i="41"/>
  <c r="T38" i="41"/>
  <c r="BA37" i="41"/>
  <c r="AZ37" i="41"/>
  <c r="AU37" i="41"/>
  <c r="AP37" i="41"/>
  <c r="AO37" i="41"/>
  <c r="AQ37" i="41" s="1"/>
  <c r="AY37" i="41" s="1"/>
  <c r="AF37" i="41"/>
  <c r="AX37" i="41" s="1"/>
  <c r="AA37" i="41"/>
  <c r="Z37" i="41"/>
  <c r="AT37" i="41" s="1"/>
  <c r="S37" i="41"/>
  <c r="W37" i="41" s="1"/>
  <c r="BA36" i="41"/>
  <c r="AX36" i="41"/>
  <c r="AU36" i="41"/>
  <c r="AT36" i="41"/>
  <c r="AS36" i="41"/>
  <c r="AP36" i="41"/>
  <c r="AO36" i="41"/>
  <c r="AF36" i="41"/>
  <c r="AB36" i="41"/>
  <c r="AV36" i="41" s="1"/>
  <c r="Z36" i="41"/>
  <c r="S36" i="41"/>
  <c r="W36" i="41" s="1"/>
  <c r="AX35" i="41"/>
  <c r="AU35" i="41"/>
  <c r="AT35" i="41"/>
  <c r="AP35" i="41"/>
  <c r="AO35" i="41"/>
  <c r="AZ35" i="41" s="1"/>
  <c r="AF35" i="41"/>
  <c r="Z35" i="41"/>
  <c r="W35" i="41"/>
  <c r="S35" i="41"/>
  <c r="AZ34" i="41"/>
  <c r="AU34" i="41"/>
  <c r="AQ34" i="41"/>
  <c r="AY34" i="41" s="1"/>
  <c r="AP34" i="41"/>
  <c r="BA34" i="41" s="1"/>
  <c r="AO34" i="41"/>
  <c r="AF34" i="41"/>
  <c r="AX34" i="41" s="1"/>
  <c r="Z34" i="41"/>
  <c r="S34" i="41"/>
  <c r="W34" i="41" s="1"/>
  <c r="BA33" i="41"/>
  <c r="AZ33" i="41"/>
  <c r="AU33" i="41"/>
  <c r="AP33" i="41"/>
  <c r="AP149" i="41" s="1"/>
  <c r="AO33" i="41"/>
  <c r="AO149" i="41" s="1"/>
  <c r="AF33" i="41"/>
  <c r="AX33" i="41" s="1"/>
  <c r="Z33" i="41"/>
  <c r="AT33" i="41" s="1"/>
  <c r="S33" i="41"/>
  <c r="S149" i="41" s="1"/>
  <c r="AN32" i="41"/>
  <c r="AM32" i="41"/>
  <c r="AL32" i="41"/>
  <c r="AK32" i="41"/>
  <c r="AJ32" i="41"/>
  <c r="AI32" i="41"/>
  <c r="AH32" i="41"/>
  <c r="AE32" i="41"/>
  <c r="AD32" i="41"/>
  <c r="Z32" i="41"/>
  <c r="Y32" i="41"/>
  <c r="X32" i="41"/>
  <c r="V32" i="41"/>
  <c r="U32" i="41"/>
  <c r="T32" i="41"/>
  <c r="BA31" i="41"/>
  <c r="AZ31" i="41"/>
  <c r="AX31" i="41"/>
  <c r="AU31" i="41"/>
  <c r="AT31" i="41"/>
  <c r="AP31" i="41"/>
  <c r="AO31" i="41"/>
  <c r="AQ31" i="41" s="1"/>
  <c r="AY31" i="41" s="1"/>
  <c r="AF31" i="41"/>
  <c r="Z31" i="41"/>
  <c r="S31" i="41"/>
  <c r="W31" i="41" s="1"/>
  <c r="AA31" i="41" s="1"/>
  <c r="BA30" i="41"/>
  <c r="BA32" i="41" s="1"/>
  <c r="AX30" i="41"/>
  <c r="AX32" i="41" s="1"/>
  <c r="AU30" i="41"/>
  <c r="AU32" i="41" s="1"/>
  <c r="AT30" i="41"/>
  <c r="AT32" i="41" s="1"/>
  <c r="AP30" i="41"/>
  <c r="AP32" i="41" s="1"/>
  <c r="AO30" i="41"/>
  <c r="AF30" i="41"/>
  <c r="AF32" i="41" s="1"/>
  <c r="Z30" i="41"/>
  <c r="S30" i="41"/>
  <c r="AX29" i="41"/>
  <c r="AU29" i="41"/>
  <c r="AT29" i="41"/>
  <c r="AP29" i="41"/>
  <c r="AN29" i="41"/>
  <c r="AM29" i="41"/>
  <c r="AL29" i="41"/>
  <c r="AK29" i="41"/>
  <c r="AJ29" i="41"/>
  <c r="AI29" i="41"/>
  <c r="AH29" i="41"/>
  <c r="AE29" i="41"/>
  <c r="AD29" i="41"/>
  <c r="Z29" i="41"/>
  <c r="Y29" i="41"/>
  <c r="X29" i="41"/>
  <c r="V29" i="41"/>
  <c r="U29" i="41"/>
  <c r="T29" i="41"/>
  <c r="BA28" i="41"/>
  <c r="AX28" i="41"/>
  <c r="AX154" i="41" s="1"/>
  <c r="AU28" i="41"/>
  <c r="AU154" i="41" s="1"/>
  <c r="AT28" i="41"/>
  <c r="AP28" i="41"/>
  <c r="AP154" i="41" s="1"/>
  <c r="AO28" i="41"/>
  <c r="AF28" i="41"/>
  <c r="AF154" i="41" s="1"/>
  <c r="Z28" i="41"/>
  <c r="Z154" i="41" s="1"/>
  <c r="S28" i="41"/>
  <c r="AN27" i="41"/>
  <c r="AM27" i="41"/>
  <c r="AL27" i="41"/>
  <c r="AK27" i="41"/>
  <c r="AJ27" i="41"/>
  <c r="AI27" i="41"/>
  <c r="AH27" i="41"/>
  <c r="AE27" i="41"/>
  <c r="AD27" i="41"/>
  <c r="Z27" i="41"/>
  <c r="Y27" i="41"/>
  <c r="X27" i="41"/>
  <c r="V27" i="41"/>
  <c r="U27" i="41"/>
  <c r="T27" i="41"/>
  <c r="BA26" i="41"/>
  <c r="AX26" i="41"/>
  <c r="AU26" i="41"/>
  <c r="AT26" i="41"/>
  <c r="AS26" i="41"/>
  <c r="AP26" i="41"/>
  <c r="AO26" i="41"/>
  <c r="AF26" i="41"/>
  <c r="AB26" i="41"/>
  <c r="AV26" i="41" s="1"/>
  <c r="Z26" i="41"/>
  <c r="S26" i="41"/>
  <c r="W26" i="41" s="1"/>
  <c r="AZ25" i="41"/>
  <c r="AX25" i="41"/>
  <c r="AU25" i="41"/>
  <c r="AT25" i="41"/>
  <c r="AP25" i="41"/>
  <c r="AO25" i="41"/>
  <c r="AF25" i="41"/>
  <c r="Z25" i="41"/>
  <c r="W25" i="41"/>
  <c r="S25" i="41"/>
  <c r="BA24" i="41"/>
  <c r="AZ24" i="41"/>
  <c r="AY24" i="41"/>
  <c r="AU24" i="41"/>
  <c r="AU27" i="41" s="1"/>
  <c r="AQ24" i="41"/>
  <c r="AP24" i="41"/>
  <c r="AO24" i="41"/>
  <c r="AF24" i="41"/>
  <c r="AX24" i="41" s="1"/>
  <c r="AX27" i="41" s="1"/>
  <c r="Z24" i="41"/>
  <c r="AT24" i="41" s="1"/>
  <c r="AT27" i="41" s="1"/>
  <c r="S24" i="41"/>
  <c r="W24" i="41" s="1"/>
  <c r="BA23" i="41"/>
  <c r="AZ23" i="41"/>
  <c r="AX23" i="41"/>
  <c r="AU23" i="41"/>
  <c r="AT23" i="41"/>
  <c r="AP23" i="41"/>
  <c r="AO23" i="41"/>
  <c r="AQ23" i="41" s="1"/>
  <c r="AY23" i="41" s="1"/>
  <c r="AF23" i="41"/>
  <c r="Z23" i="41"/>
  <c r="S23" i="41"/>
  <c r="W23" i="41" s="1"/>
  <c r="AA23" i="41" s="1"/>
  <c r="BA22" i="41"/>
  <c r="AX22" i="41"/>
  <c r="AU22" i="41"/>
  <c r="AT22" i="41"/>
  <c r="AP22" i="41"/>
  <c r="AO22" i="41"/>
  <c r="AF22" i="41"/>
  <c r="Z22" i="41"/>
  <c r="S22" i="41"/>
  <c r="AN21" i="41"/>
  <c r="AM21" i="41"/>
  <c r="AL21" i="41"/>
  <c r="AK21" i="41"/>
  <c r="AJ21" i="41"/>
  <c r="AI21" i="41"/>
  <c r="AH21" i="41"/>
  <c r="AE21" i="41"/>
  <c r="AD21" i="41"/>
  <c r="Y21" i="41"/>
  <c r="X21" i="41"/>
  <c r="V21" i="41"/>
  <c r="U21" i="41"/>
  <c r="T21" i="41"/>
  <c r="BA20" i="41"/>
  <c r="AX20" i="41"/>
  <c r="AU20" i="41"/>
  <c r="AT20" i="41"/>
  <c r="AS20" i="41"/>
  <c r="AP20" i="41"/>
  <c r="AO20" i="41"/>
  <c r="AF20" i="41"/>
  <c r="AB20" i="41"/>
  <c r="AV20" i="41" s="1"/>
  <c r="Z20" i="41"/>
  <c r="S20" i="41"/>
  <c r="W20" i="41" s="1"/>
  <c r="AZ19" i="41"/>
  <c r="AX19" i="41"/>
  <c r="AX153" i="41" s="1"/>
  <c r="AU19" i="41"/>
  <c r="AT19" i="41"/>
  <c r="AP19" i="41"/>
  <c r="AO19" i="41"/>
  <c r="AF19" i="41"/>
  <c r="Z19" i="41"/>
  <c r="W19" i="41"/>
  <c r="S19" i="41"/>
  <c r="BA18" i="41"/>
  <c r="AZ18" i="41"/>
  <c r="AY18" i="41"/>
  <c r="AU18" i="41"/>
  <c r="AU21" i="41" s="1"/>
  <c r="AQ18" i="41"/>
  <c r="AP18" i="41"/>
  <c r="AO18" i="41"/>
  <c r="AF18" i="41"/>
  <c r="Z18" i="41"/>
  <c r="AT18" i="41" s="1"/>
  <c r="AT21" i="41" s="1"/>
  <c r="S18" i="41"/>
  <c r="W18" i="41" s="1"/>
  <c r="BA17" i="41"/>
  <c r="AZ17" i="41"/>
  <c r="AX17" i="41"/>
  <c r="AU17" i="41"/>
  <c r="AT17" i="41"/>
  <c r="AP17" i="41"/>
  <c r="AO17" i="41"/>
  <c r="AF17" i="41"/>
  <c r="AA17" i="41"/>
  <c r="Z17" i="41"/>
  <c r="S17" i="41"/>
  <c r="W17" i="41" s="1"/>
  <c r="AN16" i="41"/>
  <c r="AM16" i="41"/>
  <c r="AL16" i="41"/>
  <c r="AK16" i="41"/>
  <c r="AJ16" i="41"/>
  <c r="AI16" i="41"/>
  <c r="AH16" i="41"/>
  <c r="AE16" i="41"/>
  <c r="AD16" i="41"/>
  <c r="Y16" i="41"/>
  <c r="X16" i="41"/>
  <c r="V16" i="41"/>
  <c r="U16" i="41"/>
  <c r="T16" i="41"/>
  <c r="BA15" i="41"/>
  <c r="AZ15" i="41"/>
  <c r="AX15" i="41"/>
  <c r="AU15" i="41"/>
  <c r="AT15" i="41"/>
  <c r="AP15" i="41"/>
  <c r="AO15" i="41"/>
  <c r="AF15" i="41"/>
  <c r="Z15" i="41"/>
  <c r="S15" i="41"/>
  <c r="W15" i="41" s="1"/>
  <c r="BA14" i="41"/>
  <c r="AX14" i="41"/>
  <c r="AU14" i="41"/>
  <c r="AT14" i="41"/>
  <c r="AP14" i="41"/>
  <c r="AO14" i="41"/>
  <c r="AF14" i="41"/>
  <c r="Z14" i="41"/>
  <c r="S14" i="41"/>
  <c r="AZ13" i="41"/>
  <c r="AX13" i="41"/>
  <c r="AX16" i="41" s="1"/>
  <c r="AU13" i="41"/>
  <c r="AT13" i="41"/>
  <c r="AP13" i="41"/>
  <c r="AO13" i="41"/>
  <c r="AF13" i="41"/>
  <c r="AC13" i="41"/>
  <c r="AW13" i="41" s="1"/>
  <c r="Z13" i="41"/>
  <c r="W13" i="41"/>
  <c r="S13" i="41"/>
  <c r="BA12" i="41"/>
  <c r="AZ12" i="41"/>
  <c r="AX12" i="41"/>
  <c r="AU12" i="41"/>
  <c r="AQ12" i="41"/>
  <c r="AP12" i="41"/>
  <c r="AO12" i="41"/>
  <c r="AC12" i="41"/>
  <c r="Z12" i="41"/>
  <c r="W12" i="41"/>
  <c r="S12" i="41"/>
  <c r="AN179" i="40"/>
  <c r="AM179" i="40"/>
  <c r="AL179" i="40"/>
  <c r="AK179" i="40"/>
  <c r="AJ179" i="40"/>
  <c r="AI179" i="40"/>
  <c r="AH179" i="40"/>
  <c r="AE179" i="40"/>
  <c r="AD179" i="40"/>
  <c r="Y179" i="40"/>
  <c r="X179" i="40"/>
  <c r="V179" i="40"/>
  <c r="U179" i="40"/>
  <c r="T179" i="40"/>
  <c r="R179" i="40"/>
  <c r="Q179" i="40"/>
  <c r="P179" i="40"/>
  <c r="O179" i="40"/>
  <c r="N179" i="40"/>
  <c r="M179" i="40"/>
  <c r="L179" i="40"/>
  <c r="K179" i="40"/>
  <c r="J179" i="40"/>
  <c r="I179" i="40"/>
  <c r="AN178" i="40"/>
  <c r="AM178" i="40"/>
  <c r="AL178" i="40"/>
  <c r="AK178" i="40"/>
  <c r="AJ178" i="40"/>
  <c r="AI178" i="40"/>
  <c r="AH178" i="40"/>
  <c r="AE178" i="40"/>
  <c r="AD178" i="40"/>
  <c r="Y178" i="40"/>
  <c r="X178" i="40"/>
  <c r="V178" i="40"/>
  <c r="U178" i="40"/>
  <c r="T178" i="40"/>
  <c r="R178" i="40"/>
  <c r="Q178" i="40"/>
  <c r="P178" i="40"/>
  <c r="O178" i="40"/>
  <c r="N178" i="40"/>
  <c r="M178" i="40"/>
  <c r="L178" i="40"/>
  <c r="K178" i="40"/>
  <c r="J178" i="40"/>
  <c r="I178" i="40"/>
  <c r="AN177" i="40"/>
  <c r="AM177" i="40"/>
  <c r="AL177" i="40"/>
  <c r="AK177" i="40"/>
  <c r="AJ177" i="40"/>
  <c r="AI177" i="40"/>
  <c r="AH177" i="40"/>
  <c r="AE177" i="40"/>
  <c r="AD177" i="40"/>
  <c r="Y177" i="40"/>
  <c r="X177" i="40"/>
  <c r="V177" i="40"/>
  <c r="U177" i="40"/>
  <c r="T177" i="40"/>
  <c r="R177" i="40"/>
  <c r="Q177" i="40"/>
  <c r="P177" i="40"/>
  <c r="O177" i="40"/>
  <c r="N177" i="40"/>
  <c r="M177" i="40"/>
  <c r="L177" i="40"/>
  <c r="K177" i="40"/>
  <c r="J177" i="40"/>
  <c r="I177" i="40"/>
  <c r="AN176" i="40"/>
  <c r="AM176" i="40"/>
  <c r="AL176" i="40"/>
  <c r="AK176" i="40"/>
  <c r="AJ176" i="40"/>
  <c r="AI176" i="40"/>
  <c r="AH176" i="40"/>
  <c r="AE176" i="40"/>
  <c r="AD176" i="40"/>
  <c r="Y176" i="40"/>
  <c r="X176" i="40"/>
  <c r="V176" i="40"/>
  <c r="U176" i="40"/>
  <c r="T176" i="40"/>
  <c r="R176" i="40"/>
  <c r="Q176" i="40"/>
  <c r="P176" i="40"/>
  <c r="O176" i="40"/>
  <c r="N176" i="40"/>
  <c r="M176" i="40"/>
  <c r="L176" i="40"/>
  <c r="K176" i="40"/>
  <c r="J176" i="40"/>
  <c r="I176" i="40"/>
  <c r="BA175" i="40"/>
  <c r="AZ175" i="40"/>
  <c r="AY175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K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AN174" i="40"/>
  <c r="AM174" i="40"/>
  <c r="AL174" i="40"/>
  <c r="AK174" i="40"/>
  <c r="AJ174" i="40"/>
  <c r="AI174" i="40"/>
  <c r="AH174" i="40"/>
  <c r="AE174" i="40"/>
  <c r="AD174" i="40"/>
  <c r="Y174" i="40"/>
  <c r="X174" i="40"/>
  <c r="V174" i="40"/>
  <c r="U174" i="40"/>
  <c r="T174" i="40"/>
  <c r="R174" i="40"/>
  <c r="Q174" i="40"/>
  <c r="P174" i="40"/>
  <c r="O174" i="40"/>
  <c r="N174" i="40"/>
  <c r="M174" i="40"/>
  <c r="L174" i="40"/>
  <c r="K174" i="40"/>
  <c r="J174" i="40"/>
  <c r="I174" i="40"/>
  <c r="AN173" i="40"/>
  <c r="AM173" i="40"/>
  <c r="AL173" i="40"/>
  <c r="AK173" i="40"/>
  <c r="AJ173" i="40"/>
  <c r="AI173" i="40"/>
  <c r="AH173" i="40"/>
  <c r="AE173" i="40"/>
  <c r="AD173" i="40"/>
  <c r="Y173" i="40"/>
  <c r="X173" i="40"/>
  <c r="V173" i="40"/>
  <c r="U173" i="40"/>
  <c r="T173" i="40"/>
  <c r="R173" i="40"/>
  <c r="Q173" i="40"/>
  <c r="P173" i="40"/>
  <c r="O173" i="40"/>
  <c r="N173" i="40"/>
  <c r="M173" i="40"/>
  <c r="L173" i="40"/>
  <c r="K173" i="40"/>
  <c r="J173" i="40"/>
  <c r="I173" i="40"/>
  <c r="AN172" i="40"/>
  <c r="AM172" i="40"/>
  <c r="AL172" i="40"/>
  <c r="AK172" i="40"/>
  <c r="AJ172" i="40"/>
  <c r="AI172" i="40"/>
  <c r="AH172" i="40"/>
  <c r="AE172" i="40"/>
  <c r="AD172" i="40"/>
  <c r="Y172" i="40"/>
  <c r="X172" i="40"/>
  <c r="V172" i="40"/>
  <c r="U172" i="40"/>
  <c r="T172" i="40"/>
  <c r="R172" i="40"/>
  <c r="Q172" i="40"/>
  <c r="P172" i="40"/>
  <c r="O172" i="40"/>
  <c r="N172" i="40"/>
  <c r="M172" i="40"/>
  <c r="L172" i="40"/>
  <c r="K172" i="40"/>
  <c r="J172" i="40"/>
  <c r="I172" i="40"/>
  <c r="AN171" i="40"/>
  <c r="AM171" i="40"/>
  <c r="AL171" i="40"/>
  <c r="AK171" i="40"/>
  <c r="AJ171" i="40"/>
  <c r="AI171" i="40"/>
  <c r="AH171" i="40"/>
  <c r="AE171" i="40"/>
  <c r="AD171" i="40"/>
  <c r="Y171" i="40"/>
  <c r="X171" i="40"/>
  <c r="V171" i="40"/>
  <c r="U171" i="40"/>
  <c r="T171" i="40"/>
  <c r="R171" i="40"/>
  <c r="Q171" i="40"/>
  <c r="P171" i="40"/>
  <c r="O171" i="40"/>
  <c r="N171" i="40"/>
  <c r="M171" i="40"/>
  <c r="L171" i="40"/>
  <c r="K171" i="40"/>
  <c r="J171" i="40"/>
  <c r="I171" i="40"/>
  <c r="AN170" i="40"/>
  <c r="AN169" i="40" s="1"/>
  <c r="AM170" i="40"/>
  <c r="AM169" i="40" s="1"/>
  <c r="AL170" i="40"/>
  <c r="AK170" i="40"/>
  <c r="AK169" i="40" s="1"/>
  <c r="AJ170" i="40"/>
  <c r="AJ169" i="40" s="1"/>
  <c r="AI170" i="40"/>
  <c r="AI169" i="40" s="1"/>
  <c r="AH170" i="40"/>
  <c r="AE170" i="40"/>
  <c r="AD170" i="40"/>
  <c r="Y170" i="40"/>
  <c r="Y169" i="40" s="1"/>
  <c r="X170" i="40"/>
  <c r="X169" i="40" s="1"/>
  <c r="V170" i="40"/>
  <c r="U170" i="40"/>
  <c r="T170" i="40"/>
  <c r="T169" i="40" s="1"/>
  <c r="R170" i="40"/>
  <c r="Q170" i="40"/>
  <c r="Q169" i="40" s="1"/>
  <c r="P170" i="40"/>
  <c r="P169" i="40" s="1"/>
  <c r="O170" i="40"/>
  <c r="O169" i="40" s="1"/>
  <c r="N170" i="40"/>
  <c r="M170" i="40"/>
  <c r="M169" i="40" s="1"/>
  <c r="L170" i="40"/>
  <c r="L169" i="40" s="1"/>
  <c r="K170" i="40"/>
  <c r="K169" i="40" s="1"/>
  <c r="J170" i="40"/>
  <c r="I170" i="40"/>
  <c r="I169" i="40" s="1"/>
  <c r="R166" i="40"/>
  <c r="P167" i="40" s="1"/>
  <c r="Q166" i="40"/>
  <c r="P166" i="40"/>
  <c r="O166" i="40"/>
  <c r="N166" i="40"/>
  <c r="M166" i="40"/>
  <c r="L166" i="40"/>
  <c r="K166" i="40"/>
  <c r="J166" i="40"/>
  <c r="I167" i="40" s="1"/>
  <c r="I166" i="40"/>
  <c r="AN165" i="40"/>
  <c r="AM165" i="40"/>
  <c r="AL165" i="40"/>
  <c r="AK165" i="40"/>
  <c r="AJ165" i="40"/>
  <c r="AI165" i="40"/>
  <c r="AH165" i="40"/>
  <c r="AE165" i="40"/>
  <c r="AD165" i="40"/>
  <c r="Y165" i="40"/>
  <c r="X165" i="40"/>
  <c r="V165" i="40"/>
  <c r="U165" i="40"/>
  <c r="T165" i="40"/>
  <c r="S165" i="40"/>
  <c r="AZ164" i="40"/>
  <c r="AU164" i="40"/>
  <c r="AT164" i="40"/>
  <c r="AQ164" i="40"/>
  <c r="AY164" i="40" s="1"/>
  <c r="AP164" i="40"/>
  <c r="BA164" i="40" s="1"/>
  <c r="AO164" i="40"/>
  <c r="AF164" i="40"/>
  <c r="AX164" i="40" s="1"/>
  <c r="Z164" i="40"/>
  <c r="W164" i="40"/>
  <c r="S164" i="40"/>
  <c r="BA163" i="40"/>
  <c r="AW163" i="40"/>
  <c r="AU163" i="40"/>
  <c r="AS163" i="40"/>
  <c r="AP163" i="40"/>
  <c r="AO163" i="40"/>
  <c r="AF163" i="40"/>
  <c r="AX163" i="40" s="1"/>
  <c r="AA163" i="40"/>
  <c r="Z163" i="40"/>
  <c r="AT163" i="40" s="1"/>
  <c r="W163" i="40"/>
  <c r="AC163" i="40" s="1"/>
  <c r="S163" i="40"/>
  <c r="BA162" i="40"/>
  <c r="BA165" i="40" s="1"/>
  <c r="AU162" i="40"/>
  <c r="AS162" i="40"/>
  <c r="AP162" i="40"/>
  <c r="AO162" i="40"/>
  <c r="AF162" i="40"/>
  <c r="AX162" i="40" s="1"/>
  <c r="AA162" i="40"/>
  <c r="Z162" i="40"/>
  <c r="AT162" i="40" s="1"/>
  <c r="AT165" i="40" s="1"/>
  <c r="S162" i="40"/>
  <c r="W162" i="40" s="1"/>
  <c r="AC162" i="40" s="1"/>
  <c r="AN161" i="40"/>
  <c r="AM161" i="40"/>
  <c r="AL161" i="40"/>
  <c r="AK161" i="40"/>
  <c r="AJ161" i="40"/>
  <c r="AI161" i="40"/>
  <c r="AH161" i="40"/>
  <c r="AE161" i="40"/>
  <c r="AD161" i="40"/>
  <c r="Y161" i="40"/>
  <c r="X161" i="40"/>
  <c r="V161" i="40"/>
  <c r="U161" i="40"/>
  <c r="T161" i="40"/>
  <c r="BA160" i="40"/>
  <c r="AZ160" i="40"/>
  <c r="AU160" i="40"/>
  <c r="AS160" i="40"/>
  <c r="AP160" i="40"/>
  <c r="AO160" i="40"/>
  <c r="AQ160" i="40" s="1"/>
  <c r="AY160" i="40" s="1"/>
  <c r="AF160" i="40"/>
  <c r="AX160" i="40" s="1"/>
  <c r="Z160" i="40"/>
  <c r="AT160" i="40" s="1"/>
  <c r="S160" i="40"/>
  <c r="W160" i="40" s="1"/>
  <c r="AC160" i="40" s="1"/>
  <c r="AW160" i="40" s="1"/>
  <c r="AX159" i="40"/>
  <c r="AU159" i="40"/>
  <c r="AT159" i="40"/>
  <c r="AP159" i="40"/>
  <c r="AO159" i="40"/>
  <c r="AF159" i="40"/>
  <c r="AB159" i="40"/>
  <c r="AV159" i="40" s="1"/>
  <c r="Z159" i="40"/>
  <c r="W159" i="40"/>
  <c r="AA159" i="40" s="1"/>
  <c r="S159" i="40"/>
  <c r="AY158" i="40"/>
  <c r="AX158" i="40"/>
  <c r="AU158" i="40"/>
  <c r="AQ158" i="40"/>
  <c r="AP158" i="40"/>
  <c r="BA158" i="40" s="1"/>
  <c r="AO158" i="40"/>
  <c r="AZ158" i="40" s="1"/>
  <c r="AF158" i="40"/>
  <c r="AC158" i="40"/>
  <c r="AW158" i="40" s="1"/>
  <c r="Z158" i="40"/>
  <c r="Z161" i="40" s="1"/>
  <c r="W158" i="40"/>
  <c r="S158" i="40"/>
  <c r="AZ157" i="40"/>
  <c r="AU157" i="40"/>
  <c r="AQ157" i="40"/>
  <c r="AY157" i="40" s="1"/>
  <c r="AP157" i="40"/>
  <c r="BA157" i="40" s="1"/>
  <c r="AO157" i="40"/>
  <c r="AF157" i="40"/>
  <c r="AX157" i="40" s="1"/>
  <c r="AA157" i="40"/>
  <c r="Z157" i="40"/>
  <c r="AT157" i="40" s="1"/>
  <c r="W157" i="40"/>
  <c r="AC157" i="40" s="1"/>
  <c r="AW157" i="40" s="1"/>
  <c r="S157" i="40"/>
  <c r="BA156" i="40"/>
  <c r="AU156" i="40"/>
  <c r="AU161" i="40" s="1"/>
  <c r="AP156" i="40"/>
  <c r="AO156" i="40"/>
  <c r="AQ156" i="40" s="1"/>
  <c r="AF156" i="40"/>
  <c r="AF161" i="40" s="1"/>
  <c r="Z156" i="40"/>
  <c r="AT156" i="40" s="1"/>
  <c r="S156" i="40"/>
  <c r="AN155" i="40"/>
  <c r="AM155" i="40"/>
  <c r="AL155" i="40"/>
  <c r="AK155" i="40"/>
  <c r="AJ155" i="40"/>
  <c r="AI155" i="40"/>
  <c r="AH155" i="40"/>
  <c r="AE155" i="40"/>
  <c r="AD155" i="40"/>
  <c r="Z155" i="40"/>
  <c r="Y155" i="40"/>
  <c r="X155" i="40"/>
  <c r="V155" i="40"/>
  <c r="U155" i="40"/>
  <c r="T155" i="40"/>
  <c r="BA154" i="40"/>
  <c r="AV154" i="40"/>
  <c r="AU154" i="40"/>
  <c r="AS154" i="40"/>
  <c r="AP154" i="40"/>
  <c r="AO154" i="40"/>
  <c r="AQ154" i="40" s="1"/>
  <c r="AY154" i="40" s="1"/>
  <c r="AF154" i="40"/>
  <c r="AF155" i="40" s="1"/>
  <c r="AB154" i="40"/>
  <c r="AA154" i="40"/>
  <c r="AG154" i="40" s="1"/>
  <c r="AR154" i="40" s="1"/>
  <c r="Z154" i="40"/>
  <c r="AT154" i="40" s="1"/>
  <c r="S154" i="40"/>
  <c r="W154" i="40" s="1"/>
  <c r="AC154" i="40" s="1"/>
  <c r="AW154" i="40" s="1"/>
  <c r="BA153" i="40"/>
  <c r="BA155" i="40" s="1"/>
  <c r="AX153" i="40"/>
  <c r="AU153" i="40"/>
  <c r="AU155" i="40" s="1"/>
  <c r="AT153" i="40"/>
  <c r="AT155" i="40" s="1"/>
  <c r="AP153" i="40"/>
  <c r="AP155" i="40" s="1"/>
  <c r="AO153" i="40"/>
  <c r="AF153" i="40"/>
  <c r="Z153" i="40"/>
  <c r="W153" i="40"/>
  <c r="S153" i="40"/>
  <c r="S155" i="40" s="1"/>
  <c r="AU152" i="40"/>
  <c r="AN152" i="40"/>
  <c r="AM152" i="40"/>
  <c r="AL152" i="40"/>
  <c r="AK152" i="40"/>
  <c r="AJ152" i="40"/>
  <c r="AI152" i="40"/>
  <c r="AH152" i="40"/>
  <c r="AE152" i="40"/>
  <c r="AD152" i="40"/>
  <c r="Y152" i="40"/>
  <c r="X152" i="40"/>
  <c r="V152" i="40"/>
  <c r="U152" i="40"/>
  <c r="T152" i="40"/>
  <c r="AX151" i="40"/>
  <c r="AU151" i="40"/>
  <c r="AT151" i="40"/>
  <c r="AP151" i="40"/>
  <c r="BA151" i="40" s="1"/>
  <c r="AO151" i="40"/>
  <c r="AF151" i="40"/>
  <c r="Z151" i="40"/>
  <c r="S151" i="40"/>
  <c r="W151" i="40" s="1"/>
  <c r="AY150" i="40"/>
  <c r="AU150" i="40"/>
  <c r="AQ150" i="40"/>
  <c r="AP150" i="40"/>
  <c r="BA150" i="40" s="1"/>
  <c r="AO150" i="40"/>
  <c r="AZ150" i="40" s="1"/>
  <c r="AF150" i="40"/>
  <c r="AX150" i="40" s="1"/>
  <c r="Z150" i="40"/>
  <c r="AT150" i="40" s="1"/>
  <c r="W150" i="40"/>
  <c r="AS150" i="40" s="1"/>
  <c r="S150" i="40"/>
  <c r="S152" i="40" s="1"/>
  <c r="AZ149" i="40"/>
  <c r="AX149" i="40"/>
  <c r="AU149" i="40"/>
  <c r="AQ149" i="40"/>
  <c r="AY149" i="40" s="1"/>
  <c r="AP149" i="40"/>
  <c r="BA149" i="40" s="1"/>
  <c r="AO149" i="40"/>
  <c r="AF149" i="40"/>
  <c r="Z149" i="40"/>
  <c r="AT149" i="40" s="1"/>
  <c r="W149" i="40"/>
  <c r="S149" i="40"/>
  <c r="BA148" i="40"/>
  <c r="AZ148" i="40"/>
  <c r="AU148" i="40"/>
  <c r="AP148" i="40"/>
  <c r="AO148" i="40"/>
  <c r="AQ148" i="40" s="1"/>
  <c r="AY148" i="40" s="1"/>
  <c r="AF148" i="40"/>
  <c r="AX148" i="40" s="1"/>
  <c r="Z148" i="40"/>
  <c r="AT148" i="40" s="1"/>
  <c r="S148" i="40"/>
  <c r="W148" i="40" s="1"/>
  <c r="AC148" i="40" s="1"/>
  <c r="AW148" i="40" s="1"/>
  <c r="BA147" i="40"/>
  <c r="AZ147" i="40"/>
  <c r="AU147" i="40"/>
  <c r="AT147" i="40"/>
  <c r="AP147" i="40"/>
  <c r="AO147" i="40"/>
  <c r="AF147" i="40"/>
  <c r="AX147" i="40" s="1"/>
  <c r="Z147" i="40"/>
  <c r="W147" i="40"/>
  <c r="AC147" i="40" s="1"/>
  <c r="AW147" i="40" s="1"/>
  <c r="S147" i="40"/>
  <c r="AU146" i="40"/>
  <c r="AT146" i="40"/>
  <c r="AT152" i="40" s="1"/>
  <c r="AS146" i="40"/>
  <c r="AP146" i="40"/>
  <c r="AO146" i="40"/>
  <c r="AF146" i="40"/>
  <c r="Z146" i="40"/>
  <c r="W146" i="40"/>
  <c r="S146" i="40"/>
  <c r="AN145" i="40"/>
  <c r="AM145" i="40"/>
  <c r="AL145" i="40"/>
  <c r="AK145" i="40"/>
  <c r="AJ145" i="40"/>
  <c r="AI145" i="40"/>
  <c r="AH145" i="40"/>
  <c r="AE145" i="40"/>
  <c r="AD145" i="40"/>
  <c r="Z145" i="40"/>
  <c r="Y145" i="40"/>
  <c r="X145" i="40"/>
  <c r="V145" i="40"/>
  <c r="U145" i="40"/>
  <c r="T145" i="40"/>
  <c r="AU144" i="40"/>
  <c r="AP144" i="40"/>
  <c r="BA144" i="40" s="1"/>
  <c r="AO144" i="40"/>
  <c r="AF144" i="40"/>
  <c r="AX144" i="40" s="1"/>
  <c r="Z144" i="40"/>
  <c r="AT144" i="40" s="1"/>
  <c r="S144" i="40"/>
  <c r="W144" i="40" s="1"/>
  <c r="AZ143" i="40"/>
  <c r="AU143" i="40"/>
  <c r="AT143" i="40"/>
  <c r="AP143" i="40"/>
  <c r="AO143" i="40"/>
  <c r="AF143" i="40"/>
  <c r="AX143" i="40" s="1"/>
  <c r="AC143" i="40"/>
  <c r="AW143" i="40" s="1"/>
  <c r="AA143" i="40"/>
  <c r="Z143" i="40"/>
  <c r="W143" i="40"/>
  <c r="S143" i="40"/>
  <c r="BA142" i="40"/>
  <c r="AU142" i="40"/>
  <c r="AQ142" i="40"/>
  <c r="AY142" i="40" s="1"/>
  <c r="AP142" i="40"/>
  <c r="AO142" i="40"/>
  <c r="AZ142" i="40" s="1"/>
  <c r="AF142" i="40"/>
  <c r="AX142" i="40" s="1"/>
  <c r="Z142" i="40"/>
  <c r="AT142" i="40" s="1"/>
  <c r="S142" i="40"/>
  <c r="W142" i="40" s="1"/>
  <c r="AX141" i="40"/>
  <c r="AU141" i="40"/>
  <c r="AT141" i="40"/>
  <c r="AP141" i="40"/>
  <c r="BA141" i="40" s="1"/>
  <c r="AO141" i="40"/>
  <c r="AF141" i="40"/>
  <c r="Z141" i="40"/>
  <c r="S141" i="40"/>
  <c r="W141" i="40" s="1"/>
  <c r="AC141" i="40" s="1"/>
  <c r="AW141" i="40" s="1"/>
  <c r="AU140" i="40"/>
  <c r="AQ140" i="40"/>
  <c r="AY140" i="40" s="1"/>
  <c r="AP140" i="40"/>
  <c r="BA140" i="40" s="1"/>
  <c r="AO140" i="40"/>
  <c r="AZ140" i="40" s="1"/>
  <c r="AF140" i="40"/>
  <c r="AX140" i="40" s="1"/>
  <c r="Z140" i="40"/>
  <c r="AT140" i="40" s="1"/>
  <c r="S140" i="40"/>
  <c r="AZ139" i="40"/>
  <c r="AU139" i="40"/>
  <c r="AQ139" i="40"/>
  <c r="AP139" i="40"/>
  <c r="AO139" i="40"/>
  <c r="AF139" i="40"/>
  <c r="AC139" i="40"/>
  <c r="Z139" i="40"/>
  <c r="AT139" i="40" s="1"/>
  <c r="AT145" i="40" s="1"/>
  <c r="W139" i="40"/>
  <c r="S139" i="40"/>
  <c r="AN138" i="40"/>
  <c r="AM138" i="40"/>
  <c r="AL138" i="40"/>
  <c r="AK138" i="40"/>
  <c r="AJ138" i="40"/>
  <c r="AI138" i="40"/>
  <c r="AH138" i="40"/>
  <c r="AE138" i="40"/>
  <c r="AD138" i="40"/>
  <c r="Y138" i="40"/>
  <c r="X138" i="40"/>
  <c r="V138" i="40"/>
  <c r="U138" i="40"/>
  <c r="T138" i="40"/>
  <c r="AZ137" i="40"/>
  <c r="AU137" i="40"/>
  <c r="AP137" i="40"/>
  <c r="BA137" i="40" s="1"/>
  <c r="AO137" i="40"/>
  <c r="AF137" i="40"/>
  <c r="AX137" i="40" s="1"/>
  <c r="Z137" i="40"/>
  <c r="AT137" i="40" s="1"/>
  <c r="W137" i="40"/>
  <c r="S137" i="40"/>
  <c r="BA136" i="40"/>
  <c r="AW136" i="40"/>
  <c r="AU136" i="40"/>
  <c r="AS136" i="40"/>
  <c r="AP136" i="40"/>
  <c r="AO136" i="40"/>
  <c r="AF136" i="40"/>
  <c r="AX136" i="40" s="1"/>
  <c r="AB136" i="40"/>
  <c r="AV136" i="40" s="1"/>
  <c r="AA136" i="40"/>
  <c r="AG136" i="40" s="1"/>
  <c r="AR136" i="40" s="1"/>
  <c r="Z136" i="40"/>
  <c r="AT136" i="40" s="1"/>
  <c r="S136" i="40"/>
  <c r="W136" i="40" s="1"/>
  <c r="AC136" i="40" s="1"/>
  <c r="AZ135" i="40"/>
  <c r="AX135" i="40"/>
  <c r="AU135" i="40"/>
  <c r="AT135" i="40"/>
  <c r="AP135" i="40"/>
  <c r="BA135" i="40" s="1"/>
  <c r="AO135" i="40"/>
  <c r="AF135" i="40"/>
  <c r="Z135" i="40"/>
  <c r="S135" i="40"/>
  <c r="W135" i="40" s="1"/>
  <c r="AX134" i="40"/>
  <c r="AU134" i="40"/>
  <c r="AT134" i="40"/>
  <c r="AP134" i="40"/>
  <c r="BA134" i="40" s="1"/>
  <c r="AO134" i="40"/>
  <c r="AF134" i="40"/>
  <c r="AB134" i="40"/>
  <c r="AV134" i="40" s="1"/>
  <c r="Z134" i="40"/>
  <c r="S134" i="40"/>
  <c r="W134" i="40" s="1"/>
  <c r="AU133" i="40"/>
  <c r="AQ133" i="40"/>
  <c r="AY133" i="40" s="1"/>
  <c r="AP133" i="40"/>
  <c r="BA133" i="40" s="1"/>
  <c r="AO133" i="40"/>
  <c r="AF133" i="40"/>
  <c r="AX133" i="40" s="1"/>
  <c r="Z133" i="40"/>
  <c r="AT133" i="40" s="1"/>
  <c r="S133" i="40"/>
  <c r="AZ132" i="40"/>
  <c r="AU132" i="40"/>
  <c r="AU138" i="40" s="1"/>
  <c r="AQ132" i="40"/>
  <c r="AP132" i="40"/>
  <c r="AO132" i="40"/>
  <c r="AF132" i="40"/>
  <c r="Z132" i="40"/>
  <c r="Z138" i="40" s="1"/>
  <c r="W132" i="40"/>
  <c r="S132" i="40"/>
  <c r="AO131" i="40"/>
  <c r="AN131" i="40"/>
  <c r="AM131" i="40"/>
  <c r="AL131" i="40"/>
  <c r="AK131" i="40"/>
  <c r="AJ131" i="40"/>
  <c r="AI131" i="40"/>
  <c r="AH131" i="40"/>
  <c r="AE131" i="40"/>
  <c r="AD131" i="40"/>
  <c r="Y131" i="40"/>
  <c r="X131" i="40"/>
  <c r="V131" i="40"/>
  <c r="U131" i="40"/>
  <c r="T131" i="40"/>
  <c r="S131" i="40"/>
  <c r="AZ130" i="40"/>
  <c r="AZ131" i="40" s="1"/>
  <c r="AU130" i="40"/>
  <c r="AU131" i="40" s="1"/>
  <c r="AQ130" i="40"/>
  <c r="AP130" i="40"/>
  <c r="AO130" i="40"/>
  <c r="AF130" i="40"/>
  <c r="AX130" i="40" s="1"/>
  <c r="AX131" i="40" s="1"/>
  <c r="Z130" i="40"/>
  <c r="Z131" i="40" s="1"/>
  <c r="W130" i="40"/>
  <c r="S130" i="40"/>
  <c r="AN129" i="40"/>
  <c r="AM129" i="40"/>
  <c r="AL129" i="40"/>
  <c r="AK129" i="40"/>
  <c r="AJ129" i="40"/>
  <c r="AI129" i="40"/>
  <c r="AH129" i="40"/>
  <c r="AE129" i="40"/>
  <c r="AD129" i="40"/>
  <c r="Y129" i="40"/>
  <c r="X129" i="40"/>
  <c r="V129" i="40"/>
  <c r="U129" i="40"/>
  <c r="T129" i="40"/>
  <c r="S129" i="40"/>
  <c r="AZ128" i="40"/>
  <c r="AU128" i="40"/>
  <c r="AQ128" i="40"/>
  <c r="AY128" i="40" s="1"/>
  <c r="AP128" i="40"/>
  <c r="BA128" i="40" s="1"/>
  <c r="AO128" i="40"/>
  <c r="AF128" i="40"/>
  <c r="AX128" i="40" s="1"/>
  <c r="Z128" i="40"/>
  <c r="AT128" i="40" s="1"/>
  <c r="W128" i="40"/>
  <c r="S128" i="40"/>
  <c r="BA127" i="40"/>
  <c r="BA129" i="40" s="1"/>
  <c r="AW127" i="40"/>
  <c r="AU127" i="40"/>
  <c r="AU129" i="40" s="1"/>
  <c r="AS127" i="40"/>
  <c r="AP127" i="40"/>
  <c r="AO127" i="40"/>
  <c r="AF127" i="40"/>
  <c r="AX127" i="40" s="1"/>
  <c r="AB127" i="40"/>
  <c r="AV127" i="40" s="1"/>
  <c r="AA127" i="40"/>
  <c r="Z127" i="40"/>
  <c r="S127" i="40"/>
  <c r="W127" i="40" s="1"/>
  <c r="AC127" i="40" s="1"/>
  <c r="AO126" i="40"/>
  <c r="AN126" i="40"/>
  <c r="AM126" i="40"/>
  <c r="AL126" i="40"/>
  <c r="AK126" i="40"/>
  <c r="AJ126" i="40"/>
  <c r="AI126" i="40"/>
  <c r="AH126" i="40"/>
  <c r="AE126" i="40"/>
  <c r="AD126" i="40"/>
  <c r="Y126" i="40"/>
  <c r="X126" i="40"/>
  <c r="V126" i="40"/>
  <c r="U126" i="40"/>
  <c r="T126" i="40"/>
  <c r="BA125" i="40"/>
  <c r="AZ125" i="40"/>
  <c r="AU125" i="40"/>
  <c r="AQ125" i="40"/>
  <c r="AY125" i="40" s="1"/>
  <c r="AP125" i="40"/>
  <c r="AO125" i="40"/>
  <c r="AF125" i="40"/>
  <c r="AX125" i="40" s="1"/>
  <c r="AA125" i="40"/>
  <c r="Z125" i="40"/>
  <c r="AT125" i="40" s="1"/>
  <c r="S125" i="40"/>
  <c r="W125" i="40" s="1"/>
  <c r="BA124" i="40"/>
  <c r="AX124" i="40"/>
  <c r="AU124" i="40"/>
  <c r="AT124" i="40"/>
  <c r="AS124" i="40"/>
  <c r="AP124" i="40"/>
  <c r="AO124" i="40"/>
  <c r="AF124" i="40"/>
  <c r="AB124" i="40"/>
  <c r="AV124" i="40" s="1"/>
  <c r="Z124" i="40"/>
  <c r="S124" i="40"/>
  <c r="W124" i="40" s="1"/>
  <c r="AX123" i="40"/>
  <c r="AU123" i="40"/>
  <c r="AT123" i="40"/>
  <c r="AP123" i="40"/>
  <c r="BA123" i="40" s="1"/>
  <c r="AO123" i="40"/>
  <c r="AZ123" i="40" s="1"/>
  <c r="AF123" i="40"/>
  <c r="AC123" i="40"/>
  <c r="AW123" i="40" s="1"/>
  <c r="Z123" i="40"/>
  <c r="W123" i="40"/>
  <c r="S123" i="40"/>
  <c r="AZ122" i="40"/>
  <c r="AU122" i="40"/>
  <c r="AQ122" i="40"/>
  <c r="AY122" i="40" s="1"/>
  <c r="AP122" i="40"/>
  <c r="BA122" i="40" s="1"/>
  <c r="AO122" i="40"/>
  <c r="AF122" i="40"/>
  <c r="AX122" i="40" s="1"/>
  <c r="Z122" i="40"/>
  <c r="AT122" i="40" s="1"/>
  <c r="W122" i="40"/>
  <c r="AC122" i="40" s="1"/>
  <c r="AW122" i="40" s="1"/>
  <c r="S122" i="40"/>
  <c r="BA121" i="40"/>
  <c r="AZ121" i="40"/>
  <c r="AU121" i="40"/>
  <c r="AU126" i="40" s="1"/>
  <c r="AQ121" i="40"/>
  <c r="AP121" i="40"/>
  <c r="AO121" i="40"/>
  <c r="AF121" i="40"/>
  <c r="Z121" i="40"/>
  <c r="S121" i="40"/>
  <c r="S126" i="40" s="1"/>
  <c r="AN120" i="40"/>
  <c r="AM120" i="40"/>
  <c r="AL120" i="40"/>
  <c r="AK120" i="40"/>
  <c r="AJ120" i="40"/>
  <c r="AI120" i="40"/>
  <c r="AH120" i="40"/>
  <c r="AE120" i="40"/>
  <c r="AD120" i="40"/>
  <c r="Y120" i="40"/>
  <c r="X120" i="40"/>
  <c r="V120" i="40"/>
  <c r="U120" i="40"/>
  <c r="T120" i="40"/>
  <c r="BA119" i="40"/>
  <c r="AZ119" i="40"/>
  <c r="AU119" i="40"/>
  <c r="AQ119" i="40"/>
  <c r="AY119" i="40" s="1"/>
  <c r="AP119" i="40"/>
  <c r="AO119" i="40"/>
  <c r="AF119" i="40"/>
  <c r="AX119" i="40" s="1"/>
  <c r="AA119" i="40"/>
  <c r="Z119" i="40"/>
  <c r="S119" i="40"/>
  <c r="W119" i="40" s="1"/>
  <c r="BA118" i="40"/>
  <c r="AZ118" i="40"/>
  <c r="AX118" i="40"/>
  <c r="AU118" i="40"/>
  <c r="AT118" i="40"/>
  <c r="AP118" i="40"/>
  <c r="AO118" i="40"/>
  <c r="AQ118" i="40" s="1"/>
  <c r="AY118" i="40" s="1"/>
  <c r="AF118" i="40"/>
  <c r="Z118" i="40"/>
  <c r="S118" i="40"/>
  <c r="W118" i="40" s="1"/>
  <c r="AC118" i="40" s="1"/>
  <c r="AW118" i="40" s="1"/>
  <c r="BA117" i="40"/>
  <c r="BA120" i="40" s="1"/>
  <c r="AX117" i="40"/>
  <c r="AU117" i="40"/>
  <c r="AU120" i="40" s="1"/>
  <c r="AT117" i="40"/>
  <c r="AP117" i="40"/>
  <c r="AP120" i="40" s="1"/>
  <c r="AO117" i="40"/>
  <c r="Z117" i="40"/>
  <c r="S117" i="40"/>
  <c r="AN116" i="40"/>
  <c r="AM116" i="40"/>
  <c r="AL116" i="40"/>
  <c r="AK116" i="40"/>
  <c r="AJ116" i="40"/>
  <c r="AI116" i="40"/>
  <c r="AH116" i="40"/>
  <c r="AE116" i="40"/>
  <c r="AD116" i="40"/>
  <c r="Y116" i="40"/>
  <c r="X116" i="40"/>
  <c r="V116" i="40"/>
  <c r="U116" i="40"/>
  <c r="T116" i="40"/>
  <c r="BA115" i="40"/>
  <c r="AX115" i="40"/>
  <c r="AU115" i="40"/>
  <c r="AT115" i="40"/>
  <c r="AP115" i="40"/>
  <c r="AO115" i="40"/>
  <c r="AQ115" i="40" s="1"/>
  <c r="AY115" i="40" s="1"/>
  <c r="AF115" i="40"/>
  <c r="Z115" i="40"/>
  <c r="S115" i="40"/>
  <c r="W115" i="40" s="1"/>
  <c r="AC115" i="40" s="1"/>
  <c r="AW115" i="40" s="1"/>
  <c r="AX114" i="40"/>
  <c r="AU114" i="40"/>
  <c r="AT114" i="40"/>
  <c r="AP114" i="40"/>
  <c r="BA114" i="40" s="1"/>
  <c r="BA116" i="40" s="1"/>
  <c r="AO114" i="40"/>
  <c r="AF114" i="40"/>
  <c r="Z114" i="40"/>
  <c r="S114" i="40"/>
  <c r="AZ113" i="40"/>
  <c r="AU113" i="40"/>
  <c r="AT113" i="40"/>
  <c r="AQ113" i="40"/>
  <c r="AY113" i="40" s="1"/>
  <c r="AP113" i="40"/>
  <c r="BA113" i="40" s="1"/>
  <c r="AO113" i="40"/>
  <c r="AF113" i="40"/>
  <c r="AF116" i="40" s="1"/>
  <c r="AC113" i="40"/>
  <c r="AW113" i="40" s="1"/>
  <c r="Z113" i="40"/>
  <c r="W113" i="40"/>
  <c r="S113" i="40"/>
  <c r="BA112" i="40"/>
  <c r="AZ112" i="40"/>
  <c r="AX112" i="40"/>
  <c r="AU112" i="40"/>
  <c r="AQ112" i="40"/>
  <c r="AP112" i="40"/>
  <c r="AO112" i="40"/>
  <c r="AC112" i="40"/>
  <c r="AW112" i="40" s="1"/>
  <c r="Z112" i="40"/>
  <c r="AT112" i="40" s="1"/>
  <c r="AT116" i="40" s="1"/>
  <c r="W112" i="40"/>
  <c r="S112" i="40"/>
  <c r="AZ111" i="40"/>
  <c r="AO111" i="40"/>
  <c r="AN111" i="40"/>
  <c r="AM111" i="40"/>
  <c r="AL111" i="40"/>
  <c r="AK111" i="40"/>
  <c r="AJ111" i="40"/>
  <c r="AI111" i="40"/>
  <c r="AH111" i="40"/>
  <c r="AE111" i="40"/>
  <c r="AD111" i="40"/>
  <c r="Y111" i="40"/>
  <c r="X111" i="40"/>
  <c r="V111" i="40"/>
  <c r="U111" i="40"/>
  <c r="T111" i="40"/>
  <c r="S111" i="40"/>
  <c r="AZ110" i="40"/>
  <c r="AX110" i="40"/>
  <c r="AX111" i="40" s="1"/>
  <c r="AU110" i="40"/>
  <c r="AU111" i="40" s="1"/>
  <c r="AP110" i="40"/>
  <c r="AO110" i="40"/>
  <c r="AF110" i="40"/>
  <c r="AF111" i="40" s="1"/>
  <c r="Z110" i="40"/>
  <c r="Z111" i="40" s="1"/>
  <c r="W110" i="40"/>
  <c r="S110" i="40"/>
  <c r="AN109" i="40"/>
  <c r="AM109" i="40"/>
  <c r="AL109" i="40"/>
  <c r="AK109" i="40"/>
  <c r="AJ109" i="40"/>
  <c r="AI109" i="40"/>
  <c r="AH109" i="40"/>
  <c r="AE109" i="40"/>
  <c r="AD109" i="40"/>
  <c r="Y109" i="40"/>
  <c r="X109" i="40"/>
  <c r="V109" i="40"/>
  <c r="U109" i="40"/>
  <c r="T109" i="40"/>
  <c r="AZ108" i="40"/>
  <c r="AU108" i="40"/>
  <c r="AT108" i="40"/>
  <c r="AQ108" i="40"/>
  <c r="AY108" i="40" s="1"/>
  <c r="AP108" i="40"/>
  <c r="BA108" i="40" s="1"/>
  <c r="AO108" i="40"/>
  <c r="AF108" i="40"/>
  <c r="AX108" i="40" s="1"/>
  <c r="AC108" i="40"/>
  <c r="AW108" i="40" s="1"/>
  <c r="Z108" i="40"/>
  <c r="W108" i="40"/>
  <c r="S108" i="40"/>
  <c r="BA107" i="40"/>
  <c r="AZ107" i="40"/>
  <c r="AU107" i="40"/>
  <c r="AQ107" i="40"/>
  <c r="AY107" i="40" s="1"/>
  <c r="AP107" i="40"/>
  <c r="AO107" i="40"/>
  <c r="AF107" i="40"/>
  <c r="AX107" i="40" s="1"/>
  <c r="AA107" i="40"/>
  <c r="Z107" i="40"/>
  <c r="AT107" i="40" s="1"/>
  <c r="S107" i="40"/>
  <c r="W107" i="40" s="1"/>
  <c r="AX106" i="40"/>
  <c r="AU106" i="40"/>
  <c r="AT106" i="40"/>
  <c r="AP106" i="40"/>
  <c r="BA106" i="40" s="1"/>
  <c r="AO106" i="40"/>
  <c r="AQ106" i="40" s="1"/>
  <c r="AY106" i="40" s="1"/>
  <c r="AF106" i="40"/>
  <c r="Z106" i="40"/>
  <c r="S106" i="40"/>
  <c r="W106" i="40" s="1"/>
  <c r="AU105" i="40"/>
  <c r="AQ105" i="40"/>
  <c r="AY105" i="40" s="1"/>
  <c r="AP105" i="40"/>
  <c r="BA105" i="40" s="1"/>
  <c r="AO105" i="40"/>
  <c r="AF105" i="40"/>
  <c r="AX105" i="40" s="1"/>
  <c r="Z105" i="40"/>
  <c r="AT105" i="40" s="1"/>
  <c r="S105" i="40"/>
  <c r="S109" i="40" s="1"/>
  <c r="AZ104" i="40"/>
  <c r="AU104" i="40"/>
  <c r="AU109" i="40" s="1"/>
  <c r="AQ104" i="40"/>
  <c r="AY104" i="40" s="1"/>
  <c r="AY109" i="40" s="1"/>
  <c r="AP104" i="40"/>
  <c r="AO104" i="40"/>
  <c r="AF104" i="40"/>
  <c r="AF109" i="40" s="1"/>
  <c r="Z104" i="40"/>
  <c r="Z109" i="40" s="1"/>
  <c r="W104" i="40"/>
  <c r="S104" i="40"/>
  <c r="AN103" i="40"/>
  <c r="AM103" i="40"/>
  <c r="AL103" i="40"/>
  <c r="AK103" i="40"/>
  <c r="AJ103" i="40"/>
  <c r="AI103" i="40"/>
  <c r="AH103" i="40"/>
  <c r="AE103" i="40"/>
  <c r="AD103" i="40"/>
  <c r="Y103" i="40"/>
  <c r="X103" i="40"/>
  <c r="V103" i="40"/>
  <c r="U103" i="40"/>
  <c r="T103" i="40"/>
  <c r="S103" i="40"/>
  <c r="AZ102" i="40"/>
  <c r="AU102" i="40"/>
  <c r="AQ102" i="40"/>
  <c r="AY102" i="40" s="1"/>
  <c r="AP102" i="40"/>
  <c r="BA102" i="40" s="1"/>
  <c r="AO102" i="40"/>
  <c r="AF102" i="40"/>
  <c r="AX102" i="40" s="1"/>
  <c r="Z102" i="40"/>
  <c r="AT102" i="40" s="1"/>
  <c r="W102" i="40"/>
  <c r="S102" i="40"/>
  <c r="BA101" i="40"/>
  <c r="AU101" i="40"/>
  <c r="AU103" i="40" s="1"/>
  <c r="AS101" i="40"/>
  <c r="AP101" i="40"/>
  <c r="AO101" i="40"/>
  <c r="AQ101" i="40" s="1"/>
  <c r="AY101" i="40" s="1"/>
  <c r="AF101" i="40"/>
  <c r="AX101" i="40" s="1"/>
  <c r="AB101" i="40"/>
  <c r="AV101" i="40" s="1"/>
  <c r="AA101" i="40"/>
  <c r="AG101" i="40" s="1"/>
  <c r="AR101" i="40" s="1"/>
  <c r="Z101" i="40"/>
  <c r="AT101" i="40" s="1"/>
  <c r="S101" i="40"/>
  <c r="W101" i="40" s="1"/>
  <c r="AC101" i="40" s="1"/>
  <c r="AW101" i="40" s="1"/>
  <c r="AZ100" i="40"/>
  <c r="AX100" i="40"/>
  <c r="AU100" i="40"/>
  <c r="AT100" i="40"/>
  <c r="AP100" i="40"/>
  <c r="AP103" i="40" s="1"/>
  <c r="AO100" i="40"/>
  <c r="AF100" i="40"/>
  <c r="Z100" i="40"/>
  <c r="Z103" i="40" s="1"/>
  <c r="W100" i="40"/>
  <c r="AB100" i="40" s="1"/>
  <c r="S100" i="40"/>
  <c r="AN99" i="40"/>
  <c r="AM99" i="40"/>
  <c r="AL99" i="40"/>
  <c r="AK99" i="40"/>
  <c r="AJ99" i="40"/>
  <c r="AI99" i="40"/>
  <c r="AH99" i="40"/>
  <c r="AE99" i="40"/>
  <c r="AD99" i="40"/>
  <c r="Y99" i="40"/>
  <c r="X99" i="40"/>
  <c r="V99" i="40"/>
  <c r="U99" i="40"/>
  <c r="T99" i="40"/>
  <c r="BA98" i="40"/>
  <c r="AX98" i="40"/>
  <c r="AU98" i="40"/>
  <c r="AT98" i="40"/>
  <c r="AP98" i="40"/>
  <c r="AO98" i="40"/>
  <c r="AQ98" i="40" s="1"/>
  <c r="AY98" i="40" s="1"/>
  <c r="AF98" i="40"/>
  <c r="Z98" i="40"/>
  <c r="S98" i="40"/>
  <c r="W98" i="40" s="1"/>
  <c r="AU97" i="40"/>
  <c r="AP97" i="40"/>
  <c r="BA97" i="40" s="1"/>
  <c r="AO97" i="40"/>
  <c r="AZ97" i="40" s="1"/>
  <c r="AF97" i="40"/>
  <c r="AX97" i="40" s="1"/>
  <c r="Z97" i="40"/>
  <c r="AT97" i="40" s="1"/>
  <c r="S97" i="40"/>
  <c r="W97" i="40" s="1"/>
  <c r="AZ96" i="40"/>
  <c r="AU96" i="40"/>
  <c r="AQ96" i="40"/>
  <c r="AY96" i="40" s="1"/>
  <c r="AP96" i="40"/>
  <c r="BA96" i="40" s="1"/>
  <c r="AO96" i="40"/>
  <c r="AF96" i="40"/>
  <c r="AX96" i="40" s="1"/>
  <c r="Z96" i="40"/>
  <c r="AT96" i="40" s="1"/>
  <c r="S96" i="40"/>
  <c r="W96" i="40" s="1"/>
  <c r="BA95" i="40"/>
  <c r="AX95" i="40"/>
  <c r="AU95" i="40"/>
  <c r="AT95" i="40"/>
  <c r="AP95" i="40"/>
  <c r="AO95" i="40"/>
  <c r="AQ95" i="40" s="1"/>
  <c r="AY95" i="40" s="1"/>
  <c r="AF95" i="40"/>
  <c r="Z95" i="40"/>
  <c r="S95" i="40"/>
  <c r="W95" i="40" s="1"/>
  <c r="AX94" i="40"/>
  <c r="AX99" i="40" s="1"/>
  <c r="AU94" i="40"/>
  <c r="AU99" i="40" s="1"/>
  <c r="AT94" i="40"/>
  <c r="AP94" i="40"/>
  <c r="AP99" i="40" s="1"/>
  <c r="AO94" i="40"/>
  <c r="AZ94" i="40" s="1"/>
  <c r="AF94" i="40"/>
  <c r="Z94" i="40"/>
  <c r="W94" i="40"/>
  <c r="AA94" i="40" s="1"/>
  <c r="S94" i="40"/>
  <c r="S99" i="40" s="1"/>
  <c r="AN93" i="40"/>
  <c r="AM93" i="40"/>
  <c r="AL93" i="40"/>
  <c r="AK93" i="40"/>
  <c r="AJ93" i="40"/>
  <c r="AI93" i="40"/>
  <c r="AH93" i="40"/>
  <c r="AE93" i="40"/>
  <c r="AD93" i="40"/>
  <c r="Y93" i="40"/>
  <c r="X93" i="40"/>
  <c r="V93" i="40"/>
  <c r="U93" i="40"/>
  <c r="T93" i="40"/>
  <c r="AX92" i="40"/>
  <c r="AU92" i="40"/>
  <c r="AT92" i="40"/>
  <c r="AP92" i="40"/>
  <c r="BA92" i="40" s="1"/>
  <c r="AO92" i="40"/>
  <c r="AZ92" i="40" s="1"/>
  <c r="AF92" i="40"/>
  <c r="AC92" i="40"/>
  <c r="AW92" i="40" s="1"/>
  <c r="Z92" i="40"/>
  <c r="W92" i="40"/>
  <c r="S92" i="40"/>
  <c r="S93" i="40" s="1"/>
  <c r="AZ91" i="40"/>
  <c r="AZ93" i="40" s="1"/>
  <c r="AU91" i="40"/>
  <c r="AU93" i="40" s="1"/>
  <c r="AT91" i="40"/>
  <c r="AT93" i="40" s="1"/>
  <c r="AP91" i="40"/>
  <c r="AO91" i="40"/>
  <c r="AO93" i="40" s="1"/>
  <c r="AF91" i="40"/>
  <c r="AF93" i="40" s="1"/>
  <c r="AC91" i="40"/>
  <c r="Z91" i="40"/>
  <c r="Z93" i="40" s="1"/>
  <c r="W91" i="40"/>
  <c r="S91" i="40"/>
  <c r="AN90" i="40"/>
  <c r="AM90" i="40"/>
  <c r="AL90" i="40"/>
  <c r="AK90" i="40"/>
  <c r="AJ90" i="40"/>
  <c r="AI90" i="40"/>
  <c r="AH90" i="40"/>
  <c r="AE90" i="40"/>
  <c r="AD90" i="40"/>
  <c r="Y90" i="40"/>
  <c r="X90" i="40"/>
  <c r="V90" i="40"/>
  <c r="U90" i="40"/>
  <c r="T90" i="40"/>
  <c r="AU89" i="40"/>
  <c r="AU90" i="40" s="1"/>
  <c r="AT89" i="40"/>
  <c r="AQ89" i="40"/>
  <c r="AY89" i="40" s="1"/>
  <c r="AP89" i="40"/>
  <c r="BA89" i="40" s="1"/>
  <c r="AO89" i="40"/>
  <c r="AZ89" i="40" s="1"/>
  <c r="AF89" i="40"/>
  <c r="AX89" i="40" s="1"/>
  <c r="Z89" i="40"/>
  <c r="W89" i="40"/>
  <c r="S89" i="40"/>
  <c r="AZ88" i="40"/>
  <c r="AU88" i="40"/>
  <c r="AQ88" i="40"/>
  <c r="AY88" i="40" s="1"/>
  <c r="AP88" i="40"/>
  <c r="BA88" i="40" s="1"/>
  <c r="AO88" i="40"/>
  <c r="AF88" i="40"/>
  <c r="AX88" i="40" s="1"/>
  <c r="AA88" i="40"/>
  <c r="Z88" i="40"/>
  <c r="AT88" i="40" s="1"/>
  <c r="S88" i="40"/>
  <c r="W88" i="40" s="1"/>
  <c r="BA87" i="40"/>
  <c r="AZ87" i="40"/>
  <c r="AU87" i="40"/>
  <c r="AS87" i="40"/>
  <c r="AP87" i="40"/>
  <c r="AO87" i="40"/>
  <c r="AQ87" i="40" s="1"/>
  <c r="AY87" i="40" s="1"/>
  <c r="AF87" i="40"/>
  <c r="AX87" i="40" s="1"/>
  <c r="Z87" i="40"/>
  <c r="AT87" i="40" s="1"/>
  <c r="S87" i="40"/>
  <c r="W87" i="40" s="1"/>
  <c r="AC87" i="40" s="1"/>
  <c r="AW87" i="40" s="1"/>
  <c r="AX86" i="40"/>
  <c r="AU86" i="40"/>
  <c r="AT86" i="40"/>
  <c r="AP86" i="40"/>
  <c r="BA86" i="40" s="1"/>
  <c r="AO86" i="40"/>
  <c r="AF86" i="40"/>
  <c r="Z86" i="40"/>
  <c r="S86" i="40"/>
  <c r="S90" i="40" s="1"/>
  <c r="AX85" i="40"/>
  <c r="AU85" i="40"/>
  <c r="AQ85" i="40"/>
  <c r="AY85" i="40" s="1"/>
  <c r="AP85" i="40"/>
  <c r="BA85" i="40" s="1"/>
  <c r="AO85" i="40"/>
  <c r="AZ85" i="40" s="1"/>
  <c r="AF85" i="40"/>
  <c r="AC85" i="40"/>
  <c r="AW85" i="40" s="1"/>
  <c r="Z85" i="40"/>
  <c r="AT85" i="40" s="1"/>
  <c r="W85" i="40"/>
  <c r="S85" i="40"/>
  <c r="AZ84" i="40"/>
  <c r="AU84" i="40"/>
  <c r="AQ84" i="40"/>
  <c r="AY84" i="40" s="1"/>
  <c r="AP84" i="40"/>
  <c r="AO84" i="40"/>
  <c r="AO90" i="40" s="1"/>
  <c r="AF84" i="40"/>
  <c r="AX84" i="40" s="1"/>
  <c r="Z84" i="40"/>
  <c r="W84" i="40"/>
  <c r="AC84" i="40" s="1"/>
  <c r="S84" i="40"/>
  <c r="AN83" i="40"/>
  <c r="AM83" i="40"/>
  <c r="AL83" i="40"/>
  <c r="AK83" i="40"/>
  <c r="AJ83" i="40"/>
  <c r="AI83" i="40"/>
  <c r="AH83" i="40"/>
  <c r="AE83" i="40"/>
  <c r="AD83" i="40"/>
  <c r="Y83" i="40"/>
  <c r="X83" i="40"/>
  <c r="V83" i="40"/>
  <c r="U83" i="40"/>
  <c r="T83" i="40"/>
  <c r="AZ82" i="40"/>
  <c r="AU82" i="40"/>
  <c r="AQ82" i="40"/>
  <c r="AY82" i="40" s="1"/>
  <c r="AP82" i="40"/>
  <c r="BA82" i="40" s="1"/>
  <c r="AO82" i="40"/>
  <c r="AF82" i="40"/>
  <c r="AX82" i="40" s="1"/>
  <c r="AA82" i="40"/>
  <c r="Z82" i="40"/>
  <c r="AT82" i="40" s="1"/>
  <c r="S82" i="40"/>
  <c r="W82" i="40" s="1"/>
  <c r="BA81" i="40"/>
  <c r="AU81" i="40"/>
  <c r="AS81" i="40"/>
  <c r="AP81" i="40"/>
  <c r="AO81" i="40"/>
  <c r="AQ81" i="40" s="1"/>
  <c r="AY81" i="40" s="1"/>
  <c r="AF81" i="40"/>
  <c r="AX81" i="40" s="1"/>
  <c r="AA81" i="40"/>
  <c r="Z81" i="40"/>
  <c r="AT81" i="40" s="1"/>
  <c r="S81" i="40"/>
  <c r="W81" i="40" s="1"/>
  <c r="AC81" i="40" s="1"/>
  <c r="AW81" i="40" s="1"/>
  <c r="AX80" i="40"/>
  <c r="AU80" i="40"/>
  <c r="AT80" i="40"/>
  <c r="AP80" i="40"/>
  <c r="BA80" i="40" s="1"/>
  <c r="AO80" i="40"/>
  <c r="AF80" i="40"/>
  <c r="Z80" i="40"/>
  <c r="S80" i="40"/>
  <c r="W80" i="40" s="1"/>
  <c r="AU79" i="40"/>
  <c r="AT79" i="40"/>
  <c r="AQ79" i="40"/>
  <c r="AY79" i="40" s="1"/>
  <c r="AP79" i="40"/>
  <c r="BA79" i="40" s="1"/>
  <c r="AO79" i="40"/>
  <c r="AZ79" i="40" s="1"/>
  <c r="AF79" i="40"/>
  <c r="AX79" i="40" s="1"/>
  <c r="AC79" i="40"/>
  <c r="AW79" i="40" s="1"/>
  <c r="Z79" i="40"/>
  <c r="W79" i="40"/>
  <c r="S79" i="40"/>
  <c r="AZ78" i="40"/>
  <c r="AU78" i="40"/>
  <c r="AQ78" i="40"/>
  <c r="AY78" i="40" s="1"/>
  <c r="AP78" i="40"/>
  <c r="BA78" i="40" s="1"/>
  <c r="AO78" i="40"/>
  <c r="AF78" i="40"/>
  <c r="AX78" i="40" s="1"/>
  <c r="Z78" i="40"/>
  <c r="AT78" i="40" s="1"/>
  <c r="S78" i="40"/>
  <c r="W78" i="40" s="1"/>
  <c r="AA78" i="40" s="1"/>
  <c r="BA77" i="40"/>
  <c r="BA83" i="40" s="1"/>
  <c r="AU77" i="40"/>
  <c r="AP77" i="40"/>
  <c r="AP83" i="40" s="1"/>
  <c r="AO77" i="40"/>
  <c r="AQ77" i="40" s="1"/>
  <c r="AF77" i="40"/>
  <c r="AX77" i="40" s="1"/>
  <c r="Z77" i="40"/>
  <c r="S77" i="40"/>
  <c r="AN76" i="40"/>
  <c r="AM76" i="40"/>
  <c r="AL76" i="40"/>
  <c r="AK76" i="40"/>
  <c r="AJ76" i="40"/>
  <c r="AI76" i="40"/>
  <c r="AH76" i="40"/>
  <c r="AE76" i="40"/>
  <c r="AD76" i="40"/>
  <c r="Y76" i="40"/>
  <c r="X76" i="40"/>
  <c r="V76" i="40"/>
  <c r="U76" i="40"/>
  <c r="T76" i="40"/>
  <c r="BA75" i="40"/>
  <c r="AU75" i="40"/>
  <c r="AS75" i="40"/>
  <c r="AP75" i="40"/>
  <c r="AO75" i="40"/>
  <c r="AQ75" i="40" s="1"/>
  <c r="AY75" i="40" s="1"/>
  <c r="AF75" i="40"/>
  <c r="AX75" i="40" s="1"/>
  <c r="AB75" i="40"/>
  <c r="AV75" i="40" s="1"/>
  <c r="AA75" i="40"/>
  <c r="AG75" i="40" s="1"/>
  <c r="AR75" i="40" s="1"/>
  <c r="Z75" i="40"/>
  <c r="AT75" i="40" s="1"/>
  <c r="S75" i="40"/>
  <c r="W75" i="40" s="1"/>
  <c r="AC75" i="40" s="1"/>
  <c r="AW75" i="40" s="1"/>
  <c r="BA74" i="40"/>
  <c r="AX74" i="40"/>
  <c r="AU74" i="40"/>
  <c r="AT74" i="40"/>
  <c r="AT76" i="40" s="1"/>
  <c r="AP74" i="40"/>
  <c r="AO74" i="40"/>
  <c r="AF74" i="40"/>
  <c r="Z74" i="40"/>
  <c r="W74" i="40"/>
  <c r="AA74" i="40" s="1"/>
  <c r="S74" i="40"/>
  <c r="AU73" i="40"/>
  <c r="AT73" i="40"/>
  <c r="AQ73" i="40"/>
  <c r="AY73" i="40" s="1"/>
  <c r="AP73" i="40"/>
  <c r="BA73" i="40" s="1"/>
  <c r="AO73" i="40"/>
  <c r="AZ73" i="40" s="1"/>
  <c r="AF73" i="40"/>
  <c r="AX73" i="40" s="1"/>
  <c r="Z73" i="40"/>
  <c r="W73" i="40"/>
  <c r="S73" i="40"/>
  <c r="AZ72" i="40"/>
  <c r="AU72" i="40"/>
  <c r="AQ72" i="40"/>
  <c r="AY72" i="40" s="1"/>
  <c r="AP72" i="40"/>
  <c r="BA72" i="40" s="1"/>
  <c r="AO72" i="40"/>
  <c r="AF72" i="40"/>
  <c r="AX72" i="40" s="1"/>
  <c r="AA72" i="40"/>
  <c r="Z72" i="40"/>
  <c r="AT72" i="40" s="1"/>
  <c r="W72" i="40"/>
  <c r="AC72" i="40" s="1"/>
  <c r="AW72" i="40" s="1"/>
  <c r="S72" i="40"/>
  <c r="BA71" i="40"/>
  <c r="AU71" i="40"/>
  <c r="AP71" i="40"/>
  <c r="AO71" i="40"/>
  <c r="AQ71" i="40" s="1"/>
  <c r="AY71" i="40" s="1"/>
  <c r="AF71" i="40"/>
  <c r="AX71" i="40" s="1"/>
  <c r="AA71" i="40"/>
  <c r="Z71" i="40"/>
  <c r="AT71" i="40" s="1"/>
  <c r="S71" i="40"/>
  <c r="W71" i="40" s="1"/>
  <c r="AC71" i="40" s="1"/>
  <c r="AW71" i="40" s="1"/>
  <c r="AX70" i="40"/>
  <c r="AX76" i="40" s="1"/>
  <c r="AU70" i="40"/>
  <c r="AT70" i="40"/>
  <c r="AP70" i="40"/>
  <c r="AP76" i="40" s="1"/>
  <c r="AO70" i="40"/>
  <c r="AO76" i="40" s="1"/>
  <c r="AF70" i="40"/>
  <c r="AF76" i="40" s="1"/>
  <c r="Z70" i="40"/>
  <c r="S70" i="40"/>
  <c r="S76" i="40" s="1"/>
  <c r="AN69" i="40"/>
  <c r="AM69" i="40"/>
  <c r="AL69" i="40"/>
  <c r="AK69" i="40"/>
  <c r="AJ69" i="40"/>
  <c r="AI69" i="40"/>
  <c r="AH69" i="40"/>
  <c r="AE69" i="40"/>
  <c r="AD69" i="40"/>
  <c r="Y69" i="40"/>
  <c r="X69" i="40"/>
  <c r="V69" i="40"/>
  <c r="U69" i="40"/>
  <c r="T69" i="40"/>
  <c r="AZ68" i="40"/>
  <c r="AU68" i="40"/>
  <c r="AP68" i="40"/>
  <c r="BA68" i="40" s="1"/>
  <c r="AO68" i="40"/>
  <c r="AQ68" i="40" s="1"/>
  <c r="AY68" i="40" s="1"/>
  <c r="AF68" i="40"/>
  <c r="AX68" i="40" s="1"/>
  <c r="Z68" i="40"/>
  <c r="AT68" i="40" s="1"/>
  <c r="S68" i="40"/>
  <c r="W68" i="40" s="1"/>
  <c r="BA67" i="40"/>
  <c r="AU67" i="40"/>
  <c r="AP67" i="40"/>
  <c r="AO67" i="40"/>
  <c r="AZ67" i="40" s="1"/>
  <c r="AF67" i="40"/>
  <c r="AX67" i="40" s="1"/>
  <c r="Z67" i="40"/>
  <c r="AT67" i="40" s="1"/>
  <c r="S67" i="40"/>
  <c r="W67" i="40" s="1"/>
  <c r="AX66" i="40"/>
  <c r="AU66" i="40"/>
  <c r="AT66" i="40"/>
  <c r="AP66" i="40"/>
  <c r="BA66" i="40" s="1"/>
  <c r="AO66" i="40"/>
  <c r="AZ66" i="40" s="1"/>
  <c r="AF66" i="40"/>
  <c r="Z66" i="40"/>
  <c r="W66" i="40"/>
  <c r="AS66" i="40" s="1"/>
  <c r="S66" i="40"/>
  <c r="AU65" i="40"/>
  <c r="AQ65" i="40"/>
  <c r="AY65" i="40" s="1"/>
  <c r="AP65" i="40"/>
  <c r="BA65" i="40" s="1"/>
  <c r="AO65" i="40"/>
  <c r="AZ65" i="40" s="1"/>
  <c r="AF65" i="40"/>
  <c r="AX65" i="40" s="1"/>
  <c r="Z65" i="40"/>
  <c r="AT65" i="40" s="1"/>
  <c r="S65" i="40"/>
  <c r="W65" i="40" s="1"/>
  <c r="BA64" i="40"/>
  <c r="AZ64" i="40"/>
  <c r="AU64" i="40"/>
  <c r="AP64" i="40"/>
  <c r="AO64" i="40"/>
  <c r="AQ64" i="40" s="1"/>
  <c r="AY64" i="40" s="1"/>
  <c r="AF64" i="40"/>
  <c r="AX64" i="40" s="1"/>
  <c r="Z64" i="40"/>
  <c r="AT64" i="40" s="1"/>
  <c r="S64" i="40"/>
  <c r="W64" i="40" s="1"/>
  <c r="BA63" i="40"/>
  <c r="BA69" i="40" s="1"/>
  <c r="AX63" i="40"/>
  <c r="AX69" i="40" s="1"/>
  <c r="AU63" i="40"/>
  <c r="AU69" i="40" s="1"/>
  <c r="AT63" i="40"/>
  <c r="AT69" i="40" s="1"/>
  <c r="AP63" i="40"/>
  <c r="AP69" i="40" s="1"/>
  <c r="AO63" i="40"/>
  <c r="AZ63" i="40" s="1"/>
  <c r="AF63" i="40"/>
  <c r="AF69" i="40" s="1"/>
  <c r="Z63" i="40"/>
  <c r="Z69" i="40" s="1"/>
  <c r="S63" i="40"/>
  <c r="S69" i="40" s="1"/>
  <c r="AN62" i="40"/>
  <c r="AM62" i="40"/>
  <c r="AL62" i="40"/>
  <c r="AK62" i="40"/>
  <c r="AJ62" i="40"/>
  <c r="AI62" i="40"/>
  <c r="AH62" i="40"/>
  <c r="AE62" i="40"/>
  <c r="AD62" i="40"/>
  <c r="Y62" i="40"/>
  <c r="X62" i="40"/>
  <c r="V62" i="40"/>
  <c r="U62" i="40"/>
  <c r="T62" i="40"/>
  <c r="BA61" i="40"/>
  <c r="AX61" i="40"/>
  <c r="AU61" i="40"/>
  <c r="AT61" i="40"/>
  <c r="AP61" i="40"/>
  <c r="AO61" i="40"/>
  <c r="AZ61" i="40" s="1"/>
  <c r="AF61" i="40"/>
  <c r="Z61" i="40"/>
  <c r="S61" i="40"/>
  <c r="W61" i="40" s="1"/>
  <c r="AX60" i="40"/>
  <c r="AU60" i="40"/>
  <c r="AT60" i="40"/>
  <c r="AP60" i="40"/>
  <c r="BA60" i="40" s="1"/>
  <c r="AO60" i="40"/>
  <c r="AZ60" i="40" s="1"/>
  <c r="AF60" i="40"/>
  <c r="Z60" i="40"/>
  <c r="W60" i="40"/>
  <c r="AS60" i="40" s="1"/>
  <c r="S60" i="40"/>
  <c r="AZ59" i="40"/>
  <c r="AU59" i="40"/>
  <c r="AQ59" i="40"/>
  <c r="AY59" i="40" s="1"/>
  <c r="AP59" i="40"/>
  <c r="BA59" i="40" s="1"/>
  <c r="AO59" i="40"/>
  <c r="AF59" i="40"/>
  <c r="AX59" i="40" s="1"/>
  <c r="Z59" i="40"/>
  <c r="AT59" i="40" s="1"/>
  <c r="W59" i="40"/>
  <c r="AC59" i="40" s="1"/>
  <c r="AW59" i="40" s="1"/>
  <c r="S59" i="40"/>
  <c r="BA58" i="40"/>
  <c r="AZ58" i="40"/>
  <c r="AU58" i="40"/>
  <c r="AP58" i="40"/>
  <c r="AO58" i="40"/>
  <c r="AO173" i="40" s="1"/>
  <c r="AF58" i="40"/>
  <c r="AX58" i="40" s="1"/>
  <c r="Z58" i="40"/>
  <c r="AT58" i="40" s="1"/>
  <c r="S58" i="40"/>
  <c r="S173" i="40" s="1"/>
  <c r="BA57" i="40"/>
  <c r="AX57" i="40"/>
  <c r="AU57" i="40"/>
  <c r="AU62" i="40" s="1"/>
  <c r="AT57" i="40"/>
  <c r="AP57" i="40"/>
  <c r="AO57" i="40"/>
  <c r="AO62" i="40" s="1"/>
  <c r="AF57" i="40"/>
  <c r="AF62" i="40" s="1"/>
  <c r="Z57" i="40"/>
  <c r="S57" i="40"/>
  <c r="S62" i="40" s="1"/>
  <c r="AX56" i="40"/>
  <c r="AU56" i="40"/>
  <c r="AT56" i="40"/>
  <c r="AP56" i="40"/>
  <c r="AN56" i="40"/>
  <c r="AM56" i="40"/>
  <c r="AL56" i="40"/>
  <c r="AK56" i="40"/>
  <c r="AJ56" i="40"/>
  <c r="AI56" i="40"/>
  <c r="AH56" i="40"/>
  <c r="AE56" i="40"/>
  <c r="AD56" i="40"/>
  <c r="Z56" i="40"/>
  <c r="Y56" i="40"/>
  <c r="X56" i="40"/>
  <c r="V56" i="40"/>
  <c r="U56" i="40"/>
  <c r="T56" i="40"/>
  <c r="BA55" i="40"/>
  <c r="AX55" i="40"/>
  <c r="AX178" i="40" s="1"/>
  <c r="AU55" i="40"/>
  <c r="AU178" i="40" s="1"/>
  <c r="AT55" i="40"/>
  <c r="AP55" i="40"/>
  <c r="AP178" i="40" s="1"/>
  <c r="AO55" i="40"/>
  <c r="AO178" i="40" s="1"/>
  <c r="AF55" i="40"/>
  <c r="AF178" i="40" s="1"/>
  <c r="Z55" i="40"/>
  <c r="Z178" i="40" s="1"/>
  <c r="S55" i="40"/>
  <c r="S178" i="40" s="1"/>
  <c r="AN54" i="40"/>
  <c r="AM54" i="40"/>
  <c r="AL54" i="40"/>
  <c r="AK54" i="40"/>
  <c r="AJ54" i="40"/>
  <c r="AI54" i="40"/>
  <c r="AH54" i="40"/>
  <c r="AE54" i="40"/>
  <c r="AD54" i="40"/>
  <c r="Y54" i="40"/>
  <c r="X54" i="40"/>
  <c r="V54" i="40"/>
  <c r="U54" i="40"/>
  <c r="T54" i="40"/>
  <c r="BA53" i="40"/>
  <c r="AX53" i="40"/>
  <c r="AU53" i="40"/>
  <c r="AT53" i="40"/>
  <c r="AP53" i="40"/>
  <c r="AO53" i="40"/>
  <c r="AZ53" i="40" s="1"/>
  <c r="AF53" i="40"/>
  <c r="Z53" i="40"/>
  <c r="S53" i="40"/>
  <c r="W53" i="40" s="1"/>
  <c r="AZ52" i="40"/>
  <c r="AX52" i="40"/>
  <c r="AU52" i="40"/>
  <c r="AT52" i="40"/>
  <c r="AP52" i="40"/>
  <c r="BA52" i="40" s="1"/>
  <c r="AO52" i="40"/>
  <c r="AF52" i="40"/>
  <c r="Z52" i="40"/>
  <c r="W52" i="40"/>
  <c r="AS52" i="40" s="1"/>
  <c r="S52" i="40"/>
  <c r="BA51" i="40"/>
  <c r="AZ51" i="40"/>
  <c r="AU51" i="40"/>
  <c r="AQ51" i="40"/>
  <c r="AY51" i="40" s="1"/>
  <c r="AP51" i="40"/>
  <c r="AO51" i="40"/>
  <c r="AF51" i="40"/>
  <c r="AX51" i="40" s="1"/>
  <c r="Z51" i="40"/>
  <c r="AT51" i="40" s="1"/>
  <c r="S51" i="40"/>
  <c r="W51" i="40" s="1"/>
  <c r="BA50" i="40"/>
  <c r="AZ50" i="40"/>
  <c r="AX50" i="40"/>
  <c r="AU50" i="40"/>
  <c r="AT50" i="40"/>
  <c r="AP50" i="40"/>
  <c r="AO50" i="40"/>
  <c r="AQ50" i="40" s="1"/>
  <c r="AY50" i="40" s="1"/>
  <c r="AF50" i="40"/>
  <c r="Z50" i="40"/>
  <c r="S50" i="40"/>
  <c r="W50" i="40" s="1"/>
  <c r="BA49" i="40"/>
  <c r="AX49" i="40"/>
  <c r="AU49" i="40"/>
  <c r="AT49" i="40"/>
  <c r="AP49" i="40"/>
  <c r="AO49" i="40"/>
  <c r="AF49" i="40"/>
  <c r="Z49" i="40"/>
  <c r="S49" i="40"/>
  <c r="AZ48" i="40"/>
  <c r="AX48" i="40"/>
  <c r="AX54" i="40" s="1"/>
  <c r="AU48" i="40"/>
  <c r="AU54" i="40" s="1"/>
  <c r="AT48" i="40"/>
  <c r="AT54" i="40" s="1"/>
  <c r="AP48" i="40"/>
  <c r="AO48" i="40"/>
  <c r="AF48" i="40"/>
  <c r="AF54" i="40" s="1"/>
  <c r="AC48" i="40"/>
  <c r="Z48" i="40"/>
  <c r="W48" i="40"/>
  <c r="S48" i="40"/>
  <c r="AU47" i="40"/>
  <c r="AN47" i="40"/>
  <c r="AM47" i="40"/>
  <c r="AL47" i="40"/>
  <c r="AK47" i="40"/>
  <c r="AJ47" i="40"/>
  <c r="AI47" i="40"/>
  <c r="AH47" i="40"/>
  <c r="AE47" i="40"/>
  <c r="AD47" i="40"/>
  <c r="Y47" i="40"/>
  <c r="X47" i="40"/>
  <c r="V47" i="40"/>
  <c r="U47" i="40"/>
  <c r="T47" i="40"/>
  <c r="AZ46" i="40"/>
  <c r="AX46" i="40"/>
  <c r="AU46" i="40"/>
  <c r="AT46" i="40"/>
  <c r="AP46" i="40"/>
  <c r="AO46" i="40"/>
  <c r="AF46" i="40"/>
  <c r="Z46" i="40"/>
  <c r="W46" i="40"/>
  <c r="AC46" i="40" s="1"/>
  <c r="AW46" i="40" s="1"/>
  <c r="S46" i="40"/>
  <c r="BA45" i="40"/>
  <c r="AZ45" i="40"/>
  <c r="AY45" i="40"/>
  <c r="AU45" i="40"/>
  <c r="AQ45" i="40"/>
  <c r="AP45" i="40"/>
  <c r="AO45" i="40"/>
  <c r="AF45" i="40"/>
  <c r="AX45" i="40" s="1"/>
  <c r="Z45" i="40"/>
  <c r="AT45" i="40" s="1"/>
  <c r="S45" i="40"/>
  <c r="W45" i="40" s="1"/>
  <c r="BA44" i="40"/>
  <c r="AZ44" i="40"/>
  <c r="AX44" i="40"/>
  <c r="AU44" i="40"/>
  <c r="AT44" i="40"/>
  <c r="AP44" i="40"/>
  <c r="AO44" i="40"/>
  <c r="AQ44" i="40" s="1"/>
  <c r="AY44" i="40" s="1"/>
  <c r="AF44" i="40"/>
  <c r="AA44" i="40"/>
  <c r="Z44" i="40"/>
  <c r="S44" i="40"/>
  <c r="W44" i="40" s="1"/>
  <c r="BA43" i="40"/>
  <c r="AX43" i="40"/>
  <c r="AU43" i="40"/>
  <c r="AT43" i="40"/>
  <c r="AS43" i="40"/>
  <c r="AP43" i="40"/>
  <c r="AO43" i="40"/>
  <c r="AF43" i="40"/>
  <c r="AB43" i="40"/>
  <c r="AV43" i="40" s="1"/>
  <c r="Z43" i="40"/>
  <c r="S43" i="40"/>
  <c r="W43" i="40" s="1"/>
  <c r="AZ42" i="40"/>
  <c r="AX42" i="40"/>
  <c r="AX47" i="40" s="1"/>
  <c r="AU42" i="40"/>
  <c r="AT42" i="40"/>
  <c r="AT47" i="40" s="1"/>
  <c r="AP42" i="40"/>
  <c r="AO42" i="40"/>
  <c r="AF42" i="40"/>
  <c r="AF47" i="40" s="1"/>
  <c r="Z42" i="40"/>
  <c r="Z47" i="40" s="1"/>
  <c r="W42" i="40"/>
  <c r="W47" i="40" s="1"/>
  <c r="S42" i="40"/>
  <c r="AN41" i="40"/>
  <c r="AM41" i="40"/>
  <c r="AL41" i="40"/>
  <c r="AK41" i="40"/>
  <c r="AJ41" i="40"/>
  <c r="AI41" i="40"/>
  <c r="AH41" i="40"/>
  <c r="AE41" i="40"/>
  <c r="AD41" i="40"/>
  <c r="Y41" i="40"/>
  <c r="X41" i="40"/>
  <c r="V41" i="40"/>
  <c r="U41" i="40"/>
  <c r="T41" i="40"/>
  <c r="AZ40" i="40"/>
  <c r="AX40" i="40"/>
  <c r="AU40" i="40"/>
  <c r="AT40" i="40"/>
  <c r="AP40" i="40"/>
  <c r="AO40" i="40"/>
  <c r="AF40" i="40"/>
  <c r="AC40" i="40"/>
  <c r="AW40" i="40" s="1"/>
  <c r="Z40" i="40"/>
  <c r="W40" i="40"/>
  <c r="S40" i="40"/>
  <c r="BA39" i="40"/>
  <c r="AZ39" i="40"/>
  <c r="AU39" i="40"/>
  <c r="AU41" i="40" s="1"/>
  <c r="AQ39" i="40"/>
  <c r="AY39" i="40" s="1"/>
  <c r="AP39" i="40"/>
  <c r="AO39" i="40"/>
  <c r="AF39" i="40"/>
  <c r="AX39" i="40" s="1"/>
  <c r="Z39" i="40"/>
  <c r="AT39" i="40" s="1"/>
  <c r="S39" i="40"/>
  <c r="W39" i="40" s="1"/>
  <c r="BA38" i="40"/>
  <c r="AZ38" i="40"/>
  <c r="AX38" i="40"/>
  <c r="AU38" i="40"/>
  <c r="AT38" i="40"/>
  <c r="AP38" i="40"/>
  <c r="AO38" i="40"/>
  <c r="AQ38" i="40" s="1"/>
  <c r="AY38" i="40" s="1"/>
  <c r="AF38" i="40"/>
  <c r="Z38" i="40"/>
  <c r="S38" i="40"/>
  <c r="W38" i="40" s="1"/>
  <c r="BA37" i="40"/>
  <c r="AX37" i="40"/>
  <c r="AU37" i="40"/>
  <c r="AT37" i="40"/>
  <c r="AP37" i="40"/>
  <c r="AO37" i="40"/>
  <c r="AF37" i="40"/>
  <c r="Z37" i="40"/>
  <c r="S37" i="40"/>
  <c r="W37" i="40" s="1"/>
  <c r="AZ36" i="40"/>
  <c r="AX36" i="40"/>
  <c r="AU36" i="40"/>
  <c r="AU172" i="40" s="1"/>
  <c r="AT36" i="40"/>
  <c r="AP36" i="40"/>
  <c r="AO36" i="40"/>
  <c r="AF36" i="40"/>
  <c r="AF172" i="40" s="1"/>
  <c r="AC36" i="40"/>
  <c r="Z36" i="40"/>
  <c r="Z172" i="40" s="1"/>
  <c r="W36" i="40"/>
  <c r="S36" i="40"/>
  <c r="AN35" i="40"/>
  <c r="AM35" i="40"/>
  <c r="AL35" i="40"/>
  <c r="AK35" i="40"/>
  <c r="AJ35" i="40"/>
  <c r="AI35" i="40"/>
  <c r="AH35" i="40"/>
  <c r="AE35" i="40"/>
  <c r="AD35" i="40"/>
  <c r="Y35" i="40"/>
  <c r="X35" i="40"/>
  <c r="V35" i="40"/>
  <c r="U35" i="40"/>
  <c r="T35" i="40"/>
  <c r="AZ34" i="40"/>
  <c r="AX34" i="40"/>
  <c r="AU34" i="40"/>
  <c r="AT34" i="40"/>
  <c r="AP34" i="40"/>
  <c r="AO34" i="40"/>
  <c r="AF34" i="40"/>
  <c r="Z34" i="40"/>
  <c r="W34" i="40"/>
  <c r="AC34" i="40" s="1"/>
  <c r="AW34" i="40" s="1"/>
  <c r="S34" i="40"/>
  <c r="BA33" i="40"/>
  <c r="AZ33" i="40"/>
  <c r="AY33" i="40"/>
  <c r="AU33" i="40"/>
  <c r="AQ33" i="40"/>
  <c r="AP33" i="40"/>
  <c r="AO33" i="40"/>
  <c r="AF33" i="40"/>
  <c r="Z33" i="40"/>
  <c r="S33" i="40"/>
  <c r="BA32" i="40"/>
  <c r="AZ32" i="40"/>
  <c r="AX32" i="40"/>
  <c r="AU32" i="40"/>
  <c r="AT32" i="40"/>
  <c r="AP32" i="40"/>
  <c r="AO32" i="40"/>
  <c r="AQ32" i="40" s="1"/>
  <c r="AY32" i="40" s="1"/>
  <c r="AF32" i="40"/>
  <c r="AA32" i="40"/>
  <c r="Z32" i="40"/>
  <c r="S32" i="40"/>
  <c r="W32" i="40" s="1"/>
  <c r="AX31" i="40"/>
  <c r="AX174" i="40" s="1"/>
  <c r="AU31" i="40"/>
  <c r="AU174" i="40" s="1"/>
  <c r="AT31" i="40"/>
  <c r="AT174" i="40" s="1"/>
  <c r="AP31" i="40"/>
  <c r="AP174" i="40" s="1"/>
  <c r="AO31" i="40"/>
  <c r="AF31" i="40"/>
  <c r="AF174" i="40" s="1"/>
  <c r="Z31" i="40"/>
  <c r="Z174" i="40" s="1"/>
  <c r="S31" i="40"/>
  <c r="S174" i="40" s="1"/>
  <c r="AZ30" i="40"/>
  <c r="AU30" i="40"/>
  <c r="AT30" i="40"/>
  <c r="AQ30" i="40"/>
  <c r="AY30" i="40" s="1"/>
  <c r="AP30" i="40"/>
  <c r="BA30" i="40" s="1"/>
  <c r="AO30" i="40"/>
  <c r="AF30" i="40"/>
  <c r="AX30" i="40" s="1"/>
  <c r="Z30" i="40"/>
  <c r="W30" i="40"/>
  <c r="S30" i="40"/>
  <c r="BA29" i="40"/>
  <c r="AZ29" i="40"/>
  <c r="AU29" i="40"/>
  <c r="AQ29" i="40"/>
  <c r="AY29" i="40" s="1"/>
  <c r="AP29" i="40"/>
  <c r="AO29" i="40"/>
  <c r="AF29" i="40"/>
  <c r="Z29" i="40"/>
  <c r="S29" i="40"/>
  <c r="BA28" i="40"/>
  <c r="AZ28" i="40"/>
  <c r="AP28" i="40"/>
  <c r="AO28" i="40"/>
  <c r="AN28" i="40"/>
  <c r="AM28" i="40"/>
  <c r="AL28" i="40"/>
  <c r="AK28" i="40"/>
  <c r="AJ28" i="40"/>
  <c r="AI28" i="40"/>
  <c r="AH28" i="40"/>
  <c r="AE28" i="40"/>
  <c r="AD28" i="40"/>
  <c r="Y28" i="40"/>
  <c r="X28" i="40"/>
  <c r="V28" i="40"/>
  <c r="U28" i="40"/>
  <c r="T28" i="40"/>
  <c r="BA27" i="40"/>
  <c r="AZ27" i="40"/>
  <c r="AZ179" i="40" s="1"/>
  <c r="AU27" i="40"/>
  <c r="AQ27" i="40"/>
  <c r="AY27" i="40" s="1"/>
  <c r="AP27" i="40"/>
  <c r="AP179" i="40" s="1"/>
  <c r="AO27" i="40"/>
  <c r="AO179" i="40" s="1"/>
  <c r="AF27" i="40"/>
  <c r="Z27" i="40"/>
  <c r="S27" i="40"/>
  <c r="S179" i="40" s="1"/>
  <c r="BA26" i="40"/>
  <c r="AN26" i="40"/>
  <c r="AM26" i="40"/>
  <c r="AL26" i="40"/>
  <c r="AK26" i="40"/>
  <c r="AJ26" i="40"/>
  <c r="AI26" i="40"/>
  <c r="AH26" i="40"/>
  <c r="AE26" i="40"/>
  <c r="AD26" i="40"/>
  <c r="Y26" i="40"/>
  <c r="X26" i="40"/>
  <c r="V26" i="40"/>
  <c r="U26" i="40"/>
  <c r="T26" i="40"/>
  <c r="BA25" i="40"/>
  <c r="AZ25" i="40"/>
  <c r="AU25" i="40"/>
  <c r="AQ25" i="40"/>
  <c r="AY25" i="40" s="1"/>
  <c r="AP25" i="40"/>
  <c r="AO25" i="40"/>
  <c r="AF25" i="40"/>
  <c r="AX25" i="40" s="1"/>
  <c r="AA25" i="40"/>
  <c r="Z25" i="40"/>
  <c r="S25" i="40"/>
  <c r="W25" i="40" s="1"/>
  <c r="BA24" i="40"/>
  <c r="AZ24" i="40"/>
  <c r="AZ26" i="40" s="1"/>
  <c r="AX24" i="40"/>
  <c r="AX26" i="40" s="1"/>
  <c r="AU24" i="40"/>
  <c r="AU26" i="40" s="1"/>
  <c r="AT24" i="40"/>
  <c r="AP24" i="40"/>
  <c r="AP26" i="40" s="1"/>
  <c r="AO24" i="40"/>
  <c r="AQ24" i="40" s="1"/>
  <c r="AF24" i="40"/>
  <c r="Z24" i="40"/>
  <c r="S24" i="40"/>
  <c r="AN23" i="40"/>
  <c r="AM23" i="40"/>
  <c r="AL23" i="40"/>
  <c r="AK23" i="40"/>
  <c r="AJ23" i="40"/>
  <c r="AI23" i="40"/>
  <c r="AH23" i="40"/>
  <c r="AE23" i="40"/>
  <c r="AD23" i="40"/>
  <c r="Y23" i="40"/>
  <c r="X23" i="40"/>
  <c r="V23" i="40"/>
  <c r="U23" i="40"/>
  <c r="T23" i="40"/>
  <c r="BA22" i="40"/>
  <c r="BA23" i="40" s="1"/>
  <c r="AZ22" i="40"/>
  <c r="AX22" i="40"/>
  <c r="AU22" i="40"/>
  <c r="AT22" i="40"/>
  <c r="AP22" i="40"/>
  <c r="AO22" i="40"/>
  <c r="AQ22" i="40" s="1"/>
  <c r="AY22" i="40" s="1"/>
  <c r="AF22" i="40"/>
  <c r="Z22" i="40"/>
  <c r="S22" i="40"/>
  <c r="W22" i="40" s="1"/>
  <c r="AC22" i="40" s="1"/>
  <c r="AW22" i="40" s="1"/>
  <c r="BA21" i="40"/>
  <c r="AX21" i="40"/>
  <c r="AU21" i="40"/>
  <c r="AT21" i="40"/>
  <c r="AP21" i="40"/>
  <c r="AO21" i="40"/>
  <c r="AO23" i="40" s="1"/>
  <c r="AF21" i="40"/>
  <c r="Z21" i="40"/>
  <c r="W21" i="40"/>
  <c r="AA21" i="40" s="1"/>
  <c r="S21" i="40"/>
  <c r="AZ20" i="40"/>
  <c r="AX20" i="40"/>
  <c r="AX23" i="40" s="1"/>
  <c r="AU20" i="40"/>
  <c r="AU23" i="40" s="1"/>
  <c r="AQ20" i="40"/>
  <c r="AY20" i="40" s="1"/>
  <c r="AP20" i="40"/>
  <c r="BA20" i="40" s="1"/>
  <c r="AO20" i="40"/>
  <c r="AF20" i="40"/>
  <c r="AF23" i="40" s="1"/>
  <c r="AC20" i="40"/>
  <c r="AW20" i="40" s="1"/>
  <c r="Z20" i="40"/>
  <c r="Z23" i="40" s="1"/>
  <c r="W20" i="40"/>
  <c r="S20" i="40"/>
  <c r="AZ19" i="40"/>
  <c r="AN19" i="40"/>
  <c r="AM19" i="40"/>
  <c r="AL19" i="40"/>
  <c r="AK19" i="40"/>
  <c r="AJ19" i="40"/>
  <c r="AI19" i="40"/>
  <c r="AH19" i="40"/>
  <c r="AE19" i="40"/>
  <c r="AD19" i="40"/>
  <c r="Y19" i="40"/>
  <c r="X19" i="40"/>
  <c r="V19" i="40"/>
  <c r="U19" i="40"/>
  <c r="T19" i="40"/>
  <c r="AZ18" i="40"/>
  <c r="AU18" i="40"/>
  <c r="AU19" i="40" s="1"/>
  <c r="AT18" i="40"/>
  <c r="AP18" i="40"/>
  <c r="BA18" i="40" s="1"/>
  <c r="AO18" i="40"/>
  <c r="AF18" i="40"/>
  <c r="AX18" i="40" s="1"/>
  <c r="Z18" i="40"/>
  <c r="W18" i="40"/>
  <c r="AC18" i="40" s="1"/>
  <c r="AW18" i="40" s="1"/>
  <c r="S18" i="40"/>
  <c r="BA17" i="40"/>
  <c r="AZ17" i="40"/>
  <c r="AU17" i="40"/>
  <c r="AQ17" i="40"/>
  <c r="AY17" i="40" s="1"/>
  <c r="AP17" i="40"/>
  <c r="AO17" i="40"/>
  <c r="AF17" i="40"/>
  <c r="AX17" i="40" s="1"/>
  <c r="AA17" i="40"/>
  <c r="Z17" i="40"/>
  <c r="AT17" i="40" s="1"/>
  <c r="S17" i="40"/>
  <c r="W17" i="40" s="1"/>
  <c r="BA16" i="40"/>
  <c r="BA19" i="40" s="1"/>
  <c r="AZ16" i="40"/>
  <c r="AX16" i="40"/>
  <c r="AU16" i="40"/>
  <c r="AT16" i="40"/>
  <c r="AP16" i="40"/>
  <c r="AP19" i="40" s="1"/>
  <c r="AO16" i="40"/>
  <c r="AF16" i="40"/>
  <c r="Z16" i="40"/>
  <c r="Z19" i="40" s="1"/>
  <c r="S16" i="40"/>
  <c r="W16" i="40" s="1"/>
  <c r="AC16" i="40" s="1"/>
  <c r="AW16" i="40" s="1"/>
  <c r="AN15" i="40"/>
  <c r="AM15" i="40"/>
  <c r="AL15" i="40"/>
  <c r="AK15" i="40"/>
  <c r="AJ15" i="40"/>
  <c r="AI15" i="40"/>
  <c r="AH15" i="40"/>
  <c r="AE15" i="40"/>
  <c r="AD15" i="40"/>
  <c r="Z15" i="40"/>
  <c r="Y15" i="40"/>
  <c r="X15" i="40"/>
  <c r="V15" i="40"/>
  <c r="U15" i="40"/>
  <c r="T15" i="40"/>
  <c r="BA14" i="40"/>
  <c r="AX14" i="40"/>
  <c r="AU14" i="40"/>
  <c r="AT14" i="40"/>
  <c r="AP14" i="40"/>
  <c r="AO14" i="40"/>
  <c r="AF14" i="40"/>
  <c r="Z14" i="40"/>
  <c r="S14" i="40"/>
  <c r="AX13" i="40"/>
  <c r="AU13" i="40"/>
  <c r="AT13" i="40"/>
  <c r="AP13" i="40"/>
  <c r="BA13" i="40" s="1"/>
  <c r="AO13" i="40"/>
  <c r="AO15" i="40" s="1"/>
  <c r="AF13" i="40"/>
  <c r="Z13" i="40"/>
  <c r="S13" i="40"/>
  <c r="AZ12" i="40"/>
  <c r="AU12" i="40"/>
  <c r="AT12" i="40"/>
  <c r="AT15" i="40" s="1"/>
  <c r="AQ12" i="40"/>
  <c r="AP12" i="40"/>
  <c r="AO12" i="40"/>
  <c r="AF12" i="40"/>
  <c r="AC12" i="40"/>
  <c r="Z12" i="40"/>
  <c r="W12" i="40"/>
  <c r="S12" i="40"/>
  <c r="AN135" i="39"/>
  <c r="AM135" i="39"/>
  <c r="AL135" i="39"/>
  <c r="AK135" i="39"/>
  <c r="AJ135" i="39"/>
  <c r="AI135" i="39"/>
  <c r="AH135" i="39"/>
  <c r="AE135" i="39"/>
  <c r="AD135" i="39"/>
  <c r="Y135" i="39"/>
  <c r="X135" i="39"/>
  <c r="V135" i="39"/>
  <c r="U135" i="39"/>
  <c r="T135" i="39"/>
  <c r="R135" i="39"/>
  <c r="Q135" i="39"/>
  <c r="P135" i="39"/>
  <c r="O135" i="39"/>
  <c r="N135" i="39"/>
  <c r="M135" i="39"/>
  <c r="L135" i="39"/>
  <c r="K135" i="39"/>
  <c r="J135" i="39"/>
  <c r="I135" i="39"/>
  <c r="AN134" i="39"/>
  <c r="AM134" i="39"/>
  <c r="AL134" i="39"/>
  <c r="AK134" i="39"/>
  <c r="AJ134" i="39"/>
  <c r="AI134" i="39"/>
  <c r="AH134" i="39"/>
  <c r="AE134" i="39"/>
  <c r="AD134" i="39"/>
  <c r="Y134" i="39"/>
  <c r="X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AN133" i="39"/>
  <c r="AM133" i="39"/>
  <c r="AL133" i="39"/>
  <c r="AK133" i="39"/>
  <c r="AJ133" i="39"/>
  <c r="AI133" i="39"/>
  <c r="AH133" i="39"/>
  <c r="AE133" i="39"/>
  <c r="AD133" i="39"/>
  <c r="Y133" i="39"/>
  <c r="X133" i="39"/>
  <c r="V133" i="39"/>
  <c r="U133" i="39"/>
  <c r="T133" i="39"/>
  <c r="R133" i="39"/>
  <c r="Q133" i="39"/>
  <c r="P133" i="39"/>
  <c r="O133" i="39"/>
  <c r="N133" i="39"/>
  <c r="M133" i="39"/>
  <c r="L133" i="39"/>
  <c r="K133" i="39"/>
  <c r="J133" i="39"/>
  <c r="I133" i="39"/>
  <c r="AN132" i="39"/>
  <c r="AM132" i="39"/>
  <c r="AL132" i="39"/>
  <c r="AK132" i="39"/>
  <c r="AJ132" i="39"/>
  <c r="AI132" i="39"/>
  <c r="AH132" i="39"/>
  <c r="AE132" i="39"/>
  <c r="AD132" i="39"/>
  <c r="Y132" i="39"/>
  <c r="X132" i="39"/>
  <c r="V132" i="39"/>
  <c r="U132" i="39"/>
  <c r="T132" i="39"/>
  <c r="R132" i="39"/>
  <c r="Q132" i="39"/>
  <c r="P132" i="39"/>
  <c r="O132" i="39"/>
  <c r="N132" i="39"/>
  <c r="M132" i="39"/>
  <c r="L132" i="39"/>
  <c r="K132" i="39"/>
  <c r="J132" i="39"/>
  <c r="I132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BA130" i="39"/>
  <c r="AZ130" i="39"/>
  <c r="AY130" i="39"/>
  <c r="AX130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AN129" i="39"/>
  <c r="AM129" i="39"/>
  <c r="AL129" i="39"/>
  <c r="AK129" i="39"/>
  <c r="AJ129" i="39"/>
  <c r="AI129" i="39"/>
  <c r="AH129" i="39"/>
  <c r="AE129" i="39"/>
  <c r="AD129" i="39"/>
  <c r="Y129" i="39"/>
  <c r="X129" i="39"/>
  <c r="V129" i="39"/>
  <c r="U129" i="39"/>
  <c r="T129" i="39"/>
  <c r="R129" i="39"/>
  <c r="Q129" i="39"/>
  <c r="P129" i="39"/>
  <c r="O129" i="39"/>
  <c r="N129" i="39"/>
  <c r="M129" i="39"/>
  <c r="L129" i="39"/>
  <c r="K129" i="39"/>
  <c r="J129" i="39"/>
  <c r="I129" i="39"/>
  <c r="AN128" i="39"/>
  <c r="AM128" i="39"/>
  <c r="AL128" i="39"/>
  <c r="AK128" i="39"/>
  <c r="AJ128" i="39"/>
  <c r="AI128" i="39"/>
  <c r="AH128" i="39"/>
  <c r="AE128" i="39"/>
  <c r="AD128" i="39"/>
  <c r="Y128" i="39"/>
  <c r="X128" i="39"/>
  <c r="V128" i="39"/>
  <c r="U128" i="39"/>
  <c r="T128" i="39"/>
  <c r="R128" i="39"/>
  <c r="Q128" i="39"/>
  <c r="P128" i="39"/>
  <c r="O128" i="39"/>
  <c r="N128" i="39"/>
  <c r="M128" i="39"/>
  <c r="L128" i="39"/>
  <c r="K128" i="39"/>
  <c r="J128" i="39"/>
  <c r="I128" i="39"/>
  <c r="AN127" i="39"/>
  <c r="AM127" i="39"/>
  <c r="AL127" i="39"/>
  <c r="AK127" i="39"/>
  <c r="AJ127" i="39"/>
  <c r="AI127" i="39"/>
  <c r="AH127" i="39"/>
  <c r="AE127" i="39"/>
  <c r="AD127" i="39"/>
  <c r="Y127" i="39"/>
  <c r="X127" i="39"/>
  <c r="V127" i="39"/>
  <c r="U127" i="39"/>
  <c r="T127" i="39"/>
  <c r="R127" i="39"/>
  <c r="Q127" i="39"/>
  <c r="P127" i="39"/>
  <c r="O127" i="39"/>
  <c r="N127" i="39"/>
  <c r="M127" i="39"/>
  <c r="L127" i="39"/>
  <c r="K127" i="39"/>
  <c r="J127" i="39"/>
  <c r="I127" i="39"/>
  <c r="AN126" i="39"/>
  <c r="AM126" i="39"/>
  <c r="AM125" i="39" s="1"/>
  <c r="AL126" i="39"/>
  <c r="AK126" i="39"/>
  <c r="AJ126" i="39"/>
  <c r="AJ125" i="39" s="1"/>
  <c r="AI126" i="39"/>
  <c r="AI125" i="39" s="1"/>
  <c r="AH126" i="39"/>
  <c r="AE126" i="39"/>
  <c r="AE125" i="39" s="1"/>
  <c r="AD126" i="39"/>
  <c r="Y126" i="39"/>
  <c r="X126" i="39"/>
  <c r="X125" i="39" s="1"/>
  <c r="V126" i="39"/>
  <c r="U126" i="39"/>
  <c r="T126" i="39"/>
  <c r="T125" i="39" s="1"/>
  <c r="R126" i="39"/>
  <c r="R125" i="39" s="1"/>
  <c r="Q126" i="39"/>
  <c r="P126" i="39"/>
  <c r="O126" i="39"/>
  <c r="N126" i="39"/>
  <c r="N125" i="39" s="1"/>
  <c r="M126" i="39"/>
  <c r="L126" i="39"/>
  <c r="K126" i="39"/>
  <c r="J126" i="39"/>
  <c r="J125" i="39" s="1"/>
  <c r="I126" i="39"/>
  <c r="AN125" i="39"/>
  <c r="P123" i="39"/>
  <c r="R122" i="39"/>
  <c r="Q122" i="39"/>
  <c r="P122" i="39"/>
  <c r="O122" i="39"/>
  <c r="N122" i="39"/>
  <c r="M122" i="39"/>
  <c r="L122" i="39"/>
  <c r="K122" i="39"/>
  <c r="J122" i="39"/>
  <c r="I122" i="39"/>
  <c r="AU121" i="39"/>
  <c r="AN121" i="39"/>
  <c r="AM121" i="39"/>
  <c r="AL121" i="39"/>
  <c r="AK121" i="39"/>
  <c r="AJ121" i="39"/>
  <c r="AI121" i="39"/>
  <c r="AH121" i="39"/>
  <c r="AE121" i="39"/>
  <c r="AD121" i="39"/>
  <c r="Y121" i="39"/>
  <c r="X121" i="39"/>
  <c r="V121" i="39"/>
  <c r="U121" i="39"/>
  <c r="T121" i="39"/>
  <c r="AZ120" i="39"/>
  <c r="AX120" i="39"/>
  <c r="AU120" i="39"/>
  <c r="AT120" i="39"/>
  <c r="AP120" i="39"/>
  <c r="AO120" i="39"/>
  <c r="AF120" i="39"/>
  <c r="AC120" i="39"/>
  <c r="AW120" i="39" s="1"/>
  <c r="Z120" i="39"/>
  <c r="AA120" i="39" s="1"/>
  <c r="W120" i="39"/>
  <c r="S120" i="39"/>
  <c r="BA119" i="39"/>
  <c r="AZ119" i="39"/>
  <c r="AU119" i="39"/>
  <c r="AQ119" i="39"/>
  <c r="AY119" i="39" s="1"/>
  <c r="AP119" i="39"/>
  <c r="AO119" i="39"/>
  <c r="AF119" i="39"/>
  <c r="AX119" i="39" s="1"/>
  <c r="Z119" i="39"/>
  <c r="AT119" i="39" s="1"/>
  <c r="S119" i="39"/>
  <c r="W119" i="39" s="1"/>
  <c r="BA118" i="39"/>
  <c r="AX118" i="39"/>
  <c r="AU118" i="39"/>
  <c r="AT118" i="39"/>
  <c r="AP118" i="39"/>
  <c r="AO118" i="39"/>
  <c r="AF118" i="39"/>
  <c r="Z118" i="39"/>
  <c r="S118" i="39"/>
  <c r="W118" i="39" s="1"/>
  <c r="BA117" i="39"/>
  <c r="AU117" i="39"/>
  <c r="AP117" i="39"/>
  <c r="AP121" i="39" s="1"/>
  <c r="AO117" i="39"/>
  <c r="AF117" i="39"/>
  <c r="AB117" i="39"/>
  <c r="Z117" i="39"/>
  <c r="W117" i="39"/>
  <c r="S117" i="39"/>
  <c r="AN116" i="39"/>
  <c r="AM116" i="39"/>
  <c r="AL116" i="39"/>
  <c r="AK116" i="39"/>
  <c r="AJ116" i="39"/>
  <c r="AI116" i="39"/>
  <c r="AH116" i="39"/>
  <c r="AE116" i="39"/>
  <c r="AD116" i="39"/>
  <c r="Y116" i="39"/>
  <c r="X116" i="39"/>
  <c r="W116" i="39"/>
  <c r="V116" i="39"/>
  <c r="U116" i="39"/>
  <c r="T116" i="39"/>
  <c r="S116" i="39"/>
  <c r="AU115" i="39"/>
  <c r="AU116" i="39" s="1"/>
  <c r="AQ115" i="39"/>
  <c r="AY115" i="39" s="1"/>
  <c r="AP115" i="39"/>
  <c r="BA115" i="39" s="1"/>
  <c r="AO115" i="39"/>
  <c r="AZ115" i="39" s="1"/>
  <c r="AF115" i="39"/>
  <c r="AX115" i="39" s="1"/>
  <c r="AC115" i="39"/>
  <c r="AW115" i="39" s="1"/>
  <c r="AB115" i="39"/>
  <c r="AV115" i="39" s="1"/>
  <c r="Z115" i="39"/>
  <c r="S115" i="39"/>
  <c r="W115" i="39" s="1"/>
  <c r="AZ114" i="39"/>
  <c r="AZ116" i="39" s="1"/>
  <c r="AU114" i="39"/>
  <c r="AT114" i="39"/>
  <c r="AP114" i="39"/>
  <c r="AO114" i="39"/>
  <c r="AF114" i="39"/>
  <c r="Z114" i="39"/>
  <c r="W114" i="39"/>
  <c r="S114" i="39"/>
  <c r="AN113" i="39"/>
  <c r="AM113" i="39"/>
  <c r="AL113" i="39"/>
  <c r="AK113" i="39"/>
  <c r="AJ113" i="39"/>
  <c r="AI113" i="39"/>
  <c r="AH113" i="39"/>
  <c r="AE113" i="39"/>
  <c r="AD113" i="39"/>
  <c r="Y113" i="39"/>
  <c r="X113" i="39"/>
  <c r="V113" i="39"/>
  <c r="U113" i="39"/>
  <c r="T113" i="39"/>
  <c r="AZ112" i="39"/>
  <c r="AU112" i="39"/>
  <c r="AT112" i="39"/>
  <c r="AP112" i="39"/>
  <c r="AO112" i="39"/>
  <c r="AF112" i="39"/>
  <c r="AX112" i="39" s="1"/>
  <c r="Z112" i="39"/>
  <c r="W112" i="39"/>
  <c r="S112" i="39"/>
  <c r="BA111" i="39"/>
  <c r="AU111" i="39"/>
  <c r="AQ111" i="39"/>
  <c r="AY111" i="39" s="1"/>
  <c r="AP111" i="39"/>
  <c r="AO111" i="39"/>
  <c r="AZ111" i="39" s="1"/>
  <c r="AF111" i="39"/>
  <c r="AX111" i="39" s="1"/>
  <c r="Z111" i="39"/>
  <c r="AT111" i="39" s="1"/>
  <c r="S111" i="39"/>
  <c r="W111" i="39" s="1"/>
  <c r="AX110" i="39"/>
  <c r="AU110" i="39"/>
  <c r="AT110" i="39"/>
  <c r="AS110" i="39"/>
  <c r="AP110" i="39"/>
  <c r="BA110" i="39" s="1"/>
  <c r="AO110" i="39"/>
  <c r="AF110" i="39"/>
  <c r="AB110" i="39"/>
  <c r="AV110" i="39" s="1"/>
  <c r="Z110" i="39"/>
  <c r="S110" i="39"/>
  <c r="W110" i="39" s="1"/>
  <c r="BA109" i="39"/>
  <c r="AX109" i="39"/>
  <c r="AU109" i="39"/>
  <c r="AQ109" i="39"/>
  <c r="AY109" i="39" s="1"/>
  <c r="AP109" i="39"/>
  <c r="AO109" i="39"/>
  <c r="AZ109" i="39" s="1"/>
  <c r="AF109" i="39"/>
  <c r="Z109" i="39"/>
  <c r="AT109" i="39" s="1"/>
  <c r="S109" i="39"/>
  <c r="AZ108" i="39"/>
  <c r="AU108" i="39"/>
  <c r="AQ108" i="39"/>
  <c r="AY108" i="39" s="1"/>
  <c r="AP108" i="39"/>
  <c r="BA108" i="39" s="1"/>
  <c r="AO108" i="39"/>
  <c r="AF108" i="39"/>
  <c r="AC108" i="39"/>
  <c r="AW108" i="39" s="1"/>
  <c r="Z108" i="39"/>
  <c r="AT108" i="39" s="1"/>
  <c r="W108" i="39"/>
  <c r="S108" i="39"/>
  <c r="BA107" i="39"/>
  <c r="AZ107" i="39"/>
  <c r="AW107" i="39"/>
  <c r="AU107" i="39"/>
  <c r="AS107" i="39"/>
  <c r="AP107" i="39"/>
  <c r="AP113" i="39" s="1"/>
  <c r="AO107" i="39"/>
  <c r="AF107" i="39"/>
  <c r="AX107" i="39" s="1"/>
  <c r="AB107" i="39"/>
  <c r="Z107" i="39"/>
  <c r="S107" i="39"/>
  <c r="W107" i="39" s="1"/>
  <c r="AC107" i="39" s="1"/>
  <c r="AP106" i="39"/>
  <c r="AN106" i="39"/>
  <c r="AM106" i="39"/>
  <c r="AL106" i="39"/>
  <c r="AK106" i="39"/>
  <c r="AJ106" i="39"/>
  <c r="AI106" i="39"/>
  <c r="AH106" i="39"/>
  <c r="AF106" i="39"/>
  <c r="AE106" i="39"/>
  <c r="AD106" i="39"/>
  <c r="Y106" i="39"/>
  <c r="X106" i="39"/>
  <c r="V106" i="39"/>
  <c r="U106" i="39"/>
  <c r="T106" i="39"/>
  <c r="BA105" i="39"/>
  <c r="AZ105" i="39"/>
  <c r="AU105" i="39"/>
  <c r="AQ105" i="39"/>
  <c r="AY105" i="39" s="1"/>
  <c r="AP105" i="39"/>
  <c r="AO105" i="39"/>
  <c r="AF105" i="39"/>
  <c r="AX105" i="39" s="1"/>
  <c r="AB105" i="39"/>
  <c r="AV105" i="39" s="1"/>
  <c r="Z105" i="39"/>
  <c r="AT105" i="39" s="1"/>
  <c r="S105" i="39"/>
  <c r="W105" i="39" s="1"/>
  <c r="BA104" i="39"/>
  <c r="AX104" i="39"/>
  <c r="AW104" i="39"/>
  <c r="AU104" i="39"/>
  <c r="AT104" i="39"/>
  <c r="AS104" i="39"/>
  <c r="AP104" i="39"/>
  <c r="AO104" i="39"/>
  <c r="AG104" i="39"/>
  <c r="AR104" i="39" s="1"/>
  <c r="AF104" i="39"/>
  <c r="AB104" i="39"/>
  <c r="AV104" i="39" s="1"/>
  <c r="AA104" i="39"/>
  <c r="Z104" i="39"/>
  <c r="S104" i="39"/>
  <c r="W104" i="39" s="1"/>
  <c r="AC104" i="39" s="1"/>
  <c r="AU103" i="39"/>
  <c r="AT103" i="39"/>
  <c r="AP103" i="39"/>
  <c r="AQ103" i="39" s="1"/>
  <c r="AY103" i="39" s="1"/>
  <c r="AO103" i="39"/>
  <c r="AZ103" i="39" s="1"/>
  <c r="AF103" i="39"/>
  <c r="AX103" i="39" s="1"/>
  <c r="AB103" i="39"/>
  <c r="AV103" i="39" s="1"/>
  <c r="Z103" i="39"/>
  <c r="S103" i="39"/>
  <c r="W103" i="39" s="1"/>
  <c r="AZ102" i="39"/>
  <c r="AY102" i="39"/>
  <c r="AU102" i="39"/>
  <c r="AT102" i="39"/>
  <c r="AQ102" i="39"/>
  <c r="AP102" i="39"/>
  <c r="BA102" i="39" s="1"/>
  <c r="AO102" i="39"/>
  <c r="AF102" i="39"/>
  <c r="AX102" i="39" s="1"/>
  <c r="AC102" i="39"/>
  <c r="AW102" i="39" s="1"/>
  <c r="Z102" i="39"/>
  <c r="W102" i="39"/>
  <c r="S102" i="39"/>
  <c r="BA101" i="39"/>
  <c r="AY101" i="39"/>
  <c r="AU101" i="39"/>
  <c r="AS101" i="39"/>
  <c r="AQ101" i="39"/>
  <c r="AP101" i="39"/>
  <c r="AO101" i="39"/>
  <c r="AZ101" i="39" s="1"/>
  <c r="AF101" i="39"/>
  <c r="AX101" i="39" s="1"/>
  <c r="Z101" i="39"/>
  <c r="S101" i="39"/>
  <c r="W101" i="39" s="1"/>
  <c r="AZ100" i="39"/>
  <c r="AX100" i="39"/>
  <c r="AW100" i="39"/>
  <c r="AU100" i="39"/>
  <c r="AT100" i="39"/>
  <c r="AP100" i="39"/>
  <c r="BA100" i="39" s="1"/>
  <c r="AO100" i="39"/>
  <c r="AF100" i="39"/>
  <c r="AC100" i="39"/>
  <c r="AA100" i="39"/>
  <c r="Z100" i="39"/>
  <c r="W100" i="39"/>
  <c r="S100" i="39"/>
  <c r="AP99" i="39"/>
  <c r="AN99" i="39"/>
  <c r="AM99" i="39"/>
  <c r="AL99" i="39"/>
  <c r="AK99" i="39"/>
  <c r="AJ99" i="39"/>
  <c r="AI99" i="39"/>
  <c r="AH99" i="39"/>
  <c r="AE99" i="39"/>
  <c r="AD99" i="39"/>
  <c r="Y99" i="39"/>
  <c r="X99" i="39"/>
  <c r="V99" i="39"/>
  <c r="U99" i="39"/>
  <c r="T99" i="39"/>
  <c r="AZ98" i="39"/>
  <c r="AX98" i="39"/>
  <c r="AU98" i="39"/>
  <c r="AT98" i="39"/>
  <c r="AP98" i="39"/>
  <c r="BA98" i="39" s="1"/>
  <c r="AO98" i="39"/>
  <c r="AF98" i="39"/>
  <c r="AB98" i="39"/>
  <c r="AV98" i="39" s="1"/>
  <c r="Z98" i="39"/>
  <c r="W98" i="39"/>
  <c r="S98" i="39"/>
  <c r="AU97" i="39"/>
  <c r="AQ97" i="39"/>
  <c r="AY97" i="39" s="1"/>
  <c r="AP97" i="39"/>
  <c r="BA97" i="39" s="1"/>
  <c r="AO97" i="39"/>
  <c r="AZ97" i="39" s="1"/>
  <c r="AF97" i="39"/>
  <c r="AX97" i="39" s="1"/>
  <c r="AC97" i="39"/>
  <c r="AW97" i="39" s="1"/>
  <c r="Z97" i="39"/>
  <c r="AT97" i="39" s="1"/>
  <c r="S97" i="39"/>
  <c r="W97" i="39" s="1"/>
  <c r="AZ96" i="39"/>
  <c r="AY96" i="39"/>
  <c r="AU96" i="39"/>
  <c r="AT96" i="39"/>
  <c r="AQ96" i="39"/>
  <c r="AP96" i="39"/>
  <c r="BA96" i="39" s="1"/>
  <c r="AO96" i="39"/>
  <c r="AF96" i="39"/>
  <c r="AX96" i="39" s="1"/>
  <c r="AA96" i="39"/>
  <c r="Z96" i="39"/>
  <c r="W96" i="39"/>
  <c r="S96" i="39"/>
  <c r="BA95" i="39"/>
  <c r="BA99" i="39" s="1"/>
  <c r="AU95" i="39"/>
  <c r="AS95" i="39"/>
  <c r="AQ95" i="39"/>
  <c r="AY95" i="39" s="1"/>
  <c r="AP95" i="39"/>
  <c r="AO95" i="39"/>
  <c r="AZ95" i="39" s="1"/>
  <c r="AF95" i="39"/>
  <c r="AX95" i="39" s="1"/>
  <c r="AA95" i="39"/>
  <c r="Z95" i="39"/>
  <c r="AT95" i="39" s="1"/>
  <c r="S95" i="39"/>
  <c r="W95" i="39" s="1"/>
  <c r="AZ94" i="39"/>
  <c r="AX94" i="39"/>
  <c r="AU94" i="39"/>
  <c r="AT94" i="39"/>
  <c r="AS94" i="39"/>
  <c r="AP94" i="39"/>
  <c r="BA94" i="39" s="1"/>
  <c r="AO94" i="39"/>
  <c r="AF94" i="39"/>
  <c r="Z94" i="39"/>
  <c r="W94" i="39"/>
  <c r="S94" i="39"/>
  <c r="AU93" i="39"/>
  <c r="AU99" i="39" s="1"/>
  <c r="AP93" i="39"/>
  <c r="BA93" i="39" s="1"/>
  <c r="AO93" i="39"/>
  <c r="AF93" i="39"/>
  <c r="AF99" i="39" s="1"/>
  <c r="Z93" i="39"/>
  <c r="W93" i="39"/>
  <c r="S93" i="39"/>
  <c r="AU92" i="39"/>
  <c r="AN92" i="39"/>
  <c r="AM92" i="39"/>
  <c r="AL92" i="39"/>
  <c r="AK92" i="39"/>
  <c r="AJ92" i="39"/>
  <c r="AI92" i="39"/>
  <c r="AH92" i="39"/>
  <c r="AE92" i="39"/>
  <c r="AD92" i="39"/>
  <c r="Y92" i="39"/>
  <c r="X92" i="39"/>
  <c r="V92" i="39"/>
  <c r="U92" i="39"/>
  <c r="T92" i="39"/>
  <c r="AY91" i="39"/>
  <c r="AU91" i="39"/>
  <c r="AT91" i="39"/>
  <c r="AQ91" i="39"/>
  <c r="AP91" i="39"/>
  <c r="BA91" i="39" s="1"/>
  <c r="AO91" i="39"/>
  <c r="AZ91" i="39" s="1"/>
  <c r="AF91" i="39"/>
  <c r="AX91" i="39" s="1"/>
  <c r="AC91" i="39"/>
  <c r="AW91" i="39" s="1"/>
  <c r="Z91" i="39"/>
  <c r="S91" i="39"/>
  <c r="W91" i="39" s="1"/>
  <c r="AZ90" i="39"/>
  <c r="AU90" i="39"/>
  <c r="AT90" i="39"/>
  <c r="AQ90" i="39"/>
  <c r="AY90" i="39" s="1"/>
  <c r="AP90" i="39"/>
  <c r="BA90" i="39" s="1"/>
  <c r="AO90" i="39"/>
  <c r="AF90" i="39"/>
  <c r="AX90" i="39" s="1"/>
  <c r="AC90" i="39"/>
  <c r="AW90" i="39" s="1"/>
  <c r="Z90" i="39"/>
  <c r="W90" i="39"/>
  <c r="S90" i="39"/>
  <c r="BA89" i="39"/>
  <c r="AU89" i="39"/>
  <c r="AQ89" i="39"/>
  <c r="AY89" i="39" s="1"/>
  <c r="AP89" i="39"/>
  <c r="AO89" i="39"/>
  <c r="AZ89" i="39" s="1"/>
  <c r="AF89" i="39"/>
  <c r="AX89" i="39" s="1"/>
  <c r="Z89" i="39"/>
  <c r="AT89" i="39" s="1"/>
  <c r="S89" i="39"/>
  <c r="W89" i="39" s="1"/>
  <c r="AZ88" i="39"/>
  <c r="AX88" i="39"/>
  <c r="AU88" i="39"/>
  <c r="AT88" i="39"/>
  <c r="AP88" i="39"/>
  <c r="BA88" i="39" s="1"/>
  <c r="AO88" i="39"/>
  <c r="AQ88" i="39" s="1"/>
  <c r="AY88" i="39" s="1"/>
  <c r="AF88" i="39"/>
  <c r="AB88" i="39"/>
  <c r="AV88" i="39" s="1"/>
  <c r="Z88" i="39"/>
  <c r="S88" i="39"/>
  <c r="W88" i="39" s="1"/>
  <c r="BA87" i="39"/>
  <c r="AU87" i="39"/>
  <c r="AP87" i="39"/>
  <c r="AO87" i="39"/>
  <c r="AF87" i="39"/>
  <c r="AX87" i="39" s="1"/>
  <c r="Z87" i="39"/>
  <c r="AT87" i="39" s="1"/>
  <c r="W87" i="39"/>
  <c r="S87" i="39"/>
  <c r="AZ86" i="39"/>
  <c r="AY86" i="39"/>
  <c r="AX86" i="39"/>
  <c r="AU86" i="39"/>
  <c r="AQ86" i="39"/>
  <c r="AP86" i="39"/>
  <c r="BA86" i="39" s="1"/>
  <c r="AO86" i="39"/>
  <c r="AF86" i="39"/>
  <c r="AF92" i="39" s="1"/>
  <c r="AA86" i="39"/>
  <c r="Z86" i="39"/>
  <c r="W86" i="39"/>
  <c r="AC86" i="39" s="1"/>
  <c r="S86" i="39"/>
  <c r="AN85" i="39"/>
  <c r="AM85" i="39"/>
  <c r="AL85" i="39"/>
  <c r="AK85" i="39"/>
  <c r="AJ85" i="39"/>
  <c r="AI85" i="39"/>
  <c r="AH85" i="39"/>
  <c r="AE85" i="39"/>
  <c r="AD85" i="39"/>
  <c r="Y85" i="39"/>
  <c r="X85" i="39"/>
  <c r="V85" i="39"/>
  <c r="U85" i="39"/>
  <c r="T85" i="39"/>
  <c r="S85" i="39"/>
  <c r="AU84" i="39"/>
  <c r="AT84" i="39"/>
  <c r="AP84" i="39"/>
  <c r="BA84" i="39" s="1"/>
  <c r="AO84" i="39"/>
  <c r="AZ84" i="39" s="1"/>
  <c r="AF84" i="39"/>
  <c r="AX84" i="39" s="1"/>
  <c r="Z84" i="39"/>
  <c r="W84" i="39"/>
  <c r="S84" i="39"/>
  <c r="AZ83" i="39"/>
  <c r="AU83" i="39"/>
  <c r="AQ83" i="39"/>
  <c r="AY83" i="39" s="1"/>
  <c r="AP83" i="39"/>
  <c r="BA83" i="39" s="1"/>
  <c r="AO83" i="39"/>
  <c r="AF83" i="39"/>
  <c r="AX83" i="39" s="1"/>
  <c r="Z83" i="39"/>
  <c r="W83" i="39"/>
  <c r="AC83" i="39" s="1"/>
  <c r="AW83" i="39" s="1"/>
  <c r="S83" i="39"/>
  <c r="BA82" i="39"/>
  <c r="AZ82" i="39"/>
  <c r="AU82" i="39"/>
  <c r="AS82" i="39"/>
  <c r="AP82" i="39"/>
  <c r="AO82" i="39"/>
  <c r="AQ82" i="39" s="1"/>
  <c r="AY82" i="39" s="1"/>
  <c r="AG82" i="39"/>
  <c r="AR82" i="39" s="1"/>
  <c r="AF82" i="39"/>
  <c r="AX82" i="39" s="1"/>
  <c r="AB82" i="39"/>
  <c r="AV82" i="39" s="1"/>
  <c r="AA82" i="39"/>
  <c r="Z82" i="39"/>
  <c r="AT82" i="39" s="1"/>
  <c r="S82" i="39"/>
  <c r="W82" i="39" s="1"/>
  <c r="AC82" i="39" s="1"/>
  <c r="AW82" i="39" s="1"/>
  <c r="AX81" i="39"/>
  <c r="AU81" i="39"/>
  <c r="AT81" i="39"/>
  <c r="AP81" i="39"/>
  <c r="BA81" i="39" s="1"/>
  <c r="AO81" i="39"/>
  <c r="AF81" i="39"/>
  <c r="Z81" i="39"/>
  <c r="S81" i="39"/>
  <c r="W81" i="39" s="1"/>
  <c r="AB81" i="39" s="1"/>
  <c r="AV81" i="39" s="1"/>
  <c r="AU80" i="39"/>
  <c r="AT80" i="39"/>
  <c r="AQ80" i="39"/>
  <c r="AY80" i="39" s="1"/>
  <c r="AP80" i="39"/>
  <c r="BA80" i="39" s="1"/>
  <c r="AO80" i="39"/>
  <c r="AZ80" i="39" s="1"/>
  <c r="AF80" i="39"/>
  <c r="AX80" i="39" s="1"/>
  <c r="AC80" i="39"/>
  <c r="AW80" i="39" s="1"/>
  <c r="Z80" i="39"/>
  <c r="W80" i="39"/>
  <c r="S80" i="39"/>
  <c r="AZ79" i="39"/>
  <c r="AU79" i="39"/>
  <c r="AQ79" i="39"/>
  <c r="AP79" i="39"/>
  <c r="AO79" i="39"/>
  <c r="AO85" i="39" s="1"/>
  <c r="AF79" i="39"/>
  <c r="AX79" i="39" s="1"/>
  <c r="Z79" i="39"/>
  <c r="W79" i="39"/>
  <c r="AC79" i="39" s="1"/>
  <c r="S79" i="39"/>
  <c r="AO78" i="39"/>
  <c r="AN78" i="39"/>
  <c r="AM78" i="39"/>
  <c r="AL78" i="39"/>
  <c r="AK78" i="39"/>
  <c r="AJ78" i="39"/>
  <c r="AI78" i="39"/>
  <c r="AH78" i="39"/>
  <c r="AE78" i="39"/>
  <c r="AD78" i="39"/>
  <c r="Y78" i="39"/>
  <c r="X78" i="39"/>
  <c r="V78" i="39"/>
  <c r="U78" i="39"/>
  <c r="T78" i="39"/>
  <c r="AZ77" i="39"/>
  <c r="AU77" i="39"/>
  <c r="AQ77" i="39"/>
  <c r="AY77" i="39" s="1"/>
  <c r="AP77" i="39"/>
  <c r="BA77" i="39" s="1"/>
  <c r="AO77" i="39"/>
  <c r="AF77" i="39"/>
  <c r="AX77" i="39" s="1"/>
  <c r="Z77" i="39"/>
  <c r="AT77" i="39" s="1"/>
  <c r="S77" i="39"/>
  <c r="W77" i="39" s="1"/>
  <c r="BA76" i="39"/>
  <c r="AU76" i="39"/>
  <c r="AP76" i="39"/>
  <c r="AO76" i="39"/>
  <c r="AF76" i="39"/>
  <c r="AX76" i="39" s="1"/>
  <c r="AB76" i="39"/>
  <c r="AV76" i="39" s="1"/>
  <c r="AA76" i="39"/>
  <c r="AG76" i="39" s="1"/>
  <c r="AR76" i="39" s="1"/>
  <c r="Z76" i="39"/>
  <c r="AT76" i="39" s="1"/>
  <c r="S76" i="39"/>
  <c r="W76" i="39" s="1"/>
  <c r="AC76" i="39" s="1"/>
  <c r="AW76" i="39" s="1"/>
  <c r="BA75" i="39"/>
  <c r="AX75" i="39"/>
  <c r="AU75" i="39"/>
  <c r="AT75" i="39"/>
  <c r="AS75" i="39"/>
  <c r="AP75" i="39"/>
  <c r="AO75" i="39"/>
  <c r="AF75" i="39"/>
  <c r="AC75" i="39"/>
  <c r="AW75" i="39" s="1"/>
  <c r="Z75" i="39"/>
  <c r="S75" i="39"/>
  <c r="W75" i="39" s="1"/>
  <c r="AU74" i="39"/>
  <c r="AT74" i="39"/>
  <c r="AP74" i="39"/>
  <c r="BA74" i="39" s="1"/>
  <c r="AO74" i="39"/>
  <c r="AZ74" i="39" s="1"/>
  <c r="AF74" i="39"/>
  <c r="AX74" i="39" s="1"/>
  <c r="Z74" i="39"/>
  <c r="W74" i="39"/>
  <c r="S74" i="39"/>
  <c r="AZ73" i="39"/>
  <c r="AU73" i="39"/>
  <c r="AQ73" i="39"/>
  <c r="AY73" i="39" s="1"/>
  <c r="AP73" i="39"/>
  <c r="BA73" i="39" s="1"/>
  <c r="AO73" i="39"/>
  <c r="AF73" i="39"/>
  <c r="AX73" i="39" s="1"/>
  <c r="Z73" i="39"/>
  <c r="W73" i="39"/>
  <c r="AC73" i="39" s="1"/>
  <c r="AW73" i="39" s="1"/>
  <c r="S73" i="39"/>
  <c r="BA72" i="39"/>
  <c r="BA78" i="39" s="1"/>
  <c r="AZ72" i="39"/>
  <c r="AU72" i="39"/>
  <c r="AP72" i="39"/>
  <c r="AP78" i="39" s="1"/>
  <c r="AO72" i="39"/>
  <c r="AQ72" i="39" s="1"/>
  <c r="AF72" i="39"/>
  <c r="AX72" i="39" s="1"/>
  <c r="Z72" i="39"/>
  <c r="S72" i="39"/>
  <c r="AN71" i="39"/>
  <c r="AM71" i="39"/>
  <c r="AL71" i="39"/>
  <c r="AK71" i="39"/>
  <c r="AJ71" i="39"/>
  <c r="AI71" i="39"/>
  <c r="AH71" i="39"/>
  <c r="AE71" i="39"/>
  <c r="AD71" i="39"/>
  <c r="Y71" i="39"/>
  <c r="X71" i="39"/>
  <c r="V71" i="39"/>
  <c r="U71" i="39"/>
  <c r="T71" i="39"/>
  <c r="BA70" i="39"/>
  <c r="AZ70" i="39"/>
  <c r="AU70" i="39"/>
  <c r="AP70" i="39"/>
  <c r="AO70" i="39"/>
  <c r="AQ70" i="39" s="1"/>
  <c r="AY70" i="39" s="1"/>
  <c r="AF70" i="39"/>
  <c r="AX70" i="39" s="1"/>
  <c r="Z70" i="39"/>
  <c r="AT70" i="39" s="1"/>
  <c r="S70" i="39"/>
  <c r="W70" i="39" s="1"/>
  <c r="AX69" i="39"/>
  <c r="AU69" i="39"/>
  <c r="AT69" i="39"/>
  <c r="AP69" i="39"/>
  <c r="BA69" i="39" s="1"/>
  <c r="AO69" i="39"/>
  <c r="AF69" i="39"/>
  <c r="Z69" i="39"/>
  <c r="S69" i="39"/>
  <c r="W69" i="39" s="1"/>
  <c r="AX68" i="39"/>
  <c r="AU68" i="39"/>
  <c r="AP68" i="39"/>
  <c r="AO68" i="39"/>
  <c r="AZ68" i="39" s="1"/>
  <c r="AF68" i="39"/>
  <c r="AC68" i="39"/>
  <c r="AW68" i="39" s="1"/>
  <c r="Z68" i="39"/>
  <c r="AT68" i="39" s="1"/>
  <c r="W68" i="39"/>
  <c r="S68" i="39"/>
  <c r="AZ67" i="39"/>
  <c r="AY67" i="39"/>
  <c r="AU67" i="39"/>
  <c r="AQ67" i="39"/>
  <c r="AP67" i="39"/>
  <c r="BA67" i="39" s="1"/>
  <c r="AO67" i="39"/>
  <c r="AF67" i="39"/>
  <c r="AX67" i="39" s="1"/>
  <c r="Z67" i="39"/>
  <c r="AT67" i="39" s="1"/>
  <c r="S67" i="39"/>
  <c r="W67" i="39" s="1"/>
  <c r="BA66" i="39"/>
  <c r="AU66" i="39"/>
  <c r="AP66" i="39"/>
  <c r="AO66" i="39"/>
  <c r="AF66" i="39"/>
  <c r="AX66" i="39" s="1"/>
  <c r="AB66" i="39"/>
  <c r="AV66" i="39" s="1"/>
  <c r="AA66" i="39"/>
  <c r="AG66" i="39" s="1"/>
  <c r="AR66" i="39" s="1"/>
  <c r="Z66" i="39"/>
  <c r="AT66" i="39" s="1"/>
  <c r="S66" i="39"/>
  <c r="W66" i="39" s="1"/>
  <c r="AC66" i="39" s="1"/>
  <c r="AW66" i="39" s="1"/>
  <c r="BA65" i="39"/>
  <c r="AX65" i="39"/>
  <c r="AU65" i="39"/>
  <c r="AU71" i="39" s="1"/>
  <c r="AT65" i="39"/>
  <c r="AT71" i="39" s="1"/>
  <c r="AP65" i="39"/>
  <c r="AO65" i="39"/>
  <c r="AF65" i="39"/>
  <c r="Z65" i="39"/>
  <c r="S65" i="39"/>
  <c r="AN64" i="39"/>
  <c r="AM64" i="39"/>
  <c r="AL64" i="39"/>
  <c r="AK64" i="39"/>
  <c r="AJ64" i="39"/>
  <c r="AI64" i="39"/>
  <c r="AH64" i="39"/>
  <c r="AE64" i="39"/>
  <c r="AD64" i="39"/>
  <c r="Y64" i="39"/>
  <c r="X64" i="39"/>
  <c r="V64" i="39"/>
  <c r="U64" i="39"/>
  <c r="T64" i="39"/>
  <c r="S64" i="39"/>
  <c r="AX63" i="39"/>
  <c r="AU63" i="39"/>
  <c r="AT63" i="39"/>
  <c r="AP63" i="39"/>
  <c r="BA63" i="39" s="1"/>
  <c r="AO63" i="39"/>
  <c r="AF63" i="39"/>
  <c r="Z63" i="39"/>
  <c r="S63" i="39"/>
  <c r="W63" i="39" s="1"/>
  <c r="W64" i="39" s="1"/>
  <c r="AX62" i="39"/>
  <c r="AU62" i="39"/>
  <c r="AP62" i="39"/>
  <c r="AO62" i="39"/>
  <c r="AZ62" i="39" s="1"/>
  <c r="AF62" i="39"/>
  <c r="AC62" i="39"/>
  <c r="AW62" i="39" s="1"/>
  <c r="Z62" i="39"/>
  <c r="AT62" i="39" s="1"/>
  <c r="W62" i="39"/>
  <c r="S62" i="39"/>
  <c r="AZ61" i="39"/>
  <c r="AY61" i="39"/>
  <c r="AU61" i="39"/>
  <c r="AQ61" i="39"/>
  <c r="AP61" i="39"/>
  <c r="BA61" i="39" s="1"/>
  <c r="AO61" i="39"/>
  <c r="AF61" i="39"/>
  <c r="AX61" i="39" s="1"/>
  <c r="Z61" i="39"/>
  <c r="AT61" i="39" s="1"/>
  <c r="W61" i="39"/>
  <c r="AC61" i="39" s="1"/>
  <c r="AW61" i="39" s="1"/>
  <c r="S61" i="39"/>
  <c r="BA60" i="39"/>
  <c r="AZ60" i="39"/>
  <c r="AU60" i="39"/>
  <c r="AP60" i="39"/>
  <c r="AO60" i="39"/>
  <c r="AQ60" i="39" s="1"/>
  <c r="AY60" i="39" s="1"/>
  <c r="AF60" i="39"/>
  <c r="AX60" i="39" s="1"/>
  <c r="AB60" i="39"/>
  <c r="AV60" i="39" s="1"/>
  <c r="Z60" i="39"/>
  <c r="AT60" i="39" s="1"/>
  <c r="S60" i="39"/>
  <c r="W60" i="39" s="1"/>
  <c r="AC60" i="39" s="1"/>
  <c r="AW60" i="39" s="1"/>
  <c r="BA59" i="39"/>
  <c r="AX59" i="39"/>
  <c r="AU59" i="39"/>
  <c r="AT59" i="39"/>
  <c r="AP59" i="39"/>
  <c r="AO59" i="39"/>
  <c r="AF59" i="39"/>
  <c r="Z59" i="39"/>
  <c r="W59" i="39"/>
  <c r="S59" i="39"/>
  <c r="AX58" i="39"/>
  <c r="AX64" i="39" s="1"/>
  <c r="AU58" i="39"/>
  <c r="AU64" i="39" s="1"/>
  <c r="AP58" i="39"/>
  <c r="BA58" i="39" s="1"/>
  <c r="AO58" i="39"/>
  <c r="AO64" i="39" s="1"/>
  <c r="AF58" i="39"/>
  <c r="Z58" i="39"/>
  <c r="W58" i="39"/>
  <c r="S58" i="39"/>
  <c r="AN57" i="39"/>
  <c r="AM57" i="39"/>
  <c r="AL57" i="39"/>
  <c r="AK57" i="39"/>
  <c r="AJ57" i="39"/>
  <c r="AI57" i="39"/>
  <c r="AH57" i="39"/>
  <c r="AF57" i="39"/>
  <c r="AE57" i="39"/>
  <c r="AD57" i="39"/>
  <c r="Y57" i="39"/>
  <c r="X57" i="39"/>
  <c r="W57" i="39"/>
  <c r="V57" i="39"/>
  <c r="U57" i="39"/>
  <c r="T57" i="39"/>
  <c r="S57" i="39"/>
  <c r="AX56" i="39"/>
  <c r="AX57" i="39" s="1"/>
  <c r="AU56" i="39"/>
  <c r="AU57" i="39" s="1"/>
  <c r="AP56" i="39"/>
  <c r="AO56" i="39"/>
  <c r="AO57" i="39" s="1"/>
  <c r="AF56" i="39"/>
  <c r="AC56" i="39"/>
  <c r="Z56" i="39"/>
  <c r="W56" i="39"/>
  <c r="S56" i="39"/>
  <c r="AN55" i="39"/>
  <c r="AM55" i="39"/>
  <c r="AL55" i="39"/>
  <c r="AK55" i="39"/>
  <c r="AJ55" i="39"/>
  <c r="AI55" i="39"/>
  <c r="AH55" i="39"/>
  <c r="AF55" i="39"/>
  <c r="AE55" i="39"/>
  <c r="AD55" i="39"/>
  <c r="Y55" i="39"/>
  <c r="X55" i="39"/>
  <c r="V55" i="39"/>
  <c r="U55" i="39"/>
  <c r="T55" i="39"/>
  <c r="AU54" i="39"/>
  <c r="AT54" i="39"/>
  <c r="AQ54" i="39"/>
  <c r="AY54" i="39" s="1"/>
  <c r="AP54" i="39"/>
  <c r="BA54" i="39" s="1"/>
  <c r="AO54" i="39"/>
  <c r="AZ54" i="39" s="1"/>
  <c r="AF54" i="39"/>
  <c r="AX54" i="39" s="1"/>
  <c r="AC54" i="39"/>
  <c r="AW54" i="39" s="1"/>
  <c r="Z54" i="39"/>
  <c r="W54" i="39"/>
  <c r="S54" i="39"/>
  <c r="AZ53" i="39"/>
  <c r="AU53" i="39"/>
  <c r="AQ53" i="39"/>
  <c r="AY53" i="39" s="1"/>
  <c r="AP53" i="39"/>
  <c r="BA53" i="39" s="1"/>
  <c r="AO53" i="39"/>
  <c r="AF53" i="39"/>
  <c r="AX53" i="39" s="1"/>
  <c r="Z53" i="39"/>
  <c r="AT53" i="39" s="1"/>
  <c r="W53" i="39"/>
  <c r="AC53" i="39" s="1"/>
  <c r="AW53" i="39" s="1"/>
  <c r="S53" i="39"/>
  <c r="BA52" i="39"/>
  <c r="AZ52" i="39"/>
  <c r="AU52" i="39"/>
  <c r="AP52" i="39"/>
  <c r="AO52" i="39"/>
  <c r="AQ52" i="39" s="1"/>
  <c r="AY52" i="39" s="1"/>
  <c r="AF52" i="39"/>
  <c r="AX52" i="39" s="1"/>
  <c r="Z52" i="39"/>
  <c r="AT52" i="39" s="1"/>
  <c r="S52" i="39"/>
  <c r="W52" i="39" s="1"/>
  <c r="AX51" i="39"/>
  <c r="AU51" i="39"/>
  <c r="AT51" i="39"/>
  <c r="AP51" i="39"/>
  <c r="BA51" i="39" s="1"/>
  <c r="AO51" i="39"/>
  <c r="AF51" i="39"/>
  <c r="AA51" i="39"/>
  <c r="Z51" i="39"/>
  <c r="S51" i="39"/>
  <c r="W51" i="39" s="1"/>
  <c r="BA50" i="39"/>
  <c r="AX50" i="39"/>
  <c r="AU50" i="39"/>
  <c r="AU55" i="39" s="1"/>
  <c r="AT50" i="39"/>
  <c r="AP50" i="39"/>
  <c r="AP55" i="39" s="1"/>
  <c r="AO50" i="39"/>
  <c r="AF50" i="39"/>
  <c r="Z50" i="39"/>
  <c r="S50" i="39"/>
  <c r="AN49" i="39"/>
  <c r="AM49" i="39"/>
  <c r="AL49" i="39"/>
  <c r="AK49" i="39"/>
  <c r="AJ49" i="39"/>
  <c r="AI49" i="39"/>
  <c r="AH49" i="39"/>
  <c r="AE49" i="39"/>
  <c r="AD49" i="39"/>
  <c r="Y49" i="39"/>
  <c r="X49" i="39"/>
  <c r="V49" i="39"/>
  <c r="U49" i="39"/>
  <c r="T49" i="39"/>
  <c r="BA48" i="39"/>
  <c r="AX48" i="39"/>
  <c r="AU48" i="39"/>
  <c r="AT48" i="39"/>
  <c r="AP48" i="39"/>
  <c r="AO48" i="39"/>
  <c r="AF48" i="39"/>
  <c r="Z48" i="39"/>
  <c r="S48" i="39"/>
  <c r="AZ47" i="39"/>
  <c r="AX47" i="39"/>
  <c r="AU47" i="39"/>
  <c r="AT47" i="39"/>
  <c r="AP47" i="39"/>
  <c r="AO47" i="39"/>
  <c r="AF47" i="39"/>
  <c r="AC47" i="39"/>
  <c r="AW47" i="39" s="1"/>
  <c r="Z47" i="39"/>
  <c r="W47" i="39"/>
  <c r="S47" i="39"/>
  <c r="BA46" i="39"/>
  <c r="AZ46" i="39"/>
  <c r="AU46" i="39"/>
  <c r="AU49" i="39" s="1"/>
  <c r="AQ46" i="39"/>
  <c r="AP46" i="39"/>
  <c r="AO46" i="39"/>
  <c r="AF46" i="39"/>
  <c r="Z46" i="39"/>
  <c r="AT46" i="39" s="1"/>
  <c r="AT49" i="39" s="1"/>
  <c r="S46" i="39"/>
  <c r="W46" i="39" s="1"/>
  <c r="BA45" i="39"/>
  <c r="AZ45" i="39"/>
  <c r="AP45" i="39"/>
  <c r="AO45" i="39"/>
  <c r="AN45" i="39"/>
  <c r="AM45" i="39"/>
  <c r="AL45" i="39"/>
  <c r="AK45" i="39"/>
  <c r="AJ45" i="39"/>
  <c r="AI45" i="39"/>
  <c r="AH45" i="39"/>
  <c r="AE45" i="39"/>
  <c r="AD45" i="39"/>
  <c r="Y45" i="39"/>
  <c r="X45" i="39"/>
  <c r="V45" i="39"/>
  <c r="U45" i="39"/>
  <c r="T45" i="39"/>
  <c r="BA44" i="39"/>
  <c r="AZ44" i="39"/>
  <c r="AU44" i="39"/>
  <c r="AU45" i="39" s="1"/>
  <c r="AQ44" i="39"/>
  <c r="AQ45" i="39" s="1"/>
  <c r="AP44" i="39"/>
  <c r="AO44" i="39"/>
  <c r="AF44" i="39"/>
  <c r="AX44" i="39" s="1"/>
  <c r="AX45" i="39" s="1"/>
  <c r="Z44" i="39"/>
  <c r="S44" i="39"/>
  <c r="S45" i="39" s="1"/>
  <c r="BA43" i="39"/>
  <c r="AZ43" i="39"/>
  <c r="AP43" i="39"/>
  <c r="AO43" i="39"/>
  <c r="AN43" i="39"/>
  <c r="AM43" i="39"/>
  <c r="AL43" i="39"/>
  <c r="AK43" i="39"/>
  <c r="AJ43" i="39"/>
  <c r="AI43" i="39"/>
  <c r="AH43" i="39"/>
  <c r="AE43" i="39"/>
  <c r="AD43" i="39"/>
  <c r="Y43" i="39"/>
  <c r="X43" i="39"/>
  <c r="V43" i="39"/>
  <c r="U43" i="39"/>
  <c r="T43" i="39"/>
  <c r="BA42" i="39"/>
  <c r="AZ42" i="39"/>
  <c r="AU42" i="39"/>
  <c r="AQ42" i="39"/>
  <c r="AP42" i="39"/>
  <c r="AO42" i="39"/>
  <c r="AO134" i="39" s="1"/>
  <c r="AF42" i="39"/>
  <c r="Z42" i="39"/>
  <c r="S42" i="39"/>
  <c r="S43" i="39" s="1"/>
  <c r="AN41" i="39"/>
  <c r="AM41" i="39"/>
  <c r="AL41" i="39"/>
  <c r="AK41" i="39"/>
  <c r="AJ41" i="39"/>
  <c r="AI41" i="39"/>
  <c r="AH41" i="39"/>
  <c r="AE41" i="39"/>
  <c r="AD41" i="39"/>
  <c r="Y41" i="39"/>
  <c r="X41" i="39"/>
  <c r="V41" i="39"/>
  <c r="U41" i="39"/>
  <c r="T41" i="39"/>
  <c r="BA40" i="39"/>
  <c r="AZ40" i="39"/>
  <c r="AU40" i="39"/>
  <c r="AQ40" i="39"/>
  <c r="AY40" i="39" s="1"/>
  <c r="AP40" i="39"/>
  <c r="AO40" i="39"/>
  <c r="AF40" i="39"/>
  <c r="AX40" i="39" s="1"/>
  <c r="Z40" i="39"/>
  <c r="AT40" i="39" s="1"/>
  <c r="S40" i="39"/>
  <c r="W40" i="39" s="1"/>
  <c r="BA39" i="39"/>
  <c r="AZ39" i="39"/>
  <c r="AX39" i="39"/>
  <c r="AU39" i="39"/>
  <c r="AT39" i="39"/>
  <c r="AP39" i="39"/>
  <c r="AO39" i="39"/>
  <c r="AQ39" i="39" s="1"/>
  <c r="AY39" i="39" s="1"/>
  <c r="AF39" i="39"/>
  <c r="Z39" i="39"/>
  <c r="S39" i="39"/>
  <c r="W39" i="39" s="1"/>
  <c r="BA38" i="39"/>
  <c r="AX38" i="39"/>
  <c r="AU38" i="39"/>
  <c r="AT38" i="39"/>
  <c r="AP38" i="39"/>
  <c r="AO38" i="39"/>
  <c r="AF38" i="39"/>
  <c r="Z38" i="39"/>
  <c r="S38" i="39"/>
  <c r="W38" i="39" s="1"/>
  <c r="AZ37" i="39"/>
  <c r="AX37" i="39"/>
  <c r="AU37" i="39"/>
  <c r="AU128" i="39" s="1"/>
  <c r="AT37" i="39"/>
  <c r="AP37" i="39"/>
  <c r="AO37" i="39"/>
  <c r="AF37" i="39"/>
  <c r="AF128" i="39" s="1"/>
  <c r="AC37" i="39"/>
  <c r="Z37" i="39"/>
  <c r="Z128" i="39" s="1"/>
  <c r="W37" i="39"/>
  <c r="S37" i="39"/>
  <c r="AU36" i="39"/>
  <c r="AN36" i="39"/>
  <c r="AM36" i="39"/>
  <c r="AL36" i="39"/>
  <c r="AK36" i="39"/>
  <c r="AJ36" i="39"/>
  <c r="AI36" i="39"/>
  <c r="AH36" i="39"/>
  <c r="AE36" i="39"/>
  <c r="AD36" i="39"/>
  <c r="Y36" i="39"/>
  <c r="X36" i="39"/>
  <c r="V36" i="39"/>
  <c r="U36" i="39"/>
  <c r="T36" i="39"/>
  <c r="AZ35" i="39"/>
  <c r="AX35" i="39"/>
  <c r="AU35" i="39"/>
  <c r="AT35" i="39"/>
  <c r="AP35" i="39"/>
  <c r="AO35" i="39"/>
  <c r="AF35" i="39"/>
  <c r="Z35" i="39"/>
  <c r="W35" i="39"/>
  <c r="AC35" i="39" s="1"/>
  <c r="AW35" i="39" s="1"/>
  <c r="S35" i="39"/>
  <c r="BA34" i="39"/>
  <c r="AZ34" i="39"/>
  <c r="AY34" i="39"/>
  <c r="AU34" i="39"/>
  <c r="AQ34" i="39"/>
  <c r="AP34" i="39"/>
  <c r="AO34" i="39"/>
  <c r="AF34" i="39"/>
  <c r="AX34" i="39" s="1"/>
  <c r="Z34" i="39"/>
  <c r="AT34" i="39" s="1"/>
  <c r="S34" i="39"/>
  <c r="W34" i="39" s="1"/>
  <c r="BA33" i="39"/>
  <c r="AZ33" i="39"/>
  <c r="AX33" i="39"/>
  <c r="AU33" i="39"/>
  <c r="AT33" i="39"/>
  <c r="AP33" i="39"/>
  <c r="AO33" i="39"/>
  <c r="AQ33" i="39" s="1"/>
  <c r="AY33" i="39" s="1"/>
  <c r="AF33" i="39"/>
  <c r="AA33" i="39"/>
  <c r="Z33" i="39"/>
  <c r="S33" i="39"/>
  <c r="W33" i="39" s="1"/>
  <c r="BA32" i="39"/>
  <c r="AX32" i="39"/>
  <c r="AU32" i="39"/>
  <c r="AT32" i="39"/>
  <c r="AS32" i="39"/>
  <c r="AP32" i="39"/>
  <c r="AO32" i="39"/>
  <c r="AF32" i="39"/>
  <c r="AB32" i="39"/>
  <c r="AV32" i="39" s="1"/>
  <c r="Z32" i="39"/>
  <c r="S32" i="39"/>
  <c r="W32" i="39" s="1"/>
  <c r="AZ31" i="39"/>
  <c r="AX31" i="39"/>
  <c r="AU31" i="39"/>
  <c r="AT31" i="39"/>
  <c r="AT36" i="39" s="1"/>
  <c r="AP31" i="39"/>
  <c r="AO31" i="39"/>
  <c r="AF31" i="39"/>
  <c r="AF36" i="39" s="1"/>
  <c r="Z31" i="39"/>
  <c r="Z36" i="39" s="1"/>
  <c r="W31" i="39"/>
  <c r="W36" i="39" s="1"/>
  <c r="S31" i="39"/>
  <c r="AN30" i="39"/>
  <c r="AM30" i="39"/>
  <c r="AL30" i="39"/>
  <c r="AK30" i="39"/>
  <c r="AJ30" i="39"/>
  <c r="AI30" i="39"/>
  <c r="AH30" i="39"/>
  <c r="AE30" i="39"/>
  <c r="AD30" i="39"/>
  <c r="Y30" i="39"/>
  <c r="X30" i="39"/>
  <c r="W30" i="39"/>
  <c r="V30" i="39"/>
  <c r="U30" i="39"/>
  <c r="T30" i="39"/>
  <c r="S30" i="39"/>
  <c r="AZ29" i="39"/>
  <c r="AX29" i="39"/>
  <c r="AU29" i="39"/>
  <c r="AT29" i="39"/>
  <c r="AP29" i="39"/>
  <c r="AO29" i="39"/>
  <c r="AF29" i="39"/>
  <c r="AC29" i="39"/>
  <c r="AW29" i="39" s="1"/>
  <c r="Z29" i="39"/>
  <c r="W29" i="39"/>
  <c r="S29" i="39"/>
  <c r="BA28" i="39"/>
  <c r="AZ28" i="39"/>
  <c r="AU28" i="39"/>
  <c r="AU30" i="39" s="1"/>
  <c r="AQ28" i="39"/>
  <c r="AY28" i="39" s="1"/>
  <c r="AP28" i="39"/>
  <c r="AO28" i="39"/>
  <c r="AF28" i="39"/>
  <c r="AX28" i="39" s="1"/>
  <c r="Z28" i="39"/>
  <c r="AT28" i="39" s="1"/>
  <c r="S28" i="39"/>
  <c r="W28" i="39" s="1"/>
  <c r="BA27" i="39"/>
  <c r="AZ27" i="39"/>
  <c r="AX27" i="39"/>
  <c r="AU27" i="39"/>
  <c r="AT27" i="39"/>
  <c r="AP27" i="39"/>
  <c r="AO27" i="39"/>
  <c r="AQ27" i="39" s="1"/>
  <c r="AY27" i="39" s="1"/>
  <c r="AF27" i="39"/>
  <c r="Z27" i="39"/>
  <c r="S27" i="39"/>
  <c r="W27" i="39" s="1"/>
  <c r="BA26" i="39"/>
  <c r="AX26" i="39"/>
  <c r="AU26" i="39"/>
  <c r="AT26" i="39"/>
  <c r="AP26" i="39"/>
  <c r="AO26" i="39"/>
  <c r="AF26" i="39"/>
  <c r="Z26" i="39"/>
  <c r="S26" i="39"/>
  <c r="W26" i="39" s="1"/>
  <c r="AZ25" i="39"/>
  <c r="AX25" i="39"/>
  <c r="AU25" i="39"/>
  <c r="AT25" i="39"/>
  <c r="AP25" i="39"/>
  <c r="AO25" i="39"/>
  <c r="AF25" i="39"/>
  <c r="AC25" i="39"/>
  <c r="Z25" i="39"/>
  <c r="W25" i="39"/>
  <c r="S25" i="39"/>
  <c r="AU24" i="39"/>
  <c r="AN24" i="39"/>
  <c r="AM24" i="39"/>
  <c r="AL24" i="39"/>
  <c r="AK24" i="39"/>
  <c r="AJ24" i="39"/>
  <c r="AI24" i="39"/>
  <c r="AH24" i="39"/>
  <c r="AE24" i="39"/>
  <c r="AD24" i="39"/>
  <c r="Y24" i="39"/>
  <c r="X24" i="39"/>
  <c r="V24" i="39"/>
  <c r="U24" i="39"/>
  <c r="T24" i="39"/>
  <c r="AZ23" i="39"/>
  <c r="AX23" i="39"/>
  <c r="AU23" i="39"/>
  <c r="AT23" i="39"/>
  <c r="AP23" i="39"/>
  <c r="AO23" i="39"/>
  <c r="AF23" i="39"/>
  <c r="Z23" i="39"/>
  <c r="W23" i="39"/>
  <c r="S23" i="39"/>
  <c r="BA22" i="39"/>
  <c r="AZ22" i="39"/>
  <c r="AY22" i="39"/>
  <c r="AU22" i="39"/>
  <c r="AQ22" i="39"/>
  <c r="AP22" i="39"/>
  <c r="AO22" i="39"/>
  <c r="AF22" i="39"/>
  <c r="Z22" i="39"/>
  <c r="S22" i="39"/>
  <c r="BA21" i="39"/>
  <c r="AZ21" i="39"/>
  <c r="AX21" i="39"/>
  <c r="AU21" i="39"/>
  <c r="AT21" i="39"/>
  <c r="AP21" i="39"/>
  <c r="AO21" i="39"/>
  <c r="AQ21" i="39" s="1"/>
  <c r="AY21" i="39" s="1"/>
  <c r="AF21" i="39"/>
  <c r="AA21" i="39"/>
  <c r="Z21" i="39"/>
  <c r="S21" i="39"/>
  <c r="W21" i="39" s="1"/>
  <c r="BA20" i="39"/>
  <c r="AX20" i="39"/>
  <c r="AU20" i="39"/>
  <c r="AT20" i="39"/>
  <c r="AS20" i="39"/>
  <c r="AP20" i="39"/>
  <c r="AO20" i="39"/>
  <c r="AF20" i="39"/>
  <c r="AB20" i="39"/>
  <c r="AV20" i="39" s="1"/>
  <c r="Z20" i="39"/>
  <c r="S20" i="39"/>
  <c r="W20" i="39" s="1"/>
  <c r="AZ19" i="39"/>
  <c r="AX19" i="39"/>
  <c r="AU19" i="39"/>
  <c r="AU127" i="39" s="1"/>
  <c r="AT19" i="39"/>
  <c r="AP19" i="39"/>
  <c r="AO19" i="39"/>
  <c r="AO24" i="39" s="1"/>
  <c r="AF19" i="39"/>
  <c r="AF127" i="39" s="1"/>
  <c r="Z19" i="39"/>
  <c r="Z127" i="39" s="1"/>
  <c r="W19" i="39"/>
  <c r="S19" i="39"/>
  <c r="AN18" i="39"/>
  <c r="AM18" i="39"/>
  <c r="AL18" i="39"/>
  <c r="AK18" i="39"/>
  <c r="AJ18" i="39"/>
  <c r="AI18" i="39"/>
  <c r="AH18" i="39"/>
  <c r="AE18" i="39"/>
  <c r="AD18" i="39"/>
  <c r="Y18" i="39"/>
  <c r="X18" i="39"/>
  <c r="V18" i="39"/>
  <c r="U18" i="39"/>
  <c r="T18" i="39"/>
  <c r="S18" i="39"/>
  <c r="AZ17" i="39"/>
  <c r="AX17" i="39"/>
  <c r="AU17" i="39"/>
  <c r="AU132" i="39" s="1"/>
  <c r="AT17" i="39"/>
  <c r="AP17" i="39"/>
  <c r="AO17" i="39"/>
  <c r="AF17" i="39"/>
  <c r="AC17" i="39"/>
  <c r="Z17" i="39"/>
  <c r="W17" i="39"/>
  <c r="S17" i="39"/>
  <c r="BA16" i="39"/>
  <c r="AZ16" i="39"/>
  <c r="AU16" i="39"/>
  <c r="AU18" i="39" s="1"/>
  <c r="AQ16" i="39"/>
  <c r="AY16" i="39" s="1"/>
  <c r="AP16" i="39"/>
  <c r="AO16" i="39"/>
  <c r="AF16" i="39"/>
  <c r="Z16" i="39"/>
  <c r="AT16" i="39" s="1"/>
  <c r="S16" i="39"/>
  <c r="W16" i="39" s="1"/>
  <c r="BA15" i="39"/>
  <c r="AZ15" i="39"/>
  <c r="AX15" i="39"/>
  <c r="AU15" i="39"/>
  <c r="AT15" i="39"/>
  <c r="AP15" i="39"/>
  <c r="AO15" i="39"/>
  <c r="AQ15" i="39" s="1"/>
  <c r="AY15" i="39" s="1"/>
  <c r="AF15" i="39"/>
  <c r="Z15" i="39"/>
  <c r="S15" i="39"/>
  <c r="W15" i="39" s="1"/>
  <c r="BA14" i="39"/>
  <c r="AX14" i="39"/>
  <c r="AU14" i="39"/>
  <c r="AT14" i="39"/>
  <c r="AP14" i="39"/>
  <c r="AO14" i="39"/>
  <c r="AF14" i="39"/>
  <c r="Z14" i="39"/>
  <c r="W14" i="39"/>
  <c r="AB14" i="39" s="1"/>
  <c r="S14" i="39"/>
  <c r="S126" i="39" s="1"/>
  <c r="AU13" i="39"/>
  <c r="AT13" i="39"/>
  <c r="AN13" i="39"/>
  <c r="AM13" i="39"/>
  <c r="AL13" i="39"/>
  <c r="AK13" i="39"/>
  <c r="AJ13" i="39"/>
  <c r="AI13" i="39"/>
  <c r="AH13" i="39"/>
  <c r="AE13" i="39"/>
  <c r="AD13" i="39"/>
  <c r="Z13" i="39"/>
  <c r="Y13" i="39"/>
  <c r="X13" i="39"/>
  <c r="V13" i="39"/>
  <c r="U13" i="39"/>
  <c r="T13" i="39"/>
  <c r="AX12" i="39"/>
  <c r="AX135" i="39" s="1"/>
  <c r="AU12" i="39"/>
  <c r="AT12" i="39"/>
  <c r="AP12" i="39"/>
  <c r="AP135" i="39" s="1"/>
  <c r="AO12" i="39"/>
  <c r="AF12" i="39"/>
  <c r="Z12" i="39"/>
  <c r="S12" i="39"/>
  <c r="S135" i="39" s="1"/>
  <c r="AA148" i="40" l="1"/>
  <c r="AB148" i="40"/>
  <c r="AV148" i="40" s="1"/>
  <c r="AS148" i="40"/>
  <c r="AE199" i="42"/>
  <c r="AE169" i="40"/>
  <c r="AO198" i="42"/>
  <c r="O199" i="42"/>
  <c r="U199" i="42"/>
  <c r="I199" i="42"/>
  <c r="M199" i="42"/>
  <c r="Q199" i="42"/>
  <c r="Y199" i="42"/>
  <c r="Z198" i="42" s="1"/>
  <c r="AI199" i="42"/>
  <c r="AP198" i="42" s="1"/>
  <c r="AC16" i="42"/>
  <c r="AW16" i="42" s="1"/>
  <c r="AB16" i="42"/>
  <c r="AV16" i="42" s="1"/>
  <c r="AS16" i="42"/>
  <c r="AA16" i="42"/>
  <c r="AG16" i="42" s="1"/>
  <c r="AR16" i="42" s="1"/>
  <c r="AS32" i="42"/>
  <c r="AA32" i="42"/>
  <c r="AC32" i="42"/>
  <c r="AW32" i="42" s="1"/>
  <c r="AB32" i="42"/>
  <c r="AV32" i="42" s="1"/>
  <c r="AA39" i="42"/>
  <c r="W41" i="42"/>
  <c r="AB39" i="42"/>
  <c r="AS39" i="42"/>
  <c r="AC39" i="42"/>
  <c r="AS54" i="42"/>
  <c r="AA54" i="42"/>
  <c r="AC54" i="42"/>
  <c r="AW54" i="42" s="1"/>
  <c r="AB54" i="42"/>
  <c r="AV54" i="42" s="1"/>
  <c r="AX22" i="42"/>
  <c r="AA21" i="42"/>
  <c r="AB21" i="42"/>
  <c r="AV21" i="42" s="1"/>
  <c r="AC21" i="42"/>
  <c r="AW21" i="42" s="1"/>
  <c r="AS21" i="42"/>
  <c r="AR27" i="42"/>
  <c r="AX38" i="42"/>
  <c r="AB44" i="42"/>
  <c r="AV42" i="42"/>
  <c r="AV44" i="42" s="1"/>
  <c r="AR19" i="42"/>
  <c r="AA29" i="42"/>
  <c r="AG29" i="42" s="1"/>
  <c r="AR29" i="42" s="1"/>
  <c r="AB29" i="42"/>
  <c r="AV29" i="42" s="1"/>
  <c r="AC29" i="42"/>
  <c r="AW29" i="42" s="1"/>
  <c r="AS29" i="42"/>
  <c r="AR35" i="42"/>
  <c r="AS40" i="42"/>
  <c r="AA40" i="42"/>
  <c r="AC40" i="42"/>
  <c r="AW40" i="42" s="1"/>
  <c r="AB40" i="42"/>
  <c r="AV40" i="42" s="1"/>
  <c r="AY14" i="42"/>
  <c r="AA15" i="42"/>
  <c r="AS15" i="42"/>
  <c r="AC15" i="42"/>
  <c r="AW15" i="42" s="1"/>
  <c r="AB15" i="42"/>
  <c r="AV15" i="42" s="1"/>
  <c r="AS24" i="42"/>
  <c r="AA24" i="42"/>
  <c r="AG24" i="42" s="1"/>
  <c r="AR24" i="42" s="1"/>
  <c r="AC24" i="42"/>
  <c r="AW24" i="42" s="1"/>
  <c r="AB24" i="42"/>
  <c r="AV24" i="42" s="1"/>
  <c r="BA15" i="42"/>
  <c r="S206" i="42"/>
  <c r="W17" i="42"/>
  <c r="AF206" i="42"/>
  <c r="AX17" i="42"/>
  <c r="S22" i="42"/>
  <c r="AF22" i="42"/>
  <c r="S30" i="42"/>
  <c r="AC50" i="42"/>
  <c r="AP52" i="42"/>
  <c r="BA58" i="42"/>
  <c r="AV59" i="42"/>
  <c r="AB60" i="42"/>
  <c r="AV60" i="42" s="1"/>
  <c r="AS60" i="42"/>
  <c r="AA60" i="42"/>
  <c r="W64" i="42"/>
  <c r="AT71" i="42"/>
  <c r="AQ13" i="42"/>
  <c r="AY13" i="42" s="1"/>
  <c r="W14" i="42"/>
  <c r="Z206" i="42"/>
  <c r="AT17" i="42"/>
  <c r="AP18" i="42"/>
  <c r="AZ19" i="42"/>
  <c r="AZ22" i="42" s="1"/>
  <c r="S26" i="42"/>
  <c r="AQ23" i="42"/>
  <c r="AP26" i="42"/>
  <c r="AZ27" i="42"/>
  <c r="AZ30" i="42" s="1"/>
  <c r="AX28" i="42"/>
  <c r="AX30" i="42" s="1"/>
  <c r="AB30" i="42"/>
  <c r="S34" i="42"/>
  <c r="AQ31" i="42"/>
  <c r="AP34" i="42"/>
  <c r="AZ35" i="42"/>
  <c r="AZ38" i="42" s="1"/>
  <c r="AX36" i="42"/>
  <c r="W37" i="42"/>
  <c r="AQ39" i="42"/>
  <c r="S201" i="42"/>
  <c r="W47" i="42"/>
  <c r="AF201" i="42"/>
  <c r="AX47" i="42"/>
  <c r="BA201" i="42"/>
  <c r="AA48" i="42"/>
  <c r="BA50" i="42"/>
  <c r="S52" i="42"/>
  <c r="AC55" i="42"/>
  <c r="AW55" i="42" s="1"/>
  <c r="AB55" i="42"/>
  <c r="AV55" i="42" s="1"/>
  <c r="AS56" i="42"/>
  <c r="AB56" i="42"/>
  <c r="AV56" i="42" s="1"/>
  <c r="AQ57" i="42"/>
  <c r="AY57" i="42" s="1"/>
  <c r="AC66" i="42"/>
  <c r="AW66" i="42" s="1"/>
  <c r="AB66" i="42"/>
  <c r="AV66" i="42" s="1"/>
  <c r="AC67" i="42"/>
  <c r="AW67" i="42" s="1"/>
  <c r="AB67" i="42"/>
  <c r="AV67" i="42" s="1"/>
  <c r="AS67" i="42"/>
  <c r="AA67" i="42"/>
  <c r="AA75" i="42"/>
  <c r="AC75" i="42"/>
  <c r="AW75" i="42" s="1"/>
  <c r="AB75" i="42"/>
  <c r="AV75" i="42" s="1"/>
  <c r="W89" i="42"/>
  <c r="AA86" i="42"/>
  <c r="AS86" i="42"/>
  <c r="AC86" i="42"/>
  <c r="AB86" i="42"/>
  <c r="AS97" i="42"/>
  <c r="AB97" i="42"/>
  <c r="AV97" i="42" s="1"/>
  <c r="AA97" i="42"/>
  <c r="W98" i="42"/>
  <c r="AC97" i="42"/>
  <c r="AW97" i="42" s="1"/>
  <c r="AF111" i="42"/>
  <c r="AX105" i="42"/>
  <c r="AX111" i="42" s="1"/>
  <c r="AS115" i="42"/>
  <c r="AA115" i="42"/>
  <c r="AB115" i="42"/>
  <c r="AS144" i="42"/>
  <c r="AS146" i="42" s="1"/>
  <c r="AB144" i="42"/>
  <c r="W146" i="42"/>
  <c r="AC144" i="42"/>
  <c r="AA144" i="42"/>
  <c r="S200" i="42"/>
  <c r="S18" i="42"/>
  <c r="AO200" i="42"/>
  <c r="AA13" i="42"/>
  <c r="AX202" i="42"/>
  <c r="AX15" i="42"/>
  <c r="AZ16" i="42"/>
  <c r="AZ202" i="42" s="1"/>
  <c r="AO206" i="42"/>
  <c r="Z18" i="42"/>
  <c r="AQ19" i="42"/>
  <c r="BA22" i="42"/>
  <c r="W23" i="42"/>
  <c r="AZ24" i="42"/>
  <c r="AZ26" i="42" s="1"/>
  <c r="AA25" i="42"/>
  <c r="AS25" i="42"/>
  <c r="Z26" i="42"/>
  <c r="AQ27" i="42"/>
  <c r="BA30" i="42"/>
  <c r="W31" i="42"/>
  <c r="AZ32" i="42"/>
  <c r="AZ34" i="42" s="1"/>
  <c r="AA33" i="42"/>
  <c r="AS33" i="42"/>
  <c r="Z34" i="42"/>
  <c r="AQ35" i="42"/>
  <c r="BA38" i="42"/>
  <c r="AX39" i="42"/>
  <c r="AX41" i="42" s="1"/>
  <c r="AZ40" i="42"/>
  <c r="S44" i="42"/>
  <c r="AQ42" i="42"/>
  <c r="AU209" i="42"/>
  <c r="AU46" i="42"/>
  <c r="AZ45" i="42"/>
  <c r="Z201" i="42"/>
  <c r="Z52" i="42"/>
  <c r="AT47" i="42"/>
  <c r="AB49" i="42"/>
  <c r="AV49" i="42" s="1"/>
  <c r="AA50" i="42"/>
  <c r="AS50" i="42"/>
  <c r="AQ51" i="42"/>
  <c r="AY51" i="42" s="1"/>
  <c r="AB53" i="42"/>
  <c r="AS55" i="42"/>
  <c r="AA57" i="42"/>
  <c r="AG57" i="42" s="1"/>
  <c r="AR57" i="42" s="1"/>
  <c r="AS57" i="42"/>
  <c r="Z58" i="42"/>
  <c r="AF58" i="42"/>
  <c r="AA59" i="42"/>
  <c r="AC59" i="42"/>
  <c r="AX59" i="42"/>
  <c r="AC60" i="42"/>
  <c r="AW60" i="42" s="1"/>
  <c r="AS62" i="42"/>
  <c r="AS64" i="42" s="1"/>
  <c r="AB62" i="42"/>
  <c r="AV62" i="42" s="1"/>
  <c r="AC62" i="42"/>
  <c r="AW62" i="42" s="1"/>
  <c r="AA62" i="42"/>
  <c r="AG62" i="42" s="1"/>
  <c r="AR62" i="42" s="1"/>
  <c r="AF64" i="42"/>
  <c r="AP64" i="42"/>
  <c r="AP69" i="42"/>
  <c r="AQ65" i="42"/>
  <c r="AZ71" i="42"/>
  <c r="AZ76" i="42" s="1"/>
  <c r="AQ71" i="42"/>
  <c r="AY71" i="42" s="1"/>
  <c r="AT74" i="42"/>
  <c r="AA74" i="42"/>
  <c r="AS75" i="42"/>
  <c r="S78" i="42"/>
  <c r="W77" i="42"/>
  <c r="AX85" i="42"/>
  <c r="AZ80" i="42"/>
  <c r="AQ80" i="42"/>
  <c r="AY80" i="42" s="1"/>
  <c r="AA92" i="42"/>
  <c r="AG92" i="42" s="1"/>
  <c r="AR92" i="42" s="1"/>
  <c r="AS92" i="42"/>
  <c r="AC92" i="42"/>
  <c r="AW92" i="42" s="1"/>
  <c r="AT94" i="42"/>
  <c r="AA94" i="42"/>
  <c r="AT104" i="42"/>
  <c r="AA106" i="42"/>
  <c r="AS106" i="42"/>
  <c r="AB106" i="42"/>
  <c r="AV106" i="42" s="1"/>
  <c r="AA112" i="42"/>
  <c r="AC112" i="42"/>
  <c r="W114" i="42"/>
  <c r="AB112" i="42"/>
  <c r="AS112" i="42"/>
  <c r="AS114" i="42" s="1"/>
  <c r="AA126" i="42"/>
  <c r="AC126" i="42"/>
  <c r="AW126" i="42" s="1"/>
  <c r="AB126" i="42"/>
  <c r="AV126" i="42" s="1"/>
  <c r="W130" i="42"/>
  <c r="AS126" i="42"/>
  <c r="AS129" i="42"/>
  <c r="AB129" i="42"/>
  <c r="AV129" i="42" s="1"/>
  <c r="AC129" i="42"/>
  <c r="AW129" i="42" s="1"/>
  <c r="AA129" i="42"/>
  <c r="AG129" i="42" s="1"/>
  <c r="AR129" i="42" s="1"/>
  <c r="AX131" i="42"/>
  <c r="AX133" i="42" s="1"/>
  <c r="AF133" i="42"/>
  <c r="AQ18" i="42"/>
  <c r="AU200" i="42"/>
  <c r="AU18" i="42"/>
  <c r="AY12" i="42"/>
  <c r="AC13" i="42"/>
  <c r="AW13" i="42" s="1"/>
  <c r="AP202" i="42"/>
  <c r="BA14" i="42"/>
  <c r="BA202" i="42" s="1"/>
  <c r="AS22" i="42"/>
  <c r="AS20" i="42"/>
  <c r="AB20" i="42"/>
  <c r="AV20" i="42" s="1"/>
  <c r="AV22" i="42" s="1"/>
  <c r="W22" i="42"/>
  <c r="AA22" i="42"/>
  <c r="AS30" i="42"/>
  <c r="AS28" i="42"/>
  <c r="AB28" i="42"/>
  <c r="AV28" i="42" s="1"/>
  <c r="AV30" i="42" s="1"/>
  <c r="W30" i="42"/>
  <c r="AS36" i="42"/>
  <c r="AB36" i="42"/>
  <c r="AV36" i="42" s="1"/>
  <c r="W38" i="42"/>
  <c r="Z209" i="42"/>
  <c r="AT45" i="42"/>
  <c r="AG49" i="42"/>
  <c r="AR49" i="42" s="1"/>
  <c r="AS49" i="42"/>
  <c r="AX49" i="42"/>
  <c r="AS53" i="42"/>
  <c r="AS58" i="42" s="1"/>
  <c r="AQ78" i="42"/>
  <c r="Z85" i="42"/>
  <c r="AT79" i="42"/>
  <c r="AT85" i="42" s="1"/>
  <c r="BA79" i="42"/>
  <c r="BA85" i="42" s="1"/>
  <c r="AP85" i="42"/>
  <c r="AQ79" i="42"/>
  <c r="AA98" i="42"/>
  <c r="AG96" i="42"/>
  <c r="S104" i="42"/>
  <c r="W100" i="42"/>
  <c r="AQ101" i="42"/>
  <c r="AY101" i="42" s="1"/>
  <c r="AZ101" i="42"/>
  <c r="AS103" i="42"/>
  <c r="AB103" i="42"/>
  <c r="AV103" i="42" s="1"/>
  <c r="AA103" i="42"/>
  <c r="AG103" i="42" s="1"/>
  <c r="AR103" i="42" s="1"/>
  <c r="AC103" i="42"/>
  <c r="AW103" i="42" s="1"/>
  <c r="AT108" i="42"/>
  <c r="AT111" i="42" s="1"/>
  <c r="Z111" i="42"/>
  <c r="AA124" i="42"/>
  <c r="AT123" i="42"/>
  <c r="AA123" i="42"/>
  <c r="Z130" i="42"/>
  <c r="AT125" i="42"/>
  <c r="AT130" i="42" s="1"/>
  <c r="AA125" i="42"/>
  <c r="AZ137" i="42"/>
  <c r="AZ143" i="42" s="1"/>
  <c r="AQ137" i="42"/>
  <c r="AO143" i="42"/>
  <c r="W12" i="42"/>
  <c r="AP200" i="42"/>
  <c r="AT12" i="42"/>
  <c r="AX12" i="42"/>
  <c r="AB13" i="42"/>
  <c r="AV13" i="42" s="1"/>
  <c r="AO202" i="42"/>
  <c r="AT14" i="42"/>
  <c r="AU206" i="42"/>
  <c r="AF18" i="42"/>
  <c r="AC20" i="42"/>
  <c r="AW20" i="42" s="1"/>
  <c r="AW22" i="42" s="1"/>
  <c r="Z22" i="42"/>
  <c r="AB25" i="42"/>
  <c r="AV25" i="42" s="1"/>
  <c r="AF26" i="42"/>
  <c r="AW30" i="42"/>
  <c r="AC28" i="42"/>
  <c r="AW28" i="42" s="1"/>
  <c r="Z30" i="42"/>
  <c r="AB33" i="42"/>
  <c r="AV33" i="42" s="1"/>
  <c r="AF34" i="42"/>
  <c r="AC36" i="42"/>
  <c r="AW36" i="42" s="1"/>
  <c r="Z38" i="42"/>
  <c r="AZ41" i="42"/>
  <c r="AT39" i="42"/>
  <c r="AT41" i="42" s="1"/>
  <c r="W44" i="42"/>
  <c r="AC42" i="42"/>
  <c r="AU44" i="42"/>
  <c r="AA43" i="42"/>
  <c r="AG43" i="42" s="1"/>
  <c r="AR43" i="42" s="1"/>
  <c r="AS43" i="42"/>
  <c r="AS44" i="42" s="1"/>
  <c r="S209" i="42"/>
  <c r="S46" i="42"/>
  <c r="W45" i="42"/>
  <c r="AF209" i="42"/>
  <c r="AX45" i="42"/>
  <c r="AQ45" i="42"/>
  <c r="AO46" i="42"/>
  <c r="AO201" i="42"/>
  <c r="AO52" i="42"/>
  <c r="AY47" i="42"/>
  <c r="AS48" i="42"/>
  <c r="AB48" i="42"/>
  <c r="AV48" i="42" s="1"/>
  <c r="AC49" i="42"/>
  <c r="AW49" i="42" s="1"/>
  <c r="AQ49" i="42"/>
  <c r="AY49" i="42" s="1"/>
  <c r="AY206" i="42" s="1"/>
  <c r="S207" i="42"/>
  <c r="AB50" i="42"/>
  <c r="AO207" i="42"/>
  <c r="AQ50" i="42"/>
  <c r="AX207" i="42"/>
  <c r="AU52" i="42"/>
  <c r="AC53" i="42"/>
  <c r="AG53" i="42" s="1"/>
  <c r="AQ58" i="42"/>
  <c r="AY53" i="42"/>
  <c r="AY58" i="42" s="1"/>
  <c r="AA55" i="42"/>
  <c r="AG55" i="42" s="1"/>
  <c r="AR55" i="42" s="1"/>
  <c r="AA56" i="42"/>
  <c r="AG56" i="42" s="1"/>
  <c r="AR56" i="42" s="1"/>
  <c r="W58" i="42"/>
  <c r="AQ61" i="42"/>
  <c r="AY61" i="42" s="1"/>
  <c r="AZ61" i="42"/>
  <c r="AZ206" i="42" s="1"/>
  <c r="AA63" i="42"/>
  <c r="AB63" i="42"/>
  <c r="AV63" i="42" s="1"/>
  <c r="AS63" i="42"/>
  <c r="AA66" i="42"/>
  <c r="AG66" i="42" s="1"/>
  <c r="AR66" i="42" s="1"/>
  <c r="AT76" i="42"/>
  <c r="AC72" i="42"/>
  <c r="AW72" i="42" s="1"/>
  <c r="AB72" i="42"/>
  <c r="AV72" i="42" s="1"/>
  <c r="AS72" i="42"/>
  <c r="AA72" i="42"/>
  <c r="AY77" i="42"/>
  <c r="AC81" i="42"/>
  <c r="AW81" i="42" s="1"/>
  <c r="AB81" i="42"/>
  <c r="AV81" i="42" s="1"/>
  <c r="AA81" i="42"/>
  <c r="AS81" i="42"/>
  <c r="AA84" i="42"/>
  <c r="AG84" i="42" s="1"/>
  <c r="AR84" i="42" s="1"/>
  <c r="AS84" i="42"/>
  <c r="AC84" i="42"/>
  <c r="AW84" i="42" s="1"/>
  <c r="AX88" i="42"/>
  <c r="AF89" i="42"/>
  <c r="AZ98" i="42"/>
  <c r="AF104" i="42"/>
  <c r="AX99" i="42"/>
  <c r="AX104" i="42" s="1"/>
  <c r="AP114" i="42"/>
  <c r="BA113" i="42"/>
  <c r="BA114" i="42" s="1"/>
  <c r="AC115" i="42"/>
  <c r="AQ118" i="42"/>
  <c r="AY118" i="42" s="1"/>
  <c r="BA118" i="42"/>
  <c r="AQ128" i="42"/>
  <c r="AY128" i="42" s="1"/>
  <c r="AZ128" i="42"/>
  <c r="AA168" i="42"/>
  <c r="AB168" i="42"/>
  <c r="AV168" i="42" s="1"/>
  <c r="AS168" i="42"/>
  <c r="AC168" i="42"/>
  <c r="AW168" i="42" s="1"/>
  <c r="Z203" i="42"/>
  <c r="AO203" i="42"/>
  <c r="AO64" i="42"/>
  <c r="AZ59" i="42"/>
  <c r="AT59" i="42"/>
  <c r="AW70" i="42"/>
  <c r="BA76" i="42"/>
  <c r="AT208" i="42"/>
  <c r="AT78" i="42"/>
  <c r="AW79" i="42"/>
  <c r="AZ86" i="42"/>
  <c r="AZ89" i="42" s="1"/>
  <c r="AQ86" i="42"/>
  <c r="AT90" i="42"/>
  <c r="AT95" i="42" s="1"/>
  <c r="Z95" i="42"/>
  <c r="AU95" i="42"/>
  <c r="AF95" i="42"/>
  <c r="AY96" i="42"/>
  <c r="AS99" i="42"/>
  <c r="AB99" i="42"/>
  <c r="AA99" i="42"/>
  <c r="AO104" i="42"/>
  <c r="AS105" i="42"/>
  <c r="AB105" i="42"/>
  <c r="W111" i="42"/>
  <c r="AA105" i="42"/>
  <c r="AZ111" i="42"/>
  <c r="AS107" i="42"/>
  <c r="Z114" i="42"/>
  <c r="AT116" i="42"/>
  <c r="AT120" i="42" s="1"/>
  <c r="Z120" i="42"/>
  <c r="AQ116" i="42"/>
  <c r="AY116" i="42" s="1"/>
  <c r="AZ116" i="42"/>
  <c r="AB127" i="42"/>
  <c r="AV127" i="42" s="1"/>
  <c r="AS127" i="42"/>
  <c r="AA127" i="42"/>
  <c r="BA132" i="42"/>
  <c r="BA133" i="42" s="1"/>
  <c r="AQ132" i="42"/>
  <c r="AY132" i="42" s="1"/>
  <c r="AY133" i="42" s="1"/>
  <c r="AD196" i="42"/>
  <c r="AZ149" i="42"/>
  <c r="AQ149" i="42"/>
  <c r="AY149" i="42" s="1"/>
  <c r="AS161" i="42"/>
  <c r="AB161" i="42"/>
  <c r="AC161" i="42"/>
  <c r="AA161" i="42"/>
  <c r="W163" i="42"/>
  <c r="AP203" i="42"/>
  <c r="BA59" i="42"/>
  <c r="W65" i="42"/>
  <c r="AX65" i="42"/>
  <c r="AX69" i="42" s="1"/>
  <c r="AZ66" i="42"/>
  <c r="AZ69" i="42" s="1"/>
  <c r="AS68" i="42"/>
  <c r="AB68" i="42"/>
  <c r="AV68" i="42" s="1"/>
  <c r="AQ68" i="42"/>
  <c r="AY68" i="42" s="1"/>
  <c r="AS70" i="42"/>
  <c r="AB70" i="42"/>
  <c r="AG70" i="42" s="1"/>
  <c r="AQ70" i="42"/>
  <c r="AQ201" i="42" s="1"/>
  <c r="Z208" i="42"/>
  <c r="Z78" i="42"/>
  <c r="AU78" i="42"/>
  <c r="AF85" i="42"/>
  <c r="AA82" i="42"/>
  <c r="AS83" i="42"/>
  <c r="AB83" i="42"/>
  <c r="AV83" i="42" s="1"/>
  <c r="AA83" i="42"/>
  <c r="AS87" i="42"/>
  <c r="AA90" i="42"/>
  <c r="AP95" i="42"/>
  <c r="AS91" i="42"/>
  <c r="AB91" i="42"/>
  <c r="AV91" i="42" s="1"/>
  <c r="AA91" i="42"/>
  <c r="AO95" i="42"/>
  <c r="AC98" i="42"/>
  <c r="AW96" i="42"/>
  <c r="AW98" i="42" s="1"/>
  <c r="AQ97" i="42"/>
  <c r="AY97" i="42" s="1"/>
  <c r="AF98" i="42"/>
  <c r="Z104" i="42"/>
  <c r="AP104" i="42"/>
  <c r="BA99" i="42"/>
  <c r="BA104" i="42" s="1"/>
  <c r="AZ100" i="42"/>
  <c r="AQ100" i="42"/>
  <c r="AY100" i="42" s="1"/>
  <c r="AQ103" i="42"/>
  <c r="AY103" i="42" s="1"/>
  <c r="BA105" i="42"/>
  <c r="AP111" i="42"/>
  <c r="AZ110" i="42"/>
  <c r="AQ110" i="42"/>
  <c r="AY110" i="42" s="1"/>
  <c r="AY115" i="42"/>
  <c r="AQ120" i="42"/>
  <c r="AX120" i="42"/>
  <c r="AA116" i="42"/>
  <c r="AO120" i="42"/>
  <c r="AZ130" i="42"/>
  <c r="AZ135" i="42"/>
  <c r="AZ136" i="42" s="1"/>
  <c r="AQ135" i="42"/>
  <c r="AY135" i="42" s="1"/>
  <c r="AS167" i="42"/>
  <c r="AB167" i="42"/>
  <c r="AV167" i="42" s="1"/>
  <c r="AC167" i="42"/>
  <c r="AW167" i="42" s="1"/>
  <c r="AA167" i="42"/>
  <c r="AP206" i="42"/>
  <c r="AP201" i="42"/>
  <c r="Z207" i="42"/>
  <c r="Z199" i="42" s="1"/>
  <c r="AF207" i="42"/>
  <c r="AU207" i="42"/>
  <c r="AO58" i="42"/>
  <c r="AZ53" i="42"/>
  <c r="AZ58" i="42" s="1"/>
  <c r="S203" i="42"/>
  <c r="AQ59" i="42"/>
  <c r="AQ60" i="42"/>
  <c r="AY60" i="42" s="1"/>
  <c r="Z64" i="42"/>
  <c r="Z69" i="42"/>
  <c r="AT65" i="42"/>
  <c r="AT69" i="42" s="1"/>
  <c r="AO69" i="42"/>
  <c r="AX70" i="42"/>
  <c r="AX76" i="42" s="1"/>
  <c r="W71" i="42"/>
  <c r="AZ72" i="42"/>
  <c r="AA73" i="42"/>
  <c r="AG73" i="42" s="1"/>
  <c r="AR73" i="42" s="1"/>
  <c r="AS73" i="42"/>
  <c r="AS74" i="42"/>
  <c r="AB74" i="42"/>
  <c r="AV74" i="42" s="1"/>
  <c r="AQ74" i="42"/>
  <c r="AY74" i="42" s="1"/>
  <c r="AQ75" i="42"/>
  <c r="AY75" i="42" s="1"/>
  <c r="W76" i="42"/>
  <c r="AP76" i="42"/>
  <c r="AP208" i="42"/>
  <c r="AP78" i="42"/>
  <c r="BA77" i="42"/>
  <c r="AX77" i="42"/>
  <c r="AS79" i="42"/>
  <c r="AB79" i="42"/>
  <c r="AA79" i="42"/>
  <c r="AO85" i="42"/>
  <c r="W80" i="42"/>
  <c r="AZ84" i="42"/>
  <c r="AZ207" i="42" s="1"/>
  <c r="AQ84" i="42"/>
  <c r="AY84" i="42" s="1"/>
  <c r="W85" i="42"/>
  <c r="S89" i="42"/>
  <c r="AX89" i="42"/>
  <c r="AA87" i="42"/>
  <c r="AG87" i="42" s="1"/>
  <c r="AR87" i="42" s="1"/>
  <c r="AU89" i="42"/>
  <c r="AA88" i="42"/>
  <c r="AX95" i="42"/>
  <c r="AY90" i="42"/>
  <c r="AZ92" i="42"/>
  <c r="AZ95" i="42" s="1"/>
  <c r="AQ92" i="42"/>
  <c r="AY92" i="42" s="1"/>
  <c r="Z98" i="42"/>
  <c r="AT96" i="42"/>
  <c r="AT98" i="42" s="1"/>
  <c r="AC99" i="42"/>
  <c r="AQ99" i="42"/>
  <c r="AS101" i="42"/>
  <c r="W104" i="42"/>
  <c r="AC105" i="42"/>
  <c r="AQ105" i="42"/>
  <c r="AA107" i="42"/>
  <c r="AG107" i="42" s="1"/>
  <c r="AR107" i="42" s="1"/>
  <c r="AQ107" i="42"/>
  <c r="AY107" i="42" s="1"/>
  <c r="AZ107" i="42"/>
  <c r="AC108" i="42"/>
  <c r="AW108" i="42" s="1"/>
  <c r="AB108" i="42"/>
  <c r="AV108" i="42" s="1"/>
  <c r="AS108" i="42"/>
  <c r="AA108" i="42"/>
  <c r="AG109" i="42"/>
  <c r="AR109" i="42" s="1"/>
  <c r="BA109" i="42"/>
  <c r="AQ109" i="42"/>
  <c r="AY109" i="42" s="1"/>
  <c r="AZ112" i="42"/>
  <c r="AZ114" i="42" s="1"/>
  <c r="AQ112" i="42"/>
  <c r="AO114" i="42"/>
  <c r="AB113" i="42"/>
  <c r="AV113" i="42" s="1"/>
  <c r="AS113" i="42"/>
  <c r="AA113" i="42"/>
  <c r="AG113" i="42" s="1"/>
  <c r="AR113" i="42" s="1"/>
  <c r="BA115" i="42"/>
  <c r="AP120" i="42"/>
  <c r="AZ115" i="42"/>
  <c r="BA117" i="42"/>
  <c r="AQ117" i="42"/>
  <c r="AY117" i="42" s="1"/>
  <c r="AA118" i="42"/>
  <c r="AS118" i="42"/>
  <c r="AC118" i="42"/>
  <c r="AW118" i="42" s="1"/>
  <c r="AC119" i="42"/>
  <c r="AW119" i="42" s="1"/>
  <c r="AB119" i="42"/>
  <c r="AV119" i="42" s="1"/>
  <c r="Z124" i="42"/>
  <c r="AW125" i="42"/>
  <c r="AW130" i="42" s="1"/>
  <c r="AX126" i="42"/>
  <c r="AX130" i="42" s="1"/>
  <c r="AC127" i="42"/>
  <c r="AW127" i="42" s="1"/>
  <c r="AA133" i="42"/>
  <c r="AQ133" i="42"/>
  <c r="W147" i="42"/>
  <c r="S151" i="42"/>
  <c r="AY154" i="42"/>
  <c r="AF176" i="42"/>
  <c r="AX170" i="42"/>
  <c r="AX176" i="42" s="1"/>
  <c r="AS117" i="42"/>
  <c r="AB117" i="42"/>
  <c r="AV117" i="42" s="1"/>
  <c r="AG121" i="42"/>
  <c r="AO130" i="42"/>
  <c r="AC133" i="42"/>
  <c r="AW131" i="42"/>
  <c r="AW133" i="42" s="1"/>
  <c r="S136" i="42"/>
  <c r="W135" i="42"/>
  <c r="AC137" i="42"/>
  <c r="AA137" i="42"/>
  <c r="AS137" i="42"/>
  <c r="AB137" i="42"/>
  <c r="AC149" i="42"/>
  <c r="AW149" i="42" s="1"/>
  <c r="AA149" i="42"/>
  <c r="AS149" i="42"/>
  <c r="AB149" i="42"/>
  <c r="AV149" i="42" s="1"/>
  <c r="AX169" i="42"/>
  <c r="AZ77" i="42"/>
  <c r="AO78" i="42"/>
  <c r="AZ79" i="42"/>
  <c r="AZ85" i="42" s="1"/>
  <c r="AB82" i="42"/>
  <c r="AV82" i="42" s="1"/>
  <c r="AS82" i="42"/>
  <c r="AB88" i="42"/>
  <c r="AV88" i="42" s="1"/>
  <c r="AS88" i="42"/>
  <c r="AB90" i="42"/>
  <c r="AS90" i="42"/>
  <c r="BA90" i="42"/>
  <c r="BA95" i="42" s="1"/>
  <c r="AB94" i="42"/>
  <c r="AV94" i="42" s="1"/>
  <c r="AS94" i="42"/>
  <c r="AB96" i="42"/>
  <c r="AS96" i="42"/>
  <c r="AS98" i="42" s="1"/>
  <c r="BA96" i="42"/>
  <c r="BA98" i="42" s="1"/>
  <c r="AZ99" i="42"/>
  <c r="AB102" i="42"/>
  <c r="AV102" i="42" s="1"/>
  <c r="AS102" i="42"/>
  <c r="AS109" i="42"/>
  <c r="AB109" i="42"/>
  <c r="AV109" i="42" s="1"/>
  <c r="AF120" i="42"/>
  <c r="AB116" i="42"/>
  <c r="AV116" i="42" s="1"/>
  <c r="AZ119" i="42"/>
  <c r="AB121" i="42"/>
  <c r="AQ121" i="42"/>
  <c r="AT124" i="42"/>
  <c r="AX124" i="42"/>
  <c r="AP130" i="42"/>
  <c r="BA125" i="42"/>
  <c r="BA130" i="42" s="1"/>
  <c r="AU130" i="42"/>
  <c r="Z133" i="42"/>
  <c r="AT131" i="42"/>
  <c r="AT133" i="42" s="1"/>
  <c r="AU133" i="42"/>
  <c r="AW134" i="42"/>
  <c r="AU136" i="42"/>
  <c r="Z143" i="42"/>
  <c r="AT137" i="42"/>
  <c r="AT143" i="42" s="1"/>
  <c r="AS138" i="42"/>
  <c r="AB138" i="42"/>
  <c r="AV138" i="42" s="1"/>
  <c r="AA138" i="42"/>
  <c r="AG138" i="42" s="1"/>
  <c r="AR138" i="42" s="1"/>
  <c r="AS140" i="42"/>
  <c r="AB140" i="42"/>
  <c r="AV140" i="42" s="1"/>
  <c r="AC140" i="42"/>
  <c r="AW140" i="42" s="1"/>
  <c r="AA140" i="42"/>
  <c r="AX145" i="42"/>
  <c r="AX146" i="42" s="1"/>
  <c r="AF146" i="42"/>
  <c r="AF151" i="42"/>
  <c r="AX147" i="42"/>
  <c r="AX151" i="42" s="1"/>
  <c r="AS150" i="42"/>
  <c r="AB150" i="42"/>
  <c r="AV150" i="42" s="1"/>
  <c r="AA150" i="42"/>
  <c r="AA154" i="42"/>
  <c r="AA159" i="42"/>
  <c r="AX161" i="42"/>
  <c r="AX163" i="42" s="1"/>
  <c r="AF163" i="42"/>
  <c r="Z163" i="42"/>
  <c r="AT162" i="42"/>
  <c r="BA164" i="42"/>
  <c r="BA169" i="42" s="1"/>
  <c r="AG165" i="42"/>
  <c r="AR165" i="42" s="1"/>
  <c r="AZ166" i="42"/>
  <c r="AQ166" i="42"/>
  <c r="AY166" i="42" s="1"/>
  <c r="AA170" i="42"/>
  <c r="W176" i="42"/>
  <c r="AC170" i="42"/>
  <c r="AS170" i="42"/>
  <c r="AB170" i="42"/>
  <c r="AB171" i="42"/>
  <c r="AV171" i="42" s="1"/>
  <c r="AS171" i="42"/>
  <c r="AC171" i="42"/>
  <c r="AW171" i="42" s="1"/>
  <c r="AA171" i="42"/>
  <c r="AZ178" i="42"/>
  <c r="AQ178" i="42"/>
  <c r="AY178" i="42" s="1"/>
  <c r="AC90" i="42"/>
  <c r="AO111" i="42"/>
  <c r="AA110" i="42"/>
  <c r="AG110" i="42" s="1"/>
  <c r="AR110" i="42" s="1"/>
  <c r="AS110" i="42"/>
  <c r="AQ113" i="42"/>
  <c r="AY113" i="42" s="1"/>
  <c r="AA117" i="42"/>
  <c r="AG117" i="42" s="1"/>
  <c r="AR117" i="42" s="1"/>
  <c r="AC121" i="42"/>
  <c r="AA122" i="42"/>
  <c r="AG122" i="42" s="1"/>
  <c r="AR122" i="42" s="1"/>
  <c r="AS122" i="42"/>
  <c r="AS124" i="42" s="1"/>
  <c r="AS123" i="42"/>
  <c r="AB123" i="42"/>
  <c r="AV123" i="42" s="1"/>
  <c r="S124" i="42"/>
  <c r="AF124" i="42"/>
  <c r="AS125" i="42"/>
  <c r="AS130" i="42" s="1"/>
  <c r="AB125" i="42"/>
  <c r="AQ126" i="42"/>
  <c r="AY126" i="42" s="1"/>
  <c r="AY130" i="42" s="1"/>
  <c r="AQ127" i="42"/>
  <c r="AY127" i="42" s="1"/>
  <c r="AS132" i="42"/>
  <c r="AB132" i="42"/>
  <c r="AV132" i="42" s="1"/>
  <c r="AA132" i="42"/>
  <c r="AO136" i="42"/>
  <c r="AX135" i="42"/>
  <c r="AX136" i="42" s="1"/>
  <c r="AF136" i="42"/>
  <c r="AZ147" i="42"/>
  <c r="AZ151" i="42" s="1"/>
  <c r="AQ147" i="42"/>
  <c r="AO151" i="42"/>
  <c r="AP151" i="42"/>
  <c r="AQ148" i="42"/>
  <c r="AY148" i="42" s="1"/>
  <c r="BA148" i="42"/>
  <c r="BA151" i="42" s="1"/>
  <c r="AZ168" i="42"/>
  <c r="AQ168" i="42"/>
  <c r="AY168" i="42" s="1"/>
  <c r="AZ172" i="42"/>
  <c r="AQ172" i="42"/>
  <c r="AY172" i="42" s="1"/>
  <c r="V196" i="42"/>
  <c r="AZ188" i="42"/>
  <c r="AI196" i="42"/>
  <c r="AM196" i="42"/>
  <c r="AS194" i="42"/>
  <c r="AB194" i="42"/>
  <c r="AV194" i="42" s="1"/>
  <c r="AA194" i="42"/>
  <c r="AC194" i="42"/>
  <c r="AW194" i="42" s="1"/>
  <c r="AB131" i="42"/>
  <c r="AS131" i="42"/>
  <c r="AS133" i="42" s="1"/>
  <c r="W133" i="42"/>
  <c r="AQ134" i="42"/>
  <c r="BA134" i="42"/>
  <c r="BA136" i="42" s="1"/>
  <c r="Z136" i="42"/>
  <c r="AP136" i="42"/>
  <c r="AC141" i="42"/>
  <c r="AW141" i="42" s="1"/>
  <c r="AA141" i="42"/>
  <c r="AA145" i="42"/>
  <c r="AG145" i="42" s="1"/>
  <c r="AR145" i="42" s="1"/>
  <c r="AC145" i="42"/>
  <c r="AW145" i="42" s="1"/>
  <c r="Z151" i="42"/>
  <c r="AT147" i="42"/>
  <c r="AT151" i="42" s="1"/>
  <c r="AS148" i="42"/>
  <c r="AB148" i="42"/>
  <c r="AV148" i="42" s="1"/>
  <c r="AC152" i="42"/>
  <c r="AB152" i="42"/>
  <c r="AO154" i="42"/>
  <c r="AZ152" i="42"/>
  <c r="AZ154" i="42" s="1"/>
  <c r="AF160" i="42"/>
  <c r="AX155" i="42"/>
  <c r="AX160" i="42" s="1"/>
  <c r="AT160" i="42"/>
  <c r="AC157" i="42"/>
  <c r="AW157" i="42" s="1"/>
  <c r="AS157" i="42"/>
  <c r="AA157" i="42"/>
  <c r="AQ157" i="42"/>
  <c r="AY157" i="42" s="1"/>
  <c r="AY160" i="42" s="1"/>
  <c r="AZ157" i="42"/>
  <c r="BA159" i="42"/>
  <c r="AQ159" i="42"/>
  <c r="AY159" i="42" s="1"/>
  <c r="BA161" i="42"/>
  <c r="BA163" i="42" s="1"/>
  <c r="AQ161" i="42"/>
  <c r="AP163" i="42"/>
  <c r="AZ163" i="42"/>
  <c r="AT164" i="42"/>
  <c r="AT169" i="42" s="1"/>
  <c r="AP176" i="42"/>
  <c r="AQ170" i="42"/>
  <c r="BA170" i="42"/>
  <c r="BA176" i="42" s="1"/>
  <c r="AO176" i="42"/>
  <c r="AT172" i="42"/>
  <c r="AT176" i="42" s="1"/>
  <c r="AA172" i="42"/>
  <c r="AA174" i="42"/>
  <c r="AS174" i="42"/>
  <c r="AC174" i="42"/>
  <c r="AW174" i="42" s="1"/>
  <c r="AB174" i="42"/>
  <c r="AV174" i="42" s="1"/>
  <c r="BA182" i="42"/>
  <c r="BA181" i="42"/>
  <c r="AQ181" i="42"/>
  <c r="AY181" i="42" s="1"/>
  <c r="AP188" i="42"/>
  <c r="BA183" i="42"/>
  <c r="BA188" i="42" s="1"/>
  <c r="AQ183" i="42"/>
  <c r="AC185" i="42"/>
  <c r="AW185" i="42" s="1"/>
  <c r="AS185" i="42"/>
  <c r="AB185" i="42"/>
  <c r="AV185" i="42" s="1"/>
  <c r="AA185" i="42"/>
  <c r="AP133" i="42"/>
  <c r="W136" i="42"/>
  <c r="AS134" i="42"/>
  <c r="AB134" i="42"/>
  <c r="AG134" i="42" s="1"/>
  <c r="AX137" i="42"/>
  <c r="AX143" i="42" s="1"/>
  <c r="AF143" i="42"/>
  <c r="AQ138" i="42"/>
  <c r="AY138" i="42" s="1"/>
  <c r="AA139" i="42"/>
  <c r="AC139" i="42"/>
  <c r="AW139" i="42" s="1"/>
  <c r="AQ140" i="42"/>
  <c r="AY140" i="42" s="1"/>
  <c r="BA140" i="42"/>
  <c r="BA143" i="42" s="1"/>
  <c r="AS142" i="42"/>
  <c r="AB142" i="42"/>
  <c r="BA146" i="42"/>
  <c r="Z146" i="42"/>
  <c r="AP146" i="42"/>
  <c r="AQ150" i="42"/>
  <c r="AY150" i="42" s="1"/>
  <c r="AS153" i="42"/>
  <c r="AS154" i="42" s="1"/>
  <c r="AB153" i="42"/>
  <c r="AV153" i="42" s="1"/>
  <c r="AC153" i="42"/>
  <c r="AW153" i="42" s="1"/>
  <c r="W154" i="42"/>
  <c r="AS155" i="42"/>
  <c r="AB155" i="42"/>
  <c r="AC155" i="42"/>
  <c r="S160" i="42"/>
  <c r="W156" i="42"/>
  <c r="AZ156" i="42"/>
  <c r="AO160" i="42"/>
  <c r="AT158" i="42"/>
  <c r="AT207" i="42" s="1"/>
  <c r="AA158" i="42"/>
  <c r="AG158" i="42" s="1"/>
  <c r="AR158" i="42" s="1"/>
  <c r="AT163" i="42"/>
  <c r="AU169" i="42"/>
  <c r="AB165" i="42"/>
  <c r="AV165" i="42" s="1"/>
  <c r="AS165" i="42"/>
  <c r="AC165" i="42"/>
  <c r="AW165" i="42" s="1"/>
  <c r="AQ144" i="42"/>
  <c r="Z154" i="42"/>
  <c r="AT152" i="42"/>
  <c r="AT154" i="42" s="1"/>
  <c r="AP160" i="42"/>
  <c r="BA155" i="42"/>
  <c r="AU160" i="42"/>
  <c r="AZ160" i="42"/>
  <c r="AO163" i="42"/>
  <c r="AA162" i="42"/>
  <c r="AS162" i="42"/>
  <c r="AA164" i="42"/>
  <c r="AC164" i="42"/>
  <c r="AO169" i="42"/>
  <c r="AZ164" i="42"/>
  <c r="AQ164" i="42"/>
  <c r="AG166" i="42"/>
  <c r="AR166" i="42" s="1"/>
  <c r="AC177" i="42"/>
  <c r="AG177" i="42" s="1"/>
  <c r="AP182" i="42"/>
  <c r="AU182" i="42"/>
  <c r="AG178" i="42"/>
  <c r="AR178" i="42" s="1"/>
  <c r="AC180" i="42"/>
  <c r="AW180" i="42" s="1"/>
  <c r="AB180" i="42"/>
  <c r="AV180" i="42" s="1"/>
  <c r="AV182" i="42" s="1"/>
  <c r="AS180" i="42"/>
  <c r="S182" i="42"/>
  <c r="W182" i="42"/>
  <c r="AG183" i="42"/>
  <c r="AT188" i="42"/>
  <c r="S188" i="42"/>
  <c r="W184" i="42"/>
  <c r="AQ185" i="42"/>
  <c r="AY185" i="42" s="1"/>
  <c r="AZ185" i="42"/>
  <c r="AC186" i="42"/>
  <c r="AW186" i="42" s="1"/>
  <c r="AS186" i="42"/>
  <c r="AA186" i="42"/>
  <c r="AE196" i="42"/>
  <c r="X22" i="45" s="1"/>
  <c r="AB192" i="42"/>
  <c r="AV192" i="42" s="1"/>
  <c r="AF195" i="42"/>
  <c r="AK196" i="42"/>
  <c r="AL196" i="42"/>
  <c r="AS179" i="42"/>
  <c r="AB179" i="42"/>
  <c r="AV179" i="42" s="1"/>
  <c r="AC179" i="42"/>
  <c r="AW179" i="42" s="1"/>
  <c r="AZ180" i="42"/>
  <c r="AZ182" i="42" s="1"/>
  <c r="AQ180" i="42"/>
  <c r="AY180" i="42" s="1"/>
  <c r="AF188" i="42"/>
  <c r="AX183" i="42"/>
  <c r="AX188" i="42" s="1"/>
  <c r="BA187" i="42"/>
  <c r="AQ187" i="42"/>
  <c r="AY187" i="42" s="1"/>
  <c r="Z195" i="42"/>
  <c r="AA189" i="42"/>
  <c r="AB191" i="42"/>
  <c r="AV191" i="42" s="1"/>
  <c r="AA191" i="42"/>
  <c r="AS191" i="42"/>
  <c r="AS192" i="42"/>
  <c r="S195" i="42"/>
  <c r="S196" i="42" s="1"/>
  <c r="W195" i="42"/>
  <c r="Z160" i="42"/>
  <c r="AS159" i="42"/>
  <c r="AB159" i="42"/>
  <c r="AV159" i="42" s="1"/>
  <c r="AB162" i="42"/>
  <c r="AV162" i="42" s="1"/>
  <c r="AB164" i="42"/>
  <c r="AS164" i="42"/>
  <c r="AS166" i="42"/>
  <c r="S169" i="42"/>
  <c r="W169" i="42"/>
  <c r="AQ171" i="42"/>
  <c r="AY171" i="42" s="1"/>
  <c r="AC172" i="42"/>
  <c r="AW172" i="42" s="1"/>
  <c r="AB172" i="42"/>
  <c r="AV172" i="42" s="1"/>
  <c r="AS173" i="42"/>
  <c r="AB173" i="42"/>
  <c r="AV173" i="42" s="1"/>
  <c r="AQ174" i="42"/>
  <c r="AY174" i="42" s="1"/>
  <c r="AA175" i="42"/>
  <c r="AG175" i="42" s="1"/>
  <c r="AR175" i="42" s="1"/>
  <c r="AQ175" i="42"/>
  <c r="AY175" i="42" s="1"/>
  <c r="AZ175" i="42"/>
  <c r="AZ176" i="42" s="1"/>
  <c r="AS177" i="42"/>
  <c r="AS182" i="42" s="1"/>
  <c r="AS178" i="42"/>
  <c r="AA180" i="42"/>
  <c r="AA182" i="42" s="1"/>
  <c r="AS181" i="42"/>
  <c r="AB181" i="42"/>
  <c r="AV181" i="42" s="1"/>
  <c r="AC181" i="42"/>
  <c r="AW181" i="42" s="1"/>
  <c r="AS183" i="42"/>
  <c r="AB183" i="42"/>
  <c r="W188" i="42"/>
  <c r="AC183" i="42"/>
  <c r="AQ184" i="42"/>
  <c r="AY184" i="42" s="1"/>
  <c r="AB186" i="42"/>
  <c r="AV186" i="42" s="1"/>
  <c r="AH196" i="42"/>
  <c r="AO197" i="42" s="1"/>
  <c r="AW189" i="42"/>
  <c r="AP195" i="42"/>
  <c r="BA189" i="42"/>
  <c r="BA195" i="42" s="1"/>
  <c r="AQ189" i="42"/>
  <c r="AX195" i="42"/>
  <c r="AA190" i="42"/>
  <c r="AC190" i="42"/>
  <c r="AW190" i="42" s="1"/>
  <c r="AZ190" i="42"/>
  <c r="AZ195" i="42" s="1"/>
  <c r="AQ190" i="42"/>
  <c r="AY190" i="42" s="1"/>
  <c r="K199" i="42"/>
  <c r="AQ165" i="42"/>
  <c r="AY165" i="42" s="1"/>
  <c r="AO182" i="42"/>
  <c r="AQ177" i="42"/>
  <c r="AT182" i="42"/>
  <c r="AX182" i="42"/>
  <c r="AU195" i="42"/>
  <c r="BA193" i="42"/>
  <c r="AQ193" i="42"/>
  <c r="AY193" i="42" s="1"/>
  <c r="Z182" i="42"/>
  <c r="Z188" i="42"/>
  <c r="AS187" i="42"/>
  <c r="AB187" i="42"/>
  <c r="AS189" i="42"/>
  <c r="AB189" i="42"/>
  <c r="AQ191" i="42"/>
  <c r="AY191" i="42" s="1"/>
  <c r="T196" i="42"/>
  <c r="X196" i="42"/>
  <c r="AD199" i="42"/>
  <c r="P199" i="42"/>
  <c r="J199" i="42"/>
  <c r="N199" i="42"/>
  <c r="R199" i="42"/>
  <c r="V199" i="42"/>
  <c r="AK199" i="42"/>
  <c r="AO195" i="42"/>
  <c r="AS193" i="42"/>
  <c r="AB193" i="42"/>
  <c r="AV193" i="42" s="1"/>
  <c r="U196" i="42"/>
  <c r="Y196" i="42"/>
  <c r="AJ196" i="42"/>
  <c r="AN196" i="42"/>
  <c r="AD145" i="41"/>
  <c r="Q145" i="41"/>
  <c r="U145" i="41"/>
  <c r="Y145" i="41"/>
  <c r="Z144" i="41" s="1"/>
  <c r="AK145" i="41"/>
  <c r="J145" i="41"/>
  <c r="N145" i="41"/>
  <c r="R145" i="41"/>
  <c r="O145" i="41"/>
  <c r="AG23" i="41"/>
  <c r="AR23" i="41" s="1"/>
  <c r="AQ16" i="41"/>
  <c r="BA13" i="41"/>
  <c r="BA16" i="41" s="1"/>
  <c r="AP16" i="41"/>
  <c r="AQ13" i="41"/>
  <c r="AY13" i="41" s="1"/>
  <c r="W153" i="41"/>
  <c r="AS19" i="41"/>
  <c r="AB19" i="41"/>
  <c r="AA19" i="41"/>
  <c r="AO27" i="41"/>
  <c r="AZ22" i="41"/>
  <c r="AQ22" i="41"/>
  <c r="S32" i="41"/>
  <c r="W30" i="41"/>
  <c r="AT34" i="41"/>
  <c r="AT149" i="41" s="1"/>
  <c r="Z38" i="41"/>
  <c r="AT40" i="41"/>
  <c r="AA40" i="41"/>
  <c r="AT44" i="41"/>
  <c r="AA44" i="41"/>
  <c r="AG44" i="41" s="1"/>
  <c r="AR44" i="41" s="1"/>
  <c r="AR64" i="41"/>
  <c r="AW12" i="41"/>
  <c r="AU146" i="41"/>
  <c r="AU16" i="41"/>
  <c r="S16" i="41"/>
  <c r="W14" i="41"/>
  <c r="AZ14" i="41"/>
  <c r="AQ14" i="41"/>
  <c r="AY14" i="41" s="1"/>
  <c r="W152" i="41"/>
  <c r="AB15" i="41"/>
  <c r="AC15" i="41"/>
  <c r="AS15" i="41"/>
  <c r="AC18" i="41"/>
  <c r="AW18" i="41" s="1"/>
  <c r="AA18" i="41"/>
  <c r="AG18" i="41" s="1"/>
  <c r="AR18" i="41" s="1"/>
  <c r="AS18" i="41"/>
  <c r="AB18" i="41"/>
  <c r="AV18" i="41" s="1"/>
  <c r="AP153" i="41"/>
  <c r="BA19" i="41"/>
  <c r="AQ19" i="41"/>
  <c r="AP21" i="41"/>
  <c r="AS25" i="41"/>
  <c r="AB25" i="41"/>
  <c r="AV25" i="41" s="1"/>
  <c r="AA25" i="41"/>
  <c r="W28" i="41"/>
  <c r="S29" i="41"/>
  <c r="S154" i="41"/>
  <c r="AO154" i="41"/>
  <c r="AO29" i="41"/>
  <c r="AZ28" i="41"/>
  <c r="AQ28" i="41"/>
  <c r="AS35" i="41"/>
  <c r="AB35" i="41"/>
  <c r="AV35" i="41" s="1"/>
  <c r="AA35" i="41"/>
  <c r="AS41" i="41"/>
  <c r="AB41" i="41"/>
  <c r="AV41" i="41" s="1"/>
  <c r="AA41" i="41"/>
  <c r="Z52" i="41"/>
  <c r="AT46" i="41"/>
  <c r="AT52" i="41" s="1"/>
  <c r="AA46" i="41"/>
  <c r="AT50" i="41"/>
  <c r="AA50" i="41"/>
  <c r="AG57" i="41"/>
  <c r="AR57" i="41" s="1"/>
  <c r="AC19" i="41"/>
  <c r="AT153" i="41"/>
  <c r="AA20" i="41"/>
  <c r="AG20" i="41" s="1"/>
  <c r="AR20" i="41" s="1"/>
  <c r="AC20" i="41"/>
  <c r="AW20" i="41" s="1"/>
  <c r="AZ20" i="41"/>
  <c r="AZ21" i="41" s="1"/>
  <c r="AQ20" i="41"/>
  <c r="AY20" i="41" s="1"/>
  <c r="AC24" i="41"/>
  <c r="AW24" i="41" s="1"/>
  <c r="AS24" i="41"/>
  <c r="AB24" i="41"/>
  <c r="AV24" i="41" s="1"/>
  <c r="AA24" i="41"/>
  <c r="AG24" i="41" s="1"/>
  <c r="AR24" i="41" s="1"/>
  <c r="BA25" i="41"/>
  <c r="BA27" i="41" s="1"/>
  <c r="AQ25" i="41"/>
  <c r="AY25" i="41" s="1"/>
  <c r="AP27" i="41"/>
  <c r="AX38" i="41"/>
  <c r="BA35" i="41"/>
  <c r="BA38" i="41" s="1"/>
  <c r="AP38" i="41"/>
  <c r="AQ35" i="41"/>
  <c r="AY35" i="41" s="1"/>
  <c r="AA36" i="41"/>
  <c r="AG36" i="41" s="1"/>
  <c r="AR36" i="41" s="1"/>
  <c r="AC36" i="41"/>
  <c r="AW36" i="41" s="1"/>
  <c r="AZ36" i="41"/>
  <c r="AZ38" i="41" s="1"/>
  <c r="AQ36" i="41"/>
  <c r="AY36" i="41" s="1"/>
  <c r="AC37" i="41"/>
  <c r="AW37" i="41" s="1"/>
  <c r="AS37" i="41"/>
  <c r="AB37" i="41"/>
  <c r="AV37" i="41" s="1"/>
  <c r="AO38" i="41"/>
  <c r="AU45" i="41"/>
  <c r="BA41" i="41"/>
  <c r="BA45" i="41" s="1"/>
  <c r="AQ41" i="41"/>
  <c r="AY41" i="41" s="1"/>
  <c r="AA42" i="41"/>
  <c r="AG42" i="41" s="1"/>
  <c r="AR42" i="41" s="1"/>
  <c r="AC42" i="41"/>
  <c r="AW42" i="41" s="1"/>
  <c r="AZ42" i="41"/>
  <c r="AZ45" i="41" s="1"/>
  <c r="AQ42" i="41"/>
  <c r="AY42" i="41" s="1"/>
  <c r="AS43" i="41"/>
  <c r="AB43" i="41"/>
  <c r="AV43" i="41" s="1"/>
  <c r="AC43" i="41"/>
  <c r="AW43" i="41" s="1"/>
  <c r="AX46" i="41"/>
  <c r="AX52" i="41" s="1"/>
  <c r="AF52" i="41"/>
  <c r="AS47" i="41"/>
  <c r="AB47" i="41"/>
  <c r="AV47" i="41" s="1"/>
  <c r="AA47" i="41"/>
  <c r="AG47" i="41" s="1"/>
  <c r="AR47" i="41" s="1"/>
  <c r="W52" i="41"/>
  <c r="AS51" i="41"/>
  <c r="AB51" i="41"/>
  <c r="AV51" i="41" s="1"/>
  <c r="AA51" i="41"/>
  <c r="AG51" i="41" s="1"/>
  <c r="AR51" i="41" s="1"/>
  <c r="AG77" i="41"/>
  <c r="AR77" i="41" s="1"/>
  <c r="S27" i="41"/>
  <c r="W22" i="41"/>
  <c r="AC23" i="41"/>
  <c r="AW23" i="41" s="1"/>
  <c r="AS23" i="41"/>
  <c r="AB23" i="41"/>
  <c r="AV23" i="41" s="1"/>
  <c r="BA154" i="41"/>
  <c r="BA29" i="41"/>
  <c r="AZ30" i="41"/>
  <c r="AZ32" i="41" s="1"/>
  <c r="AQ30" i="41"/>
  <c r="AC31" i="41"/>
  <c r="AW31" i="41" s="1"/>
  <c r="AS31" i="41"/>
  <c r="AB31" i="41"/>
  <c r="AV31" i="41" s="1"/>
  <c r="AW46" i="41"/>
  <c r="AB12" i="41"/>
  <c r="W16" i="41"/>
  <c r="AS12" i="41"/>
  <c r="AA12" i="41"/>
  <c r="AY12" i="41"/>
  <c r="AS13" i="41"/>
  <c r="AB13" i="41"/>
  <c r="AV13" i="41" s="1"/>
  <c r="AA13" i="41"/>
  <c r="AG13" i="41" s="1"/>
  <c r="AR13" i="41" s="1"/>
  <c r="AA15" i="41"/>
  <c r="AO16" i="41"/>
  <c r="AB17" i="41"/>
  <c r="AC17" i="41"/>
  <c r="W21" i="41"/>
  <c r="AS17" i="41"/>
  <c r="AX18" i="41"/>
  <c r="AX21" i="41" s="1"/>
  <c r="AF21" i="41"/>
  <c r="Z21" i="41"/>
  <c r="AF27" i="41"/>
  <c r="AC25" i="41"/>
  <c r="AW25" i="41" s="1"/>
  <c r="AA26" i="41"/>
  <c r="AG26" i="41" s="1"/>
  <c r="AR26" i="41" s="1"/>
  <c r="AC26" i="41"/>
  <c r="AW26" i="41" s="1"/>
  <c r="AZ26" i="41"/>
  <c r="AQ26" i="41"/>
  <c r="AY26" i="41" s="1"/>
  <c r="AO32" i="41"/>
  <c r="AU38" i="41"/>
  <c r="AC34" i="41"/>
  <c r="AW34" i="41" s="1"/>
  <c r="AA34" i="41"/>
  <c r="AG34" i="41" s="1"/>
  <c r="AR34" i="41" s="1"/>
  <c r="AS34" i="41"/>
  <c r="AB34" i="41"/>
  <c r="AV34" i="41" s="1"/>
  <c r="AC35" i="41"/>
  <c r="AW35" i="41" s="1"/>
  <c r="Z45" i="41"/>
  <c r="AQ45" i="41"/>
  <c r="AY39" i="41"/>
  <c r="AC41" i="41"/>
  <c r="AW41" i="41" s="1"/>
  <c r="AY46" i="41"/>
  <c r="AY52" i="41" s="1"/>
  <c r="BA47" i="41"/>
  <c r="BA147" i="41" s="1"/>
  <c r="AQ47" i="41"/>
  <c r="AY47" i="41" s="1"/>
  <c r="AA48" i="41"/>
  <c r="AC48" i="41"/>
  <c r="AW48" i="41" s="1"/>
  <c r="AZ48" i="41"/>
  <c r="AZ52" i="41" s="1"/>
  <c r="AQ48" i="41"/>
  <c r="AY48" i="41" s="1"/>
  <c r="AS49" i="41"/>
  <c r="AB49" i="41"/>
  <c r="AV49" i="41" s="1"/>
  <c r="AC49" i="41"/>
  <c r="AW49" i="41" s="1"/>
  <c r="BA51" i="41"/>
  <c r="AQ51" i="41"/>
  <c r="AY51" i="41" s="1"/>
  <c r="S52" i="41"/>
  <c r="AS58" i="41"/>
  <c r="AB58" i="41"/>
  <c r="AV58" i="41" s="1"/>
  <c r="AA58" i="41"/>
  <c r="Z60" i="41"/>
  <c r="AP63" i="41"/>
  <c r="AS66" i="41"/>
  <c r="AS67" i="41" s="1"/>
  <c r="AB66" i="41"/>
  <c r="AV66" i="41" s="1"/>
  <c r="AA66" i="41"/>
  <c r="AS73" i="41"/>
  <c r="AB73" i="41"/>
  <c r="AV73" i="41" s="1"/>
  <c r="AA73" i="41"/>
  <c r="AA80" i="41"/>
  <c r="AS80" i="41"/>
  <c r="AC80" i="41"/>
  <c r="AW80" i="41" s="1"/>
  <c r="AO95" i="41"/>
  <c r="AZ90" i="41"/>
  <c r="AQ90" i="41"/>
  <c r="AQ107" i="41"/>
  <c r="AY107" i="41" s="1"/>
  <c r="BA107" i="41"/>
  <c r="BA152" i="41" s="1"/>
  <c r="AX111" i="41"/>
  <c r="AX117" i="41" s="1"/>
  <c r="AF117" i="41"/>
  <c r="AW129" i="41"/>
  <c r="AF146" i="41"/>
  <c r="AO152" i="41"/>
  <c r="AO147" i="41"/>
  <c r="Z153" i="41"/>
  <c r="AU153" i="41"/>
  <c r="AT154" i="41"/>
  <c r="AA53" i="41"/>
  <c r="W55" i="41"/>
  <c r="W147" i="41" s="1"/>
  <c r="AZ59" i="41"/>
  <c r="AQ59" i="41"/>
  <c r="AY59" i="41" s="1"/>
  <c r="AC71" i="41"/>
  <c r="AW71" i="41" s="1"/>
  <c r="AS71" i="41"/>
  <c r="AB71" i="41"/>
  <c r="AV71" i="41" s="1"/>
  <c r="W74" i="41"/>
  <c r="AC95" i="41"/>
  <c r="AW90" i="41"/>
  <c r="AA99" i="41"/>
  <c r="AS99" i="41"/>
  <c r="AC99" i="41"/>
  <c r="AW99" i="41" s="1"/>
  <c r="AB99" i="41"/>
  <c r="AV99" i="41" s="1"/>
  <c r="AO146" i="41"/>
  <c r="AP152" i="41"/>
  <c r="AX152" i="41"/>
  <c r="AP147" i="41"/>
  <c r="AF29" i="41"/>
  <c r="W33" i="41"/>
  <c r="S38" i="41"/>
  <c r="W39" i="41"/>
  <c r="AT39" i="41"/>
  <c r="AT45" i="41" s="1"/>
  <c r="AB40" i="41"/>
  <c r="AV40" i="41" s="1"/>
  <c r="AS40" i="41"/>
  <c r="AB44" i="41"/>
  <c r="AV44" i="41" s="1"/>
  <c r="AS44" i="41"/>
  <c r="AB46" i="41"/>
  <c r="AS46" i="41"/>
  <c r="BA46" i="41"/>
  <c r="AB50" i="41"/>
  <c r="AV50" i="41" s="1"/>
  <c r="AS50" i="41"/>
  <c r="AX53" i="41"/>
  <c r="AX60" i="41" s="1"/>
  <c r="AF60" i="41"/>
  <c r="AZ55" i="41"/>
  <c r="AZ60" i="41" s="1"/>
  <c r="AQ55" i="41"/>
  <c r="AC58" i="41"/>
  <c r="AW58" i="41" s="1"/>
  <c r="AQ58" i="41"/>
  <c r="AY58" i="41" s="1"/>
  <c r="AB59" i="41"/>
  <c r="AV59" i="41" s="1"/>
  <c r="W61" i="41"/>
  <c r="AB62" i="41"/>
  <c r="AX67" i="41"/>
  <c r="AW64" i="41"/>
  <c r="AW67" i="41" s="1"/>
  <c r="AC66" i="41"/>
  <c r="AW66" i="41" s="1"/>
  <c r="AQ66" i="41"/>
  <c r="AY66" i="41" s="1"/>
  <c r="AA67" i="41"/>
  <c r="AF67" i="41"/>
  <c r="Z74" i="41"/>
  <c r="AT68" i="41"/>
  <c r="AT74" i="41" s="1"/>
  <c r="AS69" i="41"/>
  <c r="AB69" i="41"/>
  <c r="AV69" i="41" s="1"/>
  <c r="AA69" i="41"/>
  <c r="AC73" i="41"/>
  <c r="AW73" i="41" s="1"/>
  <c r="AS75" i="41"/>
  <c r="AB75" i="41"/>
  <c r="AA75" i="41"/>
  <c r="W81" i="41"/>
  <c r="AZ81" i="41"/>
  <c r="AX81" i="41"/>
  <c r="AB80" i="41"/>
  <c r="AV80" i="41" s="1"/>
  <c r="Z81" i="41"/>
  <c r="AZ82" i="41"/>
  <c r="AZ85" i="41" s="1"/>
  <c r="AQ82" i="41"/>
  <c r="AO85" i="41"/>
  <c r="AG84" i="41"/>
  <c r="AR84" i="41" s="1"/>
  <c r="AT90" i="41"/>
  <c r="AT95" i="41" s="1"/>
  <c r="AA155" i="41"/>
  <c r="AA97" i="41"/>
  <c r="AP155" i="41"/>
  <c r="AP97" i="41"/>
  <c r="BA96" i="41"/>
  <c r="AQ96" i="41"/>
  <c r="AQ64" i="41"/>
  <c r="AO67" i="41"/>
  <c r="AW75" i="41"/>
  <c r="AT82" i="41"/>
  <c r="AT85" i="41" s="1"/>
  <c r="Z146" i="41"/>
  <c r="S152" i="41"/>
  <c r="Z16" i="41"/>
  <c r="S147" i="41"/>
  <c r="AF153" i="41"/>
  <c r="S21" i="41"/>
  <c r="AO45" i="41"/>
  <c r="BA60" i="41"/>
  <c r="AS54" i="41"/>
  <c r="AB54" i="41"/>
  <c r="AV54" i="41" s="1"/>
  <c r="AA54" i="41"/>
  <c r="AG54" i="41" s="1"/>
  <c r="AR54" i="41" s="1"/>
  <c r="W60" i="41"/>
  <c r="AV64" i="41"/>
  <c r="AW68" i="41"/>
  <c r="AW74" i="41" s="1"/>
  <c r="S81" i="41"/>
  <c r="AC92" i="41"/>
  <c r="AW92" i="41" s="1"/>
  <c r="AB92" i="41"/>
  <c r="AV92" i="41" s="1"/>
  <c r="AA92" i="41"/>
  <c r="AG92" i="41" s="1"/>
  <c r="AR92" i="41" s="1"/>
  <c r="BA106" i="41"/>
  <c r="AQ106" i="41"/>
  <c r="AY106" i="41" s="1"/>
  <c r="AQ132" i="41"/>
  <c r="AY132" i="41" s="1"/>
  <c r="AO134" i="41"/>
  <c r="AZ132" i="41"/>
  <c r="Z168" i="40"/>
  <c r="S146" i="41"/>
  <c r="S145" i="41" s="1"/>
  <c r="AP146" i="41"/>
  <c r="AT12" i="41"/>
  <c r="AX146" i="41"/>
  <c r="Z152" i="41"/>
  <c r="AF152" i="41"/>
  <c r="AQ15" i="41"/>
  <c r="AU152" i="41"/>
  <c r="AF16" i="41"/>
  <c r="AZ16" i="41"/>
  <c r="Z147" i="41"/>
  <c r="AF147" i="41"/>
  <c r="AQ17" i="41"/>
  <c r="AU147" i="41"/>
  <c r="S153" i="41"/>
  <c r="AO153" i="41"/>
  <c r="AO21" i="41"/>
  <c r="Z149" i="41"/>
  <c r="AF149" i="41"/>
  <c r="AQ33" i="41"/>
  <c r="AU149" i="41"/>
  <c r="AF38" i="41"/>
  <c r="AC53" i="41"/>
  <c r="AS53" i="41"/>
  <c r="AB53" i="41"/>
  <c r="AC54" i="41"/>
  <c r="AW54" i="41" s="1"/>
  <c r="AZ56" i="41"/>
  <c r="AZ152" i="41" s="1"/>
  <c r="AC59" i="41"/>
  <c r="AW59" i="41" s="1"/>
  <c r="AS59" i="41"/>
  <c r="AZ61" i="41"/>
  <c r="AZ63" i="41" s="1"/>
  <c r="AQ61" i="41"/>
  <c r="AO63" i="41"/>
  <c r="Z67" i="41"/>
  <c r="AZ64" i="41"/>
  <c r="AZ67" i="41" s="1"/>
  <c r="W67" i="41"/>
  <c r="AX68" i="41"/>
  <c r="AX74" i="41" s="1"/>
  <c r="AF74" i="41"/>
  <c r="AA70" i="41"/>
  <c r="AG70" i="41" s="1"/>
  <c r="AR70" i="41" s="1"/>
  <c r="AC70" i="41"/>
  <c r="AW70" i="41" s="1"/>
  <c r="AZ70" i="41"/>
  <c r="AZ149" i="41" s="1"/>
  <c r="AQ70" i="41"/>
  <c r="AY70" i="41" s="1"/>
  <c r="AA71" i="41"/>
  <c r="AG71" i="41" s="1"/>
  <c r="AR71" i="41" s="1"/>
  <c r="BA75" i="41"/>
  <c r="BA81" i="41" s="1"/>
  <c r="AP81" i="41"/>
  <c r="AA76" i="41"/>
  <c r="AC76" i="41"/>
  <c r="AW76" i="41" s="1"/>
  <c r="AZ76" i="41"/>
  <c r="AQ76" i="41"/>
  <c r="AY76" i="41" s="1"/>
  <c r="AC77" i="41"/>
  <c r="AW77" i="41" s="1"/>
  <c r="AS77" i="41"/>
  <c r="AB77" i="41"/>
  <c r="AV77" i="41" s="1"/>
  <c r="AS79" i="41"/>
  <c r="AB79" i="41"/>
  <c r="AV79" i="41" s="1"/>
  <c r="AA79" i="41"/>
  <c r="AG79" i="41" s="1"/>
  <c r="AR79" i="41" s="1"/>
  <c r="AW82" i="41"/>
  <c r="AW85" i="41" s="1"/>
  <c r="AC85" i="41"/>
  <c r="AX89" i="41"/>
  <c r="BA87" i="41"/>
  <c r="AP89" i="41"/>
  <c r="AQ87" i="41"/>
  <c r="AY87" i="41" s="1"/>
  <c r="AA88" i="41"/>
  <c r="AS88" i="41"/>
  <c r="AC88" i="41"/>
  <c r="AW88" i="41" s="1"/>
  <c r="AW89" i="41" s="1"/>
  <c r="BA94" i="41"/>
  <c r="AQ94" i="41"/>
  <c r="AY94" i="41" s="1"/>
  <c r="AG116" i="41"/>
  <c r="AR116" i="41" s="1"/>
  <c r="AI142" i="41"/>
  <c r="AP143" i="41" s="1"/>
  <c r="AA131" i="41"/>
  <c r="AB131" i="41"/>
  <c r="AV131" i="41" s="1"/>
  <c r="AS131" i="41"/>
  <c r="AC131" i="41"/>
  <c r="AW131" i="41" s="1"/>
  <c r="AB57" i="41"/>
  <c r="AV57" i="41" s="1"/>
  <c r="AS57" i="41"/>
  <c r="AT64" i="41"/>
  <c r="AT67" i="41" s="1"/>
  <c r="AB65" i="41"/>
  <c r="AV65" i="41" s="1"/>
  <c r="AS65" i="41"/>
  <c r="AA68" i="41"/>
  <c r="AZ68" i="41"/>
  <c r="AZ74" i="41" s="1"/>
  <c r="AQ69" i="41"/>
  <c r="AY69" i="41" s="1"/>
  <c r="AY74" i="41" s="1"/>
  <c r="AA72" i="41"/>
  <c r="AG72" i="41" s="1"/>
  <c r="AR72" i="41" s="1"/>
  <c r="AQ73" i="41"/>
  <c r="AY73" i="41" s="1"/>
  <c r="AQ75" i="41"/>
  <c r="AA78" i="41"/>
  <c r="AQ79" i="41"/>
  <c r="AY79" i="41" s="1"/>
  <c r="AQ80" i="41"/>
  <c r="AY80" i="41" s="1"/>
  <c r="AB82" i="41"/>
  <c r="AU85" i="41"/>
  <c r="BA82" i="41"/>
  <c r="BA85" i="41" s="1"/>
  <c r="AA83" i="41"/>
  <c r="AS83" i="41"/>
  <c r="AA86" i="41"/>
  <c r="AO89" i="41"/>
  <c r="AS86" i="41"/>
  <c r="AY86" i="41"/>
  <c r="AS87" i="41"/>
  <c r="AB87" i="41"/>
  <c r="AV87" i="41" s="1"/>
  <c r="AQ88" i="41"/>
  <c r="AY88" i="41" s="1"/>
  <c r="S89" i="41"/>
  <c r="W89" i="41"/>
  <c r="AF89" i="41"/>
  <c r="AB90" i="41"/>
  <c r="AP95" i="41"/>
  <c r="BA90" i="41"/>
  <c r="BA95" i="41" s="1"/>
  <c r="AA91" i="41"/>
  <c r="AS91" i="41"/>
  <c r="AC93" i="41"/>
  <c r="AW93" i="41" s="1"/>
  <c r="AB93" i="41"/>
  <c r="AV93" i="41" s="1"/>
  <c r="AS93" i="41"/>
  <c r="AA93" i="41"/>
  <c r="AC155" i="41"/>
  <c r="AW96" i="41"/>
  <c r="AC97" i="41"/>
  <c r="AT155" i="41"/>
  <c r="AT97" i="41"/>
  <c r="AT99" i="41"/>
  <c r="AT152" i="41" s="1"/>
  <c r="AA101" i="41"/>
  <c r="AC101" i="41"/>
  <c r="W103" i="41"/>
  <c r="AB101" i="41"/>
  <c r="AP103" i="41"/>
  <c r="S110" i="41"/>
  <c r="W104" i="41"/>
  <c r="AQ104" i="41"/>
  <c r="AO110" i="41"/>
  <c r="AZ104" i="41"/>
  <c r="AA108" i="41"/>
  <c r="AZ117" i="41"/>
  <c r="BA113" i="41"/>
  <c r="BA117" i="41" s="1"/>
  <c r="AQ113" i="41"/>
  <c r="AY113" i="41" s="1"/>
  <c r="AC122" i="41"/>
  <c r="AW122" i="41" s="1"/>
  <c r="AB122" i="41"/>
  <c r="AV122" i="41" s="1"/>
  <c r="AA122" i="41"/>
  <c r="AD142" i="41"/>
  <c r="AT128" i="41"/>
  <c r="AA128" i="41"/>
  <c r="W134" i="41"/>
  <c r="AS130" i="41"/>
  <c r="AB130" i="41"/>
  <c r="AA130" i="41"/>
  <c r="AC130" i="41"/>
  <c r="BA130" i="41"/>
  <c r="BA134" i="41" s="1"/>
  <c r="AP134" i="41"/>
  <c r="AQ130" i="41"/>
  <c r="AB68" i="41"/>
  <c r="AS68" i="41"/>
  <c r="AS74" i="41" s="1"/>
  <c r="BA68" i="41"/>
  <c r="BA74" i="41" s="1"/>
  <c r="AB72" i="41"/>
  <c r="AV72" i="41" s="1"/>
  <c r="AS72" i="41"/>
  <c r="AB78" i="41"/>
  <c r="AV78" i="41" s="1"/>
  <c r="AS78" i="41"/>
  <c r="S85" i="41"/>
  <c r="AB83" i="41"/>
  <c r="AV83" i="41" s="1"/>
  <c r="AQ83" i="41"/>
  <c r="AY83" i="41" s="1"/>
  <c r="AB86" i="41"/>
  <c r="AZ86" i="41"/>
  <c r="AZ89" i="41" s="1"/>
  <c r="S95" i="41"/>
  <c r="AB91" i="41"/>
  <c r="AV91" i="41" s="1"/>
  <c r="AZ91" i="41"/>
  <c r="AQ91" i="41"/>
  <c r="AY91" i="41" s="1"/>
  <c r="AQ92" i="41"/>
  <c r="AY92" i="41" s="1"/>
  <c r="AZ92" i="41"/>
  <c r="AO100" i="41"/>
  <c r="AS101" i="41"/>
  <c r="AB102" i="41"/>
  <c r="AV102" i="41" s="1"/>
  <c r="AS102" i="41"/>
  <c r="AA102" i="41"/>
  <c r="AO125" i="41"/>
  <c r="AQ119" i="41"/>
  <c r="AY119" i="41" s="1"/>
  <c r="AS122" i="41"/>
  <c r="AE142" i="41"/>
  <c r="X21" i="45" s="1"/>
  <c r="AP129" i="41"/>
  <c r="BA126" i="41"/>
  <c r="BA129" i="41" s="1"/>
  <c r="U142" i="41"/>
  <c r="AX136" i="41"/>
  <c r="AF141" i="41"/>
  <c r="AO81" i="41"/>
  <c r="W85" i="41"/>
  <c r="AA82" i="41"/>
  <c r="AS82" i="41"/>
  <c r="AC89" i="41"/>
  <c r="BA89" i="41"/>
  <c r="AA90" i="41"/>
  <c r="W95" i="41"/>
  <c r="AS90" i="41"/>
  <c r="AX90" i="41"/>
  <c r="AX95" i="41" s="1"/>
  <c r="AA100" i="41"/>
  <c r="AZ99" i="41"/>
  <c r="AZ100" i="41" s="1"/>
  <c r="AQ99" i="41"/>
  <c r="AY99" i="41" s="1"/>
  <c r="AT105" i="41"/>
  <c r="AT110" i="41" s="1"/>
  <c r="AA105" i="41"/>
  <c r="AG105" i="41" s="1"/>
  <c r="AR105" i="41" s="1"/>
  <c r="AA107" i="41"/>
  <c r="AS107" i="41"/>
  <c r="AC107" i="41"/>
  <c r="AW107" i="41" s="1"/>
  <c r="AC108" i="41"/>
  <c r="AW108" i="41" s="1"/>
  <c r="AB108" i="41"/>
  <c r="AV108" i="41" s="1"/>
  <c r="AC109" i="41"/>
  <c r="AW109" i="41" s="1"/>
  <c r="AB109" i="41"/>
  <c r="AV109" i="41" s="1"/>
  <c r="AA109" i="41"/>
  <c r="AG109" i="41" s="1"/>
  <c r="AR109" i="41" s="1"/>
  <c r="AS109" i="41"/>
  <c r="AY111" i="41"/>
  <c r="AG118" i="41"/>
  <c r="S125" i="41"/>
  <c r="W121" i="41"/>
  <c r="AG124" i="41"/>
  <c r="AR124" i="41" s="1"/>
  <c r="BA124" i="41"/>
  <c r="AQ124" i="41"/>
  <c r="AY124" i="41" s="1"/>
  <c r="AG126" i="41"/>
  <c r="AM142" i="41"/>
  <c r="AW98" i="41"/>
  <c r="BA100" i="41"/>
  <c r="AZ103" i="41"/>
  <c r="AT101" i="41"/>
  <c r="AT103" i="41" s="1"/>
  <c r="AP110" i="41"/>
  <c r="AU110" i="41"/>
  <c r="AU142" i="41" s="1"/>
  <c r="AS106" i="41"/>
  <c r="AB106" i="41"/>
  <c r="AV106" i="41" s="1"/>
  <c r="AF110" i="41"/>
  <c r="W111" i="41"/>
  <c r="S117" i="41"/>
  <c r="AS112" i="41"/>
  <c r="AB112" i="41"/>
  <c r="AV112" i="41" s="1"/>
  <c r="AQ114" i="41"/>
  <c r="AY114" i="41" s="1"/>
  <c r="AZ114" i="41"/>
  <c r="BA116" i="41"/>
  <c r="AQ116" i="41"/>
  <c r="AY116" i="41" s="1"/>
  <c r="AO117" i="41"/>
  <c r="AW118" i="41"/>
  <c r="BA118" i="41"/>
  <c r="BA125" i="41" s="1"/>
  <c r="AP125" i="41"/>
  <c r="AQ118" i="41"/>
  <c r="AX125" i="41"/>
  <c r="AS129" i="41"/>
  <c r="AG127" i="41"/>
  <c r="AR127" i="41" s="1"/>
  <c r="AT130" i="41"/>
  <c r="AT134" i="41" s="1"/>
  <c r="AC133" i="41"/>
  <c r="AW133" i="41" s="1"/>
  <c r="AS133" i="41"/>
  <c r="AB133" i="41"/>
  <c r="AV133" i="41" s="1"/>
  <c r="AK142" i="41"/>
  <c r="AS136" i="41"/>
  <c r="AB136" i="41"/>
  <c r="AV136" i="41" s="1"/>
  <c r="AA136" i="41"/>
  <c r="AT138" i="41"/>
  <c r="AA138" i="41"/>
  <c r="AG138" i="41" s="1"/>
  <c r="AR138" i="41" s="1"/>
  <c r="AS139" i="41"/>
  <c r="AB139" i="41"/>
  <c r="AV139" i="41" s="1"/>
  <c r="AA139" i="41"/>
  <c r="AC139" i="41"/>
  <c r="AW139" i="41" s="1"/>
  <c r="BA139" i="41"/>
  <c r="AQ139" i="41"/>
  <c r="AY139" i="41" s="1"/>
  <c r="V145" i="41"/>
  <c r="AS94" i="41"/>
  <c r="AB94" i="41"/>
  <c r="AV94" i="41" s="1"/>
  <c r="W155" i="41"/>
  <c r="AS96" i="41"/>
  <c r="AB96" i="41"/>
  <c r="W97" i="41"/>
  <c r="AF97" i="41"/>
  <c r="AS98" i="41"/>
  <c r="AB98" i="41"/>
  <c r="AQ98" i="41"/>
  <c r="S100" i="41"/>
  <c r="W100" i="41"/>
  <c r="AF100" i="41"/>
  <c r="AP100" i="41"/>
  <c r="BA101" i="41"/>
  <c r="BA103" i="41" s="1"/>
  <c r="AO103" i="41"/>
  <c r="BA104" i="41"/>
  <c r="BA110" i="41" s="1"/>
  <c r="AZ105" i="41"/>
  <c r="AZ108" i="41"/>
  <c r="Z117" i="41"/>
  <c r="AT111" i="41"/>
  <c r="AT117" i="41" s="1"/>
  <c r="AA113" i="41"/>
  <c r="AG113" i="41" s="1"/>
  <c r="AR113" i="41" s="1"/>
  <c r="AS113" i="41"/>
  <c r="AA119" i="41"/>
  <c r="AG119" i="41" s="1"/>
  <c r="AR119" i="41" s="1"/>
  <c r="AQ120" i="41"/>
  <c r="AY120" i="41" s="1"/>
  <c r="AC123" i="41"/>
  <c r="AW123" i="41" s="1"/>
  <c r="AB123" i="41"/>
  <c r="AV123" i="41" s="1"/>
  <c r="AS124" i="41"/>
  <c r="AB124" i="41"/>
  <c r="AV124" i="41" s="1"/>
  <c r="Z129" i="41"/>
  <c r="AZ129" i="41"/>
  <c r="AF129" i="41"/>
  <c r="AF134" i="41"/>
  <c r="AX130" i="41"/>
  <c r="AX134" i="41" s="1"/>
  <c r="Y142" i="41"/>
  <c r="AT135" i="41"/>
  <c r="AT141" i="41" s="1"/>
  <c r="AA135" i="41"/>
  <c r="V142" i="41"/>
  <c r="Z141" i="41"/>
  <c r="AP141" i="41"/>
  <c r="Z155" i="41"/>
  <c r="Z97" i="41"/>
  <c r="AX96" i="41"/>
  <c r="AU97" i="41"/>
  <c r="AZ97" i="41"/>
  <c r="AQ101" i="41"/>
  <c r="AQ102" i="41"/>
  <c r="AY102" i="41" s="1"/>
  <c r="AA106" i="41"/>
  <c r="AG106" i="41" s="1"/>
  <c r="AR106" i="41" s="1"/>
  <c r="AA112" i="41"/>
  <c r="AG112" i="41" s="1"/>
  <c r="AR112" i="41" s="1"/>
  <c r="AC115" i="41"/>
  <c r="AW115" i="41" s="1"/>
  <c r="AS115" i="41"/>
  <c r="AA115" i="41"/>
  <c r="AG115" i="41" s="1"/>
  <c r="AR115" i="41" s="1"/>
  <c r="Z125" i="41"/>
  <c r="AT118" i="41"/>
  <c r="AT125" i="41" s="1"/>
  <c r="AZ125" i="41"/>
  <c r="AS120" i="41"/>
  <c r="AB120" i="41"/>
  <c r="AV120" i="41" s="1"/>
  <c r="AA120" i="41"/>
  <c r="AS123" i="41"/>
  <c r="W125" i="41"/>
  <c r="AA129" i="41"/>
  <c r="AC127" i="41"/>
  <c r="AW127" i="41" s="1"/>
  <c r="AB127" i="41"/>
  <c r="S129" i="41"/>
  <c r="W129" i="41"/>
  <c r="AO129" i="41"/>
  <c r="AA133" i="41"/>
  <c r="AX141" i="41"/>
  <c r="AC136" i="41"/>
  <c r="AW136" i="41" s="1"/>
  <c r="AS137" i="41"/>
  <c r="AB137" i="41"/>
  <c r="AV137" i="41" s="1"/>
  <c r="AA137" i="41"/>
  <c r="AC137" i="41"/>
  <c r="AW137" i="41" s="1"/>
  <c r="W141" i="41"/>
  <c r="AH142" i="41"/>
  <c r="AO143" i="41" s="1"/>
  <c r="AL142" i="41"/>
  <c r="AP117" i="41"/>
  <c r="AS116" i="41"/>
  <c r="AB116" i="41"/>
  <c r="AV116" i="41" s="1"/>
  <c r="AS118" i="41"/>
  <c r="AB118" i="41"/>
  <c r="AF125" i="41"/>
  <c r="AS128" i="41"/>
  <c r="AB128" i="41"/>
  <c r="AV128" i="41" s="1"/>
  <c r="AC128" i="41"/>
  <c r="AW128" i="41" s="1"/>
  <c r="S134" i="41"/>
  <c r="S142" i="41" s="1"/>
  <c r="W143" i="41" s="1"/>
  <c r="AA140" i="41"/>
  <c r="AG140" i="41" s="1"/>
  <c r="AR140" i="41" s="1"/>
  <c r="AS140" i="41"/>
  <c r="K145" i="41"/>
  <c r="AE145" i="41"/>
  <c r="P145" i="41"/>
  <c r="AQ126" i="41"/>
  <c r="AT129" i="41"/>
  <c r="AX129" i="41"/>
  <c r="AZ131" i="41"/>
  <c r="AZ134" i="41" s="1"/>
  <c r="AQ131" i="41"/>
  <c r="AY131" i="41" s="1"/>
  <c r="AC135" i="41"/>
  <c r="AS135" i="41"/>
  <c r="AB135" i="41"/>
  <c r="AQ138" i="41"/>
  <c r="AY138" i="41" s="1"/>
  <c r="AY141" i="41" s="1"/>
  <c r="AZ138" i="41"/>
  <c r="AZ141" i="41" s="1"/>
  <c r="AJ142" i="41"/>
  <c r="AN142" i="41"/>
  <c r="AO141" i="41"/>
  <c r="BA141" i="41"/>
  <c r="T142" i="41"/>
  <c r="X142" i="41"/>
  <c r="I145" i="41"/>
  <c r="M145" i="41"/>
  <c r="AH145" i="41"/>
  <c r="AL145" i="41"/>
  <c r="AI145" i="41"/>
  <c r="AP144" i="41" s="1"/>
  <c r="AM145" i="41"/>
  <c r="AL169" i="40"/>
  <c r="AP168" i="40"/>
  <c r="AD169" i="40"/>
  <c r="U169" i="40"/>
  <c r="R169" i="40"/>
  <c r="P168" i="40" s="1"/>
  <c r="AH169" i="40"/>
  <c r="AO168" i="40" s="1"/>
  <c r="V169" i="40"/>
  <c r="AY28" i="40"/>
  <c r="AF170" i="40"/>
  <c r="AF15" i="40"/>
  <c r="S19" i="40"/>
  <c r="AF179" i="40"/>
  <c r="AX27" i="40"/>
  <c r="AF171" i="40"/>
  <c r="AX29" i="40"/>
  <c r="AF35" i="40"/>
  <c r="AW36" i="40"/>
  <c r="AC51" i="40"/>
  <c r="AW51" i="40" s="1"/>
  <c r="AS51" i="40"/>
  <c r="AB51" i="40"/>
  <c r="AV51" i="40" s="1"/>
  <c r="AA51" i="40"/>
  <c r="AC68" i="40"/>
  <c r="AW68" i="40" s="1"/>
  <c r="AS68" i="40"/>
  <c r="AB68" i="40"/>
  <c r="AV68" i="40" s="1"/>
  <c r="AA68" i="40"/>
  <c r="BA34" i="40"/>
  <c r="AQ34" i="40"/>
  <c r="AY34" i="40" s="1"/>
  <c r="AA37" i="40"/>
  <c r="AC37" i="40"/>
  <c r="AW37" i="40" s="1"/>
  <c r="AC38" i="40"/>
  <c r="AW38" i="40" s="1"/>
  <c r="AS38" i="40"/>
  <c r="AB38" i="40"/>
  <c r="AV38" i="40" s="1"/>
  <c r="BA46" i="40"/>
  <c r="AQ46" i="40"/>
  <c r="AY46" i="40" s="1"/>
  <c r="S54" i="40"/>
  <c r="W49" i="40"/>
  <c r="AS12" i="40"/>
  <c r="AB12" i="40"/>
  <c r="AA12" i="40"/>
  <c r="AU170" i="40"/>
  <c r="AU15" i="40"/>
  <c r="S15" i="40"/>
  <c r="AO176" i="40"/>
  <c r="AQ14" i="40"/>
  <c r="AS16" i="40"/>
  <c r="AC17" i="40"/>
  <c r="AW17" i="40" s="1"/>
  <c r="AW19" i="40" s="1"/>
  <c r="AS17" i="40"/>
  <c r="AB17" i="40"/>
  <c r="AV17" i="40" s="1"/>
  <c r="AT20" i="40"/>
  <c r="AT23" i="40" s="1"/>
  <c r="AB21" i="40"/>
  <c r="AV21" i="40" s="1"/>
  <c r="AS22" i="40"/>
  <c r="S26" i="40"/>
  <c r="W24" i="40"/>
  <c r="AF26" i="40"/>
  <c r="W31" i="40"/>
  <c r="BA31" i="40"/>
  <c r="BA174" i="40" s="1"/>
  <c r="Z177" i="40"/>
  <c r="AT33" i="40"/>
  <c r="AT177" i="40" s="1"/>
  <c r="S35" i="40"/>
  <c r="AS40" i="40"/>
  <c r="AB40" i="40"/>
  <c r="AV40" i="40" s="1"/>
  <c r="AA40" i="40"/>
  <c r="AP47" i="40"/>
  <c r="BA42" i="40"/>
  <c r="AQ42" i="40"/>
  <c r="AQ171" i="40" s="1"/>
  <c r="S47" i="40"/>
  <c r="AX173" i="40"/>
  <c r="AX62" i="40"/>
  <c r="AA61" i="40"/>
  <c r="AC61" i="40"/>
  <c r="AW61" i="40" s="1"/>
  <c r="AS61" i="40"/>
  <c r="AB61" i="40"/>
  <c r="AV61" i="40" s="1"/>
  <c r="AC64" i="40"/>
  <c r="AW64" i="40" s="1"/>
  <c r="AS64" i="40"/>
  <c r="AB64" i="40"/>
  <c r="AV64" i="40" s="1"/>
  <c r="AA64" i="40"/>
  <c r="AC65" i="40"/>
  <c r="AW65" i="40" s="1"/>
  <c r="AS65" i="40"/>
  <c r="AB65" i="40"/>
  <c r="AV65" i="40" s="1"/>
  <c r="AA65" i="40"/>
  <c r="AA67" i="40"/>
  <c r="AC67" i="40"/>
  <c r="AW67" i="40" s="1"/>
  <c r="AS67" i="40"/>
  <c r="AB67" i="40"/>
  <c r="AV67" i="40" s="1"/>
  <c r="AS30" i="40"/>
  <c r="AB30" i="40"/>
  <c r="AV30" i="40" s="1"/>
  <c r="AA30" i="40"/>
  <c r="AT41" i="40"/>
  <c r="AZ37" i="40"/>
  <c r="AZ41" i="40" s="1"/>
  <c r="AO41" i="40"/>
  <c r="AQ37" i="40"/>
  <c r="AY37" i="40" s="1"/>
  <c r="AS42" i="40"/>
  <c r="AB42" i="40"/>
  <c r="AA42" i="40"/>
  <c r="AC45" i="40"/>
  <c r="AW45" i="40" s="1"/>
  <c r="AS45" i="40"/>
  <c r="AB45" i="40"/>
  <c r="AV45" i="40" s="1"/>
  <c r="AA45" i="40"/>
  <c r="AW48" i="40"/>
  <c r="AZ49" i="40"/>
  <c r="AQ49" i="40"/>
  <c r="AY49" i="40" s="1"/>
  <c r="AT173" i="40"/>
  <c r="AT62" i="40"/>
  <c r="Z170" i="40"/>
  <c r="AP170" i="40"/>
  <c r="BA12" i="40"/>
  <c r="AX12" i="40"/>
  <c r="W13" i="40"/>
  <c r="W15" i="40" s="1"/>
  <c r="AZ14" i="40"/>
  <c r="AP15" i="40"/>
  <c r="AA16" i="40"/>
  <c r="AQ16" i="40"/>
  <c r="AO19" i="40"/>
  <c r="AT19" i="40"/>
  <c r="AX19" i="40"/>
  <c r="AQ18" i="40"/>
  <c r="AY18" i="40" s="1"/>
  <c r="AS20" i="40"/>
  <c r="AB20" i="40"/>
  <c r="W23" i="40"/>
  <c r="AA20" i="40"/>
  <c r="S23" i="40"/>
  <c r="AC21" i="40"/>
  <c r="AW21" i="40" s="1"/>
  <c r="AW23" i="40" s="1"/>
  <c r="AS21" i="40"/>
  <c r="AA22" i="40"/>
  <c r="AC25" i="40"/>
  <c r="AW25" i="40" s="1"/>
  <c r="AS25" i="40"/>
  <c r="AB25" i="40"/>
  <c r="AV25" i="40" s="1"/>
  <c r="AO26" i="40"/>
  <c r="Z179" i="40"/>
  <c r="AT27" i="40"/>
  <c r="Z28" i="40"/>
  <c r="AU179" i="40"/>
  <c r="AU28" i="40"/>
  <c r="Z171" i="40"/>
  <c r="Z35" i="40"/>
  <c r="AT29" i="40"/>
  <c r="AU171" i="40"/>
  <c r="AC30" i="40"/>
  <c r="AW30" i="40" s="1"/>
  <c r="AO174" i="40"/>
  <c r="AZ31" i="40"/>
  <c r="AZ174" i="40" s="1"/>
  <c r="AQ31" i="40"/>
  <c r="AS32" i="40"/>
  <c r="AB32" i="40"/>
  <c r="AV32" i="40" s="1"/>
  <c r="AC32" i="40"/>
  <c r="AW32" i="40" s="1"/>
  <c r="AF177" i="40"/>
  <c r="AX33" i="40"/>
  <c r="AX177" i="40" s="1"/>
  <c r="AU177" i="40"/>
  <c r="AQ35" i="40"/>
  <c r="W172" i="40"/>
  <c r="AS36" i="40"/>
  <c r="AB36" i="40"/>
  <c r="AA36" i="40"/>
  <c r="AX172" i="40"/>
  <c r="AX41" i="40"/>
  <c r="AB37" i="40"/>
  <c r="AV37" i="40" s="1"/>
  <c r="AS37" i="40"/>
  <c r="AA38" i="40"/>
  <c r="AG38" i="40" s="1"/>
  <c r="AR38" i="40" s="1"/>
  <c r="AC39" i="40"/>
  <c r="AW39" i="40" s="1"/>
  <c r="AS39" i="40"/>
  <c r="AB39" i="40"/>
  <c r="AV39" i="40" s="1"/>
  <c r="AA39" i="40"/>
  <c r="AG39" i="40" s="1"/>
  <c r="AR39" i="40" s="1"/>
  <c r="BA40" i="40"/>
  <c r="AQ40" i="40"/>
  <c r="AY40" i="40" s="1"/>
  <c r="AY177" i="40" s="1"/>
  <c r="AC42" i="40"/>
  <c r="AA43" i="40"/>
  <c r="AG43" i="40" s="1"/>
  <c r="AR43" i="40" s="1"/>
  <c r="AC43" i="40"/>
  <c r="AW43" i="40" s="1"/>
  <c r="AZ43" i="40"/>
  <c r="AZ47" i="40" s="1"/>
  <c r="AO47" i="40"/>
  <c r="AQ43" i="40"/>
  <c r="AY43" i="40" s="1"/>
  <c r="AC44" i="40"/>
  <c r="AW44" i="40" s="1"/>
  <c r="AS44" i="40"/>
  <c r="AB44" i="40"/>
  <c r="AV44" i="40" s="1"/>
  <c r="AS48" i="40"/>
  <c r="AB48" i="40"/>
  <c r="AA48" i="40"/>
  <c r="W54" i="40"/>
  <c r="AO54" i="40"/>
  <c r="AC50" i="40"/>
  <c r="AW50" i="40" s="1"/>
  <c r="AS50" i="40"/>
  <c r="AB50" i="40"/>
  <c r="AV50" i="40" s="1"/>
  <c r="AA50" i="40"/>
  <c r="AG50" i="40" s="1"/>
  <c r="AR50" i="40" s="1"/>
  <c r="BA62" i="40"/>
  <c r="AC19" i="40"/>
  <c r="AS18" i="40"/>
  <c r="AB18" i="40"/>
  <c r="AV18" i="40" s="1"/>
  <c r="AA18" i="40"/>
  <c r="AG18" i="40" s="1"/>
  <c r="AR18" i="40" s="1"/>
  <c r="W19" i="40"/>
  <c r="AZ21" i="40"/>
  <c r="AZ23" i="40" s="1"/>
  <c r="AQ21" i="40"/>
  <c r="AY21" i="40" s="1"/>
  <c r="AY23" i="40" s="1"/>
  <c r="AQ28" i="40"/>
  <c r="AF28" i="40"/>
  <c r="AW12" i="40"/>
  <c r="AY12" i="40"/>
  <c r="AZ13" i="40"/>
  <c r="AQ13" i="40"/>
  <c r="AY13" i="40" s="1"/>
  <c r="S176" i="40"/>
  <c r="W14" i="40"/>
  <c r="BA176" i="40"/>
  <c r="AB16" i="40"/>
  <c r="AF19" i="40"/>
  <c r="AG21" i="40"/>
  <c r="AR21" i="40" s="1"/>
  <c r="AB22" i="40"/>
  <c r="AV22" i="40" s="1"/>
  <c r="AC23" i="40"/>
  <c r="AP23" i="40"/>
  <c r="AQ26" i="40"/>
  <c r="AY24" i="40"/>
  <c r="AY26" i="40" s="1"/>
  <c r="AT25" i="40"/>
  <c r="AT26" i="40" s="1"/>
  <c r="Z26" i="40"/>
  <c r="AS34" i="40"/>
  <c r="AB34" i="40"/>
  <c r="AV34" i="40" s="1"/>
  <c r="AA34" i="40"/>
  <c r="AU35" i="40"/>
  <c r="AP172" i="40"/>
  <c r="AP41" i="40"/>
  <c r="BA36" i="40"/>
  <c r="AQ36" i="40"/>
  <c r="S41" i="40"/>
  <c r="W41" i="40"/>
  <c r="AS46" i="40"/>
  <c r="AB46" i="40"/>
  <c r="AV46" i="40" s="1"/>
  <c r="AA46" i="40"/>
  <c r="AG46" i="40" s="1"/>
  <c r="AR46" i="40" s="1"/>
  <c r="BA48" i="40"/>
  <c r="BA54" i="40" s="1"/>
  <c r="AQ48" i="40"/>
  <c r="AP54" i="40"/>
  <c r="AZ54" i="40"/>
  <c r="AA53" i="40"/>
  <c r="AG53" i="40" s="1"/>
  <c r="AR53" i="40" s="1"/>
  <c r="AC53" i="40"/>
  <c r="AW53" i="40" s="1"/>
  <c r="AS53" i="40"/>
  <c r="AB53" i="40"/>
  <c r="AV53" i="40" s="1"/>
  <c r="AZ69" i="40"/>
  <c r="AA80" i="40"/>
  <c r="AB80" i="40"/>
  <c r="AV80" i="40" s="1"/>
  <c r="AS80" i="40"/>
  <c r="AC80" i="40"/>
  <c r="AW80" i="40" s="1"/>
  <c r="AC52" i="40"/>
  <c r="AW52" i="40" s="1"/>
  <c r="Z54" i="40"/>
  <c r="AC60" i="40"/>
  <c r="AW60" i="40" s="1"/>
  <c r="Z62" i="40"/>
  <c r="AP62" i="40"/>
  <c r="AC66" i="40"/>
  <c r="AW66" i="40" s="1"/>
  <c r="AO69" i="40"/>
  <c r="AS73" i="40"/>
  <c r="AB73" i="40"/>
  <c r="AV73" i="40" s="1"/>
  <c r="AA73" i="40"/>
  <c r="S83" i="40"/>
  <c r="W77" i="40"/>
  <c r="AX83" i="40"/>
  <c r="AO83" i="40"/>
  <c r="AW84" i="40"/>
  <c r="AS89" i="40"/>
  <c r="AB89" i="40"/>
  <c r="AV89" i="40" s="1"/>
  <c r="AA89" i="40"/>
  <c r="AG89" i="40" s="1"/>
  <c r="AR89" i="40" s="1"/>
  <c r="AS106" i="40"/>
  <c r="AA106" i="40"/>
  <c r="AC106" i="40"/>
  <c r="AW106" i="40" s="1"/>
  <c r="AB106" i="40"/>
  <c r="AV106" i="40" s="1"/>
  <c r="AF41" i="40"/>
  <c r="AQ52" i="40"/>
  <c r="AY52" i="40" s="1"/>
  <c r="W55" i="40"/>
  <c r="S56" i="40"/>
  <c r="W57" i="40"/>
  <c r="W170" i="40" s="1"/>
  <c r="AA59" i="40"/>
  <c r="AQ60" i="40"/>
  <c r="AY60" i="40" s="1"/>
  <c r="W63" i="40"/>
  <c r="AQ66" i="40"/>
  <c r="AY66" i="40" s="1"/>
  <c r="W70" i="40"/>
  <c r="BA70" i="40"/>
  <c r="BA76" i="40" s="1"/>
  <c r="AB71" i="40"/>
  <c r="AV71" i="40" s="1"/>
  <c r="AZ74" i="40"/>
  <c r="AQ74" i="40"/>
  <c r="AY74" i="40" s="1"/>
  <c r="Z76" i="40"/>
  <c r="Z83" i="40"/>
  <c r="AZ77" i="40"/>
  <c r="AZ83" i="40" s="1"/>
  <c r="AS79" i="40"/>
  <c r="AB79" i="40"/>
  <c r="AV79" i="40" s="1"/>
  <c r="AA79" i="40"/>
  <c r="AG79" i="40" s="1"/>
  <c r="AR79" i="40" s="1"/>
  <c r="AB81" i="40"/>
  <c r="AV81" i="40" s="1"/>
  <c r="AC82" i="40"/>
  <c r="AW82" i="40" s="1"/>
  <c r="AS82" i="40"/>
  <c r="AB82" i="40"/>
  <c r="AV82" i="40" s="1"/>
  <c r="Z90" i="40"/>
  <c r="AT84" i="40"/>
  <c r="AT90" i="40" s="1"/>
  <c r="AA87" i="40"/>
  <c r="AS91" i="40"/>
  <c r="AS93" i="40" s="1"/>
  <c r="AB91" i="40"/>
  <c r="AA91" i="40"/>
  <c r="W93" i="40"/>
  <c r="AZ99" i="40"/>
  <c r="AC98" i="40"/>
  <c r="AW98" i="40" s="1"/>
  <c r="AB98" i="40"/>
  <c r="AV98" i="40" s="1"/>
  <c r="AS98" i="40"/>
  <c r="AA98" i="40"/>
  <c r="AV100" i="40"/>
  <c r="AV103" i="40" s="1"/>
  <c r="AP176" i="40"/>
  <c r="AX176" i="40"/>
  <c r="S171" i="40"/>
  <c r="AO171" i="40"/>
  <c r="BA171" i="40"/>
  <c r="S177" i="40"/>
  <c r="AO177" i="40"/>
  <c r="BA177" i="40"/>
  <c r="AO35" i="40"/>
  <c r="BA35" i="40"/>
  <c r="AA52" i="40"/>
  <c r="AQ53" i="40"/>
  <c r="AY53" i="40" s="1"/>
  <c r="AQ55" i="40"/>
  <c r="AF56" i="40"/>
  <c r="AQ57" i="40"/>
  <c r="W58" i="40"/>
  <c r="AP173" i="40"/>
  <c r="AB59" i="40"/>
  <c r="AV59" i="40" s="1"/>
  <c r="AS59" i="40"/>
  <c r="AA60" i="40"/>
  <c r="AQ61" i="40"/>
  <c r="AY61" i="40" s="1"/>
  <c r="AQ63" i="40"/>
  <c r="AA66" i="40"/>
  <c r="AG66" i="40" s="1"/>
  <c r="AR66" i="40" s="1"/>
  <c r="AQ67" i="40"/>
  <c r="AY67" i="40" s="1"/>
  <c r="AZ70" i="40"/>
  <c r="AQ70" i="40"/>
  <c r="AU76" i="40"/>
  <c r="AC73" i="40"/>
  <c r="AW73" i="40" s="1"/>
  <c r="AB74" i="40"/>
  <c r="AV74" i="40" s="1"/>
  <c r="AZ75" i="40"/>
  <c r="AY77" i="40"/>
  <c r="AY83" i="40" s="1"/>
  <c r="AU83" i="40"/>
  <c r="AZ80" i="40"/>
  <c r="AQ80" i="40"/>
  <c r="AY80" i="40" s="1"/>
  <c r="AA84" i="40"/>
  <c r="AP90" i="40"/>
  <c r="AS85" i="40"/>
  <c r="AB85" i="40"/>
  <c r="AV85" i="40" s="1"/>
  <c r="AA85" i="40"/>
  <c r="AG85" i="40" s="1"/>
  <c r="AR85" i="40" s="1"/>
  <c r="W86" i="40"/>
  <c r="AB87" i="40"/>
  <c r="AV87" i="40" s="1"/>
  <c r="AC88" i="40"/>
  <c r="AW88" i="40" s="1"/>
  <c r="AS88" i="40"/>
  <c r="AB88" i="40"/>
  <c r="AV88" i="40" s="1"/>
  <c r="AC89" i="40"/>
  <c r="AW89" i="40" s="1"/>
  <c r="AF90" i="40"/>
  <c r="AQ90" i="40"/>
  <c r="BA91" i="40"/>
  <c r="BA93" i="40" s="1"/>
  <c r="AP93" i="40"/>
  <c r="AX91" i="40"/>
  <c r="AX93" i="40" s="1"/>
  <c r="AA92" i="40"/>
  <c r="AG92" i="40" s="1"/>
  <c r="AR92" i="40" s="1"/>
  <c r="AS92" i="40"/>
  <c r="AB92" i="40"/>
  <c r="AV92" i="40" s="1"/>
  <c r="AG94" i="40"/>
  <c r="AC95" i="40"/>
  <c r="AW95" i="40" s="1"/>
  <c r="AS95" i="40"/>
  <c r="AB95" i="40"/>
  <c r="AV95" i="40" s="1"/>
  <c r="AA95" i="40"/>
  <c r="AG95" i="40" s="1"/>
  <c r="AR95" i="40" s="1"/>
  <c r="S170" i="40"/>
  <c r="AO170" i="40"/>
  <c r="AO169" i="40" s="1"/>
  <c r="Z176" i="40"/>
  <c r="AF176" i="40"/>
  <c r="AU176" i="40"/>
  <c r="AZ15" i="40"/>
  <c r="W27" i="40"/>
  <c r="S28" i="40"/>
  <c r="W29" i="40"/>
  <c r="AP171" i="40"/>
  <c r="W33" i="40"/>
  <c r="AP177" i="40"/>
  <c r="AP35" i="40"/>
  <c r="S172" i="40"/>
  <c r="AO172" i="40"/>
  <c r="Z41" i="40"/>
  <c r="AB52" i="40"/>
  <c r="AV52" i="40" s="1"/>
  <c r="AZ55" i="40"/>
  <c r="AO56" i="40"/>
  <c r="BA56" i="40"/>
  <c r="AZ57" i="40"/>
  <c r="AZ62" i="40" s="1"/>
  <c r="Z173" i="40"/>
  <c r="AF173" i="40"/>
  <c r="AQ58" i="40"/>
  <c r="AU173" i="40"/>
  <c r="AB60" i="40"/>
  <c r="AV60" i="40" s="1"/>
  <c r="AB66" i="40"/>
  <c r="AV66" i="40" s="1"/>
  <c r="AS71" i="40"/>
  <c r="AZ71" i="40"/>
  <c r="AC74" i="40"/>
  <c r="AW74" i="40" s="1"/>
  <c r="AS74" i="40"/>
  <c r="AC78" i="40"/>
  <c r="AW78" i="40" s="1"/>
  <c r="AS78" i="40"/>
  <c r="AB78" i="40"/>
  <c r="AV78" i="40" s="1"/>
  <c r="AZ81" i="40"/>
  <c r="AF83" i="40"/>
  <c r="AX90" i="40"/>
  <c r="AZ86" i="40"/>
  <c r="AZ90" i="40" s="1"/>
  <c r="AQ86" i="40"/>
  <c r="AY86" i="40" s="1"/>
  <c r="AY90" i="40" s="1"/>
  <c r="W90" i="40"/>
  <c r="AC93" i="40"/>
  <c r="AW91" i="40"/>
  <c r="AW93" i="40" s="1"/>
  <c r="AQ91" i="40"/>
  <c r="AT99" i="40"/>
  <c r="AC96" i="40"/>
  <c r="AW96" i="40" s="1"/>
  <c r="AS96" i="40"/>
  <c r="AB96" i="40"/>
  <c r="AV96" i="40" s="1"/>
  <c r="AA96" i="40"/>
  <c r="AA97" i="40"/>
  <c r="AG97" i="40" s="1"/>
  <c r="AR97" i="40" s="1"/>
  <c r="AS97" i="40"/>
  <c r="AC97" i="40"/>
  <c r="AW97" i="40" s="1"/>
  <c r="AB97" i="40"/>
  <c r="AV97" i="40" s="1"/>
  <c r="AS129" i="40"/>
  <c r="V166" i="40"/>
  <c r="O20" i="45" s="1"/>
  <c r="AB94" i="40"/>
  <c r="AS94" i="40"/>
  <c r="BA94" i="40"/>
  <c r="BA99" i="40" s="1"/>
  <c r="AZ95" i="40"/>
  <c r="Z99" i="40"/>
  <c r="AC100" i="40"/>
  <c r="AS102" i="40"/>
  <c r="AB102" i="40"/>
  <c r="AV102" i="40" s="1"/>
  <c r="W103" i="40"/>
  <c r="AF103" i="40"/>
  <c r="AS104" i="40"/>
  <c r="AB104" i="40"/>
  <c r="AS110" i="40"/>
  <c r="AS111" i="40" s="1"/>
  <c r="AB110" i="40"/>
  <c r="AA110" i="40"/>
  <c r="W111" i="40"/>
  <c r="AZ114" i="40"/>
  <c r="AQ114" i="40"/>
  <c r="AY114" i="40" s="1"/>
  <c r="AB118" i="40"/>
  <c r="AV118" i="40" s="1"/>
  <c r="AF126" i="40"/>
  <c r="AX121" i="40"/>
  <c r="AX126" i="40" s="1"/>
  <c r="AQ126" i="40"/>
  <c r="AY121" i="40"/>
  <c r="AQ127" i="40"/>
  <c r="AO129" i="40"/>
  <c r="AZ127" i="40"/>
  <c r="AZ129" i="40" s="1"/>
  <c r="AS128" i="40"/>
  <c r="AB128" i="40"/>
  <c r="AC128" i="40"/>
  <c r="AA128" i="40"/>
  <c r="S145" i="40"/>
  <c r="W140" i="40"/>
  <c r="AC142" i="40"/>
  <c r="AW142" i="40" s="1"/>
  <c r="AB142" i="40"/>
  <c r="AV142" i="40" s="1"/>
  <c r="AS142" i="40"/>
  <c r="AA142" i="40"/>
  <c r="AN166" i="40"/>
  <c r="AC94" i="40"/>
  <c r="W99" i="40"/>
  <c r="AO99" i="40"/>
  <c r="BA100" i="40"/>
  <c r="BA103" i="40" s="1"/>
  <c r="AZ101" i="40"/>
  <c r="AZ103" i="40" s="1"/>
  <c r="AO103" i="40"/>
  <c r="AX104" i="40"/>
  <c r="AX109" i="40" s="1"/>
  <c r="W105" i="40"/>
  <c r="AZ106" i="40"/>
  <c r="AQ109" i="40"/>
  <c r="AP111" i="40"/>
  <c r="BA110" i="40"/>
  <c r="BA111" i="40" s="1"/>
  <c r="AS115" i="40"/>
  <c r="S120" i="40"/>
  <c r="W117" i="40"/>
  <c r="AZ117" i="40"/>
  <c r="AZ120" i="40" s="1"/>
  <c r="AQ117" i="40"/>
  <c r="AF120" i="40"/>
  <c r="AA129" i="40"/>
  <c r="AG127" i="40"/>
  <c r="W129" i="40"/>
  <c r="AF131" i="40"/>
  <c r="AS132" i="40"/>
  <c r="AB132" i="40"/>
  <c r="AC132" i="40"/>
  <c r="W138" i="40"/>
  <c r="AA132" i="40"/>
  <c r="AS135" i="40"/>
  <c r="AA135" i="40"/>
  <c r="AC135" i="40"/>
  <c r="AW135" i="40" s="1"/>
  <c r="AW139" i="40"/>
  <c r="AY139" i="40"/>
  <c r="AF152" i="40"/>
  <c r="AX146" i="40"/>
  <c r="AX152" i="40" s="1"/>
  <c r="AA151" i="40"/>
  <c r="AS151" i="40"/>
  <c r="AC151" i="40"/>
  <c r="AW151" i="40" s="1"/>
  <c r="AB151" i="40"/>
  <c r="AV151" i="40" s="1"/>
  <c r="BA159" i="40"/>
  <c r="AP161" i="40"/>
  <c r="AB72" i="40"/>
  <c r="AV72" i="40" s="1"/>
  <c r="AS72" i="40"/>
  <c r="AT77" i="40"/>
  <c r="AT83" i="40" s="1"/>
  <c r="AB84" i="40"/>
  <c r="AS84" i="40"/>
  <c r="BA84" i="40"/>
  <c r="BA90" i="40" s="1"/>
  <c r="AQ92" i="40"/>
  <c r="AY92" i="40" s="1"/>
  <c r="AF99" i="40"/>
  <c r="AQ94" i="40"/>
  <c r="AQ97" i="40"/>
  <c r="AY97" i="40" s="1"/>
  <c r="AA100" i="40"/>
  <c r="AS100" i="40"/>
  <c r="AA102" i="40"/>
  <c r="AG102" i="40" s="1"/>
  <c r="AR102" i="40" s="1"/>
  <c r="AA104" i="40"/>
  <c r="AT104" i="40"/>
  <c r="AT109" i="40" s="1"/>
  <c r="AZ105" i="40"/>
  <c r="AZ109" i="40" s="1"/>
  <c r="AO109" i="40"/>
  <c r="AS108" i="40"/>
  <c r="AB108" i="40"/>
  <c r="AV108" i="40" s="1"/>
  <c r="AA108" i="40"/>
  <c r="AG108" i="40" s="1"/>
  <c r="AR108" i="40" s="1"/>
  <c r="W109" i="40"/>
  <c r="AC110" i="40"/>
  <c r="AQ110" i="40"/>
  <c r="AY112" i="40"/>
  <c r="AY116" i="40" s="1"/>
  <c r="AS113" i="40"/>
  <c r="AB113" i="40"/>
  <c r="AV113" i="40" s="1"/>
  <c r="AA113" i="40"/>
  <c r="S116" i="40"/>
  <c r="AA115" i="40"/>
  <c r="AG115" i="40" s="1"/>
  <c r="AR115" i="40" s="1"/>
  <c r="Z116" i="40"/>
  <c r="AO116" i="40"/>
  <c r="AS118" i="40"/>
  <c r="AC119" i="40"/>
  <c r="AW119" i="40" s="1"/>
  <c r="AS119" i="40"/>
  <c r="AB119" i="40"/>
  <c r="AV119" i="40" s="1"/>
  <c r="AO120" i="40"/>
  <c r="AT121" i="40"/>
  <c r="AT126" i="40" s="1"/>
  <c r="Z126" i="40"/>
  <c r="BA126" i="40"/>
  <c r="AS123" i="40"/>
  <c r="AB123" i="40"/>
  <c r="AV123" i="40" s="1"/>
  <c r="AA123" i="40"/>
  <c r="AS130" i="40"/>
  <c r="AS131" i="40" s="1"/>
  <c r="AB130" i="40"/>
  <c r="AC130" i="40"/>
  <c r="AA130" i="40"/>
  <c r="AY132" i="40"/>
  <c r="AY138" i="40" s="1"/>
  <c r="S138" i="40"/>
  <c r="W133" i="40"/>
  <c r="AZ144" i="40"/>
  <c r="AZ145" i="40" s="1"/>
  <c r="AQ144" i="40"/>
  <c r="AY144" i="40" s="1"/>
  <c r="AQ162" i="40"/>
  <c r="AO165" i="40"/>
  <c r="AZ162" i="40"/>
  <c r="AZ165" i="40" s="1"/>
  <c r="AZ98" i="40"/>
  <c r="AQ100" i="40"/>
  <c r="AT103" i="40"/>
  <c r="AX103" i="40"/>
  <c r="AC102" i="40"/>
  <c r="AW102" i="40" s="1"/>
  <c r="AC104" i="40"/>
  <c r="AP109" i="40"/>
  <c r="BA104" i="40"/>
  <c r="BA109" i="40" s="1"/>
  <c r="AC107" i="40"/>
  <c r="AW107" i="40" s="1"/>
  <c r="AS107" i="40"/>
  <c r="AB107" i="40"/>
  <c r="AV107" i="40" s="1"/>
  <c r="AT110" i="40"/>
  <c r="AT111" i="40" s="1"/>
  <c r="AB112" i="40"/>
  <c r="W116" i="40"/>
  <c r="AS112" i="40"/>
  <c r="AA112" i="40"/>
  <c r="AU116" i="40"/>
  <c r="AX113" i="40"/>
  <c r="AX116" i="40" s="1"/>
  <c r="W114" i="40"/>
  <c r="AB115" i="40"/>
  <c r="AV115" i="40" s="1"/>
  <c r="AZ115" i="40"/>
  <c r="AZ116" i="40" s="1"/>
  <c r="AP116" i="40"/>
  <c r="AX120" i="40"/>
  <c r="AA118" i="40"/>
  <c r="AG118" i="40" s="1"/>
  <c r="AR118" i="40" s="1"/>
  <c r="AT119" i="40"/>
  <c r="AT176" i="40" s="1"/>
  <c r="Z120" i="40"/>
  <c r="AA124" i="40"/>
  <c r="AC124" i="40"/>
  <c r="AW124" i="40" s="1"/>
  <c r="AZ124" i="40"/>
  <c r="AZ126" i="40" s="1"/>
  <c r="AQ124" i="40"/>
  <c r="AY124" i="40" s="1"/>
  <c r="AC125" i="40"/>
  <c r="AW125" i="40" s="1"/>
  <c r="AS125" i="40"/>
  <c r="AB125" i="40"/>
  <c r="AV125" i="40" s="1"/>
  <c r="AF129" i="40"/>
  <c r="AQ131" i="40"/>
  <c r="AY130" i="40"/>
  <c r="AY131" i="40" s="1"/>
  <c r="W131" i="40"/>
  <c r="AF138" i="40"/>
  <c r="AX132" i="40"/>
  <c r="AX138" i="40" s="1"/>
  <c r="AS134" i="40"/>
  <c r="AA134" i="40"/>
  <c r="AG134" i="40" s="1"/>
  <c r="AR134" i="40" s="1"/>
  <c r="AC134" i="40"/>
  <c r="AW134" i="40" s="1"/>
  <c r="AZ134" i="40"/>
  <c r="AQ134" i="40"/>
  <c r="AY134" i="40" s="1"/>
  <c r="AB135" i="40"/>
  <c r="AV135" i="40" s="1"/>
  <c r="AS137" i="40"/>
  <c r="AB137" i="40"/>
  <c r="AV137" i="40" s="1"/>
  <c r="AA137" i="40"/>
  <c r="AC137" i="40"/>
  <c r="AW137" i="40" s="1"/>
  <c r="AA144" i="40"/>
  <c r="AS144" i="40"/>
  <c r="AC144" i="40"/>
  <c r="AW144" i="40" s="1"/>
  <c r="AB144" i="40"/>
  <c r="AV144" i="40" s="1"/>
  <c r="AA122" i="40"/>
  <c r="AQ123" i="40"/>
  <c r="AY123" i="40" s="1"/>
  <c r="AP126" i="40"/>
  <c r="AP129" i="40"/>
  <c r="AF145" i="40"/>
  <c r="AX139" i="40"/>
  <c r="AX145" i="40" s="1"/>
  <c r="AU145" i="40"/>
  <c r="AA141" i="40"/>
  <c r="AQ141" i="40"/>
  <c r="AY141" i="40" s="1"/>
  <c r="AZ141" i="40"/>
  <c r="AO152" i="40"/>
  <c r="AZ146" i="40"/>
  <c r="AZ152" i="40" s="1"/>
  <c r="AQ146" i="40"/>
  <c r="AB147" i="40"/>
  <c r="AV147" i="40" s="1"/>
  <c r="AS147" i="40"/>
  <c r="AA147" i="40"/>
  <c r="AG147" i="40" s="1"/>
  <c r="AR147" i="40" s="1"/>
  <c r="AS164" i="40"/>
  <c r="AB164" i="40"/>
  <c r="AV164" i="40" s="1"/>
  <c r="AA164" i="40"/>
  <c r="AG164" i="40" s="1"/>
  <c r="AR164" i="40" s="1"/>
  <c r="W165" i="40"/>
  <c r="AC164" i="40"/>
  <c r="AW164" i="40" s="1"/>
  <c r="W121" i="40"/>
  <c r="AB122" i="40"/>
  <c r="AV122" i="40" s="1"/>
  <c r="AS122" i="40"/>
  <c r="AX129" i="40"/>
  <c r="AT130" i="40"/>
  <c r="AT131" i="40" s="1"/>
  <c r="AT132" i="40"/>
  <c r="AT138" i="40" s="1"/>
  <c r="AZ133" i="40"/>
  <c r="AO138" i="40"/>
  <c r="AQ137" i="40"/>
  <c r="AY137" i="40" s="1"/>
  <c r="AS139" i="40"/>
  <c r="AB139" i="40"/>
  <c r="AA139" i="40"/>
  <c r="W145" i="40"/>
  <c r="AB141" i="40"/>
  <c r="AV141" i="40" s="1"/>
  <c r="AA146" i="40"/>
  <c r="W152" i="40"/>
  <c r="AC146" i="40"/>
  <c r="AB146" i="40"/>
  <c r="AP152" i="40"/>
  <c r="AA153" i="40"/>
  <c r="W155" i="40"/>
  <c r="AS153" i="40"/>
  <c r="AS155" i="40" s="1"/>
  <c r="AC153" i="40"/>
  <c r="AB153" i="40"/>
  <c r="S161" i="40"/>
  <c r="W156" i="40"/>
  <c r="BA161" i="40"/>
  <c r="AS165" i="40"/>
  <c r="X166" i="40"/>
  <c r="Z129" i="40"/>
  <c r="AT127" i="40"/>
  <c r="AT129" i="40" s="1"/>
  <c r="AP131" i="40"/>
  <c r="BA130" i="40"/>
  <c r="BA131" i="40" s="1"/>
  <c r="AP138" i="40"/>
  <c r="BA132" i="40"/>
  <c r="BA138" i="40" s="1"/>
  <c r="AZ138" i="40"/>
  <c r="AQ135" i="40"/>
  <c r="AY135" i="40" s="1"/>
  <c r="AQ136" i="40"/>
  <c r="AY136" i="40" s="1"/>
  <c r="AZ136" i="40"/>
  <c r="BA139" i="40"/>
  <c r="BA145" i="40" s="1"/>
  <c r="AP145" i="40"/>
  <c r="AS141" i="40"/>
  <c r="AG143" i="40"/>
  <c r="AR143" i="40" s="1"/>
  <c r="BA143" i="40"/>
  <c r="AQ143" i="40"/>
  <c r="AY143" i="40" s="1"/>
  <c r="Z152" i="40"/>
  <c r="AS152" i="40"/>
  <c r="AS149" i="40"/>
  <c r="AB149" i="40"/>
  <c r="AV149" i="40" s="1"/>
  <c r="AC149" i="40"/>
  <c r="AW149" i="40" s="1"/>
  <c r="AA149" i="40"/>
  <c r="AG149" i="40" s="1"/>
  <c r="AR149" i="40" s="1"/>
  <c r="AA150" i="40"/>
  <c r="AC150" i="40"/>
  <c r="AW150" i="40" s="1"/>
  <c r="AB150" i="40"/>
  <c r="AV150" i="40" s="1"/>
  <c r="AH166" i="40"/>
  <c r="AL166" i="40"/>
  <c r="AU165" i="40"/>
  <c r="AI166" i="40"/>
  <c r="AM166" i="40"/>
  <c r="AS143" i="40"/>
  <c r="AB143" i="40"/>
  <c r="AV143" i="40" s="1"/>
  <c r="BA146" i="40"/>
  <c r="BA152" i="40" s="1"/>
  <c r="AZ153" i="40"/>
  <c r="AZ155" i="40" s="1"/>
  <c r="AQ153" i="40"/>
  <c r="AO155" i="40"/>
  <c r="AZ156" i="40"/>
  <c r="AZ161" i="40" s="1"/>
  <c r="AT158" i="40"/>
  <c r="AT161" i="40" s="1"/>
  <c r="AC159" i="40"/>
  <c r="AW159" i="40" s="1"/>
  <c r="AS159" i="40"/>
  <c r="AA160" i="40"/>
  <c r="AG160" i="40" s="1"/>
  <c r="AR160" i="40" s="1"/>
  <c r="AD166" i="40"/>
  <c r="AF167" i="40" s="1"/>
  <c r="AB162" i="40"/>
  <c r="AG162" i="40" s="1"/>
  <c r="AE166" i="40"/>
  <c r="X20" i="45" s="1"/>
  <c r="AJ166" i="40"/>
  <c r="AO145" i="40"/>
  <c r="AQ147" i="40"/>
  <c r="AY147" i="40" s="1"/>
  <c r="AZ154" i="40"/>
  <c r="AY156" i="40"/>
  <c r="AY161" i="40" s="1"/>
  <c r="AQ161" i="40"/>
  <c r="AS158" i="40"/>
  <c r="AB158" i="40"/>
  <c r="AV158" i="40" s="1"/>
  <c r="AA158" i="40"/>
  <c r="AG158" i="40" s="1"/>
  <c r="AR158" i="40" s="1"/>
  <c r="AG159" i="40"/>
  <c r="AR159" i="40" s="1"/>
  <c r="AB160" i="40"/>
  <c r="AV160" i="40" s="1"/>
  <c r="T166" i="40"/>
  <c r="AC165" i="40"/>
  <c r="AX165" i="40"/>
  <c r="AW162" i="40"/>
  <c r="AW165" i="40" s="1"/>
  <c r="AF165" i="40"/>
  <c r="AZ151" i="40"/>
  <c r="AQ151" i="40"/>
  <c r="AY151" i="40" s="1"/>
  <c r="AZ159" i="40"/>
  <c r="AQ159" i="40"/>
  <c r="AY159" i="40" s="1"/>
  <c r="AO161" i="40"/>
  <c r="AQ163" i="40"/>
  <c r="AY163" i="40" s="1"/>
  <c r="AZ163" i="40"/>
  <c r="S166" i="40"/>
  <c r="AX154" i="40"/>
  <c r="AX155" i="40" s="1"/>
  <c r="AX156" i="40"/>
  <c r="AX161" i="40" s="1"/>
  <c r="AB157" i="40"/>
  <c r="AS157" i="40"/>
  <c r="AP165" i="40"/>
  <c r="AP166" i="40" s="1"/>
  <c r="AB163" i="40"/>
  <c r="AV163" i="40" s="1"/>
  <c r="AK166" i="40"/>
  <c r="J169" i="40"/>
  <c r="N169" i="40"/>
  <c r="Z165" i="40"/>
  <c r="U166" i="40"/>
  <c r="Y166" i="40"/>
  <c r="U125" i="39"/>
  <c r="P125" i="39"/>
  <c r="I125" i="39"/>
  <c r="M125" i="39"/>
  <c r="Q125" i="39"/>
  <c r="P124" i="39" s="1"/>
  <c r="AK125" i="39"/>
  <c r="L125" i="39"/>
  <c r="AH125" i="39"/>
  <c r="AO124" i="39" s="1"/>
  <c r="AL125" i="39"/>
  <c r="AP124" i="39"/>
  <c r="AV14" i="39"/>
  <c r="W18" i="39"/>
  <c r="AS23" i="39"/>
  <c r="AB23" i="39"/>
  <c r="AV23" i="39" s="1"/>
  <c r="AA23" i="39"/>
  <c r="AP128" i="39"/>
  <c r="BA37" i="39"/>
  <c r="AQ37" i="39"/>
  <c r="AP41" i="39"/>
  <c r="AZ49" i="39"/>
  <c r="AC52" i="39"/>
  <c r="AW52" i="39" s="1"/>
  <c r="AB52" i="39"/>
  <c r="AV52" i="39" s="1"/>
  <c r="AA52" i="39"/>
  <c r="AG52" i="39" s="1"/>
  <c r="AR52" i="39" s="1"/>
  <c r="AS52" i="39"/>
  <c r="AP57" i="39"/>
  <c r="BA56" i="39"/>
  <c r="BA57" i="39" s="1"/>
  <c r="AQ56" i="39"/>
  <c r="BA71" i="39"/>
  <c r="AT73" i="39"/>
  <c r="AA73" i="39"/>
  <c r="AT83" i="39"/>
  <c r="AA83" i="39"/>
  <c r="AX13" i="39"/>
  <c r="AC15" i="39"/>
  <c r="AW15" i="39" s="1"/>
  <c r="AS15" i="39"/>
  <c r="AB15" i="39"/>
  <c r="AV15" i="39" s="1"/>
  <c r="AT30" i="39"/>
  <c r="AZ26" i="39"/>
  <c r="AZ30" i="39" s="1"/>
  <c r="AO30" i="39"/>
  <c r="AQ26" i="39"/>
  <c r="AY26" i="39" s="1"/>
  <c r="AC34" i="39"/>
  <c r="AW34" i="39" s="1"/>
  <c r="AA34" i="39"/>
  <c r="AS34" i="39"/>
  <c r="AB34" i="39"/>
  <c r="AV34" i="39" s="1"/>
  <c r="AA38" i="39"/>
  <c r="AC38" i="39"/>
  <c r="AW38" i="39" s="1"/>
  <c r="AS39" i="39"/>
  <c r="AB39" i="39"/>
  <c r="AV39" i="39" s="1"/>
  <c r="AC39" i="39"/>
  <c r="AW39" i="39" s="1"/>
  <c r="Z134" i="39"/>
  <c r="AT42" i="39"/>
  <c r="Z43" i="39"/>
  <c r="AT44" i="39"/>
  <c r="AT45" i="39" s="1"/>
  <c r="Z45" i="39"/>
  <c r="BA49" i="39"/>
  <c r="S49" i="39"/>
  <c r="W48" i="39"/>
  <c r="BA62" i="39"/>
  <c r="AQ62" i="39"/>
  <c r="AY62" i="39" s="1"/>
  <c r="BA68" i="39"/>
  <c r="AP71" i="39"/>
  <c r="AQ68" i="39"/>
  <c r="AY68" i="39" s="1"/>
  <c r="AQ85" i="39"/>
  <c r="AM122" i="39"/>
  <c r="AC119" i="39"/>
  <c r="AW119" i="39" s="1"/>
  <c r="AS119" i="39"/>
  <c r="AA119" i="39"/>
  <c r="AG119" i="39" s="1"/>
  <c r="AR119" i="39" s="1"/>
  <c r="AB119" i="39"/>
  <c r="AV119" i="39" s="1"/>
  <c r="W12" i="39"/>
  <c r="BA12" i="39"/>
  <c r="AP126" i="39"/>
  <c r="AP18" i="39"/>
  <c r="W132" i="39"/>
  <c r="AS17" i="39"/>
  <c r="AB17" i="39"/>
  <c r="AA17" i="39"/>
  <c r="AX132" i="39"/>
  <c r="AP127" i="39"/>
  <c r="AP24" i="39"/>
  <c r="BA19" i="39"/>
  <c r="AQ19" i="39"/>
  <c r="Z133" i="39"/>
  <c r="AT22" i="39"/>
  <c r="AT133" i="39" s="1"/>
  <c r="AC23" i="39"/>
  <c r="AW23" i="39" s="1"/>
  <c r="S24" i="39"/>
  <c r="AS29" i="39"/>
  <c r="AB29" i="39"/>
  <c r="AV29" i="39" s="1"/>
  <c r="AA29" i="39"/>
  <c r="AG29" i="39" s="1"/>
  <c r="AR29" i="39" s="1"/>
  <c r="AP36" i="39"/>
  <c r="BA31" i="39"/>
  <c r="AQ31" i="39"/>
  <c r="S36" i="39"/>
  <c r="AF134" i="39"/>
  <c r="AX42" i="39"/>
  <c r="AU134" i="39"/>
  <c r="AU43" i="39"/>
  <c r="AF43" i="39"/>
  <c r="AF45" i="39"/>
  <c r="AX46" i="39"/>
  <c r="AX49" i="39" s="1"/>
  <c r="AF49" i="39"/>
  <c r="Z49" i="39"/>
  <c r="BA55" i="39"/>
  <c r="AS58" i="39"/>
  <c r="AB58" i="39"/>
  <c r="AA58" i="39"/>
  <c r="AC58" i="39"/>
  <c r="AA59" i="39"/>
  <c r="AS59" i="39"/>
  <c r="AC59" i="39"/>
  <c r="AW59" i="39" s="1"/>
  <c r="AB59" i="39"/>
  <c r="AV59" i="39" s="1"/>
  <c r="S71" i="39"/>
  <c r="W65" i="39"/>
  <c r="AQ66" i="39"/>
  <c r="AY66" i="39" s="1"/>
  <c r="AZ66" i="39"/>
  <c r="AO71" i="39"/>
  <c r="AZ87" i="39"/>
  <c r="AQ87" i="39"/>
  <c r="AY87" i="39" s="1"/>
  <c r="AY92" i="39" s="1"/>
  <c r="AA14" i="39"/>
  <c r="AW17" i="39"/>
  <c r="AP129" i="39"/>
  <c r="AP30" i="39"/>
  <c r="BA25" i="39"/>
  <c r="AQ25" i="39"/>
  <c r="AS35" i="39"/>
  <c r="AB35" i="39"/>
  <c r="AV35" i="39" s="1"/>
  <c r="AA35" i="39"/>
  <c r="AG35" i="39" s="1"/>
  <c r="AR35" i="39" s="1"/>
  <c r="AC46" i="39"/>
  <c r="AS46" i="39"/>
  <c r="AB46" i="39"/>
  <c r="W49" i="39"/>
  <c r="AA46" i="39"/>
  <c r="BA47" i="39"/>
  <c r="AQ47" i="39"/>
  <c r="AY47" i="39" s="1"/>
  <c r="AP49" i="39"/>
  <c r="Z57" i="39"/>
  <c r="AT56" i="39"/>
  <c r="AT57" i="39" s="1"/>
  <c r="AA63" i="39"/>
  <c r="AG63" i="39" s="1"/>
  <c r="AR63" i="39" s="1"/>
  <c r="AS63" i="39"/>
  <c r="AC63" i="39"/>
  <c r="AW63" i="39" s="1"/>
  <c r="AB63" i="39"/>
  <c r="AV63" i="39" s="1"/>
  <c r="AA69" i="39"/>
  <c r="AG69" i="39" s="1"/>
  <c r="AR69" i="39" s="1"/>
  <c r="AS69" i="39"/>
  <c r="AC69" i="39"/>
  <c r="AW69" i="39" s="1"/>
  <c r="AB69" i="39"/>
  <c r="AV69" i="39" s="1"/>
  <c r="AC70" i="39"/>
  <c r="AW70" i="39" s="1"/>
  <c r="AB70" i="39"/>
  <c r="AV70" i="39" s="1"/>
  <c r="AA70" i="39"/>
  <c r="AS70" i="39"/>
  <c r="AA81" i="39"/>
  <c r="AG81" i="39" s="1"/>
  <c r="AR81" i="39" s="1"/>
  <c r="AS81" i="39"/>
  <c r="AC81" i="39"/>
  <c r="AW81" i="39" s="1"/>
  <c r="AC111" i="39"/>
  <c r="AW111" i="39" s="1"/>
  <c r="AB111" i="39"/>
  <c r="AV111" i="39" s="1"/>
  <c r="AS111" i="39"/>
  <c r="AA111" i="39"/>
  <c r="AP13" i="39"/>
  <c r="AO126" i="39"/>
  <c r="AO125" i="39" s="1"/>
  <c r="AZ14" i="39"/>
  <c r="AQ14" i="39"/>
  <c r="AO18" i="39"/>
  <c r="AX16" i="39"/>
  <c r="AX126" i="39" s="1"/>
  <c r="AF18" i="39"/>
  <c r="AS19" i="39"/>
  <c r="AB19" i="39"/>
  <c r="AA19" i="39"/>
  <c r="AX127" i="39"/>
  <c r="BA23" i="39"/>
  <c r="BA133" i="39" s="1"/>
  <c r="AQ23" i="39"/>
  <c r="AY23" i="39" s="1"/>
  <c r="AY133" i="39" s="1"/>
  <c r="AW25" i="39"/>
  <c r="AA26" i="39"/>
  <c r="AC26" i="39"/>
  <c r="AW26" i="39" s="1"/>
  <c r="AS27" i="39"/>
  <c r="AC27" i="39"/>
  <c r="AW27" i="39" s="1"/>
  <c r="AB27" i="39"/>
  <c r="AV27" i="39" s="1"/>
  <c r="AS31" i="39"/>
  <c r="AB31" i="39"/>
  <c r="AA31" i="39"/>
  <c r="AX36" i="39"/>
  <c r="BA35" i="39"/>
  <c r="AQ35" i="39"/>
  <c r="AY35" i="39" s="1"/>
  <c r="AC128" i="39"/>
  <c r="AW37" i="39"/>
  <c r="AT128" i="39"/>
  <c r="AT41" i="39"/>
  <c r="AZ38" i="39"/>
  <c r="AZ41" i="39" s="1"/>
  <c r="AO41" i="39"/>
  <c r="AQ38" i="39"/>
  <c r="AY38" i="39" s="1"/>
  <c r="AF41" i="39"/>
  <c r="AQ43" i="39"/>
  <c r="AZ48" i="39"/>
  <c r="AZ132" i="39" s="1"/>
  <c r="AQ48" i="39"/>
  <c r="AY48" i="39" s="1"/>
  <c r="Z78" i="39"/>
  <c r="AO135" i="39"/>
  <c r="AO13" i="39"/>
  <c r="AZ12" i="39"/>
  <c r="AQ12" i="39"/>
  <c r="S13" i="39"/>
  <c r="AC14" i="39"/>
  <c r="AS14" i="39"/>
  <c r="AA15" i="39"/>
  <c r="AG15" i="39" s="1"/>
  <c r="AR15" i="39" s="1"/>
  <c r="AC16" i="39"/>
  <c r="AW16" i="39" s="1"/>
  <c r="AA16" i="39"/>
  <c r="AS16" i="39"/>
  <c r="AB16" i="39"/>
  <c r="AV16" i="39" s="1"/>
  <c r="AP132" i="39"/>
  <c r="BA17" i="39"/>
  <c r="AQ17" i="39"/>
  <c r="AC19" i="39"/>
  <c r="AT24" i="39"/>
  <c r="AA20" i="39"/>
  <c r="AC20" i="39"/>
  <c r="AW20" i="39" s="1"/>
  <c r="AZ20" i="39"/>
  <c r="AZ24" i="39" s="1"/>
  <c r="AQ20" i="39"/>
  <c r="AY20" i="39" s="1"/>
  <c r="AS21" i="39"/>
  <c r="AC21" i="39"/>
  <c r="AW21" i="39" s="1"/>
  <c r="AB21" i="39"/>
  <c r="AV21" i="39" s="1"/>
  <c r="AF133" i="39"/>
  <c r="AX22" i="39"/>
  <c r="AX133" i="39" s="1"/>
  <c r="AU133" i="39"/>
  <c r="AS25" i="39"/>
  <c r="AB25" i="39"/>
  <c r="AA25" i="39"/>
  <c r="AX30" i="39"/>
  <c r="AB26" i="39"/>
  <c r="AV26" i="39" s="1"/>
  <c r="AS26" i="39"/>
  <c r="AA27" i="39"/>
  <c r="AC28" i="39"/>
  <c r="AW28" i="39" s="1"/>
  <c r="AA28" i="39"/>
  <c r="AG28" i="39" s="1"/>
  <c r="AR28" i="39" s="1"/>
  <c r="AS28" i="39"/>
  <c r="AB28" i="39"/>
  <c r="AV28" i="39" s="1"/>
  <c r="BA29" i="39"/>
  <c r="AQ29" i="39"/>
  <c r="AY29" i="39" s="1"/>
  <c r="AC31" i="39"/>
  <c r="AA32" i="39"/>
  <c r="AG32" i="39" s="1"/>
  <c r="AR32" i="39" s="1"/>
  <c r="AC32" i="39"/>
  <c r="AW32" i="39" s="1"/>
  <c r="AZ32" i="39"/>
  <c r="AZ36" i="39" s="1"/>
  <c r="AO36" i="39"/>
  <c r="AQ32" i="39"/>
  <c r="AY32" i="39" s="1"/>
  <c r="AS33" i="39"/>
  <c r="AB33" i="39"/>
  <c r="AV33" i="39" s="1"/>
  <c r="AC33" i="39"/>
  <c r="AW33" i="39" s="1"/>
  <c r="W128" i="39"/>
  <c r="W41" i="39"/>
  <c r="AS37" i="39"/>
  <c r="AB37" i="39"/>
  <c r="AA37" i="39"/>
  <c r="AX128" i="39"/>
  <c r="AX41" i="39"/>
  <c r="AB38" i="39"/>
  <c r="AV38" i="39" s="1"/>
  <c r="AS38" i="39"/>
  <c r="AA39" i="39"/>
  <c r="AC40" i="39"/>
  <c r="AW40" i="39" s="1"/>
  <c r="AS40" i="39"/>
  <c r="AB40" i="39"/>
  <c r="AV40" i="39" s="1"/>
  <c r="AA40" i="39"/>
  <c r="AY42" i="39"/>
  <c r="AY44" i="39"/>
  <c r="AY45" i="39" s="1"/>
  <c r="AO49" i="39"/>
  <c r="AY46" i="39"/>
  <c r="AS47" i="39"/>
  <c r="AB47" i="39"/>
  <c r="AV47" i="39" s="1"/>
  <c r="AA47" i="39"/>
  <c r="S55" i="39"/>
  <c r="W50" i="39"/>
  <c r="AO55" i="39"/>
  <c r="AZ50" i="39"/>
  <c r="AZ55" i="39" s="1"/>
  <c r="AQ50" i="39"/>
  <c r="AS51" i="39"/>
  <c r="AC51" i="39"/>
  <c r="AW51" i="39" s="1"/>
  <c r="AB51" i="39"/>
  <c r="AV51" i="39" s="1"/>
  <c r="AZ51" i="39"/>
  <c r="AQ51" i="39"/>
  <c r="AY51" i="39" s="1"/>
  <c r="Z64" i="39"/>
  <c r="AZ63" i="39"/>
  <c r="AZ133" i="39" s="1"/>
  <c r="AQ63" i="39"/>
  <c r="AY63" i="39" s="1"/>
  <c r="AX71" i="39"/>
  <c r="AZ69" i="39"/>
  <c r="AQ69" i="39"/>
  <c r="AY69" i="39" s="1"/>
  <c r="Z71" i="39"/>
  <c r="AA75" i="39"/>
  <c r="AB75" i="39"/>
  <c r="AV75" i="39" s="1"/>
  <c r="AQ76" i="39"/>
  <c r="AY76" i="39" s="1"/>
  <c r="AZ76" i="39"/>
  <c r="AC85" i="39"/>
  <c r="AW79" i="39"/>
  <c r="AW85" i="39" s="1"/>
  <c r="AU85" i="39"/>
  <c r="W85" i="39"/>
  <c r="AU129" i="39"/>
  <c r="AX55" i="39"/>
  <c r="AW56" i="39"/>
  <c r="AW57" i="39" s="1"/>
  <c r="AC57" i="39"/>
  <c r="BA64" i="39"/>
  <c r="AZ59" i="39"/>
  <c r="AQ59" i="39"/>
  <c r="AY59" i="39" s="1"/>
  <c r="AF71" i="39"/>
  <c r="AC67" i="39"/>
  <c r="AW67" i="39" s="1"/>
  <c r="AS67" i="39"/>
  <c r="AB67" i="39"/>
  <c r="AV67" i="39" s="1"/>
  <c r="AQ78" i="39"/>
  <c r="AY72" i="39"/>
  <c r="AY78" i="39" s="1"/>
  <c r="AU78" i="39"/>
  <c r="AS74" i="39"/>
  <c r="AB74" i="39"/>
  <c r="AV74" i="39" s="1"/>
  <c r="AA74" i="39"/>
  <c r="AG74" i="39" s="1"/>
  <c r="AR74" i="39" s="1"/>
  <c r="AC77" i="39"/>
  <c r="AW77" i="39" s="1"/>
  <c r="AS77" i="39"/>
  <c r="AB77" i="39"/>
  <c r="AV77" i="39" s="1"/>
  <c r="Z85" i="39"/>
  <c r="AT79" i="39"/>
  <c r="AT85" i="39" s="1"/>
  <c r="AS84" i="39"/>
  <c r="AB84" i="39"/>
  <c r="AV84" i="39" s="1"/>
  <c r="AA84" i="39"/>
  <c r="AG84" i="39" s="1"/>
  <c r="AR84" i="39" s="1"/>
  <c r="AX92" i="39"/>
  <c r="AA87" i="39"/>
  <c r="AC87" i="39"/>
  <c r="AW87" i="39" s="1"/>
  <c r="AB87" i="39"/>
  <c r="AV87" i="39" s="1"/>
  <c r="AS88" i="39"/>
  <c r="AC88" i="39"/>
  <c r="AW88" i="39" s="1"/>
  <c r="AC89" i="39"/>
  <c r="AW89" i="39" s="1"/>
  <c r="AB89" i="39"/>
  <c r="AV89" i="39" s="1"/>
  <c r="AA89" i="39"/>
  <c r="AS89" i="39"/>
  <c r="AX93" i="39"/>
  <c r="AX99" i="39" s="1"/>
  <c r="AT101" i="39"/>
  <c r="AT127" i="39" s="1"/>
  <c r="Z106" i="39"/>
  <c r="S113" i="39"/>
  <c r="W109" i="39"/>
  <c r="AF121" i="39"/>
  <c r="AX117" i="39"/>
  <c r="AX121" i="39" s="1"/>
  <c r="BA121" i="39"/>
  <c r="AF129" i="39"/>
  <c r="AF30" i="39"/>
  <c r="Z135" i="39"/>
  <c r="AU135" i="39"/>
  <c r="Z126" i="39"/>
  <c r="Z125" i="39" s="1"/>
  <c r="AU126" i="39"/>
  <c r="AZ127" i="39"/>
  <c r="S133" i="39"/>
  <c r="AO133" i="39"/>
  <c r="AZ128" i="39"/>
  <c r="Z41" i="39"/>
  <c r="BA134" i="39"/>
  <c r="Z55" i="39"/>
  <c r="AA53" i="39"/>
  <c r="AS54" i="39"/>
  <c r="AB54" i="39"/>
  <c r="AV54" i="39" s="1"/>
  <c r="AA54" i="39"/>
  <c r="AG54" i="39" s="1"/>
  <c r="AR54" i="39" s="1"/>
  <c r="AQ58" i="39"/>
  <c r="AS60" i="39"/>
  <c r="AP64" i="39"/>
  <c r="AZ65" i="39"/>
  <c r="AQ65" i="39"/>
  <c r="AZ75" i="39"/>
  <c r="AZ78" i="39" s="1"/>
  <c r="AQ75" i="39"/>
  <c r="AY75" i="39" s="1"/>
  <c r="AA79" i="39"/>
  <c r="AP85" i="39"/>
  <c r="AS80" i="39"/>
  <c r="AB80" i="39"/>
  <c r="AV80" i="39" s="1"/>
  <c r="AA80" i="39"/>
  <c r="AG80" i="39" s="1"/>
  <c r="AR80" i="39" s="1"/>
  <c r="AC92" i="39"/>
  <c r="AW86" i="39"/>
  <c r="AS87" i="39"/>
  <c r="AS90" i="39"/>
  <c r="AB90" i="39"/>
  <c r="AV90" i="39" s="1"/>
  <c r="AA90" i="39"/>
  <c r="AG100" i="39"/>
  <c r="AX106" i="39"/>
  <c r="AS114" i="39"/>
  <c r="AB114" i="39"/>
  <c r="AC114" i="39"/>
  <c r="AA114" i="39"/>
  <c r="BA114" i="39"/>
  <c r="BA116" i="39" s="1"/>
  <c r="AP116" i="39"/>
  <c r="AP122" i="39" s="1"/>
  <c r="AQ114" i="39"/>
  <c r="AE122" i="39"/>
  <c r="Z132" i="39"/>
  <c r="AF132" i="39"/>
  <c r="AF24" i="39"/>
  <c r="Z129" i="39"/>
  <c r="AT55" i="39"/>
  <c r="AF135" i="39"/>
  <c r="AF13" i="39"/>
  <c r="AF126" i="39"/>
  <c r="S132" i="39"/>
  <c r="AO132" i="39"/>
  <c r="Z18" i="39"/>
  <c r="AT18" i="39"/>
  <c r="S127" i="39"/>
  <c r="S125" i="39" s="1"/>
  <c r="AO127" i="39"/>
  <c r="W22" i="39"/>
  <c r="AP133" i="39"/>
  <c r="Z24" i="39"/>
  <c r="S129" i="39"/>
  <c r="AO129" i="39"/>
  <c r="Z30" i="39"/>
  <c r="S128" i="39"/>
  <c r="AO128" i="39"/>
  <c r="S41" i="39"/>
  <c r="AU41" i="39"/>
  <c r="W42" i="39"/>
  <c r="AP134" i="39"/>
  <c r="W44" i="39"/>
  <c r="AS56" i="39"/>
  <c r="AS57" i="39" s="1"/>
  <c r="AB56" i="39"/>
  <c r="AA56" i="39"/>
  <c r="AF64" i="39"/>
  <c r="AT58" i="39"/>
  <c r="AT64" i="39" s="1"/>
  <c r="AA60" i="39"/>
  <c r="AG60" i="39" s="1"/>
  <c r="AR60" i="39" s="1"/>
  <c r="AA61" i="39"/>
  <c r="AS62" i="39"/>
  <c r="AB62" i="39"/>
  <c r="AV62" i="39" s="1"/>
  <c r="AA62" i="39"/>
  <c r="AG62" i="39" s="1"/>
  <c r="AR62" i="39" s="1"/>
  <c r="AS66" i="39"/>
  <c r="AA67" i="39"/>
  <c r="AS68" i="39"/>
  <c r="AB68" i="39"/>
  <c r="AV68" i="39" s="1"/>
  <c r="AA68" i="39"/>
  <c r="S78" i="39"/>
  <c r="W72" i="39"/>
  <c r="W126" i="39" s="1"/>
  <c r="AX78" i="39"/>
  <c r="AC74" i="39"/>
  <c r="AW74" i="39" s="1"/>
  <c r="AQ74" i="39"/>
  <c r="AY74" i="39" s="1"/>
  <c r="AS76" i="39"/>
  <c r="AA77" i="39"/>
  <c r="AG77" i="39" s="1"/>
  <c r="AR77" i="39" s="1"/>
  <c r="AF78" i="39"/>
  <c r="AX85" i="39"/>
  <c r="AY79" i="39"/>
  <c r="AY85" i="39" s="1"/>
  <c r="AZ81" i="39"/>
  <c r="AZ85" i="39" s="1"/>
  <c r="AQ81" i="39"/>
  <c r="AY81" i="39" s="1"/>
  <c r="AC84" i="39"/>
  <c r="AW84" i="39" s="1"/>
  <c r="AQ84" i="39"/>
  <c r="AY84" i="39" s="1"/>
  <c r="AF85" i="39"/>
  <c r="Z92" i="39"/>
  <c r="AO92" i="39"/>
  <c r="AT86" i="39"/>
  <c r="AT92" i="39" s="1"/>
  <c r="AZ92" i="39"/>
  <c r="AA88" i="39"/>
  <c r="AG88" i="39" s="1"/>
  <c r="AR88" i="39" s="1"/>
  <c r="S92" i="39"/>
  <c r="W92" i="39"/>
  <c r="AA93" i="39"/>
  <c r="W99" i="39"/>
  <c r="AC93" i="39"/>
  <c r="AS93" i="39"/>
  <c r="AB93" i="39"/>
  <c r="AB94" i="39"/>
  <c r="AV94" i="39" s="1"/>
  <c r="AC94" i="39"/>
  <c r="AW94" i="39" s="1"/>
  <c r="AA94" i="39"/>
  <c r="AG94" i="39" s="1"/>
  <c r="AR94" i="39" s="1"/>
  <c r="AT106" i="39"/>
  <c r="AF113" i="39"/>
  <c r="AX108" i="39"/>
  <c r="AX129" i="39" s="1"/>
  <c r="AS112" i="39"/>
  <c r="AB112" i="39"/>
  <c r="AV112" i="39" s="1"/>
  <c r="AC112" i="39"/>
  <c r="AW112" i="39" s="1"/>
  <c r="AA112" i="39"/>
  <c r="AG112" i="39" s="1"/>
  <c r="AR112" i="39" s="1"/>
  <c r="AD122" i="39"/>
  <c r="AF123" i="39" s="1"/>
  <c r="AG120" i="39"/>
  <c r="AR120" i="39" s="1"/>
  <c r="X122" i="39"/>
  <c r="AB53" i="39"/>
  <c r="AV53" i="39" s="1"/>
  <c r="AS53" i="39"/>
  <c r="AZ56" i="39"/>
  <c r="AZ57" i="39" s="1"/>
  <c r="AZ58" i="39"/>
  <c r="AZ64" i="39" s="1"/>
  <c r="AB61" i="39"/>
  <c r="AV61" i="39" s="1"/>
  <c r="AS61" i="39"/>
  <c r="AT72" i="39"/>
  <c r="AT78" i="39" s="1"/>
  <c r="AB73" i="39"/>
  <c r="AV73" i="39" s="1"/>
  <c r="AS73" i="39"/>
  <c r="AB79" i="39"/>
  <c r="AS79" i="39"/>
  <c r="BA79" i="39"/>
  <c r="BA85" i="39" s="1"/>
  <c r="AB83" i="39"/>
  <c r="AV83" i="39" s="1"/>
  <c r="AS83" i="39"/>
  <c r="BA92" i="39"/>
  <c r="AA91" i="39"/>
  <c r="AG91" i="39" s="1"/>
  <c r="AR91" i="39" s="1"/>
  <c r="AS91" i="39"/>
  <c r="AB91" i="39"/>
  <c r="AV91" i="39" s="1"/>
  <c r="Z99" i="39"/>
  <c r="AC95" i="39"/>
  <c r="AW95" i="39" s="1"/>
  <c r="AB95" i="39"/>
  <c r="AV95" i="39" s="1"/>
  <c r="W106" i="39"/>
  <c r="AS100" i="39"/>
  <c r="AB100" i="39"/>
  <c r="AZ106" i="39"/>
  <c r="AA103" i="39"/>
  <c r="AS103" i="39"/>
  <c r="AC103" i="39"/>
  <c r="AW103" i="39" s="1"/>
  <c r="AL122" i="39"/>
  <c r="Z113" i="39"/>
  <c r="AT107" i="39"/>
  <c r="AT113" i="39" s="1"/>
  <c r="AA107" i="39"/>
  <c r="AC110" i="39"/>
  <c r="AW110" i="39" s="1"/>
  <c r="AA110" i="39"/>
  <c r="AQ110" i="39"/>
  <c r="AY110" i="39" s="1"/>
  <c r="AZ110" i="39"/>
  <c r="BA112" i="39"/>
  <c r="BA113" i="39" s="1"/>
  <c r="AQ112" i="39"/>
  <c r="AY112" i="39" s="1"/>
  <c r="Z121" i="39"/>
  <c r="AT117" i="39"/>
  <c r="AT121" i="39" s="1"/>
  <c r="AI122" i="39"/>
  <c r="AS86" i="39"/>
  <c r="AB86" i="39"/>
  <c r="AG86" i="39" s="1"/>
  <c r="AP92" i="39"/>
  <c r="AS96" i="39"/>
  <c r="AB96" i="39"/>
  <c r="AV96" i="39" s="1"/>
  <c r="AC96" i="39"/>
  <c r="AW96" i="39" s="1"/>
  <c r="AA97" i="39"/>
  <c r="AB97" i="39"/>
  <c r="AV97" i="39" s="1"/>
  <c r="AS97" i="39"/>
  <c r="AS98" i="39"/>
  <c r="AA98" i="39"/>
  <c r="AC98" i="39"/>
  <c r="AW98" i="39" s="1"/>
  <c r="BA103" i="39"/>
  <c r="BA106" i="39" s="1"/>
  <c r="AV107" i="39"/>
  <c r="AZ113" i="39"/>
  <c r="AX114" i="39"/>
  <c r="AX116" i="39" s="1"/>
  <c r="AF116" i="39"/>
  <c r="Z116" i="39"/>
  <c r="AT115" i="39"/>
  <c r="AT116" i="39" s="1"/>
  <c r="V122" i="39"/>
  <c r="AZ93" i="39"/>
  <c r="AZ99" i="39" s="1"/>
  <c r="AO99" i="39"/>
  <c r="AT93" i="39"/>
  <c r="AT99" i="39" s="1"/>
  <c r="AQ98" i="39"/>
  <c r="AY98" i="39" s="1"/>
  <c r="S106" i="39"/>
  <c r="AQ100" i="39"/>
  <c r="AU106" i="39"/>
  <c r="AC101" i="39"/>
  <c r="AW101" i="39" s="1"/>
  <c r="AW106" i="39" s="1"/>
  <c r="AB101" i="39"/>
  <c r="AV101" i="39" s="1"/>
  <c r="AS102" i="39"/>
  <c r="AB102" i="39"/>
  <c r="AV102" i="39" s="1"/>
  <c r="AQ104" i="39"/>
  <c r="AY104" i="39" s="1"/>
  <c r="AZ104" i="39"/>
  <c r="AO113" i="39"/>
  <c r="AQ107" i="39"/>
  <c r="AU113" i="39"/>
  <c r="AU122" i="39" s="1"/>
  <c r="AV117" i="39"/>
  <c r="AC118" i="39"/>
  <c r="AW118" i="39" s="1"/>
  <c r="AA118" i="39"/>
  <c r="AG118" i="39" s="1"/>
  <c r="AR118" i="39" s="1"/>
  <c r="AS118" i="39"/>
  <c r="S99" i="39"/>
  <c r="AQ93" i="39"/>
  <c r="AQ94" i="39"/>
  <c r="AY94" i="39" s="1"/>
  <c r="AA101" i="39"/>
  <c r="AA102" i="39"/>
  <c r="AG102" i="39" s="1"/>
  <c r="AR102" i="39" s="1"/>
  <c r="AC105" i="39"/>
  <c r="AW105" i="39" s="1"/>
  <c r="AS105" i="39"/>
  <c r="AA105" i="39"/>
  <c r="AO106" i="39"/>
  <c r="AS108" i="39"/>
  <c r="AB108" i="39"/>
  <c r="AV108" i="39" s="1"/>
  <c r="AA108" i="39"/>
  <c r="AG108" i="39" s="1"/>
  <c r="AR108" i="39" s="1"/>
  <c r="W113" i="39"/>
  <c r="AO116" i="39"/>
  <c r="AA115" i="39"/>
  <c r="AG115" i="39" s="1"/>
  <c r="AR115" i="39" s="1"/>
  <c r="AS115" i="39"/>
  <c r="W121" i="39"/>
  <c r="AS117" i="39"/>
  <c r="AA117" i="39"/>
  <c r="AC117" i="39"/>
  <c r="AZ117" i="39"/>
  <c r="AZ121" i="39" s="1"/>
  <c r="AO121" i="39"/>
  <c r="AQ117" i="39"/>
  <c r="AB118" i="39"/>
  <c r="AV118" i="39" s="1"/>
  <c r="T122" i="39"/>
  <c r="Y122" i="39"/>
  <c r="AH122" i="39"/>
  <c r="S121" i="39"/>
  <c r="S122" i="39" s="1"/>
  <c r="W123" i="39" s="1"/>
  <c r="AQ118" i="39"/>
  <c r="AY118" i="39" s="1"/>
  <c r="AZ118" i="39"/>
  <c r="BA120" i="39"/>
  <c r="AQ120" i="39"/>
  <c r="AY120" i="39" s="1"/>
  <c r="U122" i="39"/>
  <c r="AK122" i="39"/>
  <c r="Y125" i="39"/>
  <c r="Z124" i="39" s="1"/>
  <c r="AS120" i="39"/>
  <c r="AB120" i="39"/>
  <c r="AV120" i="39" s="1"/>
  <c r="AJ122" i="39"/>
  <c r="AN122" i="39"/>
  <c r="I123" i="39"/>
  <c r="K125" i="39"/>
  <c r="O125" i="39"/>
  <c r="V125" i="39"/>
  <c r="AD125" i="39"/>
  <c r="AF124" i="39" s="1"/>
  <c r="AF168" i="40" l="1"/>
  <c r="AF198" i="42"/>
  <c r="AG148" i="40"/>
  <c r="AR148" i="40" s="1"/>
  <c r="AF199" i="42"/>
  <c r="AF143" i="41"/>
  <c r="AF144" i="41"/>
  <c r="P198" i="42"/>
  <c r="P144" i="41"/>
  <c r="I198" i="42"/>
  <c r="AR177" i="42"/>
  <c r="AR134" i="42"/>
  <c r="AR53" i="42"/>
  <c r="AR70" i="42"/>
  <c r="AQ111" i="42"/>
  <c r="AY105" i="42"/>
  <c r="AY111" i="42" s="1"/>
  <c r="AY99" i="42"/>
  <c r="AY104" i="42" s="1"/>
  <c r="AQ104" i="42"/>
  <c r="AG112" i="42"/>
  <c r="AA114" i="42"/>
  <c r="AY65" i="42"/>
  <c r="AY69" i="42" s="1"/>
  <c r="AQ69" i="42"/>
  <c r="AC146" i="42"/>
  <c r="AW144" i="42"/>
  <c r="AW146" i="42" s="1"/>
  <c r="AB120" i="42"/>
  <c r="AV115" i="42"/>
  <c r="AV120" i="42" s="1"/>
  <c r="AS89" i="42"/>
  <c r="AY177" i="42"/>
  <c r="AY182" i="42" s="1"/>
  <c r="AQ182" i="42"/>
  <c r="AG190" i="42"/>
  <c r="AR190" i="42" s="1"/>
  <c r="AP196" i="42"/>
  <c r="AV183" i="42"/>
  <c r="AS169" i="42"/>
  <c r="AA195" i="42"/>
  <c r="AG189" i="42"/>
  <c r="AQ169" i="42"/>
  <c r="AY164" i="42"/>
  <c r="AY169" i="42" s="1"/>
  <c r="AG164" i="42"/>
  <c r="AA169" i="42"/>
  <c r="AG174" i="42"/>
  <c r="AR174" i="42" s="1"/>
  <c r="AG157" i="42"/>
  <c r="AR157" i="42" s="1"/>
  <c r="AV152" i="42"/>
  <c r="AV154" i="42" s="1"/>
  <c r="AB154" i="42"/>
  <c r="AG141" i="42"/>
  <c r="AR141" i="42" s="1"/>
  <c r="AB133" i="42"/>
  <c r="AV131" i="42"/>
  <c r="AV133" i="42" s="1"/>
  <c r="AG131" i="42"/>
  <c r="AP197" i="42"/>
  <c r="AG148" i="42"/>
  <c r="AR148" i="42" s="1"/>
  <c r="AG132" i="42"/>
  <c r="AR132" i="42" s="1"/>
  <c r="AW90" i="42"/>
  <c r="AW95" i="42" s="1"/>
  <c r="AC95" i="42"/>
  <c r="AG171" i="42"/>
  <c r="AR171" i="42" s="1"/>
  <c r="AB176" i="42"/>
  <c r="AV170" i="42"/>
  <c r="AV176" i="42" s="1"/>
  <c r="AG170" i="42"/>
  <c r="AA176" i="42"/>
  <c r="AG152" i="42"/>
  <c r="AW137" i="42"/>
  <c r="AW143" i="42" s="1"/>
  <c r="AC143" i="42"/>
  <c r="AZ120" i="42"/>
  <c r="AG108" i="42"/>
  <c r="AR108" i="42" s="1"/>
  <c r="AC111" i="42"/>
  <c r="AW105" i="42"/>
  <c r="AW111" i="42" s="1"/>
  <c r="AW99" i="42"/>
  <c r="AG88" i="42"/>
  <c r="AR88" i="42" s="1"/>
  <c r="AA80" i="42"/>
  <c r="AG80" i="42" s="1"/>
  <c r="AR80" i="42" s="1"/>
  <c r="AS80" i="42"/>
  <c r="AC80" i="42"/>
  <c r="AB80" i="42"/>
  <c r="AS85" i="42"/>
  <c r="AY120" i="42"/>
  <c r="BA111" i="42"/>
  <c r="AG91" i="42"/>
  <c r="AR91" i="42" s="1"/>
  <c r="AA95" i="42"/>
  <c r="AG90" i="42"/>
  <c r="AB163" i="42"/>
  <c r="AV161" i="42"/>
  <c r="AV163" i="42" s="1"/>
  <c r="AA111" i="42"/>
  <c r="AG105" i="42"/>
  <c r="AY98" i="42"/>
  <c r="AG102" i="42"/>
  <c r="AR102" i="42" s="1"/>
  <c r="AX209" i="42"/>
  <c r="AX46" i="42"/>
  <c r="AC44" i="42"/>
  <c r="AW42" i="42"/>
  <c r="AW44" i="42" s="1"/>
  <c r="AT202" i="42"/>
  <c r="AT200" i="42"/>
  <c r="AT18" i="42"/>
  <c r="AY137" i="42"/>
  <c r="AY143" i="42" s="1"/>
  <c r="AQ143" i="42"/>
  <c r="AA100" i="42"/>
  <c r="AB100" i="42"/>
  <c r="AV100" i="42" s="1"/>
  <c r="AS100" i="42"/>
  <c r="AC100" i="42"/>
  <c r="AW100" i="42" s="1"/>
  <c r="AZ201" i="42"/>
  <c r="AQ206" i="42"/>
  <c r="AY18" i="42"/>
  <c r="AQ200" i="42"/>
  <c r="AG126" i="42"/>
  <c r="AR126" i="42" s="1"/>
  <c r="AB114" i="42"/>
  <c r="AV112" i="42"/>
  <c r="AV114" i="42" s="1"/>
  <c r="AG94" i="42"/>
  <c r="AR94" i="42" s="1"/>
  <c r="AG74" i="42"/>
  <c r="AR74" i="42" s="1"/>
  <c r="AX203" i="42"/>
  <c r="AX64" i="42"/>
  <c r="AA207" i="42"/>
  <c r="AG50" i="42"/>
  <c r="AQ44" i="42"/>
  <c r="AY42" i="42"/>
  <c r="AY44" i="42" s="1"/>
  <c r="AG13" i="42"/>
  <c r="AR13" i="42" s="1"/>
  <c r="S199" i="42"/>
  <c r="W198" i="42" s="1"/>
  <c r="AG115" i="42"/>
  <c r="AA120" i="42"/>
  <c r="AA89" i="42"/>
  <c r="AG86" i="42"/>
  <c r="AG75" i="42"/>
  <c r="AR75" i="42" s="1"/>
  <c r="BA207" i="42"/>
  <c r="AT206" i="42"/>
  <c r="AZ200" i="42"/>
  <c r="AB64" i="42"/>
  <c r="AA30" i="42"/>
  <c r="AZ18" i="42"/>
  <c r="BA18" i="42"/>
  <c r="AG40" i="42"/>
  <c r="AR40" i="42" s="1"/>
  <c r="AG28" i="42"/>
  <c r="AC41" i="42"/>
  <c r="AW39" i="42"/>
  <c r="AW41" i="42" s="1"/>
  <c r="AG39" i="42"/>
  <c r="AA41" i="42"/>
  <c r="AG32" i="42"/>
  <c r="AR32" i="42" s="1"/>
  <c r="AV187" i="42"/>
  <c r="AG187" i="42"/>
  <c r="AR187" i="42" s="1"/>
  <c r="AV155" i="42"/>
  <c r="AG153" i="42"/>
  <c r="AR153" i="42" s="1"/>
  <c r="AQ160" i="42"/>
  <c r="AG137" i="42"/>
  <c r="AA143" i="42"/>
  <c r="AG124" i="42"/>
  <c r="AR121" i="42"/>
  <c r="AR124" i="42" s="1"/>
  <c r="AQ114" i="42"/>
  <c r="AY112" i="42"/>
  <c r="AY114" i="42" s="1"/>
  <c r="AB85" i="42"/>
  <c r="AV79" i="42"/>
  <c r="BA203" i="42"/>
  <c r="BA64" i="42"/>
  <c r="AS104" i="42"/>
  <c r="AZ203" i="42"/>
  <c r="AZ64" i="42"/>
  <c r="AQ209" i="42"/>
  <c r="AQ46" i="42"/>
  <c r="AY45" i="42"/>
  <c r="AR96" i="42"/>
  <c r="W34" i="42"/>
  <c r="AA31" i="42"/>
  <c r="AS31" i="42"/>
  <c r="AS34" i="42" s="1"/>
  <c r="AC31" i="42"/>
  <c r="AB31" i="42"/>
  <c r="W26" i="42"/>
  <c r="AA23" i="42"/>
  <c r="AB23" i="42"/>
  <c r="AS23" i="42"/>
  <c r="AS26" i="42" s="1"/>
  <c r="AC23" i="42"/>
  <c r="W201" i="42"/>
  <c r="AC47" i="42"/>
  <c r="AS47" i="42"/>
  <c r="AA47" i="42"/>
  <c r="AB47" i="42"/>
  <c r="W52" i="42"/>
  <c r="AY39" i="42"/>
  <c r="AY41" i="42" s="1"/>
  <c r="AQ41" i="42"/>
  <c r="AQ26" i="42"/>
  <c r="AY23" i="42"/>
  <c r="AY26" i="42" s="1"/>
  <c r="AG60" i="42"/>
  <c r="AR60" i="42" s="1"/>
  <c r="W206" i="42"/>
  <c r="AC17" i="42"/>
  <c r="AB17" i="42"/>
  <c r="AS17" i="42"/>
  <c r="AA17" i="42"/>
  <c r="AV189" i="42"/>
  <c r="AV195" i="42" s="1"/>
  <c r="AB195" i="42"/>
  <c r="AU196" i="42"/>
  <c r="AX196" i="42"/>
  <c r="AQ22" i="45" s="1"/>
  <c r="AW195" i="42"/>
  <c r="AG180" i="42"/>
  <c r="AR180" i="42" s="1"/>
  <c r="AV164" i="42"/>
  <c r="AV169" i="42" s="1"/>
  <c r="AB169" i="42"/>
  <c r="Z196" i="42"/>
  <c r="AG186" i="42"/>
  <c r="AR186" i="42" s="1"/>
  <c r="AR183" i="42"/>
  <c r="AG181" i="42"/>
  <c r="AR181" i="42" s="1"/>
  <c r="AC182" i="42"/>
  <c r="AW177" i="42"/>
  <c r="AW182" i="42" s="1"/>
  <c r="AZ169" i="42"/>
  <c r="AZ196" i="42" s="1"/>
  <c r="AY197" i="42" s="1"/>
  <c r="AG179" i="42"/>
  <c r="AR179" i="42" s="1"/>
  <c r="AW155" i="42"/>
  <c r="AW160" i="42" s="1"/>
  <c r="AC160" i="42"/>
  <c r="AV142" i="42"/>
  <c r="AG142" i="42"/>
  <c r="AR142" i="42" s="1"/>
  <c r="AG172" i="42"/>
  <c r="AR172" i="42" s="1"/>
  <c r="AQ176" i="42"/>
  <c r="AY170" i="42"/>
  <c r="AY176" i="42" s="1"/>
  <c r="AC154" i="42"/>
  <c r="AW152" i="42"/>
  <c r="AW154" i="42" s="1"/>
  <c r="AQ136" i="42"/>
  <c r="AY134" i="42"/>
  <c r="AY136" i="42" s="1"/>
  <c r="AG193" i="42"/>
  <c r="AR193" i="42" s="1"/>
  <c r="AQ130" i="42"/>
  <c r="AS176" i="42"/>
  <c r="AG159" i="42"/>
  <c r="AR159" i="42" s="1"/>
  <c r="AG140" i="42"/>
  <c r="AR140" i="42" s="1"/>
  <c r="AY121" i="42"/>
  <c r="AY124" i="42" s="1"/>
  <c r="AQ124" i="42"/>
  <c r="AB98" i="42"/>
  <c r="AV96" i="42"/>
  <c r="AV98" i="42" s="1"/>
  <c r="AS95" i="42"/>
  <c r="AZ208" i="42"/>
  <c r="AZ78" i="42"/>
  <c r="AB143" i="42"/>
  <c r="AV137" i="42"/>
  <c r="AV143" i="42" s="1"/>
  <c r="AC135" i="42"/>
  <c r="AA135" i="42"/>
  <c r="AB135" i="42"/>
  <c r="AV135" i="42" s="1"/>
  <c r="AS135" i="42"/>
  <c r="AG118" i="42"/>
  <c r="AR118" i="42" s="1"/>
  <c r="AY95" i="42"/>
  <c r="AX208" i="42"/>
  <c r="AX78" i="42"/>
  <c r="AQ203" i="42"/>
  <c r="AQ64" i="42"/>
  <c r="AY59" i="42"/>
  <c r="AG116" i="42"/>
  <c r="AR116" i="42" s="1"/>
  <c r="AG82" i="42"/>
  <c r="AR82" i="42" s="1"/>
  <c r="AS163" i="42"/>
  <c r="AF197" i="42"/>
  <c r="AG127" i="42"/>
  <c r="AR127" i="42" s="1"/>
  <c r="AG99" i="42"/>
  <c r="AA104" i="42"/>
  <c r="AQ89" i="42"/>
  <c r="AY86" i="42"/>
  <c r="AY89" i="42" s="1"/>
  <c r="AG119" i="42"/>
  <c r="AR119" i="42" s="1"/>
  <c r="AW115" i="42"/>
  <c r="AW120" i="42" s="1"/>
  <c r="AC120" i="42"/>
  <c r="AY208" i="42"/>
  <c r="AY78" i="42"/>
  <c r="AA58" i="42"/>
  <c r="AB207" i="42"/>
  <c r="AV50" i="42"/>
  <c r="AV207" i="42" s="1"/>
  <c r="AP199" i="42"/>
  <c r="AG123" i="42"/>
  <c r="AR123" i="42" s="1"/>
  <c r="AQ85" i="42"/>
  <c r="AY79" i="42"/>
  <c r="AY85" i="42" s="1"/>
  <c r="AT209" i="42"/>
  <c r="AT46" i="42"/>
  <c r="AS77" i="42"/>
  <c r="AA77" i="42"/>
  <c r="AB77" i="42"/>
  <c r="W78" i="42"/>
  <c r="W208" i="42"/>
  <c r="AC77" i="42"/>
  <c r="AC203" i="42"/>
  <c r="AC64" i="42"/>
  <c r="AW59" i="42"/>
  <c r="AV53" i="42"/>
  <c r="AV58" i="42" s="1"/>
  <c r="AB58" i="42"/>
  <c r="AZ209" i="42"/>
  <c r="AZ46" i="42"/>
  <c r="AQ38" i="42"/>
  <c r="AY35" i="42"/>
  <c r="AY38" i="42" s="1"/>
  <c r="AG33" i="42"/>
  <c r="AR33" i="42" s="1"/>
  <c r="AQ30" i="42"/>
  <c r="AY27" i="42"/>
  <c r="AY30" i="42" s="1"/>
  <c r="AG25" i="42"/>
  <c r="AR25" i="42" s="1"/>
  <c r="AQ22" i="42"/>
  <c r="AY19" i="42"/>
  <c r="AY22" i="42" s="1"/>
  <c r="BA200" i="42"/>
  <c r="BA206" i="42"/>
  <c r="AV144" i="42"/>
  <c r="AV146" i="42" s="1"/>
  <c r="AB146" i="42"/>
  <c r="AS120" i="42"/>
  <c r="AV86" i="42"/>
  <c r="AV89" i="42" s="1"/>
  <c r="AB89" i="42"/>
  <c r="AG68" i="42"/>
  <c r="AR68" i="42" s="1"/>
  <c r="AG48" i="42"/>
  <c r="AR48" i="42" s="1"/>
  <c r="AX201" i="42"/>
  <c r="AX52" i="42"/>
  <c r="AG42" i="42"/>
  <c r="AA37" i="42"/>
  <c r="AB37" i="42"/>
  <c r="AV37" i="42" s="1"/>
  <c r="AV38" i="42" s="1"/>
  <c r="AS37" i="42"/>
  <c r="AS38" i="42" s="1"/>
  <c r="AC37" i="42"/>
  <c r="AW37" i="42" s="1"/>
  <c r="AW38" i="42" s="1"/>
  <c r="AQ34" i="42"/>
  <c r="AY31" i="42"/>
  <c r="AY34" i="42" s="1"/>
  <c r="AB22" i="42"/>
  <c r="AV64" i="42"/>
  <c r="AX206" i="42"/>
  <c r="AG15" i="42"/>
  <c r="AR15" i="42" s="1"/>
  <c r="AG21" i="42"/>
  <c r="AR21" i="42" s="1"/>
  <c r="AS41" i="42"/>
  <c r="W197" i="42"/>
  <c r="AC169" i="42"/>
  <c r="AW164" i="42"/>
  <c r="AW169" i="42" s="1"/>
  <c r="AA156" i="42"/>
  <c r="AS156" i="42"/>
  <c r="AS160" i="42" s="1"/>
  <c r="AB156" i="42"/>
  <c r="AV156" i="42" s="1"/>
  <c r="AC156" i="42"/>
  <c r="AW156" i="42" s="1"/>
  <c r="AS136" i="42"/>
  <c r="AV70" i="42"/>
  <c r="AV76" i="42" s="1"/>
  <c r="AC163" i="42"/>
  <c r="AW161" i="42"/>
  <c r="AW163" i="42" s="1"/>
  <c r="AS111" i="42"/>
  <c r="AC58" i="42"/>
  <c r="AW53" i="42"/>
  <c r="AW58" i="42" s="1"/>
  <c r="AQ207" i="42"/>
  <c r="AY50" i="42"/>
  <c r="AY207" i="42" s="1"/>
  <c r="AY52" i="42"/>
  <c r="AX200" i="42"/>
  <c r="AX18" i="42"/>
  <c r="W203" i="42"/>
  <c r="AS207" i="42"/>
  <c r="AQ202" i="42"/>
  <c r="W144" i="41"/>
  <c r="AO196" i="42"/>
  <c r="AQ197" i="42" s="1"/>
  <c r="S197" i="42"/>
  <c r="Z197" i="42"/>
  <c r="AS195" i="42"/>
  <c r="AQ195" i="42"/>
  <c r="AY189" i="42"/>
  <c r="AY195" i="42" s="1"/>
  <c r="AC195" i="42"/>
  <c r="AW183" i="42"/>
  <c r="AG191" i="42"/>
  <c r="AR191" i="42" s="1"/>
  <c r="AF196" i="42"/>
  <c r="Y22" i="45" s="1"/>
  <c r="AA184" i="42"/>
  <c r="AS184" i="42"/>
  <c r="AS188" i="42" s="1"/>
  <c r="AB184" i="42"/>
  <c r="AV184" i="42" s="1"/>
  <c r="AC184" i="42"/>
  <c r="AW184" i="42" s="1"/>
  <c r="AB182" i="42"/>
  <c r="AG173" i="42"/>
  <c r="AR173" i="42" s="1"/>
  <c r="AG162" i="42"/>
  <c r="AR162" i="42" s="1"/>
  <c r="BA160" i="42"/>
  <c r="AQ146" i="42"/>
  <c r="AY144" i="42"/>
  <c r="AY146" i="42" s="1"/>
  <c r="W160" i="42"/>
  <c r="W196" i="42" s="1"/>
  <c r="AA197" i="42" s="1"/>
  <c r="AG139" i="42"/>
  <c r="AR139" i="42" s="1"/>
  <c r="AB136" i="42"/>
  <c r="AV134" i="42"/>
  <c r="AV136" i="42" s="1"/>
  <c r="AG185" i="42"/>
  <c r="AR185" i="42" s="1"/>
  <c r="AY183" i="42"/>
  <c r="AY188" i="42" s="1"/>
  <c r="AQ188" i="42"/>
  <c r="AQ163" i="42"/>
  <c r="AY161" i="42"/>
  <c r="AY163" i="42" s="1"/>
  <c r="AG194" i="42"/>
  <c r="AR194" i="42" s="1"/>
  <c r="AG192" i="42"/>
  <c r="AR192" i="42" s="1"/>
  <c r="AQ151" i="42"/>
  <c r="AY147" i="42"/>
  <c r="AY151" i="42" s="1"/>
  <c r="AV125" i="42"/>
  <c r="AV130" i="42" s="1"/>
  <c r="AB130" i="42"/>
  <c r="AW121" i="42"/>
  <c r="AW124" i="42" s="1"/>
  <c r="AC124" i="42"/>
  <c r="AC176" i="42"/>
  <c r="AW170" i="42"/>
  <c r="AW176" i="42" s="1"/>
  <c r="AG155" i="42"/>
  <c r="AG150" i="42"/>
  <c r="AR150" i="42" s="1"/>
  <c r="AB124" i="42"/>
  <c r="AV121" i="42"/>
  <c r="AV124" i="42" s="1"/>
  <c r="AZ104" i="42"/>
  <c r="AV90" i="42"/>
  <c r="AV95" i="42" s="1"/>
  <c r="AB95" i="42"/>
  <c r="AG149" i="42"/>
  <c r="AR149" i="42" s="1"/>
  <c r="AS143" i="42"/>
  <c r="AA147" i="42"/>
  <c r="AC147" i="42"/>
  <c r="W151" i="42"/>
  <c r="AB147" i="42"/>
  <c r="AS147" i="42"/>
  <c r="AS151" i="42" s="1"/>
  <c r="AC130" i="42"/>
  <c r="BA120" i="42"/>
  <c r="AQ95" i="42"/>
  <c r="AG79" i="42"/>
  <c r="BA208" i="42"/>
  <c r="BA78" i="42"/>
  <c r="AA71" i="42"/>
  <c r="AS71" i="42"/>
  <c r="AS76" i="42" s="1"/>
  <c r="AC71" i="42"/>
  <c r="AB71" i="42"/>
  <c r="AV71" i="42" s="1"/>
  <c r="AG167" i="42"/>
  <c r="AR167" i="42" s="1"/>
  <c r="AG83" i="42"/>
  <c r="AR83" i="42" s="1"/>
  <c r="AY70" i="42"/>
  <c r="AY76" i="42" s="1"/>
  <c r="AQ76" i="42"/>
  <c r="AA65" i="42"/>
  <c r="W69" i="42"/>
  <c r="AS65" i="42"/>
  <c r="AS69" i="42" s="1"/>
  <c r="AC65" i="42"/>
  <c r="AB65" i="42"/>
  <c r="AG161" i="42"/>
  <c r="AA163" i="42"/>
  <c r="AB111" i="42"/>
  <c r="AV105" i="42"/>
  <c r="AV111" i="42" s="1"/>
  <c r="AV99" i="42"/>
  <c r="AT203" i="42"/>
  <c r="AT64" i="42"/>
  <c r="AT196" i="42" s="1"/>
  <c r="AG168" i="42"/>
  <c r="AR168" i="42" s="1"/>
  <c r="AG81" i="42"/>
  <c r="AR81" i="42" s="1"/>
  <c r="AG72" i="42"/>
  <c r="AR72" i="42" s="1"/>
  <c r="AG63" i="42"/>
  <c r="AR63" i="42" s="1"/>
  <c r="W209" i="42"/>
  <c r="W46" i="42"/>
  <c r="AC45" i="42"/>
  <c r="AB45" i="42"/>
  <c r="AS45" i="42"/>
  <c r="AA45" i="42"/>
  <c r="W200" i="42"/>
  <c r="W18" i="42"/>
  <c r="AC12" i="42"/>
  <c r="AS12" i="42"/>
  <c r="AB12" i="42"/>
  <c r="AA12" i="42"/>
  <c r="AA130" i="42"/>
  <c r="AG125" i="42"/>
  <c r="AQ98" i="42"/>
  <c r="AU199" i="42"/>
  <c r="AC114" i="42"/>
  <c r="AW112" i="42"/>
  <c r="AW114" i="42" s="1"/>
  <c r="AG106" i="42"/>
  <c r="AR106" i="42" s="1"/>
  <c r="AA203" i="42"/>
  <c r="AG59" i="42"/>
  <c r="AA64" i="42"/>
  <c r="AT201" i="42"/>
  <c r="AT52" i="42"/>
  <c r="AC38" i="42"/>
  <c r="AC30" i="42"/>
  <c r="AC22" i="42"/>
  <c r="AO199" i="42"/>
  <c r="AA146" i="42"/>
  <c r="AG144" i="42"/>
  <c r="AG97" i="42"/>
  <c r="AR97" i="42" s="1"/>
  <c r="AW86" i="42"/>
  <c r="AW89" i="42" s="1"/>
  <c r="AC89" i="42"/>
  <c r="AG67" i="42"/>
  <c r="AR67" i="42" s="1"/>
  <c r="AQ52" i="42"/>
  <c r="BA52" i="42"/>
  <c r="BA196" i="42" s="1"/>
  <c r="AA44" i="42"/>
  <c r="W202" i="42"/>
  <c r="AS14" i="42"/>
  <c r="AS202" i="42" s="1"/>
  <c r="AA14" i="42"/>
  <c r="AC14" i="42"/>
  <c r="AB14" i="42"/>
  <c r="AC207" i="42"/>
  <c r="AW50" i="42"/>
  <c r="AW207" i="42" s="1"/>
  <c r="AY202" i="42"/>
  <c r="AG36" i="42"/>
  <c r="AG20" i="42"/>
  <c r="AG54" i="42"/>
  <c r="AR54" i="42" s="1"/>
  <c r="AB41" i="42"/>
  <c r="AV39" i="42"/>
  <c r="AV41" i="42" s="1"/>
  <c r="I144" i="41"/>
  <c r="AV130" i="41"/>
  <c r="AV134" i="41" s="1"/>
  <c r="AB134" i="41"/>
  <c r="AB103" i="41"/>
  <c r="AV101" i="41"/>
  <c r="AV103" i="41" s="1"/>
  <c r="AT100" i="41"/>
  <c r="AR126" i="41"/>
  <c r="AR118" i="41"/>
  <c r="AG94" i="41"/>
  <c r="AR94" i="41" s="1"/>
  <c r="AQ89" i="41"/>
  <c r="AQ63" i="41"/>
  <c r="AY61" i="41"/>
  <c r="AY63" i="41" s="1"/>
  <c r="AQ149" i="41"/>
  <c r="AY33" i="41"/>
  <c r="AQ38" i="41"/>
  <c r="AQ147" i="41"/>
  <c r="AY17" i="41"/>
  <c r="AQ21" i="41"/>
  <c r="AC81" i="41"/>
  <c r="AQ85" i="41"/>
  <c r="AY82" i="41"/>
  <c r="AY85" i="41" s="1"/>
  <c r="AA61" i="41"/>
  <c r="W63" i="41"/>
  <c r="AS61" i="41"/>
  <c r="AS63" i="41" s="1"/>
  <c r="AC61" i="41"/>
  <c r="AB61" i="41"/>
  <c r="AY55" i="41"/>
  <c r="AY60" i="41" s="1"/>
  <c r="AQ60" i="41"/>
  <c r="AV46" i="41"/>
  <c r="AV52" i="41" s="1"/>
  <c r="AB52" i="41"/>
  <c r="W149" i="41"/>
  <c r="AS33" i="41"/>
  <c r="W38" i="41"/>
  <c r="AC33" i="41"/>
  <c r="AB33" i="41"/>
  <c r="AA33" i="41"/>
  <c r="AG53" i="41"/>
  <c r="AZ147" i="41"/>
  <c r="AC21" i="41"/>
  <c r="AW17" i="41"/>
  <c r="AA152" i="41"/>
  <c r="AG15" i="41"/>
  <c r="AB16" i="41"/>
  <c r="AV12" i="41"/>
  <c r="AX149" i="41"/>
  <c r="AA30" i="41"/>
  <c r="W32" i="41"/>
  <c r="AC30" i="41"/>
  <c r="AS30" i="41"/>
  <c r="AS32" i="41" s="1"/>
  <c r="AB30" i="41"/>
  <c r="AO142" i="41"/>
  <c r="AY126" i="41"/>
  <c r="AY129" i="41" s="1"/>
  <c r="AQ129" i="41"/>
  <c r="AV118" i="41"/>
  <c r="AV125" i="41" s="1"/>
  <c r="AB125" i="41"/>
  <c r="AG137" i="41"/>
  <c r="AR137" i="41" s="1"/>
  <c r="AG135" i="41"/>
  <c r="AA141" i="41"/>
  <c r="AB100" i="41"/>
  <c r="AV98" i="41"/>
  <c r="AV100" i="41" s="1"/>
  <c r="AB155" i="41"/>
  <c r="AB97" i="41"/>
  <c r="AV96" i="41"/>
  <c r="AW100" i="41"/>
  <c r="AC129" i="41"/>
  <c r="AA121" i="41"/>
  <c r="AB121" i="41"/>
  <c r="AV121" i="41" s="1"/>
  <c r="AS121" i="41"/>
  <c r="AC121" i="41"/>
  <c r="AC152" i="41" s="1"/>
  <c r="AY117" i="41"/>
  <c r="AS95" i="41"/>
  <c r="AB74" i="41"/>
  <c r="AV68" i="41"/>
  <c r="AV74" i="41" s="1"/>
  <c r="AS134" i="41"/>
  <c r="AG108" i="41"/>
  <c r="AR108" i="41" s="1"/>
  <c r="W110" i="41"/>
  <c r="AS104" i="41"/>
  <c r="AS110" i="41" s="1"/>
  <c r="AA104" i="41"/>
  <c r="AC104" i="41"/>
  <c r="AB104" i="41"/>
  <c r="AY89" i="41"/>
  <c r="AV82" i="41"/>
  <c r="AV85" i="41" s="1"/>
  <c r="AB85" i="41"/>
  <c r="AQ81" i="41"/>
  <c r="AY75" i="41"/>
  <c r="AY81" i="41" s="1"/>
  <c r="AG76" i="41"/>
  <c r="AR76" i="41" s="1"/>
  <c r="AW53" i="41"/>
  <c r="AC74" i="41"/>
  <c r="Z145" i="41"/>
  <c r="AQ155" i="41"/>
  <c r="AY96" i="41"/>
  <c r="AQ97" i="41"/>
  <c r="AS81" i="41"/>
  <c r="BA146" i="41"/>
  <c r="BA149" i="41"/>
  <c r="AQ95" i="41"/>
  <c r="AY90" i="41"/>
  <c r="AY95" i="41" s="1"/>
  <c r="AG17" i="41"/>
  <c r="AB147" i="41"/>
  <c r="AB21" i="41"/>
  <c r="AV17" i="41"/>
  <c r="AG12" i="41"/>
  <c r="W146" i="41"/>
  <c r="AC153" i="41"/>
  <c r="AW19" i="41"/>
  <c r="AW153" i="41" s="1"/>
  <c r="AG50" i="41"/>
  <c r="AR50" i="41" s="1"/>
  <c r="AZ154" i="41"/>
  <c r="AZ29" i="41"/>
  <c r="AS152" i="41"/>
  <c r="AA153" i="41"/>
  <c r="AG19" i="41"/>
  <c r="AQ146" i="41"/>
  <c r="AG49" i="41"/>
  <c r="AR49" i="41" s="1"/>
  <c r="S143" i="41"/>
  <c r="Z143" i="41"/>
  <c r="AB141" i="41"/>
  <c r="AV135" i="41"/>
  <c r="AV141" i="41" s="1"/>
  <c r="AS125" i="41"/>
  <c r="AG133" i="41"/>
  <c r="AR133" i="41" s="1"/>
  <c r="AV127" i="41"/>
  <c r="AV129" i="41" s="1"/>
  <c r="AB129" i="41"/>
  <c r="AX155" i="41"/>
  <c r="AX97" i="41"/>
  <c r="AX142" i="41" s="1"/>
  <c r="AQ21" i="45" s="1"/>
  <c r="AP142" i="41"/>
  <c r="AS100" i="41"/>
  <c r="AS155" i="41"/>
  <c r="AS97" i="41"/>
  <c r="AG139" i="41"/>
  <c r="AR139" i="41" s="1"/>
  <c r="AC100" i="41"/>
  <c r="AQ117" i="41"/>
  <c r="AS85" i="41"/>
  <c r="AF142" i="41"/>
  <c r="Y21" i="45" s="1"/>
  <c r="AS103" i="41"/>
  <c r="AW130" i="41"/>
  <c r="AW134" i="41" s="1"/>
  <c r="AC134" i="41"/>
  <c r="AG123" i="41"/>
  <c r="AR123" i="41" s="1"/>
  <c r="AZ110" i="41"/>
  <c r="AZ142" i="41" s="1"/>
  <c r="AY143" i="41" s="1"/>
  <c r="AC103" i="41"/>
  <c r="AW101" i="41"/>
  <c r="AW103" i="41" s="1"/>
  <c r="AG93" i="41"/>
  <c r="AR93" i="41" s="1"/>
  <c r="AV90" i="41"/>
  <c r="AV95" i="41" s="1"/>
  <c r="AB95" i="41"/>
  <c r="AS89" i="41"/>
  <c r="AG83" i="41"/>
  <c r="AR83" i="41" s="1"/>
  <c r="AG68" i="41"/>
  <c r="AA74" i="41"/>
  <c r="AQ152" i="41"/>
  <c r="AY15" i="41"/>
  <c r="AY152" i="41" s="1"/>
  <c r="AT146" i="41"/>
  <c r="AT16" i="41"/>
  <c r="AV67" i="41"/>
  <c r="AY64" i="41"/>
  <c r="AY67" i="41" s="1"/>
  <c r="AQ67" i="41"/>
  <c r="BA155" i="41"/>
  <c r="BA97" i="41"/>
  <c r="AG96" i="41"/>
  <c r="AC67" i="41"/>
  <c r="BA52" i="41"/>
  <c r="W45" i="41"/>
  <c r="AC39" i="41"/>
  <c r="AS39" i="41"/>
  <c r="AS45" i="41" s="1"/>
  <c r="AB39" i="41"/>
  <c r="AA39" i="41"/>
  <c r="AZ153" i="41"/>
  <c r="AO145" i="41"/>
  <c r="AG99" i="41"/>
  <c r="AR99" i="41" s="1"/>
  <c r="AZ95" i="41"/>
  <c r="AG80" i="41"/>
  <c r="AR80" i="41" s="1"/>
  <c r="AG66" i="41"/>
  <c r="AR66" i="41" s="1"/>
  <c r="AQ74" i="41"/>
  <c r="AG48" i="41"/>
  <c r="AR48" i="41" s="1"/>
  <c r="AS21" i="41"/>
  <c r="AS16" i="41"/>
  <c r="AW52" i="41"/>
  <c r="AA22" i="41"/>
  <c r="W27" i="41"/>
  <c r="AC22" i="41"/>
  <c r="AS22" i="41"/>
  <c r="AS27" i="41" s="1"/>
  <c r="AB22" i="41"/>
  <c r="AA28" i="41"/>
  <c r="W29" i="41"/>
  <c r="AC28" i="41"/>
  <c r="W154" i="41"/>
  <c r="AS28" i="41"/>
  <c r="AB28" i="41"/>
  <c r="AA21" i="41"/>
  <c r="AW15" i="41"/>
  <c r="AU145" i="41"/>
  <c r="AG40" i="41"/>
  <c r="AR40" i="41" s="1"/>
  <c r="AT38" i="41"/>
  <c r="AT142" i="41" s="1"/>
  <c r="AQ27" i="41"/>
  <c r="AY22" i="41"/>
  <c r="AY27" i="41" s="1"/>
  <c r="AB153" i="41"/>
  <c r="AV19" i="41"/>
  <c r="AV153" i="41" s="1"/>
  <c r="AG43" i="41"/>
  <c r="AR43" i="41" s="1"/>
  <c r="BA142" i="41"/>
  <c r="AC141" i="41"/>
  <c r="AW135" i="41"/>
  <c r="AW141" i="41" s="1"/>
  <c r="AQ100" i="41"/>
  <c r="AY98" i="41"/>
  <c r="AY100" i="41" s="1"/>
  <c r="AC111" i="41"/>
  <c r="W117" i="41"/>
  <c r="W142" i="41" s="1"/>
  <c r="AA143" i="41" s="1"/>
  <c r="AB111" i="41"/>
  <c r="AA111" i="41"/>
  <c r="AS111" i="41"/>
  <c r="AS117" i="41" s="1"/>
  <c r="AQ110" i="41"/>
  <c r="AY104" i="41"/>
  <c r="AY110" i="41" s="1"/>
  <c r="AW155" i="41"/>
  <c r="AW97" i="41"/>
  <c r="AA89" i="41"/>
  <c r="AG86" i="41"/>
  <c r="AG78" i="41"/>
  <c r="AR78" i="41" s="1"/>
  <c r="AZ146" i="41"/>
  <c r="AZ145" i="41" s="1"/>
  <c r="AB81" i="41"/>
  <c r="AV75" i="41"/>
  <c r="AV81" i="41" s="1"/>
  <c r="AT147" i="41"/>
  <c r="AG46" i="41"/>
  <c r="AA52" i="41"/>
  <c r="AQ154" i="41"/>
  <c r="AQ29" i="41"/>
  <c r="AY28" i="41"/>
  <c r="BA153" i="41"/>
  <c r="AO144" i="41"/>
  <c r="AS141" i="41"/>
  <c r="AQ141" i="41"/>
  <c r="AG120" i="41"/>
  <c r="AR120" i="41" s="1"/>
  <c r="AY101" i="41"/>
  <c r="AY103" i="41" s="1"/>
  <c r="AQ103" i="41"/>
  <c r="Z142" i="41"/>
  <c r="AG136" i="41"/>
  <c r="AR136" i="41" s="1"/>
  <c r="AQ125" i="41"/>
  <c r="AY118" i="41"/>
  <c r="AY125" i="41" s="1"/>
  <c r="AA125" i="41"/>
  <c r="AG107" i="41"/>
  <c r="AR107" i="41" s="1"/>
  <c r="AG98" i="41"/>
  <c r="AG90" i="41"/>
  <c r="AA95" i="41"/>
  <c r="AA85" i="41"/>
  <c r="AG82" i="41"/>
  <c r="AG102" i="41"/>
  <c r="AR102" i="41" s="1"/>
  <c r="AV86" i="41"/>
  <c r="AV89" i="41" s="1"/>
  <c r="AB89" i="41"/>
  <c r="AQ134" i="41"/>
  <c r="AY130" i="41"/>
  <c r="AY134" i="41" s="1"/>
  <c r="AA134" i="41"/>
  <c r="AG130" i="41"/>
  <c r="AG128" i="41"/>
  <c r="AR128" i="41" s="1"/>
  <c r="AG122" i="41"/>
  <c r="AR122" i="41" s="1"/>
  <c r="AG101" i="41"/>
  <c r="AA103" i="41"/>
  <c r="AG91" i="41"/>
  <c r="AR91" i="41" s="1"/>
  <c r="AG131" i="41"/>
  <c r="AR131" i="41" s="1"/>
  <c r="AG88" i="41"/>
  <c r="AR88" i="41" s="1"/>
  <c r="AG87" i="41"/>
  <c r="AR87" i="41" s="1"/>
  <c r="AB60" i="41"/>
  <c r="AV53" i="41"/>
  <c r="BA21" i="41"/>
  <c r="AP145" i="41"/>
  <c r="AW81" i="41"/>
  <c r="AG59" i="41"/>
  <c r="AR59" i="41" s="1"/>
  <c r="AG75" i="41"/>
  <c r="AA81" i="41"/>
  <c r="AG69" i="41"/>
  <c r="AR69" i="41" s="1"/>
  <c r="AG62" i="41"/>
  <c r="AR62" i="41" s="1"/>
  <c r="AV62" i="41"/>
  <c r="AS52" i="41"/>
  <c r="AX147" i="41"/>
  <c r="AW95" i="41"/>
  <c r="AA55" i="41"/>
  <c r="AB55" i="41"/>
  <c r="AV55" i="41" s="1"/>
  <c r="AS55" i="41"/>
  <c r="AS60" i="41" s="1"/>
  <c r="AC55" i="41"/>
  <c r="AW55" i="41" s="1"/>
  <c r="AF145" i="41"/>
  <c r="AG73" i="41"/>
  <c r="AR73" i="41" s="1"/>
  <c r="AG58" i="41"/>
  <c r="AR58" i="41" s="1"/>
  <c r="AG65" i="41"/>
  <c r="AY45" i="41"/>
  <c r="AC52" i="41"/>
  <c r="AQ32" i="41"/>
  <c r="AY30" i="41"/>
  <c r="AY32" i="41" s="1"/>
  <c r="AB67" i="41"/>
  <c r="AQ52" i="41"/>
  <c r="AG41" i="41"/>
  <c r="AR41" i="41" s="1"/>
  <c r="AG35" i="41"/>
  <c r="AR35" i="41" s="1"/>
  <c r="AG25" i="41"/>
  <c r="AR25" i="41" s="1"/>
  <c r="AQ153" i="41"/>
  <c r="AY19" i="41"/>
  <c r="AY153" i="41" s="1"/>
  <c r="AB152" i="41"/>
  <c r="AV15" i="41"/>
  <c r="AV152" i="41" s="1"/>
  <c r="AA14" i="41"/>
  <c r="AG14" i="41" s="1"/>
  <c r="AR14" i="41" s="1"/>
  <c r="AC14" i="41"/>
  <c r="AS14" i="41"/>
  <c r="AS146" i="41" s="1"/>
  <c r="AB14" i="41"/>
  <c r="AV14" i="41" s="1"/>
  <c r="AZ27" i="41"/>
  <c r="AS153" i="41"/>
  <c r="AG37" i="41"/>
  <c r="AR37" i="41" s="1"/>
  <c r="AG31" i="41"/>
  <c r="AR31" i="41" s="1"/>
  <c r="I168" i="40"/>
  <c r="AR162" i="40"/>
  <c r="AZ177" i="40"/>
  <c r="AB93" i="40"/>
  <c r="AV91" i="40"/>
  <c r="AV93" i="40" s="1"/>
  <c r="BA173" i="40"/>
  <c r="W178" i="40"/>
  <c r="AA55" i="40"/>
  <c r="W56" i="40"/>
  <c r="AC55" i="40"/>
  <c r="AS55" i="40"/>
  <c r="AB55" i="40"/>
  <c r="W83" i="40"/>
  <c r="AC77" i="40"/>
  <c r="AB77" i="40"/>
  <c r="AA77" i="40"/>
  <c r="AS77" i="40"/>
  <c r="AS83" i="40" s="1"/>
  <c r="BA178" i="40"/>
  <c r="AG71" i="40"/>
  <c r="AR71" i="40" s="1"/>
  <c r="AQ54" i="40"/>
  <c r="AY48" i="40"/>
  <c r="AY54" i="40" s="1"/>
  <c r="BA172" i="40"/>
  <c r="BA41" i="40"/>
  <c r="AG34" i="40"/>
  <c r="AR34" i="40" s="1"/>
  <c r="W176" i="40"/>
  <c r="AC14" i="40"/>
  <c r="AB14" i="40"/>
  <c r="AS14" i="40"/>
  <c r="AS176" i="40" s="1"/>
  <c r="AA14" i="40"/>
  <c r="AG82" i="40"/>
  <c r="AR82" i="40" s="1"/>
  <c r="AG48" i="40"/>
  <c r="AB172" i="40"/>
  <c r="AV36" i="40"/>
  <c r="AB41" i="40"/>
  <c r="AA19" i="40"/>
  <c r="AG16" i="40"/>
  <c r="AX170" i="40"/>
  <c r="AX15" i="40"/>
  <c r="AS47" i="40"/>
  <c r="AG12" i="40"/>
  <c r="AG72" i="40"/>
  <c r="AR72" i="40" s="1"/>
  <c r="AW128" i="40"/>
  <c r="AW129" i="40" s="1"/>
  <c r="AC129" i="40"/>
  <c r="AT120" i="40"/>
  <c r="AA99" i="40"/>
  <c r="AP167" i="40"/>
  <c r="AQ138" i="40"/>
  <c r="W171" i="40"/>
  <c r="AC29" i="40"/>
  <c r="AS29" i="40"/>
  <c r="AB29" i="40"/>
  <c r="AA29" i="40"/>
  <c r="W35" i="40"/>
  <c r="AQ83" i="40"/>
  <c r="AG52" i="40"/>
  <c r="AR52" i="40" s="1"/>
  <c r="AG125" i="40"/>
  <c r="AR125" i="40" s="1"/>
  <c r="AG98" i="40"/>
  <c r="AR98" i="40" s="1"/>
  <c r="AA63" i="40"/>
  <c r="W69" i="40"/>
  <c r="AC63" i="40"/>
  <c r="AS63" i="40"/>
  <c r="AS69" i="40" s="1"/>
  <c r="AB63" i="40"/>
  <c r="AA57" i="40"/>
  <c r="W62" i="40"/>
  <c r="AC57" i="40"/>
  <c r="AS57" i="40"/>
  <c r="AB57" i="40"/>
  <c r="AQ15" i="40"/>
  <c r="AB54" i="40"/>
  <c r="AV48" i="40"/>
  <c r="AV54" i="40" s="1"/>
  <c r="AS172" i="40"/>
  <c r="AS41" i="40"/>
  <c r="AT179" i="40"/>
  <c r="AT28" i="40"/>
  <c r="AB23" i="40"/>
  <c r="AV20" i="40"/>
  <c r="AV23" i="40" s="1"/>
  <c r="BA170" i="40"/>
  <c r="BA15" i="40"/>
  <c r="AT172" i="40"/>
  <c r="AG81" i="40"/>
  <c r="AR81" i="40" s="1"/>
  <c r="AG40" i="40"/>
  <c r="AR40" i="40" s="1"/>
  <c r="AQ177" i="40"/>
  <c r="W174" i="40"/>
  <c r="AA31" i="40"/>
  <c r="AB31" i="40"/>
  <c r="AS31" i="40"/>
  <c r="AS174" i="40" s="1"/>
  <c r="AC31" i="40"/>
  <c r="W26" i="40"/>
  <c r="AC24" i="40"/>
  <c r="AA24" i="40"/>
  <c r="AB24" i="40"/>
  <c r="AS24" i="40"/>
  <c r="AS26" i="40" s="1"/>
  <c r="AA49" i="40"/>
  <c r="AC49" i="40"/>
  <c r="AS49" i="40"/>
  <c r="AB49" i="40"/>
  <c r="AV49" i="40" s="1"/>
  <c r="AG37" i="40"/>
  <c r="AR37" i="40" s="1"/>
  <c r="AG68" i="40"/>
  <c r="AR68" i="40" s="1"/>
  <c r="AG51" i="40"/>
  <c r="AR51" i="40" s="1"/>
  <c r="AC41" i="40"/>
  <c r="AX171" i="40"/>
  <c r="AX35" i="40"/>
  <c r="AX166" i="40" s="1"/>
  <c r="AQ20" i="45" s="1"/>
  <c r="AG25" i="40"/>
  <c r="AR25" i="40" s="1"/>
  <c r="AG17" i="40"/>
  <c r="AR17" i="40" s="1"/>
  <c r="AB152" i="40"/>
  <c r="AV146" i="40"/>
  <c r="AV152" i="40" s="1"/>
  <c r="AG141" i="40"/>
  <c r="AR141" i="40" s="1"/>
  <c r="AS116" i="40"/>
  <c r="AB131" i="40"/>
  <c r="AV130" i="40"/>
  <c r="AV131" i="40" s="1"/>
  <c r="AQ99" i="40"/>
  <c r="AY94" i="40"/>
  <c r="AY99" i="40" s="1"/>
  <c r="AG132" i="40"/>
  <c r="W120" i="40"/>
  <c r="AC117" i="40"/>
  <c r="AS117" i="40"/>
  <c r="AS120" i="40" s="1"/>
  <c r="AA117" i="40"/>
  <c r="AB117" i="40"/>
  <c r="AA105" i="40"/>
  <c r="AB105" i="40"/>
  <c r="AV105" i="40" s="1"/>
  <c r="AS105" i="40"/>
  <c r="AS109" i="40" s="1"/>
  <c r="AC105" i="40"/>
  <c r="AW105" i="40" s="1"/>
  <c r="AG110" i="40"/>
  <c r="AA111" i="40"/>
  <c r="AV84" i="40"/>
  <c r="AV90" i="40" s="1"/>
  <c r="AV128" i="40"/>
  <c r="AV129" i="40" s="1"/>
  <c r="AB129" i="40"/>
  <c r="AS99" i="40"/>
  <c r="Z166" i="40"/>
  <c r="AV157" i="40"/>
  <c r="AG157" i="40"/>
  <c r="AR157" i="40" s="1"/>
  <c r="AF166" i="40"/>
  <c r="Y20" i="45" s="1"/>
  <c r="AU166" i="40"/>
  <c r="AB155" i="40"/>
  <c r="AV153" i="40"/>
  <c r="AV155" i="40" s="1"/>
  <c r="AG153" i="40"/>
  <c r="AA155" i="40"/>
  <c r="AA145" i="40"/>
  <c r="AG139" i="40"/>
  <c r="AG124" i="40"/>
  <c r="AR124" i="40" s="1"/>
  <c r="AV112" i="40"/>
  <c r="AO166" i="40"/>
  <c r="AQ167" i="40" s="1"/>
  <c r="AA133" i="40"/>
  <c r="AB133" i="40"/>
  <c r="AV133" i="40" s="1"/>
  <c r="AS133" i="40"/>
  <c r="AS138" i="40" s="1"/>
  <c r="AC133" i="40"/>
  <c r="AW133" i="40" s="1"/>
  <c r="AA131" i="40"/>
  <c r="AG130" i="40"/>
  <c r="AG113" i="40"/>
  <c r="AR113" i="40" s="1"/>
  <c r="AY110" i="40"/>
  <c r="AQ111" i="40"/>
  <c r="AA103" i="40"/>
  <c r="AG100" i="40"/>
  <c r="AG151" i="40"/>
  <c r="AR151" i="40" s="1"/>
  <c r="AQ145" i="40"/>
  <c r="AG135" i="40"/>
  <c r="AR135" i="40" s="1"/>
  <c r="AW132" i="40"/>
  <c r="AW138" i="40" s="1"/>
  <c r="AC138" i="40"/>
  <c r="AQ120" i="40"/>
  <c r="AY117" i="40"/>
  <c r="AY120" i="40" s="1"/>
  <c r="AQ129" i="40"/>
  <c r="AY127" i="40"/>
  <c r="AY129" i="40" s="1"/>
  <c r="AB99" i="40"/>
  <c r="AV94" i="40"/>
  <c r="AV99" i="40" s="1"/>
  <c r="AG96" i="40"/>
  <c r="AR96" i="40" s="1"/>
  <c r="AQ173" i="40"/>
  <c r="AY58" i="40"/>
  <c r="AG119" i="40"/>
  <c r="AR119" i="40" s="1"/>
  <c r="AQ76" i="40"/>
  <c r="AY70" i="40"/>
  <c r="AY76" i="40" s="1"/>
  <c r="AQ69" i="40"/>
  <c r="AY63" i="40"/>
  <c r="AY69" i="40" s="1"/>
  <c r="AZ172" i="40"/>
  <c r="AG87" i="40"/>
  <c r="AR87" i="40" s="1"/>
  <c r="AG106" i="40"/>
  <c r="AR106" i="40" s="1"/>
  <c r="AG74" i="40"/>
  <c r="AR74" i="40" s="1"/>
  <c r="AB19" i="40"/>
  <c r="AV16" i="40"/>
  <c r="AV19" i="40" s="1"/>
  <c r="AQ170" i="40"/>
  <c r="AQ23" i="40"/>
  <c r="AS54" i="40"/>
  <c r="AQ174" i="40"/>
  <c r="AY31" i="40"/>
  <c r="AS23" i="40"/>
  <c r="AZ176" i="40"/>
  <c r="AP169" i="40"/>
  <c r="AQ168" i="40" s="1"/>
  <c r="AG45" i="40"/>
  <c r="AR45" i="40" s="1"/>
  <c r="AG42" i="40"/>
  <c r="AA47" i="40"/>
  <c r="AG30" i="40"/>
  <c r="AR30" i="40" s="1"/>
  <c r="AT170" i="40"/>
  <c r="AG78" i="40"/>
  <c r="AR78" i="40" s="1"/>
  <c r="AG67" i="40"/>
  <c r="AR67" i="40" s="1"/>
  <c r="AG61" i="40"/>
  <c r="AR61" i="40" s="1"/>
  <c r="AY42" i="40"/>
  <c r="AQ47" i="40"/>
  <c r="AZ35" i="40"/>
  <c r="AS19" i="40"/>
  <c r="AB15" i="40"/>
  <c r="AV12" i="40"/>
  <c r="AW172" i="40"/>
  <c r="AW41" i="40"/>
  <c r="AG44" i="40"/>
  <c r="AR44" i="40" s="1"/>
  <c r="AG32" i="40"/>
  <c r="AR32" i="40" s="1"/>
  <c r="AO167" i="40"/>
  <c r="W161" i="40"/>
  <c r="AC156" i="40"/>
  <c r="AB156" i="40"/>
  <c r="AA156" i="40"/>
  <c r="AS156" i="40"/>
  <c r="AS161" i="40" s="1"/>
  <c r="AZ178" i="40"/>
  <c r="AZ56" i="40"/>
  <c r="AG84" i="40"/>
  <c r="AG60" i="40"/>
  <c r="AR60" i="40" s="1"/>
  <c r="W173" i="40"/>
  <c r="AC58" i="40"/>
  <c r="AS58" i="40"/>
  <c r="AB58" i="40"/>
  <c r="AA58" i="40"/>
  <c r="W167" i="40"/>
  <c r="AA165" i="40"/>
  <c r="AC152" i="40"/>
  <c r="AW146" i="40"/>
  <c r="AW152" i="40" s="1"/>
  <c r="W126" i="40"/>
  <c r="AC121" i="40"/>
  <c r="AS121" i="40"/>
  <c r="AS126" i="40" s="1"/>
  <c r="AB121" i="40"/>
  <c r="AA121" i="40"/>
  <c r="AG137" i="40"/>
  <c r="AR137" i="40" s="1"/>
  <c r="AW104" i="40"/>
  <c r="AW109" i="40" s="1"/>
  <c r="AC109" i="40"/>
  <c r="AY100" i="40"/>
  <c r="AY103" i="40" s="1"/>
  <c r="AQ103" i="40"/>
  <c r="AS103" i="40"/>
  <c r="AY145" i="40"/>
  <c r="AG142" i="40"/>
  <c r="AR142" i="40" s="1"/>
  <c r="AA140" i="40"/>
  <c r="AG140" i="40" s="1"/>
  <c r="AR140" i="40" s="1"/>
  <c r="AS140" i="40"/>
  <c r="AS145" i="40" s="1"/>
  <c r="AC140" i="40"/>
  <c r="AB140" i="40"/>
  <c r="AV140" i="40" s="1"/>
  <c r="AV110" i="40"/>
  <c r="AV111" i="40" s="1"/>
  <c r="AB111" i="40"/>
  <c r="AW100" i="40"/>
  <c r="AW103" i="40" s="1"/>
  <c r="AC103" i="40"/>
  <c r="S169" i="40"/>
  <c r="W168" i="40" s="1"/>
  <c r="AR94" i="40"/>
  <c r="AR99" i="40" s="1"/>
  <c r="AY57" i="40"/>
  <c r="AY62" i="40" s="1"/>
  <c r="AQ62" i="40"/>
  <c r="I124" i="39"/>
  <c r="W124" i="39"/>
  <c r="AB165" i="40"/>
  <c r="AV162" i="40"/>
  <c r="AV165" i="40" s="1"/>
  <c r="AQ155" i="40"/>
  <c r="AY153" i="40"/>
  <c r="AY155" i="40" s="1"/>
  <c r="AG150" i="40"/>
  <c r="AR150" i="40" s="1"/>
  <c r="Z167" i="40"/>
  <c r="S167" i="40"/>
  <c r="AC155" i="40"/>
  <c r="AW153" i="40"/>
  <c r="AW155" i="40" s="1"/>
  <c r="AG146" i="40"/>
  <c r="AA152" i="40"/>
  <c r="AB145" i="40"/>
  <c r="AV139" i="40"/>
  <c r="AV145" i="40" s="1"/>
  <c r="W166" i="40"/>
  <c r="AQ152" i="40"/>
  <c r="AY146" i="40"/>
  <c r="AY152" i="40" s="1"/>
  <c r="AG122" i="40"/>
  <c r="AR122" i="40" s="1"/>
  <c r="AG144" i="40"/>
  <c r="AR144" i="40" s="1"/>
  <c r="AA114" i="40"/>
  <c r="AS114" i="40"/>
  <c r="AC114" i="40"/>
  <c r="AB114" i="40"/>
  <c r="AV114" i="40" s="1"/>
  <c r="AA116" i="40"/>
  <c r="AG112" i="40"/>
  <c r="AG163" i="40"/>
  <c r="AR163" i="40" s="1"/>
  <c r="AQ165" i="40"/>
  <c r="AY162" i="40"/>
  <c r="AY165" i="40" s="1"/>
  <c r="AW130" i="40"/>
  <c r="AW131" i="40" s="1"/>
  <c r="AC131" i="40"/>
  <c r="AG123" i="40"/>
  <c r="AR123" i="40" s="1"/>
  <c r="AW110" i="40"/>
  <c r="AW111" i="40" s="1"/>
  <c r="AC111" i="40"/>
  <c r="AA109" i="40"/>
  <c r="AG104" i="40"/>
  <c r="AV132" i="40"/>
  <c r="AV138" i="40" s="1"/>
  <c r="AR127" i="40"/>
  <c r="AR129" i="40" s="1"/>
  <c r="AQ116" i="40"/>
  <c r="AC99" i="40"/>
  <c r="AW94" i="40"/>
  <c r="AW99" i="40" s="1"/>
  <c r="AG128" i="40"/>
  <c r="AR128" i="40" s="1"/>
  <c r="AY126" i="40"/>
  <c r="AB109" i="40"/>
  <c r="AV104" i="40"/>
  <c r="AV109" i="40" s="1"/>
  <c r="AQ93" i="40"/>
  <c r="AY91" i="40"/>
  <c r="AY93" i="40" s="1"/>
  <c r="W177" i="40"/>
  <c r="AC33" i="40"/>
  <c r="AA33" i="40"/>
  <c r="AS33" i="40"/>
  <c r="AS177" i="40" s="1"/>
  <c r="AB33" i="40"/>
  <c r="W179" i="40"/>
  <c r="W28" i="40"/>
  <c r="AC27" i="40"/>
  <c r="AS27" i="40"/>
  <c r="AB27" i="40"/>
  <c r="AA27" i="40"/>
  <c r="AG107" i="40"/>
  <c r="AR107" i="40" s="1"/>
  <c r="AA86" i="40"/>
  <c r="AG86" i="40" s="1"/>
  <c r="AR86" i="40" s="1"/>
  <c r="AS86" i="40"/>
  <c r="AS90" i="40" s="1"/>
  <c r="AC86" i="40"/>
  <c r="AB86" i="40"/>
  <c r="AV86" i="40" s="1"/>
  <c r="AZ76" i="40"/>
  <c r="AZ166" i="40" s="1"/>
  <c r="AQ178" i="40"/>
  <c r="AY55" i="40"/>
  <c r="AQ56" i="40"/>
  <c r="BA179" i="40"/>
  <c r="AZ170" i="40"/>
  <c r="AB103" i="40"/>
  <c r="AG91" i="40"/>
  <c r="AA93" i="40"/>
  <c r="AA70" i="40"/>
  <c r="W76" i="40"/>
  <c r="AB70" i="40"/>
  <c r="AS70" i="40"/>
  <c r="AS76" i="40" s="1"/>
  <c r="AC70" i="40"/>
  <c r="AG59" i="40"/>
  <c r="AR59" i="40" s="1"/>
  <c r="AT178" i="40"/>
  <c r="AG73" i="40"/>
  <c r="AR73" i="40" s="1"/>
  <c r="AZ173" i="40"/>
  <c r="AG80" i="40"/>
  <c r="AR80" i="40" s="1"/>
  <c r="AQ172" i="40"/>
  <c r="AY36" i="40"/>
  <c r="AQ41" i="40"/>
  <c r="AQ179" i="40"/>
  <c r="AW42" i="40"/>
  <c r="AW47" i="40" s="1"/>
  <c r="AC47" i="40"/>
  <c r="AA172" i="40"/>
  <c r="AG36" i="40"/>
  <c r="AA41" i="40"/>
  <c r="AT171" i="40"/>
  <c r="AT35" i="40"/>
  <c r="AG22" i="40"/>
  <c r="AR22" i="40" s="1"/>
  <c r="AA23" i="40"/>
  <c r="AG20" i="40"/>
  <c r="AY16" i="40"/>
  <c r="AY19" i="40" s="1"/>
  <c r="AQ19" i="40"/>
  <c r="AA13" i="40"/>
  <c r="AG13" i="40" s="1"/>
  <c r="AR13" i="40" s="1"/>
  <c r="AB13" i="40"/>
  <c r="AV13" i="40" s="1"/>
  <c r="AS13" i="40"/>
  <c r="AC13" i="40"/>
  <c r="Z169" i="40"/>
  <c r="AV42" i="40"/>
  <c r="AV47" i="40" s="1"/>
  <c r="AB47" i="40"/>
  <c r="AG88" i="40"/>
  <c r="AR88" i="40" s="1"/>
  <c r="AG65" i="40"/>
  <c r="AR65" i="40" s="1"/>
  <c r="AG64" i="40"/>
  <c r="AR64" i="40" s="1"/>
  <c r="BA47" i="40"/>
  <c r="BA166" i="40" s="1"/>
  <c r="AZ171" i="40"/>
  <c r="AQ176" i="40"/>
  <c r="AY14" i="40"/>
  <c r="AY176" i="40" s="1"/>
  <c r="AU169" i="40"/>
  <c r="AS170" i="40"/>
  <c r="AS15" i="40"/>
  <c r="AC172" i="40"/>
  <c r="AX179" i="40"/>
  <c r="AX28" i="40"/>
  <c r="AF169" i="40"/>
  <c r="AS113" i="39"/>
  <c r="AG92" i="39"/>
  <c r="AR86" i="39"/>
  <c r="BA129" i="39"/>
  <c r="BA30" i="39"/>
  <c r="BA135" i="39"/>
  <c r="BA13" i="39"/>
  <c r="AG21" i="39"/>
  <c r="AR21" i="39" s="1"/>
  <c r="AS92" i="39"/>
  <c r="AV100" i="39"/>
  <c r="AV106" i="39" s="1"/>
  <c r="AB106" i="39"/>
  <c r="AS99" i="39"/>
  <c r="AB116" i="39"/>
  <c r="AV114" i="39"/>
  <c r="AV116" i="39" s="1"/>
  <c r="AA106" i="39"/>
  <c r="AA85" i="39"/>
  <c r="AG79" i="39"/>
  <c r="AZ71" i="39"/>
  <c r="AA50" i="39"/>
  <c r="AC50" i="39"/>
  <c r="W55" i="39"/>
  <c r="AS50" i="39"/>
  <c r="AS55" i="39" s="1"/>
  <c r="AB50" i="39"/>
  <c r="AS128" i="39"/>
  <c r="AS41" i="39"/>
  <c r="AG20" i="39"/>
  <c r="AR20" i="39" s="1"/>
  <c r="AQ132" i="39"/>
  <c r="AY17" i="39"/>
  <c r="AY132" i="39" s="1"/>
  <c r="AS18" i="39"/>
  <c r="AQ135" i="39"/>
  <c r="AY12" i="39"/>
  <c r="AQ13" i="39"/>
  <c r="AA65" i="39"/>
  <c r="W71" i="39"/>
  <c r="AB65" i="39"/>
  <c r="AS65" i="39"/>
  <c r="AS71" i="39" s="1"/>
  <c r="AC65" i="39"/>
  <c r="AB64" i="39"/>
  <c r="AV58" i="39"/>
  <c r="AV64" i="39" s="1"/>
  <c r="AQ127" i="39"/>
  <c r="AY19" i="39"/>
  <c r="AQ24" i="39"/>
  <c r="AQ116" i="39"/>
  <c r="AY114" i="39"/>
  <c r="AY116" i="39" s="1"/>
  <c r="AR100" i="39"/>
  <c r="AA109" i="39"/>
  <c r="AG109" i="39" s="1"/>
  <c r="AR109" i="39" s="1"/>
  <c r="AB109" i="39"/>
  <c r="AV109" i="39" s="1"/>
  <c r="AS109" i="39"/>
  <c r="AC109" i="39"/>
  <c r="AW31" i="39"/>
  <c r="AW36" i="39" s="1"/>
  <c r="AC36" i="39"/>
  <c r="AC127" i="39"/>
  <c r="AW19" i="39"/>
  <c r="AC24" i="39"/>
  <c r="AG31" i="39"/>
  <c r="AA36" i="39"/>
  <c r="AX18" i="39"/>
  <c r="AZ129" i="39"/>
  <c r="AG95" i="39"/>
  <c r="AR95" i="39" s="1"/>
  <c r="AG75" i="39"/>
  <c r="AR75" i="39" s="1"/>
  <c r="AY134" i="39"/>
  <c r="AY43" i="39"/>
  <c r="AB129" i="39"/>
  <c r="AB30" i="39"/>
  <c r="AV25" i="39"/>
  <c r="AB36" i="39"/>
  <c r="AV31" i="39"/>
  <c r="AV36" i="39" s="1"/>
  <c r="AW30" i="39"/>
  <c r="AX24" i="39"/>
  <c r="AV46" i="39"/>
  <c r="AT135" i="39"/>
  <c r="AT129" i="39"/>
  <c r="AG73" i="39"/>
  <c r="AR73" i="39" s="1"/>
  <c r="AQ57" i="39"/>
  <c r="AY56" i="39"/>
  <c r="AY57" i="39" s="1"/>
  <c r="AG23" i="39"/>
  <c r="AR23" i="39" s="1"/>
  <c r="AT132" i="39"/>
  <c r="AB18" i="39"/>
  <c r="AX113" i="39"/>
  <c r="AY117" i="39"/>
  <c r="AY121" i="39" s="1"/>
  <c r="AQ121" i="39"/>
  <c r="AG117" i="39"/>
  <c r="AA121" i="39"/>
  <c r="AG105" i="39"/>
  <c r="AR105" i="39" s="1"/>
  <c r="AG101" i="39"/>
  <c r="AR101" i="39" s="1"/>
  <c r="AB121" i="39"/>
  <c r="AQ106" i="39"/>
  <c r="AY100" i="39"/>
  <c r="AY106" i="39" s="1"/>
  <c r="AB113" i="39"/>
  <c r="AG98" i="39"/>
  <c r="AR98" i="39" s="1"/>
  <c r="AG97" i="39"/>
  <c r="AR97" i="39" s="1"/>
  <c r="AP123" i="39"/>
  <c r="AS106" i="39"/>
  <c r="AS85" i="39"/>
  <c r="Z123" i="39"/>
  <c r="S123" i="39"/>
  <c r="AW93" i="39"/>
  <c r="AW99" i="39" s="1"/>
  <c r="AC99" i="39"/>
  <c r="AG67" i="39"/>
  <c r="AR67" i="39" s="1"/>
  <c r="W45" i="39"/>
  <c r="AC44" i="39"/>
  <c r="AS44" i="39"/>
  <c r="AS45" i="39" s="1"/>
  <c r="AB44" i="39"/>
  <c r="AA44" i="39"/>
  <c r="W133" i="39"/>
  <c r="AC22" i="39"/>
  <c r="AS22" i="39"/>
  <c r="AS133" i="39" s="1"/>
  <c r="AB22" i="39"/>
  <c r="AA22" i="39"/>
  <c r="AF125" i="39"/>
  <c r="AS116" i="39"/>
  <c r="AG90" i="39"/>
  <c r="AR90" i="39" s="1"/>
  <c r="AF122" i="39"/>
  <c r="AG87" i="39"/>
  <c r="AR87" i="39" s="1"/>
  <c r="AY50" i="39"/>
  <c r="AY55" i="39" s="1"/>
  <c r="AQ55" i="39"/>
  <c r="AY49" i="39"/>
  <c r="AG40" i="39"/>
  <c r="AR40" i="39" s="1"/>
  <c r="AG39" i="39"/>
  <c r="AR39" i="39" s="1"/>
  <c r="AS129" i="39"/>
  <c r="AS30" i="39"/>
  <c r="BA132" i="39"/>
  <c r="AG16" i="39"/>
  <c r="AR16" i="39" s="1"/>
  <c r="AC18" i="39"/>
  <c r="AW14" i="39"/>
  <c r="AZ135" i="39"/>
  <c r="AZ13" i="39"/>
  <c r="AA92" i="39"/>
  <c r="AC41" i="39"/>
  <c r="AS36" i="39"/>
  <c r="AC129" i="39"/>
  <c r="W127" i="39"/>
  <c r="W125" i="39" s="1"/>
  <c r="AA124" i="39" s="1"/>
  <c r="AQ126" i="39"/>
  <c r="AY14" i="39"/>
  <c r="AQ18" i="39"/>
  <c r="AG111" i="39"/>
  <c r="AR111" i="39" s="1"/>
  <c r="BA18" i="39"/>
  <c r="AG59" i="39"/>
  <c r="AR59" i="39" s="1"/>
  <c r="AS64" i="39"/>
  <c r="AY31" i="39"/>
  <c r="AY36" i="39" s="1"/>
  <c r="AQ36" i="39"/>
  <c r="AQ133" i="39"/>
  <c r="BA127" i="39"/>
  <c r="BA24" i="39"/>
  <c r="AG17" i="39"/>
  <c r="W135" i="39"/>
  <c r="AA12" i="39"/>
  <c r="W13" i="39"/>
  <c r="AS12" i="39"/>
  <c r="AC12" i="39"/>
  <c r="AB12" i="39"/>
  <c r="AG51" i="39"/>
  <c r="AR51" i="39" s="1"/>
  <c r="AQ49" i="39"/>
  <c r="AT134" i="39"/>
  <c r="AT43" i="39"/>
  <c r="AT122" i="39" s="1"/>
  <c r="AG83" i="39"/>
  <c r="AR83" i="39" s="1"/>
  <c r="AQ128" i="39"/>
  <c r="AQ41" i="39"/>
  <c r="AY37" i="39"/>
  <c r="W24" i="39"/>
  <c r="AV18" i="39"/>
  <c r="AQ99" i="39"/>
  <c r="AY93" i="39"/>
  <c r="AY99" i="39" s="1"/>
  <c r="AB92" i="39"/>
  <c r="AV86" i="39"/>
  <c r="AV92" i="39" s="1"/>
  <c r="AC106" i="39"/>
  <c r="AB99" i="39"/>
  <c r="AV93" i="39"/>
  <c r="AV99" i="39" s="1"/>
  <c r="AG93" i="39"/>
  <c r="AA99" i="39"/>
  <c r="AV56" i="39"/>
  <c r="AV57" i="39" s="1"/>
  <c r="AB57" i="39"/>
  <c r="W43" i="39"/>
  <c r="AC42" i="39"/>
  <c r="AS42" i="39"/>
  <c r="AB42" i="39"/>
  <c r="AA42" i="39"/>
  <c r="W134" i="39"/>
  <c r="AC116" i="39"/>
  <c r="AW114" i="39"/>
  <c r="AW116" i="39" s="1"/>
  <c r="AQ71" i="39"/>
  <c r="AY65" i="39"/>
  <c r="AY71" i="39" s="1"/>
  <c r="AQ64" i="39"/>
  <c r="AY58" i="39"/>
  <c r="AY64" i="39" s="1"/>
  <c r="AG53" i="39"/>
  <c r="AR53" i="39" s="1"/>
  <c r="AB128" i="39"/>
  <c r="AV37" i="39"/>
  <c r="AB41" i="39"/>
  <c r="AG25" i="39"/>
  <c r="AA30" i="39"/>
  <c r="AC30" i="39"/>
  <c r="AV19" i="39"/>
  <c r="AB24" i="39"/>
  <c r="AW132" i="39"/>
  <c r="AG14" i="39"/>
  <c r="AA18" i="39"/>
  <c r="AG58" i="39"/>
  <c r="AA64" i="39"/>
  <c r="AG38" i="39"/>
  <c r="AR38" i="39" s="1"/>
  <c r="AO123" i="39"/>
  <c r="AW117" i="39"/>
  <c r="AW121" i="39" s="1"/>
  <c r="AC121" i="39"/>
  <c r="AY107" i="39"/>
  <c r="AY113" i="39" s="1"/>
  <c r="AQ113" i="39"/>
  <c r="Z122" i="39"/>
  <c r="AG107" i="39"/>
  <c r="W78" i="39"/>
  <c r="W122" i="39" s="1"/>
  <c r="AA123" i="39" s="1"/>
  <c r="AC72" i="39"/>
  <c r="AB72" i="39"/>
  <c r="AA72" i="39"/>
  <c r="AS72" i="39"/>
  <c r="AS78" i="39" s="1"/>
  <c r="AO122" i="39"/>
  <c r="AQ123" i="39" s="1"/>
  <c r="AS121" i="39"/>
  <c r="AV121" i="39"/>
  <c r="AV113" i="39"/>
  <c r="AQ92" i="39"/>
  <c r="AG110" i="39"/>
  <c r="AR110" i="39" s="1"/>
  <c r="AG103" i="39"/>
  <c r="AR103" i="39" s="1"/>
  <c r="AV79" i="39"/>
  <c r="AV85" i="39" s="1"/>
  <c r="AB85" i="39"/>
  <c r="AG68" i="39"/>
  <c r="AR68" i="39" s="1"/>
  <c r="AG61" i="39"/>
  <c r="AR61" i="39" s="1"/>
  <c r="AG56" i="39"/>
  <c r="AA57" i="39"/>
  <c r="AG114" i="39"/>
  <c r="AA116" i="39"/>
  <c r="AW92" i="39"/>
  <c r="AU125" i="39"/>
  <c r="AZ134" i="39"/>
  <c r="AT126" i="39"/>
  <c r="AG89" i="39"/>
  <c r="AR89" i="39" s="1"/>
  <c r="AG47" i="39"/>
  <c r="AR47" i="39" s="1"/>
  <c r="AA128" i="39"/>
  <c r="AA41" i="39"/>
  <c r="AG37" i="39"/>
  <c r="AG27" i="39"/>
  <c r="AR27" i="39" s="1"/>
  <c r="W129" i="39"/>
  <c r="AQ134" i="39"/>
  <c r="AW128" i="39"/>
  <c r="AW41" i="39"/>
  <c r="AG26" i="39"/>
  <c r="AR26" i="39" s="1"/>
  <c r="AG19" i="39"/>
  <c r="AA24" i="39"/>
  <c r="AZ126" i="39"/>
  <c r="AZ18" i="39"/>
  <c r="AZ122" i="39" s="1"/>
  <c r="AG70" i="39"/>
  <c r="AR70" i="39" s="1"/>
  <c r="AA49" i="39"/>
  <c r="AG46" i="39"/>
  <c r="AW46" i="39"/>
  <c r="AW49" i="39" s="1"/>
  <c r="AQ129" i="39"/>
  <c r="AY25" i="39"/>
  <c r="AQ30" i="39"/>
  <c r="BA126" i="39"/>
  <c r="AG96" i="39"/>
  <c r="AR96" i="39" s="1"/>
  <c r="AC64" i="39"/>
  <c r="AW58" i="39"/>
  <c r="AW64" i="39" s="1"/>
  <c r="AX134" i="39"/>
  <c r="AX125" i="39" s="1"/>
  <c r="AX43" i="39"/>
  <c r="AX122" i="39" s="1"/>
  <c r="BA36" i="39"/>
  <c r="AV17" i="39"/>
  <c r="AP125" i="39"/>
  <c r="AQ124" i="39" s="1"/>
  <c r="AA48" i="39"/>
  <c r="AA132" i="39" s="1"/>
  <c r="AC48" i="39"/>
  <c r="AW48" i="39" s="1"/>
  <c r="AS48" i="39"/>
  <c r="AS132" i="39" s="1"/>
  <c r="AB48" i="39"/>
  <c r="AV48" i="39" s="1"/>
  <c r="AG34" i="39"/>
  <c r="AR34" i="39" s="1"/>
  <c r="BA128" i="39"/>
  <c r="BA41" i="39"/>
  <c r="BA122" i="39" s="1"/>
  <c r="AG33" i="39"/>
  <c r="AR33" i="39" s="1"/>
  <c r="AB126" i="39"/>
  <c r="AQ198" i="42" l="1"/>
  <c r="W169" i="40"/>
  <c r="AA167" i="40"/>
  <c r="P20" i="45"/>
  <c r="AX199" i="42"/>
  <c r="AX145" i="41"/>
  <c r="AR99" i="42"/>
  <c r="AA201" i="42"/>
  <c r="AG47" i="42"/>
  <c r="AA52" i="42"/>
  <c r="AR86" i="42"/>
  <c r="AR89" i="42" s="1"/>
  <c r="AG89" i="42"/>
  <c r="W199" i="42"/>
  <c r="AA198" i="42" s="1"/>
  <c r="AC209" i="42"/>
  <c r="AC46" i="42"/>
  <c r="AW45" i="42"/>
  <c r="AG156" i="42"/>
  <c r="AR156" i="42" s="1"/>
  <c r="AA160" i="42"/>
  <c r="AG37" i="42"/>
  <c r="AR37" i="42" s="1"/>
  <c r="AA38" i="42"/>
  <c r="BA199" i="42"/>
  <c r="AC208" i="42"/>
  <c r="AW77" i="42"/>
  <c r="AC78" i="42"/>
  <c r="AA208" i="42"/>
  <c r="AG77" i="42"/>
  <c r="AA78" i="42"/>
  <c r="AS206" i="42"/>
  <c r="AS201" i="42"/>
  <c r="AS52" i="42"/>
  <c r="AV31" i="42"/>
  <c r="AV34" i="42" s="1"/>
  <c r="AB34" i="42"/>
  <c r="AR39" i="42"/>
  <c r="AR41" i="42" s="1"/>
  <c r="AG41" i="42"/>
  <c r="AR28" i="42"/>
  <c r="AR30" i="42" s="1"/>
  <c r="AG30" i="42"/>
  <c r="AB38" i="42"/>
  <c r="AQ199" i="42"/>
  <c r="AG100" i="42"/>
  <c r="AR100" i="42" s="1"/>
  <c r="AT199" i="42"/>
  <c r="AV80" i="42"/>
  <c r="AV203" i="42" s="1"/>
  <c r="AB203" i="42"/>
  <c r="AG133" i="42"/>
  <c r="AR131" i="42"/>
  <c r="AR133" i="42" s="1"/>
  <c r="AV188" i="42"/>
  <c r="AR58" i="42"/>
  <c r="AR182" i="42"/>
  <c r="AA200" i="42"/>
  <c r="AA18" i="42"/>
  <c r="AG12" i="42"/>
  <c r="AB209" i="42"/>
  <c r="AV45" i="42"/>
  <c r="AB46" i="42"/>
  <c r="AV65" i="42"/>
  <c r="AV69" i="42" s="1"/>
  <c r="AB69" i="42"/>
  <c r="AG65" i="42"/>
  <c r="AA69" i="42"/>
  <c r="AG71" i="42"/>
  <c r="AA76" i="42"/>
  <c r="AG85" i="42"/>
  <c r="AR79" i="42"/>
  <c r="AR85" i="42" s="1"/>
  <c r="AG147" i="42"/>
  <c r="AA151" i="42"/>
  <c r="AB208" i="42"/>
  <c r="AV77" i="42"/>
  <c r="AB78" i="42"/>
  <c r="AW135" i="42"/>
  <c r="AW136" i="42" s="1"/>
  <c r="AC136" i="42"/>
  <c r="AA206" i="42"/>
  <c r="AG17" i="42"/>
  <c r="AW23" i="42"/>
  <c r="AW26" i="42" s="1"/>
  <c r="AC26" i="42"/>
  <c r="AA34" i="42"/>
  <c r="AG31" i="42"/>
  <c r="AY209" i="42"/>
  <c r="AY46" i="42"/>
  <c r="AR170" i="42"/>
  <c r="AR176" i="42" s="1"/>
  <c r="AG176" i="42"/>
  <c r="AB200" i="42"/>
  <c r="AB199" i="42" s="1"/>
  <c r="AB18" i="42"/>
  <c r="AV12" i="42"/>
  <c r="AC69" i="42"/>
  <c r="AW65" i="42"/>
  <c r="AW69" i="42" s="1"/>
  <c r="AV147" i="42"/>
  <c r="AV151" i="42" s="1"/>
  <c r="AB151" i="42"/>
  <c r="AR155" i="42"/>
  <c r="AG160" i="42"/>
  <c r="AB202" i="42"/>
  <c r="AV14" i="42"/>
  <c r="AV202" i="42" s="1"/>
  <c r="AG146" i="42"/>
  <c r="AR144" i="42"/>
  <c r="AR146" i="42" s="1"/>
  <c r="AG130" i="42"/>
  <c r="AR125" i="42"/>
  <c r="AR130" i="42" s="1"/>
  <c r="AS200" i="42"/>
  <c r="AS199" i="42" s="1"/>
  <c r="AS18" i="42"/>
  <c r="AA209" i="42"/>
  <c r="AA46" i="42"/>
  <c r="AG45" i="42"/>
  <c r="AB104" i="42"/>
  <c r="AW71" i="42"/>
  <c r="AW76" i="42" s="1"/>
  <c r="AC76" i="42"/>
  <c r="AG184" i="42"/>
  <c r="AA188" i="42"/>
  <c r="AC188" i="42"/>
  <c r="AQ196" i="42"/>
  <c r="AY201" i="42"/>
  <c r="AR42" i="42"/>
  <c r="AR44" i="42" s="1"/>
  <c r="AG44" i="42"/>
  <c r="AW64" i="42"/>
  <c r="AS208" i="42"/>
  <c r="AS78" i="42"/>
  <c r="AY203" i="42"/>
  <c r="AY64" i="42"/>
  <c r="AY196" i="42" s="1"/>
  <c r="AB206" i="42"/>
  <c r="AV17" i="42"/>
  <c r="AV206" i="42" s="1"/>
  <c r="AC201" i="42"/>
  <c r="AC52" i="42"/>
  <c r="AW47" i="42"/>
  <c r="AV23" i="42"/>
  <c r="AV26" i="42" s="1"/>
  <c r="AB26" i="42"/>
  <c r="AC34" i="42"/>
  <c r="AW31" i="42"/>
  <c r="AW34" i="42" s="1"/>
  <c r="AR98" i="42"/>
  <c r="AV160" i="42"/>
  <c r="AG111" i="42"/>
  <c r="AR105" i="42"/>
  <c r="AR111" i="42" s="1"/>
  <c r="AW80" i="42"/>
  <c r="AW85" i="42" s="1"/>
  <c r="AC85" i="42"/>
  <c r="AC104" i="42"/>
  <c r="AG154" i="42"/>
  <c r="AR152" i="42"/>
  <c r="AR154" i="42" s="1"/>
  <c r="AG195" i="42"/>
  <c r="AR189" i="42"/>
  <c r="AR195" i="42" s="1"/>
  <c r="AB188" i="42"/>
  <c r="AB196" i="42" s="1"/>
  <c r="AG58" i="42"/>
  <c r="AG182" i="42"/>
  <c r="AR36" i="42"/>
  <c r="AR38" i="42" s="1"/>
  <c r="AG38" i="42"/>
  <c r="AA202" i="42"/>
  <c r="AG14" i="42"/>
  <c r="AG207" i="42"/>
  <c r="AR50" i="42"/>
  <c r="AR207" i="42" s="1"/>
  <c r="AR20" i="42"/>
  <c r="AR22" i="42" s="1"/>
  <c r="AG22" i="42"/>
  <c r="AC202" i="42"/>
  <c r="AW14" i="42"/>
  <c r="AG203" i="42"/>
  <c r="AG64" i="42"/>
  <c r="AR59" i="42"/>
  <c r="AC200" i="42"/>
  <c r="AW12" i="42"/>
  <c r="AC18" i="42"/>
  <c r="AS209" i="42"/>
  <c r="AS46" i="42"/>
  <c r="AV104" i="42"/>
  <c r="AG163" i="42"/>
  <c r="AR161" i="42"/>
  <c r="AR163" i="42" s="1"/>
  <c r="AA85" i="42"/>
  <c r="AA196" i="42" s="1"/>
  <c r="AG197" i="42" s="1"/>
  <c r="AC151" i="42"/>
  <c r="AC196" i="42" s="1"/>
  <c r="AW147" i="42"/>
  <c r="AW151" i="42" s="1"/>
  <c r="AW188" i="42"/>
  <c r="AS196" i="42"/>
  <c r="AB76" i="42"/>
  <c r="AG135" i="42"/>
  <c r="AA136" i="42"/>
  <c r="AC206" i="42"/>
  <c r="AW17" i="42"/>
  <c r="AB201" i="42"/>
  <c r="AB52" i="42"/>
  <c r="AV47" i="42"/>
  <c r="AA26" i="42"/>
  <c r="AG23" i="42"/>
  <c r="AG98" i="42"/>
  <c r="AR137" i="42"/>
  <c r="AR143" i="42" s="1"/>
  <c r="AG143" i="42"/>
  <c r="AB160" i="42"/>
  <c r="AZ199" i="42"/>
  <c r="AR115" i="42"/>
  <c r="AR120" i="42" s="1"/>
  <c r="AG120" i="42"/>
  <c r="AY200" i="42"/>
  <c r="AG95" i="42"/>
  <c r="AR90" i="42"/>
  <c r="AR95" i="42" s="1"/>
  <c r="AS203" i="42"/>
  <c r="AW104" i="42"/>
  <c r="AG169" i="42"/>
  <c r="AR164" i="42"/>
  <c r="AR169" i="42" s="1"/>
  <c r="AR112" i="42"/>
  <c r="AR114" i="42" s="1"/>
  <c r="AG114" i="42"/>
  <c r="AC27" i="41"/>
  <c r="AW22" i="41"/>
  <c r="AW27" i="41" s="1"/>
  <c r="AQ143" i="41"/>
  <c r="AR15" i="41"/>
  <c r="AR129" i="41"/>
  <c r="AR130" i="41"/>
  <c r="AR134" i="41" s="1"/>
  <c r="AG134" i="41"/>
  <c r="AG89" i="41"/>
  <c r="AR86" i="41"/>
  <c r="AR89" i="41" s="1"/>
  <c r="AB117" i="41"/>
  <c r="AV111" i="41"/>
  <c r="AV117" i="41" s="1"/>
  <c r="AS154" i="41"/>
  <c r="AS29" i="41"/>
  <c r="AA154" i="41"/>
  <c r="AG28" i="41"/>
  <c r="AA29" i="41"/>
  <c r="AV39" i="41"/>
  <c r="AV45" i="41" s="1"/>
  <c r="AB45" i="41"/>
  <c r="AG153" i="41"/>
  <c r="AR19" i="41"/>
  <c r="AR153" i="41" s="1"/>
  <c r="AA146" i="41"/>
  <c r="AG21" i="41"/>
  <c r="AR17" i="41"/>
  <c r="BA145" i="41"/>
  <c r="AY144" i="41" s="1"/>
  <c r="AW60" i="41"/>
  <c r="AV104" i="41"/>
  <c r="AV110" i="41" s="1"/>
  <c r="AB110" i="41"/>
  <c r="AB142" i="41" s="1"/>
  <c r="AB32" i="41"/>
  <c r="AV30" i="41"/>
  <c r="AV32" i="41" s="1"/>
  <c r="AG30" i="41"/>
  <c r="AA32" i="41"/>
  <c r="AB146" i="41"/>
  <c r="AB149" i="41"/>
  <c r="AB38" i="41"/>
  <c r="AV33" i="41"/>
  <c r="AR82" i="41"/>
  <c r="AR85" i="41" s="1"/>
  <c r="AG85" i="41"/>
  <c r="AG100" i="41"/>
  <c r="AR98" i="41"/>
  <c r="AR100" i="41" s="1"/>
  <c r="AR12" i="41"/>
  <c r="AG16" i="41"/>
  <c r="AG141" i="41"/>
  <c r="AR135" i="41"/>
  <c r="AR141" i="41" s="1"/>
  <c r="AC147" i="41"/>
  <c r="AA149" i="41"/>
  <c r="AA38" i="41"/>
  <c r="AG33" i="41"/>
  <c r="AS149" i="41"/>
  <c r="AS38" i="41"/>
  <c r="AS142" i="41" s="1"/>
  <c r="AG55" i="41"/>
  <c r="AR55" i="41" s="1"/>
  <c r="AG81" i="41"/>
  <c r="AR75" i="41"/>
  <c r="AR81" i="41" s="1"/>
  <c r="AR101" i="41"/>
  <c r="AR103" i="41" s="1"/>
  <c r="AG103" i="41"/>
  <c r="AV22" i="41"/>
  <c r="AV27" i="41" s="1"/>
  <c r="AB27" i="41"/>
  <c r="AG22" i="41"/>
  <c r="AA27" i="41"/>
  <c r="AQ144" i="41"/>
  <c r="AT145" i="41"/>
  <c r="AG74" i="41"/>
  <c r="AR68" i="41"/>
  <c r="AR74" i="41" s="1"/>
  <c r="W145" i="41"/>
  <c r="AA144" i="41" s="1"/>
  <c r="AV147" i="41"/>
  <c r="AV21" i="41"/>
  <c r="AC60" i="41"/>
  <c r="AW104" i="41"/>
  <c r="AW110" i="41" s="1"/>
  <c r="AC110" i="41"/>
  <c r="AV155" i="41"/>
  <c r="AV97" i="41"/>
  <c r="AY16" i="41"/>
  <c r="AW21" i="41"/>
  <c r="AA60" i="41"/>
  <c r="AC149" i="41"/>
  <c r="AW33" i="41"/>
  <c r="AC38" i="41"/>
  <c r="AB63" i="41"/>
  <c r="AV61" i="41"/>
  <c r="AV63" i="41" s="1"/>
  <c r="AG61" i="41"/>
  <c r="AA63" i="41"/>
  <c r="AY149" i="41"/>
  <c r="AY38" i="41"/>
  <c r="AA117" i="41"/>
  <c r="AG111" i="41"/>
  <c r="AB154" i="41"/>
  <c r="AV28" i="41"/>
  <c r="AB29" i="41"/>
  <c r="AA45" i="41"/>
  <c r="AG39" i="41"/>
  <c r="AQ145" i="41"/>
  <c r="AY155" i="41"/>
  <c r="AY97" i="41"/>
  <c r="AY142" i="41" s="1"/>
  <c r="AW121" i="41"/>
  <c r="AW125" i="41" s="1"/>
  <c r="AC125" i="41"/>
  <c r="AW14" i="41"/>
  <c r="AC16" i="41"/>
  <c r="AC146" i="41"/>
  <c r="AA147" i="41"/>
  <c r="AR65" i="41"/>
  <c r="AR67" i="41" s="1"/>
  <c r="AG67" i="41"/>
  <c r="AV60" i="41"/>
  <c r="AG95" i="41"/>
  <c r="AR90" i="41"/>
  <c r="AR95" i="41" s="1"/>
  <c r="AQ142" i="41"/>
  <c r="AY154" i="41"/>
  <c r="AY29" i="41"/>
  <c r="AG52" i="41"/>
  <c r="AR46" i="41"/>
  <c r="AR52" i="41" s="1"/>
  <c r="AC117" i="41"/>
  <c r="AW111" i="41"/>
  <c r="AW117" i="41" s="1"/>
  <c r="AC142" i="41"/>
  <c r="AC154" i="41"/>
  <c r="AC29" i="41"/>
  <c r="AW28" i="41"/>
  <c r="AS147" i="41"/>
  <c r="AS145" i="41" s="1"/>
  <c r="AC45" i="41"/>
  <c r="AW39" i="41"/>
  <c r="AW45" i="41" s="1"/>
  <c r="AG155" i="41"/>
  <c r="AG97" i="41"/>
  <c r="AR96" i="41"/>
  <c r="AA16" i="41"/>
  <c r="AA110" i="41"/>
  <c r="AA142" i="41" s="1"/>
  <c r="AG143" i="41" s="1"/>
  <c r="AG104" i="41"/>
  <c r="AG121" i="41"/>
  <c r="AR121" i="41" s="1"/>
  <c r="AR125" i="41" s="1"/>
  <c r="AW30" i="41"/>
  <c r="AW32" i="41" s="1"/>
  <c r="AC32" i="41"/>
  <c r="AV146" i="41"/>
  <c r="AV16" i="41"/>
  <c r="AY146" i="41"/>
  <c r="AY145" i="41" s="1"/>
  <c r="AG60" i="41"/>
  <c r="AR53" i="41"/>
  <c r="AR60" i="41" s="1"/>
  <c r="AC63" i="41"/>
  <c r="AW61" i="41"/>
  <c r="AW63" i="41" s="1"/>
  <c r="AY147" i="41"/>
  <c r="AY21" i="41"/>
  <c r="AG129" i="41"/>
  <c r="AA168" i="40"/>
  <c r="AY167" i="40"/>
  <c r="AC177" i="40"/>
  <c r="AW33" i="40"/>
  <c r="AW177" i="40" s="1"/>
  <c r="AQ166" i="40"/>
  <c r="AB174" i="40"/>
  <c r="AV31" i="40"/>
  <c r="AV174" i="40" s="1"/>
  <c r="BA169" i="40"/>
  <c r="AC62" i="40"/>
  <c r="AW57" i="40"/>
  <c r="AC171" i="40"/>
  <c r="AC35" i="40"/>
  <c r="AW29" i="40"/>
  <c r="AA15" i="40"/>
  <c r="AG54" i="40"/>
  <c r="AR48" i="40"/>
  <c r="AR54" i="40" s="1"/>
  <c r="AA176" i="40"/>
  <c r="AG14" i="40"/>
  <c r="AC178" i="40"/>
  <c r="AC56" i="40"/>
  <c r="AW55" i="40"/>
  <c r="AW70" i="40"/>
  <c r="AW76" i="40" s="1"/>
  <c r="AC76" i="40"/>
  <c r="AG70" i="40"/>
  <c r="AA76" i="40"/>
  <c r="AB173" i="40"/>
  <c r="AV58" i="40"/>
  <c r="AV173" i="40" s="1"/>
  <c r="AW13" i="40"/>
  <c r="AC15" i="40"/>
  <c r="AC170" i="40"/>
  <c r="AG172" i="40"/>
  <c r="AG41" i="40"/>
  <c r="AR36" i="40"/>
  <c r="AY172" i="40"/>
  <c r="AY41" i="40"/>
  <c r="AY166" i="40" s="1"/>
  <c r="AW114" i="40"/>
  <c r="AW116" i="40" s="1"/>
  <c r="AC116" i="40"/>
  <c r="AS173" i="40"/>
  <c r="AG90" i="40"/>
  <c r="AR84" i="40"/>
  <c r="AR90" i="40" s="1"/>
  <c r="AG47" i="40"/>
  <c r="AR42" i="40"/>
  <c r="AR47" i="40" s="1"/>
  <c r="AB116" i="40"/>
  <c r="AG138" i="40"/>
  <c r="AR132" i="40"/>
  <c r="AC26" i="40"/>
  <c r="AW24" i="40"/>
  <c r="AW26" i="40" s="1"/>
  <c r="AB76" i="40"/>
  <c r="AV70" i="40"/>
  <c r="AV76" i="40" s="1"/>
  <c r="AG93" i="40"/>
  <c r="AR91" i="40"/>
  <c r="AR93" i="40" s="1"/>
  <c r="AC179" i="40"/>
  <c r="AW27" i="40"/>
  <c r="AC28" i="40"/>
  <c r="AB138" i="40"/>
  <c r="AG116" i="40"/>
  <c r="AR112" i="40"/>
  <c r="AA126" i="40"/>
  <c r="AG121" i="40"/>
  <c r="AC173" i="40"/>
  <c r="AW58" i="40"/>
  <c r="AA90" i="40"/>
  <c r="AA161" i="40"/>
  <c r="AA166" i="40" s="1"/>
  <c r="T20" i="45" s="1"/>
  <c r="AG156" i="40"/>
  <c r="AB170" i="40"/>
  <c r="AY47" i="40"/>
  <c r="AY171" i="40"/>
  <c r="AT169" i="40"/>
  <c r="AY174" i="40"/>
  <c r="AY35" i="40"/>
  <c r="AQ169" i="40"/>
  <c r="AY173" i="40"/>
  <c r="AG133" i="40"/>
  <c r="AR133" i="40" s="1"/>
  <c r="AR153" i="40"/>
  <c r="AR155" i="40" s="1"/>
  <c r="AG155" i="40"/>
  <c r="AB90" i="40"/>
  <c r="AG111" i="40"/>
  <c r="AR110" i="40"/>
  <c r="AR111" i="40" s="1"/>
  <c r="AG105" i="40"/>
  <c r="AR105" i="40" s="1"/>
  <c r="AC120" i="40"/>
  <c r="AW117" i="40"/>
  <c r="AW120" i="40" s="1"/>
  <c r="AA138" i="40"/>
  <c r="AA174" i="40"/>
  <c r="AG31" i="40"/>
  <c r="AC69" i="40"/>
  <c r="AW63" i="40"/>
  <c r="AW69" i="40" s="1"/>
  <c r="AA171" i="40"/>
  <c r="AA35" i="40"/>
  <c r="AG29" i="40"/>
  <c r="AA170" i="40"/>
  <c r="AX169" i="40"/>
  <c r="AV172" i="40"/>
  <c r="AV41" i="40"/>
  <c r="AA83" i="40"/>
  <c r="AG77" i="40"/>
  <c r="AZ169" i="40"/>
  <c r="AY168" i="40" s="1"/>
  <c r="AB179" i="40"/>
  <c r="AV27" i="40"/>
  <c r="AB28" i="40"/>
  <c r="AG109" i="40"/>
  <c r="AR104" i="40"/>
  <c r="AG152" i="40"/>
  <c r="AR146" i="40"/>
  <c r="AR152" i="40" s="1"/>
  <c r="AW156" i="40"/>
  <c r="AW161" i="40" s="1"/>
  <c r="AC161" i="40"/>
  <c r="AV15" i="40"/>
  <c r="AG103" i="40"/>
  <c r="AR100" i="40"/>
  <c r="AR103" i="40" s="1"/>
  <c r="AV116" i="40"/>
  <c r="AA120" i="40"/>
  <c r="AG117" i="40"/>
  <c r="AW49" i="40"/>
  <c r="AW54" i="40" s="1"/>
  <c r="AC54" i="40"/>
  <c r="AA26" i="40"/>
  <c r="AG24" i="40"/>
  <c r="AS179" i="40"/>
  <c r="AS28" i="40"/>
  <c r="AB177" i="40"/>
  <c r="AV33" i="40"/>
  <c r="AV177" i="40" s="1"/>
  <c r="AW121" i="40"/>
  <c r="AW126" i="40" s="1"/>
  <c r="AC126" i="40"/>
  <c r="AG131" i="40"/>
  <c r="AR130" i="40"/>
  <c r="AR131" i="40" s="1"/>
  <c r="AG49" i="40"/>
  <c r="AR49" i="40" s="1"/>
  <c r="AR20" i="40"/>
  <c r="AR23" i="40" s="1"/>
  <c r="AG23" i="40"/>
  <c r="AY178" i="40"/>
  <c r="AY56" i="40"/>
  <c r="AW86" i="40"/>
  <c r="AW90" i="40" s="1"/>
  <c r="AC90" i="40"/>
  <c r="AA179" i="40"/>
  <c r="AA28" i="40"/>
  <c r="AG27" i="40"/>
  <c r="AA177" i="40"/>
  <c r="AG33" i="40"/>
  <c r="AG129" i="40"/>
  <c r="AG114" i="40"/>
  <c r="AR114" i="40" s="1"/>
  <c r="AG99" i="40"/>
  <c r="AW140" i="40"/>
  <c r="AW145" i="40" s="1"/>
  <c r="AC145" i="40"/>
  <c r="AB126" i="40"/>
  <c r="AV121" i="40"/>
  <c r="AV126" i="40" s="1"/>
  <c r="AA173" i="40"/>
  <c r="AG58" i="40"/>
  <c r="AB161" i="40"/>
  <c r="AB166" i="40" s="1"/>
  <c r="U20" i="45" s="1"/>
  <c r="AV156" i="40"/>
  <c r="AV161" i="40" s="1"/>
  <c r="AY111" i="40"/>
  <c r="AY179" i="40"/>
  <c r="AG145" i="40"/>
  <c r="AR139" i="40"/>
  <c r="AR145" i="40" s="1"/>
  <c r="AV117" i="40"/>
  <c r="AV120" i="40" s="1"/>
  <c r="AB120" i="40"/>
  <c r="AB26" i="40"/>
  <c r="AV24" i="40"/>
  <c r="AV26" i="40" s="1"/>
  <c r="AC174" i="40"/>
  <c r="AW31" i="40"/>
  <c r="AW174" i="40" s="1"/>
  <c r="AV57" i="40"/>
  <c r="AV62" i="40" s="1"/>
  <c r="AB62" i="40"/>
  <c r="AG57" i="40"/>
  <c r="AA62" i="40"/>
  <c r="AB171" i="40"/>
  <c r="AB35" i="40"/>
  <c r="AV29" i="40"/>
  <c r="AG19" i="40"/>
  <c r="AR16" i="40"/>
  <c r="AR19" i="40" s="1"/>
  <c r="AY15" i="40"/>
  <c r="AB176" i="40"/>
  <c r="AV14" i="40"/>
  <c r="AV176" i="40" s="1"/>
  <c r="AB83" i="40"/>
  <c r="AV77" i="40"/>
  <c r="AV83" i="40" s="1"/>
  <c r="AB178" i="40"/>
  <c r="AV55" i="40"/>
  <c r="AB56" i="40"/>
  <c r="AA178" i="40"/>
  <c r="AG55" i="40"/>
  <c r="AA56" i="40"/>
  <c r="AR165" i="40"/>
  <c r="AS62" i="40"/>
  <c r="AS166" i="40" s="1"/>
  <c r="AL20" i="45" s="1"/>
  <c r="AB69" i="40"/>
  <c r="AV63" i="40"/>
  <c r="AV69" i="40" s="1"/>
  <c r="AG63" i="40"/>
  <c r="AA69" i="40"/>
  <c r="AS171" i="40"/>
  <c r="AS35" i="40"/>
  <c r="AT166" i="40"/>
  <c r="AG170" i="40"/>
  <c r="AR12" i="40"/>
  <c r="AG15" i="40"/>
  <c r="AA54" i="40"/>
  <c r="AY170" i="40"/>
  <c r="AY169" i="40" s="1"/>
  <c r="AC176" i="40"/>
  <c r="AW14" i="40"/>
  <c r="AW176" i="40" s="1"/>
  <c r="AC83" i="40"/>
  <c r="AW77" i="40"/>
  <c r="AW83" i="40" s="1"/>
  <c r="AS178" i="40"/>
  <c r="AS56" i="40"/>
  <c r="AG165" i="40"/>
  <c r="AY123" i="39"/>
  <c r="AW72" i="39"/>
  <c r="AW78" i="39" s="1"/>
  <c r="AC78" i="39"/>
  <c r="AG64" i="39"/>
  <c r="AR58" i="39"/>
  <c r="AR64" i="39" s="1"/>
  <c r="AC135" i="39"/>
  <c r="AC13" i="39"/>
  <c r="AW12" i="39"/>
  <c r="AB49" i="39"/>
  <c r="AV50" i="39"/>
  <c r="AV55" i="39" s="1"/>
  <c r="AB55" i="39"/>
  <c r="AG50" i="39"/>
  <c r="AA55" i="39"/>
  <c r="AV132" i="39"/>
  <c r="BA125" i="39"/>
  <c r="AG127" i="39"/>
  <c r="AR19" i="39"/>
  <c r="AG128" i="39"/>
  <c r="AG41" i="39"/>
  <c r="AR37" i="39"/>
  <c r="AV128" i="39"/>
  <c r="AV41" i="39"/>
  <c r="AS134" i="39"/>
  <c r="AS43" i="39"/>
  <c r="AB133" i="39"/>
  <c r="AV22" i="39"/>
  <c r="AV133" i="39" s="1"/>
  <c r="AW109" i="39"/>
  <c r="AC113" i="39"/>
  <c r="AY127" i="39"/>
  <c r="AY24" i="39"/>
  <c r="AW65" i="39"/>
  <c r="AW71" i="39" s="1"/>
  <c r="AC71" i="39"/>
  <c r="AG65" i="39"/>
  <c r="AA71" i="39"/>
  <c r="AB132" i="39"/>
  <c r="AC49" i="39"/>
  <c r="AA127" i="39"/>
  <c r="AT125" i="39"/>
  <c r="AA78" i="39"/>
  <c r="AG72" i="39"/>
  <c r="AA113" i="39"/>
  <c r="AA126" i="39"/>
  <c r="AV127" i="39"/>
  <c r="AV24" i="39"/>
  <c r="AG129" i="39"/>
  <c r="AG30" i="39"/>
  <c r="AR25" i="39"/>
  <c r="AC134" i="39"/>
  <c r="AW42" i="39"/>
  <c r="AC43" i="39"/>
  <c r="AY126" i="39"/>
  <c r="AY18" i="39"/>
  <c r="AV44" i="39"/>
  <c r="AV45" i="39" s="1"/>
  <c r="AB45" i="39"/>
  <c r="AS24" i="39"/>
  <c r="AG106" i="39"/>
  <c r="AS126" i="39"/>
  <c r="AB134" i="39"/>
  <c r="AV42" i="39"/>
  <c r="AB43" i="39"/>
  <c r="AA133" i="39"/>
  <c r="AG22" i="39"/>
  <c r="AC45" i="39"/>
  <c r="AW44" i="39"/>
  <c r="AW45" i="39" s="1"/>
  <c r="AQ122" i="39"/>
  <c r="AG57" i="39"/>
  <c r="AR56" i="39"/>
  <c r="AR57" i="39" s="1"/>
  <c r="AS135" i="39"/>
  <c r="AS13" i="39"/>
  <c r="AG132" i="39"/>
  <c r="AR17" i="39"/>
  <c r="AR132" i="39" s="1"/>
  <c r="AC126" i="39"/>
  <c r="AA45" i="39"/>
  <c r="AG44" i="39"/>
  <c r="AV49" i="39"/>
  <c r="AV129" i="39"/>
  <c r="AV30" i="39"/>
  <c r="AW127" i="39"/>
  <c r="AW24" i="39"/>
  <c r="AG48" i="39"/>
  <c r="AR48" i="39" s="1"/>
  <c r="AY129" i="39"/>
  <c r="AY30" i="39"/>
  <c r="AG49" i="39"/>
  <c r="AR46" i="39"/>
  <c r="AR49" i="39" s="1"/>
  <c r="AZ125" i="39"/>
  <c r="AG116" i="39"/>
  <c r="AR114" i="39"/>
  <c r="AR116" i="39" s="1"/>
  <c r="AB78" i="39"/>
  <c r="AV72" i="39"/>
  <c r="AV78" i="39" s="1"/>
  <c r="AG113" i="39"/>
  <c r="AR107" i="39"/>
  <c r="AR113" i="39" s="1"/>
  <c r="AG126" i="39"/>
  <c r="AR14" i="39"/>
  <c r="AG18" i="39"/>
  <c r="AB127" i="39"/>
  <c r="AB125" i="39" s="1"/>
  <c r="AA129" i="39"/>
  <c r="AA134" i="39"/>
  <c r="AA43" i="39"/>
  <c r="AG42" i="39"/>
  <c r="AR93" i="39"/>
  <c r="AR99" i="39" s="1"/>
  <c r="AG99" i="39"/>
  <c r="AY128" i="39"/>
  <c r="AY41" i="39"/>
  <c r="AY122" i="39" s="1"/>
  <c r="AB135" i="39"/>
  <c r="AV12" i="39"/>
  <c r="AB13" i="39"/>
  <c r="AA135" i="39"/>
  <c r="AG12" i="39"/>
  <c r="AA13" i="39"/>
  <c r="AA122" i="39" s="1"/>
  <c r="AS49" i="39"/>
  <c r="AS122" i="39" s="1"/>
  <c r="AQ125" i="39"/>
  <c r="AW126" i="39"/>
  <c r="AW18" i="39"/>
  <c r="AC133" i="39"/>
  <c r="AW22" i="39"/>
  <c r="AW133" i="39" s="1"/>
  <c r="AR117" i="39"/>
  <c r="AR121" i="39" s="1"/>
  <c r="AG121" i="39"/>
  <c r="AC132" i="39"/>
  <c r="AS127" i="39"/>
  <c r="AG36" i="39"/>
  <c r="AR31" i="39"/>
  <c r="AR36" i="39" s="1"/>
  <c r="AR106" i="39"/>
  <c r="AB71" i="39"/>
  <c r="AB122" i="39" s="1"/>
  <c r="AV65" i="39"/>
  <c r="AY135" i="39"/>
  <c r="AY13" i="39"/>
  <c r="AC55" i="39"/>
  <c r="AC122" i="39" s="1"/>
  <c r="AW50" i="39"/>
  <c r="AW55" i="39" s="1"/>
  <c r="AG85" i="39"/>
  <c r="AR79" i="39"/>
  <c r="AR85" i="39" s="1"/>
  <c r="AR92" i="39"/>
  <c r="AS169" i="40" l="1"/>
  <c r="AY198" i="42"/>
  <c r="AG202" i="42"/>
  <c r="AR14" i="42"/>
  <c r="AR184" i="42"/>
  <c r="AR188" i="42" s="1"/>
  <c r="AG188" i="42"/>
  <c r="AG209" i="42"/>
  <c r="AG46" i="42"/>
  <c r="AR45" i="42"/>
  <c r="AY199" i="42"/>
  <c r="AR23" i="42"/>
  <c r="AR26" i="42" s="1"/>
  <c r="AG26" i="42"/>
  <c r="AC199" i="42"/>
  <c r="AR160" i="42"/>
  <c r="AR31" i="42"/>
  <c r="AR34" i="42" s="1"/>
  <c r="AG34" i="42"/>
  <c r="AG206" i="42"/>
  <c r="AR17" i="42"/>
  <c r="AR65" i="42"/>
  <c r="AR69" i="42" s="1"/>
  <c r="AG69" i="42"/>
  <c r="AV209" i="42"/>
  <c r="AV46" i="42"/>
  <c r="AW209" i="42"/>
  <c r="AW46" i="42"/>
  <c r="AW206" i="42"/>
  <c r="AR64" i="42"/>
  <c r="AW201" i="42"/>
  <c r="AW52" i="42"/>
  <c r="AV200" i="42"/>
  <c r="AV18" i="42"/>
  <c r="AW208" i="42"/>
  <c r="AW78" i="42"/>
  <c r="AW196" i="42" s="1"/>
  <c r="AR104" i="42"/>
  <c r="AW200" i="42"/>
  <c r="AW18" i="42"/>
  <c r="AG201" i="42"/>
  <c r="AG52" i="42"/>
  <c r="AR47" i="42"/>
  <c r="AW202" i="42"/>
  <c r="AW203" i="42"/>
  <c r="AA199" i="42"/>
  <c r="AG198" i="42" s="1"/>
  <c r="AV201" i="42"/>
  <c r="AV52" i="42"/>
  <c r="AR135" i="42"/>
  <c r="AR136" i="42" s="1"/>
  <c r="AG136" i="42"/>
  <c r="AG196" i="42" s="1"/>
  <c r="Z22" i="45" s="1"/>
  <c r="AV85" i="42"/>
  <c r="AV208" i="42"/>
  <c r="AV78" i="42"/>
  <c r="AR147" i="42"/>
  <c r="AR151" i="42" s="1"/>
  <c r="AG151" i="42"/>
  <c r="AR71" i="42"/>
  <c r="AR76" i="42" s="1"/>
  <c r="AG76" i="42"/>
  <c r="AG200" i="42"/>
  <c r="AG18" i="42"/>
  <c r="AR12" i="42"/>
  <c r="AG208" i="42"/>
  <c r="AG78" i="42"/>
  <c r="AR77" i="42"/>
  <c r="AG104" i="42"/>
  <c r="AW142" i="41"/>
  <c r="AG117" i="41"/>
  <c r="AR111" i="41"/>
  <c r="AR117" i="41" s="1"/>
  <c r="AG149" i="41"/>
  <c r="AG38" i="41"/>
  <c r="AR33" i="41"/>
  <c r="AG146" i="41"/>
  <c r="AV149" i="41"/>
  <c r="AV145" i="41" s="1"/>
  <c r="AV38" i="41"/>
  <c r="AR147" i="41"/>
  <c r="AR21" i="41"/>
  <c r="AW154" i="41"/>
  <c r="AW29" i="41"/>
  <c r="AW16" i="41"/>
  <c r="AW146" i="41"/>
  <c r="AG27" i="41"/>
  <c r="AR22" i="41"/>
  <c r="AR27" i="41" s="1"/>
  <c r="AR30" i="41"/>
  <c r="AR32" i="41" s="1"/>
  <c r="AG32" i="41"/>
  <c r="AG154" i="41"/>
  <c r="AG29" i="41"/>
  <c r="AR28" i="41"/>
  <c r="AW152" i="41"/>
  <c r="AR152" i="41"/>
  <c r="AV154" i="41"/>
  <c r="AV29" i="41"/>
  <c r="AV142" i="41" s="1"/>
  <c r="AR143" i="41" s="1"/>
  <c r="AG125" i="41"/>
  <c r="AR61" i="41"/>
  <c r="AR63" i="41" s="1"/>
  <c r="AG63" i="41"/>
  <c r="AW149" i="41"/>
  <c r="AW38" i="41"/>
  <c r="AW147" i="41"/>
  <c r="AG147" i="41"/>
  <c r="AG152" i="41"/>
  <c r="AG110" i="41"/>
  <c r="AR104" i="41"/>
  <c r="AR110" i="41" s="1"/>
  <c r="AR155" i="41"/>
  <c r="AR97" i="41"/>
  <c r="AC145" i="41"/>
  <c r="AG45" i="41"/>
  <c r="AR39" i="41"/>
  <c r="AR45" i="41" s="1"/>
  <c r="AR146" i="41"/>
  <c r="AR16" i="41"/>
  <c r="AB145" i="41"/>
  <c r="AA145" i="41"/>
  <c r="AV166" i="40"/>
  <c r="AO20" i="45" s="1"/>
  <c r="AV170" i="40"/>
  <c r="AR121" i="40"/>
  <c r="AR126" i="40" s="1"/>
  <c r="AG126" i="40"/>
  <c r="AV178" i="40"/>
  <c r="AV56" i="40"/>
  <c r="AG173" i="40"/>
  <c r="AR58" i="40"/>
  <c r="AR173" i="40" s="1"/>
  <c r="AG179" i="40"/>
  <c r="AG28" i="40"/>
  <c r="AR27" i="40"/>
  <c r="AC166" i="40"/>
  <c r="AV179" i="40"/>
  <c r="AV28" i="40"/>
  <c r="AA169" i="40"/>
  <c r="AC169" i="40"/>
  <c r="AG176" i="40"/>
  <c r="AR14" i="40"/>
  <c r="AR176" i="40" s="1"/>
  <c r="AW62" i="40"/>
  <c r="AG177" i="40"/>
  <c r="AR33" i="40"/>
  <c r="AR177" i="40" s="1"/>
  <c r="AG174" i="40"/>
  <c r="AR31" i="40"/>
  <c r="AR174" i="40" s="1"/>
  <c r="AG161" i="40"/>
  <c r="AR156" i="40"/>
  <c r="AR161" i="40" s="1"/>
  <c r="AW170" i="40"/>
  <c r="AW15" i="40"/>
  <c r="AR70" i="40"/>
  <c r="AR76" i="40" s="1"/>
  <c r="AG76" i="40"/>
  <c r="AR63" i="40"/>
  <c r="AR69" i="40" s="1"/>
  <c r="AG69" i="40"/>
  <c r="AG83" i="40"/>
  <c r="AR77" i="40"/>
  <c r="AR83" i="40" s="1"/>
  <c r="AR15" i="40"/>
  <c r="AG178" i="40"/>
  <c r="AG56" i="40"/>
  <c r="AR55" i="40"/>
  <c r="AV171" i="40"/>
  <c r="AV35" i="40"/>
  <c r="AG62" i="40"/>
  <c r="AR57" i="40"/>
  <c r="AR62" i="40" s="1"/>
  <c r="AG26" i="40"/>
  <c r="AR24" i="40"/>
  <c r="AR26" i="40" s="1"/>
  <c r="AR117" i="40"/>
  <c r="AR120" i="40" s="1"/>
  <c r="AG120" i="40"/>
  <c r="AR109" i="40"/>
  <c r="AG171" i="40"/>
  <c r="AG35" i="40"/>
  <c r="AR29" i="40"/>
  <c r="AB169" i="40"/>
  <c r="AW173" i="40"/>
  <c r="AR116" i="40"/>
  <c r="AW179" i="40"/>
  <c r="AW28" i="40"/>
  <c r="AR138" i="40"/>
  <c r="AR172" i="40"/>
  <c r="AR41" i="40"/>
  <c r="AW178" i="40"/>
  <c r="AW56" i="40"/>
  <c r="AW171" i="40"/>
  <c r="AW35" i="40"/>
  <c r="AW166" i="40" s="1"/>
  <c r="AP20" i="45" s="1"/>
  <c r="AG123" i="39"/>
  <c r="AG133" i="39"/>
  <c r="AG125" i="39" s="1"/>
  <c r="AR22" i="39"/>
  <c r="AR133" i="39" s="1"/>
  <c r="AY125" i="39"/>
  <c r="AR129" i="39"/>
  <c r="AR30" i="39"/>
  <c r="AR24" i="39"/>
  <c r="AG135" i="39"/>
  <c r="AG13" i="39"/>
  <c r="AR12" i="39"/>
  <c r="AV134" i="39"/>
  <c r="AV43" i="39"/>
  <c r="AR65" i="39"/>
  <c r="AR71" i="39" s="1"/>
  <c r="AG71" i="39"/>
  <c r="AG134" i="39"/>
  <c r="AG43" i="39"/>
  <c r="AR42" i="39"/>
  <c r="AY124" i="39"/>
  <c r="AG45" i="39"/>
  <c r="AR44" i="39"/>
  <c r="AR45" i="39" s="1"/>
  <c r="AS125" i="39"/>
  <c r="AA125" i="39"/>
  <c r="AW113" i="39"/>
  <c r="AW129" i="39"/>
  <c r="AR128" i="39"/>
  <c r="AR41" i="39"/>
  <c r="AG24" i="39"/>
  <c r="AR72" i="39"/>
  <c r="AR78" i="39" s="1"/>
  <c r="AG78" i="39"/>
  <c r="AG122" i="39" s="1"/>
  <c r="AV71" i="39"/>
  <c r="AV122" i="39" s="1"/>
  <c r="AV126" i="39"/>
  <c r="AV135" i="39"/>
  <c r="AV13" i="39"/>
  <c r="AR126" i="39"/>
  <c r="AR18" i="39"/>
  <c r="AC125" i="39"/>
  <c r="AW134" i="39"/>
  <c r="AW125" i="39" s="1"/>
  <c r="AW43" i="39"/>
  <c r="AG55" i="39"/>
  <c r="AR50" i="39"/>
  <c r="AR55" i="39" s="1"/>
  <c r="AW135" i="39"/>
  <c r="AW13" i="39"/>
  <c r="AG167" i="40" l="1"/>
  <c r="V20" i="45"/>
  <c r="AG142" i="41"/>
  <c r="Z21" i="45" s="1"/>
  <c r="AG166" i="40"/>
  <c r="Z20" i="45" s="1"/>
  <c r="AG169" i="40"/>
  <c r="AW199" i="42"/>
  <c r="AR208" i="42"/>
  <c r="AR78" i="42"/>
  <c r="AV199" i="42"/>
  <c r="AR203" i="42"/>
  <c r="AR206" i="42"/>
  <c r="AR201" i="42"/>
  <c r="AR52" i="42"/>
  <c r="AR200" i="42"/>
  <c r="AR18" i="42"/>
  <c r="AR202" i="42"/>
  <c r="AG199" i="42"/>
  <c r="AV196" i="42"/>
  <c r="AR197" i="42" s="1"/>
  <c r="AR209" i="42"/>
  <c r="AR46" i="42"/>
  <c r="AG144" i="41"/>
  <c r="AW145" i="41"/>
  <c r="AR144" i="41" s="1"/>
  <c r="AR154" i="41"/>
  <c r="AR29" i="41"/>
  <c r="AG145" i="41"/>
  <c r="AR149" i="41"/>
  <c r="AR145" i="41" s="1"/>
  <c r="AR38" i="41"/>
  <c r="AR142" i="41" s="1"/>
  <c r="AK21" i="45" s="1"/>
  <c r="AR167" i="40"/>
  <c r="AG168" i="40"/>
  <c r="AR179" i="40"/>
  <c r="AR28" i="40"/>
  <c r="AW169" i="40"/>
  <c r="AR178" i="40"/>
  <c r="AR56" i="40"/>
  <c r="AR166" i="40" s="1"/>
  <c r="AK20" i="45" s="1"/>
  <c r="AR170" i="40"/>
  <c r="AR171" i="40"/>
  <c r="AR35" i="40"/>
  <c r="AV169" i="40"/>
  <c r="AG124" i="39"/>
  <c r="AR134" i="39"/>
  <c r="AR43" i="39"/>
  <c r="AR122" i="39" s="1"/>
  <c r="AR135" i="39"/>
  <c r="AR13" i="39"/>
  <c r="AV125" i="39"/>
  <c r="AR124" i="39" s="1"/>
  <c r="AW122" i="39"/>
  <c r="AR123" i="39" s="1"/>
  <c r="AR127" i="39"/>
  <c r="AR125" i="39" s="1"/>
  <c r="AR196" i="42" l="1"/>
  <c r="AK22" i="45" s="1"/>
  <c r="AR199" i="42"/>
  <c r="AR198" i="42"/>
  <c r="AR168" i="40"/>
  <c r="AR169" i="40"/>
  <c r="AN313" i="32" l="1"/>
  <c r="AM313" i="32"/>
  <c r="AL313" i="32"/>
  <c r="AK313" i="32"/>
  <c r="AJ313" i="32"/>
  <c r="AI313" i="32"/>
  <c r="AH313" i="32"/>
  <c r="AE313" i="32"/>
  <c r="AD313" i="32"/>
  <c r="Y313" i="32"/>
  <c r="X313" i="32"/>
  <c r="V313" i="32"/>
  <c r="U313" i="32"/>
  <c r="T313" i="32"/>
  <c r="R313" i="32"/>
  <c r="Q313" i="32"/>
  <c r="P313" i="32"/>
  <c r="O313" i="32"/>
  <c r="N313" i="32"/>
  <c r="M313" i="32"/>
  <c r="L313" i="32"/>
  <c r="K313" i="32"/>
  <c r="J313" i="32"/>
  <c r="I313" i="32"/>
  <c r="AN312" i="32"/>
  <c r="AM312" i="32"/>
  <c r="AL312" i="32"/>
  <c r="AK312" i="32"/>
  <c r="AJ312" i="32"/>
  <c r="AI312" i="32"/>
  <c r="AH312" i="32"/>
  <c r="AE312" i="32"/>
  <c r="AD312" i="32"/>
  <c r="Y312" i="32"/>
  <c r="X312" i="32"/>
  <c r="V312" i="32"/>
  <c r="U312" i="32"/>
  <c r="T312" i="32"/>
  <c r="R312" i="32"/>
  <c r="Q312" i="32"/>
  <c r="P312" i="32"/>
  <c r="O312" i="32"/>
  <c r="N312" i="32"/>
  <c r="M312" i="32"/>
  <c r="L312" i="32"/>
  <c r="K312" i="32"/>
  <c r="J312" i="32"/>
  <c r="I312" i="32"/>
  <c r="AN311" i="32"/>
  <c r="AM311" i="32"/>
  <c r="AL311" i="32"/>
  <c r="AK311" i="32"/>
  <c r="AJ311" i="32"/>
  <c r="AI311" i="32"/>
  <c r="AH311" i="32"/>
  <c r="AE311" i="32"/>
  <c r="AD311" i="32"/>
  <c r="Y311" i="32"/>
  <c r="X311" i="32"/>
  <c r="V311" i="32"/>
  <c r="U311" i="32"/>
  <c r="T311" i="32"/>
  <c r="R311" i="32"/>
  <c r="Q311" i="32"/>
  <c r="P311" i="32"/>
  <c r="O311" i="32"/>
  <c r="N311" i="32"/>
  <c r="M311" i="32"/>
  <c r="L311" i="32"/>
  <c r="K311" i="32"/>
  <c r="J311" i="32"/>
  <c r="I311" i="32"/>
  <c r="AN310" i="32"/>
  <c r="AM310" i="32"/>
  <c r="AL310" i="32"/>
  <c r="AK310" i="32"/>
  <c r="AJ310" i="32"/>
  <c r="AI310" i="32"/>
  <c r="AH310" i="32"/>
  <c r="AE310" i="32"/>
  <c r="AD310" i="32"/>
  <c r="Y310" i="32"/>
  <c r="X310" i="32"/>
  <c r="V310" i="32"/>
  <c r="U310" i="32"/>
  <c r="T310" i="32"/>
  <c r="R310" i="32"/>
  <c r="Q310" i="32"/>
  <c r="P310" i="32"/>
  <c r="O310" i="32"/>
  <c r="N310" i="32"/>
  <c r="M310" i="32"/>
  <c r="L310" i="32"/>
  <c r="K310" i="32"/>
  <c r="J310" i="32"/>
  <c r="I310" i="32"/>
  <c r="AN309" i="32"/>
  <c r="AM309" i="32"/>
  <c r="AL309" i="32"/>
  <c r="AK309" i="32"/>
  <c r="AJ309" i="32"/>
  <c r="AI309" i="32"/>
  <c r="AH309" i="32"/>
  <c r="AE309" i="32"/>
  <c r="AD309" i="32"/>
  <c r="Y309" i="32"/>
  <c r="X309" i="32"/>
  <c r="V309" i="32"/>
  <c r="U309" i="32"/>
  <c r="T309" i="32"/>
  <c r="R309" i="32"/>
  <c r="Q309" i="32"/>
  <c r="P309" i="32"/>
  <c r="O309" i="32"/>
  <c r="N309" i="32"/>
  <c r="M309" i="32"/>
  <c r="L309" i="32"/>
  <c r="K309" i="32"/>
  <c r="J309" i="32"/>
  <c r="I309" i="32"/>
  <c r="BA308" i="32"/>
  <c r="AZ308" i="32"/>
  <c r="AY308" i="32"/>
  <c r="AX308" i="32"/>
  <c r="AW308" i="32"/>
  <c r="AV308" i="32"/>
  <c r="AU308" i="32"/>
  <c r="AT308" i="32"/>
  <c r="AS308" i="32"/>
  <c r="AR308" i="32"/>
  <c r="AQ308" i="32"/>
  <c r="AP308" i="32"/>
  <c r="AO308" i="32"/>
  <c r="AN308" i="32"/>
  <c r="AM308" i="32"/>
  <c r="AL308" i="32"/>
  <c r="AK308" i="32"/>
  <c r="AJ308" i="32"/>
  <c r="AI308" i="32"/>
  <c r="AH308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M308" i="32"/>
  <c r="L308" i="32"/>
  <c r="K308" i="32"/>
  <c r="J308" i="32"/>
  <c r="I308" i="32"/>
  <c r="AN307" i="32"/>
  <c r="AM307" i="32"/>
  <c r="AL307" i="32"/>
  <c r="AK307" i="32"/>
  <c r="AJ307" i="32"/>
  <c r="AI307" i="32"/>
  <c r="AH307" i="32"/>
  <c r="AE307" i="32"/>
  <c r="AD307" i="32"/>
  <c r="Y307" i="32"/>
  <c r="X307" i="32"/>
  <c r="V307" i="32"/>
  <c r="U307" i="32"/>
  <c r="T307" i="32"/>
  <c r="R307" i="32"/>
  <c r="Q307" i="32"/>
  <c r="P307" i="32"/>
  <c r="O307" i="32"/>
  <c r="N307" i="32"/>
  <c r="M307" i="32"/>
  <c r="L307" i="32"/>
  <c r="K307" i="32"/>
  <c r="J307" i="32"/>
  <c r="I307" i="32"/>
  <c r="AN306" i="32"/>
  <c r="AM306" i="32"/>
  <c r="AL306" i="32"/>
  <c r="AK306" i="32"/>
  <c r="AJ306" i="32"/>
  <c r="AI306" i="32"/>
  <c r="AH306" i="32"/>
  <c r="AE306" i="32"/>
  <c r="AD306" i="32"/>
  <c r="Y306" i="32"/>
  <c r="X306" i="32"/>
  <c r="V306" i="32"/>
  <c r="U306" i="32"/>
  <c r="T306" i="32"/>
  <c r="R306" i="32"/>
  <c r="Q306" i="32"/>
  <c r="P306" i="32"/>
  <c r="O306" i="32"/>
  <c r="N306" i="32"/>
  <c r="M306" i="32"/>
  <c r="L306" i="32"/>
  <c r="K306" i="32"/>
  <c r="J306" i="32"/>
  <c r="I306" i="32"/>
  <c r="AN305" i="32"/>
  <c r="AM305" i="32"/>
  <c r="AL305" i="32"/>
  <c r="AK305" i="32"/>
  <c r="AJ305" i="32"/>
  <c r="AI305" i="32"/>
  <c r="AH305" i="32"/>
  <c r="AE305" i="32"/>
  <c r="AD305" i="32"/>
  <c r="Y305" i="32"/>
  <c r="X305" i="32"/>
  <c r="V305" i="32"/>
  <c r="U305" i="32"/>
  <c r="T305" i="32"/>
  <c r="R305" i="32"/>
  <c r="Q305" i="32"/>
  <c r="P305" i="32"/>
  <c r="O305" i="32"/>
  <c r="N305" i="32"/>
  <c r="M305" i="32"/>
  <c r="L305" i="32"/>
  <c r="K305" i="32"/>
  <c r="J305" i="32"/>
  <c r="I305" i="32"/>
  <c r="AN304" i="32"/>
  <c r="AN303" i="32" s="1"/>
  <c r="AM304" i="32"/>
  <c r="AM303" i="32" s="1"/>
  <c r="AL304" i="32"/>
  <c r="AK304" i="32"/>
  <c r="AJ304" i="32"/>
  <c r="AJ303" i="32" s="1"/>
  <c r="AI304" i="32"/>
  <c r="AI303" i="32" s="1"/>
  <c r="AH304" i="32"/>
  <c r="AE304" i="32"/>
  <c r="AD304" i="32"/>
  <c r="Y304" i="32"/>
  <c r="X304" i="32"/>
  <c r="X303" i="32" s="1"/>
  <c r="V304" i="32"/>
  <c r="U304" i="32"/>
  <c r="U303" i="32" s="1"/>
  <c r="T304" i="32"/>
  <c r="T303" i="32" s="1"/>
  <c r="R304" i="32"/>
  <c r="R303" i="32" s="1"/>
  <c r="Q304" i="32"/>
  <c r="P304" i="32"/>
  <c r="P303" i="32" s="1"/>
  <c r="O304" i="32"/>
  <c r="O303" i="32" s="1"/>
  <c r="N304" i="32"/>
  <c r="N303" i="32" s="1"/>
  <c r="M304" i="32"/>
  <c r="L304" i="32"/>
  <c r="L303" i="32" s="1"/>
  <c r="K304" i="32"/>
  <c r="K303" i="32" s="1"/>
  <c r="J304" i="32"/>
  <c r="J303" i="32" s="1"/>
  <c r="I304" i="32"/>
  <c r="R300" i="32"/>
  <c r="Q300" i="32"/>
  <c r="P300" i="32"/>
  <c r="O300" i="32"/>
  <c r="N300" i="32"/>
  <c r="M300" i="32"/>
  <c r="L300" i="32"/>
  <c r="K300" i="32"/>
  <c r="J300" i="32"/>
  <c r="I300" i="32"/>
  <c r="B18" i="45" s="1"/>
  <c r="AN299" i="32"/>
  <c r="AM299" i="32"/>
  <c r="AL299" i="32"/>
  <c r="AK299" i="32"/>
  <c r="AJ299" i="32"/>
  <c r="AI299" i="32"/>
  <c r="AH299" i="32"/>
  <c r="AE299" i="32"/>
  <c r="AD299" i="32"/>
  <c r="Y299" i="32"/>
  <c r="X299" i="32"/>
  <c r="W299" i="32"/>
  <c r="V299" i="32"/>
  <c r="U299" i="32"/>
  <c r="T299" i="32"/>
  <c r="S299" i="32"/>
  <c r="AZ298" i="32"/>
  <c r="AZ299" i="32" s="1"/>
  <c r="AU298" i="32"/>
  <c r="AU299" i="32" s="1"/>
  <c r="AP298" i="32"/>
  <c r="BA298" i="32" s="1"/>
  <c r="BA299" i="32" s="1"/>
  <c r="AO298" i="32"/>
  <c r="AF298" i="32"/>
  <c r="AF299" i="32" s="1"/>
  <c r="Z298" i="32"/>
  <c r="Z299" i="32" s="1"/>
  <c r="W298" i="32"/>
  <c r="S298" i="32"/>
  <c r="AN297" i="32"/>
  <c r="AM297" i="32"/>
  <c r="AL297" i="32"/>
  <c r="AK297" i="32"/>
  <c r="AJ297" i="32"/>
  <c r="AI297" i="32"/>
  <c r="AH297" i="32"/>
  <c r="AE297" i="32"/>
  <c r="AD297" i="32"/>
  <c r="Y297" i="32"/>
  <c r="X297" i="32"/>
  <c r="V297" i="32"/>
  <c r="U297" i="32"/>
  <c r="T297" i="32"/>
  <c r="BA296" i="32"/>
  <c r="AU296" i="32"/>
  <c r="AP296" i="32"/>
  <c r="AO296" i="32"/>
  <c r="AF296" i="32"/>
  <c r="AX296" i="32" s="1"/>
  <c r="Z296" i="32"/>
  <c r="AT296" i="32" s="1"/>
  <c r="S296" i="32"/>
  <c r="W296" i="32" s="1"/>
  <c r="AU295" i="32"/>
  <c r="AP295" i="32"/>
  <c r="BA295" i="32" s="1"/>
  <c r="AO295" i="32"/>
  <c r="AF295" i="32"/>
  <c r="AX295" i="32" s="1"/>
  <c r="Z295" i="32"/>
  <c r="AT295" i="32" s="1"/>
  <c r="S295" i="32"/>
  <c r="W295" i="32" s="1"/>
  <c r="AU294" i="32"/>
  <c r="AT294" i="32"/>
  <c r="AP294" i="32"/>
  <c r="BA294" i="32" s="1"/>
  <c r="AO294" i="32"/>
  <c r="AZ294" i="32" s="1"/>
  <c r="AF294" i="32"/>
  <c r="AX294" i="32" s="1"/>
  <c r="Z294" i="32"/>
  <c r="S294" i="32"/>
  <c r="W294" i="32" s="1"/>
  <c r="AS294" i="32" s="1"/>
  <c r="AU293" i="32"/>
  <c r="AP293" i="32"/>
  <c r="AO293" i="32"/>
  <c r="AZ293" i="32" s="1"/>
  <c r="AF293" i="32"/>
  <c r="AX293" i="32" s="1"/>
  <c r="Z293" i="32"/>
  <c r="AT293" i="32" s="1"/>
  <c r="S293" i="32"/>
  <c r="W293" i="32" s="1"/>
  <c r="AU292" i="32"/>
  <c r="AP292" i="32"/>
  <c r="AO292" i="32"/>
  <c r="AZ292" i="32" s="1"/>
  <c r="AF292" i="32"/>
  <c r="AX292" i="32" s="1"/>
  <c r="Z292" i="32"/>
  <c r="AT292" i="32" s="1"/>
  <c r="W292" i="32"/>
  <c r="AC292" i="32" s="1"/>
  <c r="AW292" i="32" s="1"/>
  <c r="S292" i="32"/>
  <c r="AZ291" i="32"/>
  <c r="AU291" i="32"/>
  <c r="AP291" i="32"/>
  <c r="BA291" i="32" s="1"/>
  <c r="AO291" i="32"/>
  <c r="AF291" i="32"/>
  <c r="Z291" i="32"/>
  <c r="S291" i="32"/>
  <c r="AN290" i="32"/>
  <c r="AM290" i="32"/>
  <c r="AL290" i="32"/>
  <c r="AK290" i="32"/>
  <c r="AJ290" i="32"/>
  <c r="AI290" i="32"/>
  <c r="AH290" i="32"/>
  <c r="AE290" i="32"/>
  <c r="AD290" i="32"/>
  <c r="Y290" i="32"/>
  <c r="X290" i="32"/>
  <c r="V290" i="32"/>
  <c r="U290" i="32"/>
  <c r="T290" i="32"/>
  <c r="BA289" i="32"/>
  <c r="AX289" i="32"/>
  <c r="AU289" i="32"/>
  <c r="AP289" i="32"/>
  <c r="AO289" i="32"/>
  <c r="AF289" i="32"/>
  <c r="Z289" i="32"/>
  <c r="AT289" i="32" s="1"/>
  <c r="S289" i="32"/>
  <c r="W289" i="32" s="1"/>
  <c r="AB289" i="32" s="1"/>
  <c r="AV289" i="32" s="1"/>
  <c r="AU288" i="32"/>
  <c r="AQ288" i="32"/>
  <c r="AY288" i="32" s="1"/>
  <c r="AP288" i="32"/>
  <c r="BA288" i="32" s="1"/>
  <c r="AO288" i="32"/>
  <c r="AZ288" i="32" s="1"/>
  <c r="AF288" i="32"/>
  <c r="AX288" i="32" s="1"/>
  <c r="AC288" i="32"/>
  <c r="AW288" i="32" s="1"/>
  <c r="Z288" i="32"/>
  <c r="AT288" i="32" s="1"/>
  <c r="S288" i="32"/>
  <c r="W288" i="32" s="1"/>
  <c r="AZ287" i="32"/>
  <c r="AU287" i="32"/>
  <c r="AP287" i="32"/>
  <c r="BA287" i="32" s="1"/>
  <c r="AO287" i="32"/>
  <c r="AF287" i="32"/>
  <c r="AX287" i="32" s="1"/>
  <c r="Z287" i="32"/>
  <c r="AT287" i="32" s="1"/>
  <c r="W287" i="32"/>
  <c r="AA287" i="32" s="1"/>
  <c r="S287" i="32"/>
  <c r="AU286" i="32"/>
  <c r="AP286" i="32"/>
  <c r="BA286" i="32" s="1"/>
  <c r="AO286" i="32"/>
  <c r="AZ286" i="32" s="1"/>
  <c r="AF286" i="32"/>
  <c r="AX286" i="32" s="1"/>
  <c r="Z286" i="32"/>
  <c r="AT286" i="32" s="1"/>
  <c r="S286" i="32"/>
  <c r="W286" i="32" s="1"/>
  <c r="AS286" i="32" s="1"/>
  <c r="AU285" i="32"/>
  <c r="AT285" i="32"/>
  <c r="AP285" i="32"/>
  <c r="BA285" i="32" s="1"/>
  <c r="AO285" i="32"/>
  <c r="AZ285" i="32" s="1"/>
  <c r="AF285" i="32"/>
  <c r="AX285" i="32" s="1"/>
  <c r="Z285" i="32"/>
  <c r="W285" i="32"/>
  <c r="S285" i="32"/>
  <c r="AU284" i="32"/>
  <c r="AP284" i="32"/>
  <c r="AO284" i="32"/>
  <c r="AZ284" i="32" s="1"/>
  <c r="AF284" i="32"/>
  <c r="Z284" i="32"/>
  <c r="S284" i="32"/>
  <c r="AN283" i="32"/>
  <c r="AM283" i="32"/>
  <c r="AL283" i="32"/>
  <c r="AK283" i="32"/>
  <c r="AJ283" i="32"/>
  <c r="AI283" i="32"/>
  <c r="AH283" i="32"/>
  <c r="AE283" i="32"/>
  <c r="AD283" i="32"/>
  <c r="Y283" i="32"/>
  <c r="X283" i="32"/>
  <c r="V283" i="32"/>
  <c r="U283" i="32"/>
  <c r="T283" i="32"/>
  <c r="AX282" i="32"/>
  <c r="AU282" i="32"/>
  <c r="AP282" i="32"/>
  <c r="BA282" i="32" s="1"/>
  <c r="AO282" i="32"/>
  <c r="AZ282" i="32" s="1"/>
  <c r="AF282" i="32"/>
  <c r="Z282" i="32"/>
  <c r="AT282" i="32" s="1"/>
  <c r="S282" i="32"/>
  <c r="W282" i="32" s="1"/>
  <c r="BA281" i="32"/>
  <c r="AU281" i="32"/>
  <c r="AP281" i="32"/>
  <c r="AO281" i="32"/>
  <c r="AF281" i="32"/>
  <c r="AX281" i="32" s="1"/>
  <c r="Z281" i="32"/>
  <c r="AT281" i="32" s="1"/>
  <c r="S281" i="32"/>
  <c r="W281" i="32" s="1"/>
  <c r="AZ280" i="32"/>
  <c r="AU280" i="32"/>
  <c r="AP280" i="32"/>
  <c r="BA280" i="32" s="1"/>
  <c r="AO280" i="32"/>
  <c r="AF280" i="32"/>
  <c r="AX280" i="32" s="1"/>
  <c r="Z280" i="32"/>
  <c r="AT280" i="32" s="1"/>
  <c r="S280" i="32"/>
  <c r="W280" i="32" s="1"/>
  <c r="BA279" i="32"/>
  <c r="AZ279" i="32"/>
  <c r="AU279" i="32"/>
  <c r="AS279" i="32"/>
  <c r="AP279" i="32"/>
  <c r="AO279" i="32"/>
  <c r="AQ279" i="32" s="1"/>
  <c r="AY279" i="32" s="1"/>
  <c r="AF279" i="32"/>
  <c r="AX279" i="32" s="1"/>
  <c r="AB279" i="32"/>
  <c r="AV279" i="32" s="1"/>
  <c r="Z279" i="32"/>
  <c r="S279" i="32"/>
  <c r="W279" i="32" s="1"/>
  <c r="AC279" i="32" s="1"/>
  <c r="AW279" i="32" s="1"/>
  <c r="AZ278" i="32"/>
  <c r="AX278" i="32"/>
  <c r="AU278" i="32"/>
  <c r="AT278" i="32"/>
  <c r="AP278" i="32"/>
  <c r="BA278" i="32" s="1"/>
  <c r="AO278" i="32"/>
  <c r="AF278" i="32"/>
  <c r="AB278" i="32"/>
  <c r="AV278" i="32" s="1"/>
  <c r="Z278" i="32"/>
  <c r="S278" i="32"/>
  <c r="W278" i="32" s="1"/>
  <c r="AC278" i="32" s="1"/>
  <c r="AW278" i="32" s="1"/>
  <c r="AU277" i="32"/>
  <c r="AP277" i="32"/>
  <c r="AO277" i="32"/>
  <c r="AF277" i="32"/>
  <c r="Z277" i="32"/>
  <c r="W277" i="32"/>
  <c r="S277" i="32"/>
  <c r="AN276" i="32"/>
  <c r="AM276" i="32"/>
  <c r="AL276" i="32"/>
  <c r="AK276" i="32"/>
  <c r="AJ276" i="32"/>
  <c r="AI276" i="32"/>
  <c r="AH276" i="32"/>
  <c r="AE276" i="32"/>
  <c r="AD276" i="32"/>
  <c r="Y276" i="32"/>
  <c r="X276" i="32"/>
  <c r="V276" i="32"/>
  <c r="U276" i="32"/>
  <c r="T276" i="32"/>
  <c r="AZ275" i="32"/>
  <c r="AU275" i="32"/>
  <c r="AQ275" i="32"/>
  <c r="AY275" i="32" s="1"/>
  <c r="AP275" i="32"/>
  <c r="BA275" i="32" s="1"/>
  <c r="AO275" i="32"/>
  <c r="AF275" i="32"/>
  <c r="AX275" i="32" s="1"/>
  <c r="Z275" i="32"/>
  <c r="AT275" i="32" s="1"/>
  <c r="W275" i="32"/>
  <c r="S275" i="32"/>
  <c r="BA274" i="32"/>
  <c r="AU274" i="32"/>
  <c r="AQ274" i="32"/>
  <c r="AY274" i="32" s="1"/>
  <c r="AP274" i="32"/>
  <c r="AO274" i="32"/>
  <c r="AZ274" i="32" s="1"/>
  <c r="AF274" i="32"/>
  <c r="AX274" i="32" s="1"/>
  <c r="Z274" i="32"/>
  <c r="AT274" i="32" s="1"/>
  <c r="S274" i="32"/>
  <c r="W274" i="32" s="1"/>
  <c r="AU273" i="32"/>
  <c r="AP273" i="32"/>
  <c r="BA273" i="32" s="1"/>
  <c r="AO273" i="32"/>
  <c r="AQ273" i="32" s="1"/>
  <c r="AY273" i="32" s="1"/>
  <c r="AF273" i="32"/>
  <c r="AX273" i="32" s="1"/>
  <c r="Z273" i="32"/>
  <c r="AT273" i="32" s="1"/>
  <c r="S273" i="32"/>
  <c r="BA272" i="32"/>
  <c r="AU272" i="32"/>
  <c r="AP272" i="32"/>
  <c r="AO272" i="32"/>
  <c r="AZ272" i="32" s="1"/>
  <c r="AF272" i="32"/>
  <c r="AX272" i="32" s="1"/>
  <c r="Z272" i="32"/>
  <c r="AT272" i="32" s="1"/>
  <c r="S272" i="32"/>
  <c r="W272" i="32" s="1"/>
  <c r="AS272" i="32" s="1"/>
  <c r="AU271" i="32"/>
  <c r="AP271" i="32"/>
  <c r="AO271" i="32"/>
  <c r="AZ271" i="32" s="1"/>
  <c r="AF271" i="32"/>
  <c r="AX271" i="32" s="1"/>
  <c r="Z271" i="32"/>
  <c r="AT271" i="32" s="1"/>
  <c r="W271" i="32"/>
  <c r="AC271" i="32" s="1"/>
  <c r="AW271" i="32" s="1"/>
  <c r="S271" i="32"/>
  <c r="AU270" i="32"/>
  <c r="AP270" i="32"/>
  <c r="BA270" i="32" s="1"/>
  <c r="AO270" i="32"/>
  <c r="AF270" i="32"/>
  <c r="AX270" i="32" s="1"/>
  <c r="AX276" i="32" s="1"/>
  <c r="Z270" i="32"/>
  <c r="AT270" i="32" s="1"/>
  <c r="S270" i="32"/>
  <c r="W270" i="32" s="1"/>
  <c r="AN269" i="32"/>
  <c r="AM269" i="32"/>
  <c r="AL269" i="32"/>
  <c r="AK269" i="32"/>
  <c r="AJ269" i="32"/>
  <c r="AI269" i="32"/>
  <c r="AH269" i="32"/>
  <c r="AE269" i="32"/>
  <c r="AD269" i="32"/>
  <c r="Y269" i="32"/>
  <c r="X269" i="32"/>
  <c r="V269" i="32"/>
  <c r="U269" i="32"/>
  <c r="T269" i="32"/>
  <c r="AZ268" i="32"/>
  <c r="AX268" i="32"/>
  <c r="AU268" i="32"/>
  <c r="AP268" i="32"/>
  <c r="BA268" i="32" s="1"/>
  <c r="AO268" i="32"/>
  <c r="AF268" i="32"/>
  <c r="Z268" i="32"/>
  <c r="AT268" i="32" s="1"/>
  <c r="S268" i="32"/>
  <c r="W268" i="32" s="1"/>
  <c r="AC268" i="32" s="1"/>
  <c r="AW268" i="32" s="1"/>
  <c r="AU267" i="32"/>
  <c r="AP267" i="32"/>
  <c r="BA267" i="32" s="1"/>
  <c r="AO267" i="32"/>
  <c r="AZ267" i="32" s="1"/>
  <c r="AF267" i="32"/>
  <c r="AX267" i="32" s="1"/>
  <c r="Z267" i="32"/>
  <c r="AT267" i="32" s="1"/>
  <c r="S267" i="32"/>
  <c r="W267" i="32" s="1"/>
  <c r="AZ266" i="32"/>
  <c r="AU266" i="32"/>
  <c r="AT266" i="32"/>
  <c r="AQ266" i="32"/>
  <c r="AY266" i="32" s="1"/>
  <c r="AP266" i="32"/>
  <c r="BA266" i="32" s="1"/>
  <c r="AO266" i="32"/>
  <c r="AF266" i="32"/>
  <c r="AX266" i="32" s="1"/>
  <c r="Z266" i="32"/>
  <c r="S266" i="32"/>
  <c r="W266" i="32" s="1"/>
  <c r="BA265" i="32"/>
  <c r="AU265" i="32"/>
  <c r="AP265" i="32"/>
  <c r="AO265" i="32"/>
  <c r="AF265" i="32"/>
  <c r="AX265" i="32" s="1"/>
  <c r="Z265" i="32"/>
  <c r="AT265" i="32" s="1"/>
  <c r="S265" i="32"/>
  <c r="W265" i="32" s="1"/>
  <c r="AS265" i="32" s="1"/>
  <c r="AZ264" i="32"/>
  <c r="AU264" i="32"/>
  <c r="AT264" i="32"/>
  <c r="AP264" i="32"/>
  <c r="AO264" i="32"/>
  <c r="AF264" i="32"/>
  <c r="AX264" i="32" s="1"/>
  <c r="Z264" i="32"/>
  <c r="W264" i="32"/>
  <c r="S264" i="32"/>
  <c r="AN263" i="32"/>
  <c r="AM263" i="32"/>
  <c r="AL263" i="32"/>
  <c r="AK263" i="32"/>
  <c r="AJ263" i="32"/>
  <c r="AI263" i="32"/>
  <c r="AH263" i="32"/>
  <c r="AE263" i="32"/>
  <c r="AD263" i="32"/>
  <c r="Y263" i="32"/>
  <c r="X263" i="32"/>
  <c r="W263" i="32"/>
  <c r="V263" i="32"/>
  <c r="U263" i="32"/>
  <c r="T263" i="32"/>
  <c r="S263" i="32"/>
  <c r="AU262" i="32"/>
  <c r="AP262" i="32"/>
  <c r="BA262" i="32" s="1"/>
  <c r="AO262" i="32"/>
  <c r="AF262" i="32"/>
  <c r="AX262" i="32" s="1"/>
  <c r="Z262" i="32"/>
  <c r="AT262" i="32" s="1"/>
  <c r="S262" i="32"/>
  <c r="W262" i="32" s="1"/>
  <c r="AZ261" i="32"/>
  <c r="AU261" i="32"/>
  <c r="AU263" i="32" s="1"/>
  <c r="AT261" i="32"/>
  <c r="AQ261" i="32"/>
  <c r="AY261" i="32" s="1"/>
  <c r="AP261" i="32"/>
  <c r="BA261" i="32" s="1"/>
  <c r="AO261" i="32"/>
  <c r="AF261" i="32"/>
  <c r="Z261" i="32"/>
  <c r="Z263" i="32" s="1"/>
  <c r="W261" i="32"/>
  <c r="S261" i="32"/>
  <c r="AN260" i="32"/>
  <c r="AM260" i="32"/>
  <c r="AL260" i="32"/>
  <c r="AK260" i="32"/>
  <c r="AJ260" i="32"/>
  <c r="AI260" i="32"/>
  <c r="AH260" i="32"/>
  <c r="AE260" i="32"/>
  <c r="AD260" i="32"/>
  <c r="Y260" i="32"/>
  <c r="X260" i="32"/>
  <c r="V260" i="32"/>
  <c r="U260" i="32"/>
  <c r="T260" i="32"/>
  <c r="AU259" i="32"/>
  <c r="AP259" i="32"/>
  <c r="BA259" i="32" s="1"/>
  <c r="AO259" i="32"/>
  <c r="AF259" i="32"/>
  <c r="AX259" i="32" s="1"/>
  <c r="Z259" i="32"/>
  <c r="AT259" i="32" s="1"/>
  <c r="S259" i="32"/>
  <c r="W259" i="32" s="1"/>
  <c r="AX258" i="32"/>
  <c r="AU258" i="32"/>
  <c r="AP258" i="32"/>
  <c r="BA258" i="32" s="1"/>
  <c r="AO258" i="32"/>
  <c r="AF258" i="32"/>
  <c r="Z258" i="32"/>
  <c r="AT258" i="32" s="1"/>
  <c r="S258" i="32"/>
  <c r="W258" i="32" s="1"/>
  <c r="AC258" i="32" s="1"/>
  <c r="AW258" i="32" s="1"/>
  <c r="AU257" i="32"/>
  <c r="AQ257" i="32"/>
  <c r="AY257" i="32" s="1"/>
  <c r="AP257" i="32"/>
  <c r="BA257" i="32" s="1"/>
  <c r="AO257" i="32"/>
  <c r="AZ257" i="32" s="1"/>
  <c r="AF257" i="32"/>
  <c r="AX257" i="32" s="1"/>
  <c r="Z257" i="32"/>
  <c r="AT257" i="32" s="1"/>
  <c r="S257" i="32"/>
  <c r="W257" i="32" s="1"/>
  <c r="AS257" i="32" s="1"/>
  <c r="AU256" i="32"/>
  <c r="AQ256" i="32"/>
  <c r="AY256" i="32" s="1"/>
  <c r="AP256" i="32"/>
  <c r="BA256" i="32" s="1"/>
  <c r="AO256" i="32"/>
  <c r="AZ256" i="32" s="1"/>
  <c r="AF256" i="32"/>
  <c r="AX256" i="32" s="1"/>
  <c r="Z256" i="32"/>
  <c r="AT256" i="32" s="1"/>
  <c r="W256" i="32"/>
  <c r="S256" i="32"/>
  <c r="BA255" i="32"/>
  <c r="AU255" i="32"/>
  <c r="AP255" i="32"/>
  <c r="AO255" i="32"/>
  <c r="AF255" i="32"/>
  <c r="AX255" i="32" s="1"/>
  <c r="Z255" i="32"/>
  <c r="AT255" i="32" s="1"/>
  <c r="S255" i="32"/>
  <c r="W255" i="32" s="1"/>
  <c r="BA254" i="32"/>
  <c r="AU254" i="32"/>
  <c r="AT254" i="32"/>
  <c r="AP254" i="32"/>
  <c r="AO254" i="32"/>
  <c r="AZ254" i="32" s="1"/>
  <c r="AF254" i="32"/>
  <c r="AX254" i="32" s="1"/>
  <c r="Z254" i="32"/>
  <c r="S254" i="32"/>
  <c r="W254" i="32" s="1"/>
  <c r="AC254" i="32" s="1"/>
  <c r="AU253" i="32"/>
  <c r="AN253" i="32"/>
  <c r="AM253" i="32"/>
  <c r="AL253" i="32"/>
  <c r="AK253" i="32"/>
  <c r="AJ253" i="32"/>
  <c r="AI253" i="32"/>
  <c r="AH253" i="32"/>
  <c r="AE253" i="32"/>
  <c r="AD253" i="32"/>
  <c r="Y253" i="32"/>
  <c r="X253" i="32"/>
  <c r="V253" i="32"/>
  <c r="U253" i="32"/>
  <c r="T253" i="32"/>
  <c r="AU252" i="32"/>
  <c r="AQ252" i="32"/>
  <c r="AY252" i="32" s="1"/>
  <c r="AP252" i="32"/>
  <c r="BA252" i="32" s="1"/>
  <c r="AO252" i="32"/>
  <c r="AZ252" i="32" s="1"/>
  <c r="AF252" i="32"/>
  <c r="AX252" i="32" s="1"/>
  <c r="Z252" i="32"/>
  <c r="AT252" i="32" s="1"/>
  <c r="S252" i="32"/>
  <c r="W252" i="32" s="1"/>
  <c r="AU251" i="32"/>
  <c r="AQ251" i="32"/>
  <c r="AP251" i="32"/>
  <c r="BA251" i="32" s="1"/>
  <c r="AO251" i="32"/>
  <c r="AZ251" i="32" s="1"/>
  <c r="AF251" i="32"/>
  <c r="AF253" i="32" s="1"/>
  <c r="Z251" i="32"/>
  <c r="W251" i="32"/>
  <c r="S251" i="32"/>
  <c r="AN250" i="32"/>
  <c r="AM250" i="32"/>
  <c r="AL250" i="32"/>
  <c r="AK250" i="32"/>
  <c r="AJ250" i="32"/>
  <c r="AI250" i="32"/>
  <c r="AH250" i="32"/>
  <c r="AE250" i="32"/>
  <c r="AD250" i="32"/>
  <c r="Y250" i="32"/>
  <c r="X250" i="32"/>
  <c r="V250" i="32"/>
  <c r="U250" i="32"/>
  <c r="T250" i="32"/>
  <c r="AU249" i="32"/>
  <c r="AQ249" i="32"/>
  <c r="AY249" i="32" s="1"/>
  <c r="AP249" i="32"/>
  <c r="BA249" i="32" s="1"/>
  <c r="AO249" i="32"/>
  <c r="AZ249" i="32" s="1"/>
  <c r="AF249" i="32"/>
  <c r="AX249" i="32" s="1"/>
  <c r="Z249" i="32"/>
  <c r="AT249" i="32" s="1"/>
  <c r="S249" i="32"/>
  <c r="W249" i="32" s="1"/>
  <c r="AU248" i="32"/>
  <c r="AP248" i="32"/>
  <c r="BA248" i="32" s="1"/>
  <c r="AO248" i="32"/>
  <c r="AF248" i="32"/>
  <c r="AX248" i="32" s="1"/>
  <c r="Z248" i="32"/>
  <c r="AT248" i="32" s="1"/>
  <c r="S248" i="32"/>
  <c r="W248" i="32" s="1"/>
  <c r="AU247" i="32"/>
  <c r="AP247" i="32"/>
  <c r="BA247" i="32" s="1"/>
  <c r="AO247" i="32"/>
  <c r="AZ247" i="32" s="1"/>
  <c r="AF247" i="32"/>
  <c r="AX247" i="32" s="1"/>
  <c r="Z247" i="32"/>
  <c r="AT247" i="32" s="1"/>
  <c r="S247" i="32"/>
  <c r="W247" i="32" s="1"/>
  <c r="AC247" i="32" s="1"/>
  <c r="AW247" i="32" s="1"/>
  <c r="AU246" i="32"/>
  <c r="AP246" i="32"/>
  <c r="AO246" i="32"/>
  <c r="AZ246" i="32" s="1"/>
  <c r="AF246" i="32"/>
  <c r="AX246" i="32" s="1"/>
  <c r="Z246" i="32"/>
  <c r="AT246" i="32" s="1"/>
  <c r="W246" i="32"/>
  <c r="AC246" i="32" s="1"/>
  <c r="AW246" i="32" s="1"/>
  <c r="S246" i="32"/>
  <c r="AW245" i="32"/>
  <c r="AU245" i="32"/>
  <c r="AP245" i="32"/>
  <c r="BA245" i="32" s="1"/>
  <c r="AO245" i="32"/>
  <c r="AF245" i="32"/>
  <c r="AX245" i="32" s="1"/>
  <c r="Z245" i="32"/>
  <c r="AT245" i="32" s="1"/>
  <c r="S245" i="32"/>
  <c r="W245" i="32" s="1"/>
  <c r="AC245" i="32" s="1"/>
  <c r="AU244" i="32"/>
  <c r="AP244" i="32"/>
  <c r="AO244" i="32"/>
  <c r="AO250" i="32" s="1"/>
  <c r="AF244" i="32"/>
  <c r="AX244" i="32" s="1"/>
  <c r="Z244" i="32"/>
  <c r="AT244" i="32" s="1"/>
  <c r="S244" i="32"/>
  <c r="AN243" i="32"/>
  <c r="AM243" i="32"/>
  <c r="AL243" i="32"/>
  <c r="AK243" i="32"/>
  <c r="AJ243" i="32"/>
  <c r="AI243" i="32"/>
  <c r="AH243" i="32"/>
  <c r="AE243" i="32"/>
  <c r="AD243" i="32"/>
  <c r="Y243" i="32"/>
  <c r="X243" i="32"/>
  <c r="V243" i="32"/>
  <c r="U243" i="32"/>
  <c r="T243" i="32"/>
  <c r="AW242" i="32"/>
  <c r="AU242" i="32"/>
  <c r="AP242" i="32"/>
  <c r="BA242" i="32" s="1"/>
  <c r="AO242" i="32"/>
  <c r="AF242" i="32"/>
  <c r="AX242" i="32" s="1"/>
  <c r="Z242" i="32"/>
  <c r="AT242" i="32" s="1"/>
  <c r="S242" i="32"/>
  <c r="W242" i="32" s="1"/>
  <c r="AC242" i="32" s="1"/>
  <c r="AU241" i="32"/>
  <c r="AQ241" i="32"/>
  <c r="AY241" i="32" s="1"/>
  <c r="AP241" i="32"/>
  <c r="BA241" i="32" s="1"/>
  <c r="AO241" i="32"/>
  <c r="AZ241" i="32" s="1"/>
  <c r="AF241" i="32"/>
  <c r="AX241" i="32" s="1"/>
  <c r="Z241" i="32"/>
  <c r="S241" i="32"/>
  <c r="W241" i="32" s="1"/>
  <c r="AU240" i="32"/>
  <c r="AT240" i="32"/>
  <c r="AP240" i="32"/>
  <c r="AO240" i="32"/>
  <c r="AF240" i="32"/>
  <c r="AX240" i="32" s="1"/>
  <c r="AA240" i="32"/>
  <c r="Z240" i="32"/>
  <c r="S240" i="32"/>
  <c r="W240" i="32" s="1"/>
  <c r="AC240" i="32" s="1"/>
  <c r="AP239" i="32"/>
  <c r="AN239" i="32"/>
  <c r="AM239" i="32"/>
  <c r="AL239" i="32"/>
  <c r="AK239" i="32"/>
  <c r="AJ239" i="32"/>
  <c r="AI239" i="32"/>
  <c r="AH239" i="32"/>
  <c r="AE239" i="32"/>
  <c r="AD239" i="32"/>
  <c r="Y239" i="32"/>
  <c r="X239" i="32"/>
  <c r="V239" i="32"/>
  <c r="U239" i="32"/>
  <c r="T239" i="32"/>
  <c r="AU238" i="32"/>
  <c r="AT238" i="32"/>
  <c r="AP238" i="32"/>
  <c r="BA238" i="32" s="1"/>
  <c r="AO238" i="32"/>
  <c r="AF238" i="32"/>
  <c r="AX238" i="32" s="1"/>
  <c r="Z238" i="32"/>
  <c r="S238" i="32"/>
  <c r="W238" i="32" s="1"/>
  <c r="AU237" i="32"/>
  <c r="AP237" i="32"/>
  <c r="BA237" i="32" s="1"/>
  <c r="AO237" i="32"/>
  <c r="AZ237" i="32" s="1"/>
  <c r="AF237" i="32"/>
  <c r="AX237" i="32" s="1"/>
  <c r="Z237" i="32"/>
  <c r="AT237" i="32" s="1"/>
  <c r="W237" i="32"/>
  <c r="S237" i="32"/>
  <c r="AV236" i="32"/>
  <c r="AU236" i="32"/>
  <c r="AP236" i="32"/>
  <c r="BA236" i="32" s="1"/>
  <c r="AO236" i="32"/>
  <c r="AF236" i="32"/>
  <c r="AX236" i="32" s="1"/>
  <c r="Z236" i="32"/>
  <c r="AT236" i="32" s="1"/>
  <c r="S236" i="32"/>
  <c r="W236" i="32" s="1"/>
  <c r="AB236" i="32" s="1"/>
  <c r="AU235" i="32"/>
  <c r="AP235" i="32"/>
  <c r="BA235" i="32" s="1"/>
  <c r="AO235" i="32"/>
  <c r="AF235" i="32"/>
  <c r="AX235" i="32" s="1"/>
  <c r="Z235" i="32"/>
  <c r="AT235" i="32" s="1"/>
  <c r="S235" i="32"/>
  <c r="W235" i="32" s="1"/>
  <c r="AU234" i="32"/>
  <c r="AP234" i="32"/>
  <c r="BA234" i="32" s="1"/>
  <c r="AO234" i="32"/>
  <c r="AF234" i="32"/>
  <c r="AX234" i="32" s="1"/>
  <c r="Z234" i="32"/>
  <c r="AT234" i="32" s="1"/>
  <c r="S234" i="32"/>
  <c r="AZ233" i="32"/>
  <c r="AU233" i="32"/>
  <c r="AQ233" i="32"/>
  <c r="AY233" i="32" s="1"/>
  <c r="AP233" i="32"/>
  <c r="BA233" i="32" s="1"/>
  <c r="AO233" i="32"/>
  <c r="AF233" i="32"/>
  <c r="AA233" i="32"/>
  <c r="Z233" i="32"/>
  <c r="AT233" i="32" s="1"/>
  <c r="W233" i="32"/>
  <c r="S233" i="32"/>
  <c r="AN232" i="32"/>
  <c r="AM232" i="32"/>
  <c r="AL232" i="32"/>
  <c r="AK232" i="32"/>
  <c r="AJ232" i="32"/>
  <c r="AI232" i="32"/>
  <c r="AH232" i="32"/>
  <c r="AE232" i="32"/>
  <c r="AD232" i="32"/>
  <c r="Y232" i="32"/>
  <c r="X232" i="32"/>
  <c r="V232" i="32"/>
  <c r="U232" i="32"/>
  <c r="T232" i="32"/>
  <c r="AU231" i="32"/>
  <c r="AP231" i="32"/>
  <c r="BA231" i="32" s="1"/>
  <c r="AO231" i="32"/>
  <c r="AF231" i="32"/>
  <c r="AX231" i="32" s="1"/>
  <c r="Z231" i="32"/>
  <c r="AT231" i="32" s="1"/>
  <c r="S231" i="32"/>
  <c r="W231" i="32" s="1"/>
  <c r="AZ230" i="32"/>
  <c r="AU230" i="32"/>
  <c r="AT230" i="32"/>
  <c r="AP230" i="32"/>
  <c r="BA230" i="32" s="1"/>
  <c r="AO230" i="32"/>
  <c r="AF230" i="32"/>
  <c r="AX230" i="32" s="1"/>
  <c r="AC230" i="32"/>
  <c r="AW230" i="32" s="1"/>
  <c r="Z230" i="32"/>
  <c r="S230" i="32"/>
  <c r="W230" i="32" s="1"/>
  <c r="AU229" i="32"/>
  <c r="AP229" i="32"/>
  <c r="BA229" i="32" s="1"/>
  <c r="AO229" i="32"/>
  <c r="AZ229" i="32" s="1"/>
  <c r="AF229" i="32"/>
  <c r="AX229" i="32" s="1"/>
  <c r="Z229" i="32"/>
  <c r="AT229" i="32" s="1"/>
  <c r="W229" i="32"/>
  <c r="AS229" i="32" s="1"/>
  <c r="S229" i="32"/>
  <c r="AU228" i="32"/>
  <c r="AP228" i="32"/>
  <c r="AO228" i="32"/>
  <c r="AZ228" i="32" s="1"/>
  <c r="AF228" i="32"/>
  <c r="AX228" i="32" s="1"/>
  <c r="Z228" i="32"/>
  <c r="S228" i="32"/>
  <c r="W228" i="32" s="1"/>
  <c r="AC228" i="32" s="1"/>
  <c r="AW228" i="32" s="1"/>
  <c r="BA227" i="32"/>
  <c r="AZ227" i="32"/>
  <c r="AU227" i="32"/>
  <c r="AU232" i="32" s="1"/>
  <c r="AQ227" i="32"/>
  <c r="AY227" i="32" s="1"/>
  <c r="AP227" i="32"/>
  <c r="AO227" i="32"/>
  <c r="AF227" i="32"/>
  <c r="AX227" i="32" s="1"/>
  <c r="AB227" i="32"/>
  <c r="AV227" i="32" s="1"/>
  <c r="Z227" i="32"/>
  <c r="AT227" i="32" s="1"/>
  <c r="S227" i="32"/>
  <c r="W227" i="32" s="1"/>
  <c r="AC227" i="32" s="1"/>
  <c r="AW227" i="32" s="1"/>
  <c r="BA226" i="32"/>
  <c r="AX226" i="32"/>
  <c r="AU226" i="32"/>
  <c r="AP226" i="32"/>
  <c r="AO226" i="32"/>
  <c r="AF226" i="32"/>
  <c r="Z226" i="32"/>
  <c r="AT226" i="32" s="1"/>
  <c r="S226" i="32"/>
  <c r="AN225" i="32"/>
  <c r="AM225" i="32"/>
  <c r="AL225" i="32"/>
  <c r="AK225" i="32"/>
  <c r="AJ225" i="32"/>
  <c r="AI225" i="32"/>
  <c r="AH225" i="32"/>
  <c r="AE225" i="32"/>
  <c r="AD225" i="32"/>
  <c r="Y225" i="32"/>
  <c r="X225" i="32"/>
  <c r="V225" i="32"/>
  <c r="U225" i="32"/>
  <c r="T225" i="32"/>
  <c r="AU224" i="32"/>
  <c r="AP224" i="32"/>
  <c r="BA224" i="32" s="1"/>
  <c r="AO224" i="32"/>
  <c r="AZ224" i="32" s="1"/>
  <c r="AF224" i="32"/>
  <c r="AX224" i="32" s="1"/>
  <c r="Z224" i="32"/>
  <c r="AT224" i="32" s="1"/>
  <c r="W224" i="32"/>
  <c r="S224" i="32"/>
  <c r="AU223" i="32"/>
  <c r="AP223" i="32"/>
  <c r="AO223" i="32"/>
  <c r="AZ223" i="32" s="1"/>
  <c r="AF223" i="32"/>
  <c r="AX223" i="32" s="1"/>
  <c r="Z223" i="32"/>
  <c r="S223" i="32"/>
  <c r="W223" i="32" s="1"/>
  <c r="AC223" i="32" s="1"/>
  <c r="AW223" i="32" s="1"/>
  <c r="BA222" i="32"/>
  <c r="AU222" i="32"/>
  <c r="AQ222" i="32"/>
  <c r="AY222" i="32" s="1"/>
  <c r="AP222" i="32"/>
  <c r="AO222" i="32"/>
  <c r="AO225" i="32" s="1"/>
  <c r="AF222" i="32"/>
  <c r="AB222" i="32"/>
  <c r="Z222" i="32"/>
  <c r="S222" i="32"/>
  <c r="W222" i="32" s="1"/>
  <c r="AC222" i="32" s="1"/>
  <c r="AW222" i="32" s="1"/>
  <c r="BA221" i="32"/>
  <c r="AP221" i="32"/>
  <c r="AN221" i="32"/>
  <c r="AM221" i="32"/>
  <c r="AL221" i="32"/>
  <c r="AK221" i="32"/>
  <c r="AJ221" i="32"/>
  <c r="AI221" i="32"/>
  <c r="AH221" i="32"/>
  <c r="AE221" i="32"/>
  <c r="AD221" i="32"/>
  <c r="Z221" i="32"/>
  <c r="Y221" i="32"/>
  <c r="X221" i="32"/>
  <c r="V221" i="32"/>
  <c r="U221" i="32"/>
  <c r="T221" i="32"/>
  <c r="AU220" i="32"/>
  <c r="AU221" i="32" s="1"/>
  <c r="AP220" i="32"/>
  <c r="BA220" i="32" s="1"/>
  <c r="AO220" i="32"/>
  <c r="AF220" i="32"/>
  <c r="Z220" i="32"/>
  <c r="AT220" i="32" s="1"/>
  <c r="AT221" i="32" s="1"/>
  <c r="S220" i="32"/>
  <c r="AN219" i="32"/>
  <c r="AM219" i="32"/>
  <c r="AL219" i="32"/>
  <c r="AK219" i="32"/>
  <c r="AJ219" i="32"/>
  <c r="AI219" i="32"/>
  <c r="AH219" i="32"/>
  <c r="AE219" i="32"/>
  <c r="AD219" i="32"/>
  <c r="Y219" i="32"/>
  <c r="X219" i="32"/>
  <c r="V219" i="32"/>
  <c r="U219" i="32"/>
  <c r="T219" i="32"/>
  <c r="AU218" i="32"/>
  <c r="AP218" i="32"/>
  <c r="BA218" i="32" s="1"/>
  <c r="AO218" i="32"/>
  <c r="AZ218" i="32" s="1"/>
  <c r="AF218" i="32"/>
  <c r="AX218" i="32" s="1"/>
  <c r="Z218" i="32"/>
  <c r="AT218" i="32" s="1"/>
  <c r="S218" i="32"/>
  <c r="W218" i="32" s="1"/>
  <c r="AU217" i="32"/>
  <c r="AP217" i="32"/>
  <c r="AO217" i="32"/>
  <c r="AZ217" i="32" s="1"/>
  <c r="AF217" i="32"/>
  <c r="AX217" i="32" s="1"/>
  <c r="Z217" i="32"/>
  <c r="S217" i="32"/>
  <c r="W217" i="32" s="1"/>
  <c r="AC217" i="32" s="1"/>
  <c r="AW217" i="32" s="1"/>
  <c r="AZ216" i="32"/>
  <c r="AU216" i="32"/>
  <c r="AP216" i="32"/>
  <c r="BA216" i="32" s="1"/>
  <c r="AO216" i="32"/>
  <c r="AF216" i="32"/>
  <c r="AX216" i="32" s="1"/>
  <c r="Z216" i="32"/>
  <c r="AT216" i="32" s="1"/>
  <c r="S216" i="32"/>
  <c r="W216" i="32" s="1"/>
  <c r="AC216" i="32" s="1"/>
  <c r="AW216" i="32" s="1"/>
  <c r="AU215" i="32"/>
  <c r="AT215" i="32"/>
  <c r="AP215" i="32"/>
  <c r="BA215" i="32" s="1"/>
  <c r="AO215" i="32"/>
  <c r="AF215" i="32"/>
  <c r="AX215" i="32" s="1"/>
  <c r="AB215" i="32"/>
  <c r="AV215" i="32" s="1"/>
  <c r="Z215" i="32"/>
  <c r="S215" i="32"/>
  <c r="W215" i="32" s="1"/>
  <c r="AU214" i="32"/>
  <c r="AQ214" i="32"/>
  <c r="AY214" i="32" s="1"/>
  <c r="AP214" i="32"/>
  <c r="BA214" i="32" s="1"/>
  <c r="AO214" i="32"/>
  <c r="AZ214" i="32" s="1"/>
  <c r="AF214" i="32"/>
  <c r="AX214" i="32" s="1"/>
  <c r="Z214" i="32"/>
  <c r="AT214" i="32" s="1"/>
  <c r="S214" i="32"/>
  <c r="AU213" i="32"/>
  <c r="AT213" i="32"/>
  <c r="AP213" i="32"/>
  <c r="BA213" i="32" s="1"/>
  <c r="AO213" i="32"/>
  <c r="AF213" i="32"/>
  <c r="Z213" i="32"/>
  <c r="W213" i="32"/>
  <c r="AA213" i="32" s="1"/>
  <c r="S213" i="32"/>
  <c r="AN212" i="32"/>
  <c r="AM212" i="32"/>
  <c r="AL212" i="32"/>
  <c r="AK212" i="32"/>
  <c r="AJ212" i="32"/>
  <c r="AI212" i="32"/>
  <c r="AH212" i="32"/>
  <c r="AE212" i="32"/>
  <c r="AD212" i="32"/>
  <c r="Y212" i="32"/>
  <c r="X212" i="32"/>
  <c r="V212" i="32"/>
  <c r="U212" i="32"/>
  <c r="T212" i="32"/>
  <c r="BA211" i="32"/>
  <c r="AU211" i="32"/>
  <c r="AP211" i="32"/>
  <c r="AO211" i="32"/>
  <c r="AF211" i="32"/>
  <c r="AX211" i="32" s="1"/>
  <c r="Z211" i="32"/>
  <c r="AT211" i="32" s="1"/>
  <c r="S211" i="32"/>
  <c r="W211" i="32" s="1"/>
  <c r="AX210" i="32"/>
  <c r="AU210" i="32"/>
  <c r="AP210" i="32"/>
  <c r="BA210" i="32" s="1"/>
  <c r="AO210" i="32"/>
  <c r="AZ210" i="32" s="1"/>
  <c r="AF210" i="32"/>
  <c r="Z210" i="32"/>
  <c r="AT210" i="32" s="1"/>
  <c r="W210" i="32"/>
  <c r="AB210" i="32" s="1"/>
  <c r="AV210" i="32" s="1"/>
  <c r="S210" i="32"/>
  <c r="AU209" i="32"/>
  <c r="AP209" i="32"/>
  <c r="BA209" i="32" s="1"/>
  <c r="AO209" i="32"/>
  <c r="AZ209" i="32" s="1"/>
  <c r="AF209" i="32"/>
  <c r="AX209" i="32" s="1"/>
  <c r="Z209" i="32"/>
  <c r="AT209" i="32" s="1"/>
  <c r="S209" i="32"/>
  <c r="W209" i="32" s="1"/>
  <c r="AU208" i="32"/>
  <c r="AP208" i="32"/>
  <c r="AO208" i="32"/>
  <c r="AZ208" i="32" s="1"/>
  <c r="AF208" i="32"/>
  <c r="AX208" i="32" s="1"/>
  <c r="Z208" i="32"/>
  <c r="W208" i="32"/>
  <c r="AC208" i="32" s="1"/>
  <c r="AW208" i="32" s="1"/>
  <c r="S208" i="32"/>
  <c r="AZ207" i="32"/>
  <c r="AU207" i="32"/>
  <c r="AP207" i="32"/>
  <c r="BA207" i="32" s="1"/>
  <c r="AO207" i="32"/>
  <c r="AF207" i="32"/>
  <c r="AX207" i="32" s="1"/>
  <c r="Z207" i="32"/>
  <c r="AT207" i="32" s="1"/>
  <c r="S207" i="32"/>
  <c r="W207" i="32" s="1"/>
  <c r="AC207" i="32" s="1"/>
  <c r="AW207" i="32" s="1"/>
  <c r="AU206" i="32"/>
  <c r="AP206" i="32"/>
  <c r="BA206" i="32" s="1"/>
  <c r="AO206" i="32"/>
  <c r="AF206" i="32"/>
  <c r="AX206" i="32" s="1"/>
  <c r="Z206" i="32"/>
  <c r="AT206" i="32" s="1"/>
  <c r="S206" i="32"/>
  <c r="W206" i="32" s="1"/>
  <c r="AU205" i="32"/>
  <c r="AT205" i="32"/>
  <c r="AP205" i="32"/>
  <c r="BA205" i="32" s="1"/>
  <c r="AO205" i="32"/>
  <c r="AQ205" i="32" s="1"/>
  <c r="AY205" i="32" s="1"/>
  <c r="AF205" i="32"/>
  <c r="AX205" i="32" s="1"/>
  <c r="Z205" i="32"/>
  <c r="S205" i="32"/>
  <c r="W205" i="32" s="1"/>
  <c r="AC205" i="32" s="1"/>
  <c r="AW205" i="32" s="1"/>
  <c r="AZ204" i="32"/>
  <c r="AU204" i="32"/>
  <c r="AT204" i="32"/>
  <c r="AQ204" i="32"/>
  <c r="AY204" i="32" s="1"/>
  <c r="AP204" i="32"/>
  <c r="AO204" i="32"/>
  <c r="AF204" i="32"/>
  <c r="AX204" i="32" s="1"/>
  <c r="Z204" i="32"/>
  <c r="S204" i="32"/>
  <c r="W204" i="32" s="1"/>
  <c r="AA204" i="32" s="1"/>
  <c r="AN203" i="32"/>
  <c r="AM203" i="32"/>
  <c r="AL203" i="32"/>
  <c r="AK203" i="32"/>
  <c r="AJ203" i="32"/>
  <c r="AI203" i="32"/>
  <c r="AH203" i="32"/>
  <c r="AF203" i="32"/>
  <c r="AE203" i="32"/>
  <c r="AD203" i="32"/>
  <c r="Y203" i="32"/>
  <c r="X203" i="32"/>
  <c r="V203" i="32"/>
  <c r="U203" i="32"/>
  <c r="T203" i="32"/>
  <c r="BA202" i="32"/>
  <c r="AU202" i="32"/>
  <c r="AP202" i="32"/>
  <c r="AO202" i="32"/>
  <c r="AZ202" i="32" s="1"/>
  <c r="AF202" i="32"/>
  <c r="AX202" i="32" s="1"/>
  <c r="Z202" i="32"/>
  <c r="AT202" i="32" s="1"/>
  <c r="S202" i="32"/>
  <c r="W202" i="32" s="1"/>
  <c r="AS202" i="32" s="1"/>
  <c r="AZ201" i="32"/>
  <c r="AU201" i="32"/>
  <c r="AP201" i="32"/>
  <c r="BA201" i="32" s="1"/>
  <c r="AO201" i="32"/>
  <c r="AF201" i="32"/>
  <c r="AX201" i="32" s="1"/>
  <c r="Z201" i="32"/>
  <c r="AT201" i="32" s="1"/>
  <c r="S201" i="32"/>
  <c r="W201" i="32" s="1"/>
  <c r="AU200" i="32"/>
  <c r="AP200" i="32"/>
  <c r="BA200" i="32" s="1"/>
  <c r="AO200" i="32"/>
  <c r="AZ200" i="32" s="1"/>
  <c r="AF200" i="32"/>
  <c r="AX200" i="32" s="1"/>
  <c r="Z200" i="32"/>
  <c r="AT200" i="32" s="1"/>
  <c r="W200" i="32"/>
  <c r="S200" i="32"/>
  <c r="AU199" i="32"/>
  <c r="AP199" i="32"/>
  <c r="AO199" i="32"/>
  <c r="AZ199" i="32" s="1"/>
  <c r="AF199" i="32"/>
  <c r="AX199" i="32" s="1"/>
  <c r="Z199" i="32"/>
  <c r="W199" i="32"/>
  <c r="AC199" i="32" s="1"/>
  <c r="AW199" i="32" s="1"/>
  <c r="S199" i="32"/>
  <c r="AU198" i="32"/>
  <c r="AU203" i="32" s="1"/>
  <c r="AP198" i="32"/>
  <c r="BA198" i="32" s="1"/>
  <c r="AO198" i="32"/>
  <c r="AF198" i="32"/>
  <c r="AX198" i="32" s="1"/>
  <c r="Z198" i="32"/>
  <c r="S198" i="32"/>
  <c r="AN197" i="32"/>
  <c r="AM197" i="32"/>
  <c r="AL197" i="32"/>
  <c r="AK197" i="32"/>
  <c r="AJ197" i="32"/>
  <c r="AI197" i="32"/>
  <c r="AH197" i="32"/>
  <c r="AE197" i="32"/>
  <c r="AD197" i="32"/>
  <c r="Y197" i="32"/>
  <c r="X197" i="32"/>
  <c r="V197" i="32"/>
  <c r="U197" i="32"/>
  <c r="T197" i="32"/>
  <c r="AU196" i="32"/>
  <c r="AP196" i="32"/>
  <c r="BA196" i="32" s="1"/>
  <c r="AO196" i="32"/>
  <c r="AF196" i="32"/>
  <c r="AX196" i="32" s="1"/>
  <c r="Z196" i="32"/>
  <c r="AT196" i="32" s="1"/>
  <c r="S196" i="32"/>
  <c r="W196" i="32" s="1"/>
  <c r="AB196" i="32" s="1"/>
  <c r="AV196" i="32" s="1"/>
  <c r="AU195" i="32"/>
  <c r="AP195" i="32"/>
  <c r="BA195" i="32" s="1"/>
  <c r="AO195" i="32"/>
  <c r="AQ195" i="32" s="1"/>
  <c r="AY195" i="32" s="1"/>
  <c r="AF195" i="32"/>
  <c r="AX195" i="32" s="1"/>
  <c r="Z195" i="32"/>
  <c r="S195" i="32"/>
  <c r="AU194" i="32"/>
  <c r="AU197" i="32" s="1"/>
  <c r="AP194" i="32"/>
  <c r="BA194" i="32" s="1"/>
  <c r="AO194" i="32"/>
  <c r="AF194" i="32"/>
  <c r="AX194" i="32" s="1"/>
  <c r="Z194" i="32"/>
  <c r="AT194" i="32" s="1"/>
  <c r="W194" i="32"/>
  <c r="AA194" i="32" s="1"/>
  <c r="S194" i="32"/>
  <c r="AN193" i="32"/>
  <c r="AM193" i="32"/>
  <c r="AL193" i="32"/>
  <c r="AK193" i="32"/>
  <c r="AJ193" i="32"/>
  <c r="AI193" i="32"/>
  <c r="AH193" i="32"/>
  <c r="AE193" i="32"/>
  <c r="AD193" i="32"/>
  <c r="Y193" i="32"/>
  <c r="X193" i="32"/>
  <c r="V193" i="32"/>
  <c r="U193" i="32"/>
  <c r="T193" i="32"/>
  <c r="BA192" i="32"/>
  <c r="AU192" i="32"/>
  <c r="AP192" i="32"/>
  <c r="AO192" i="32"/>
  <c r="AF192" i="32"/>
  <c r="AX192" i="32" s="1"/>
  <c r="Z192" i="32"/>
  <c r="AT192" i="32" s="1"/>
  <c r="S192" i="32"/>
  <c r="W192" i="32" s="1"/>
  <c r="AX191" i="32"/>
  <c r="AU191" i="32"/>
  <c r="AS191" i="32"/>
  <c r="AP191" i="32"/>
  <c r="BA191" i="32" s="1"/>
  <c r="AO191" i="32"/>
  <c r="AZ191" i="32" s="1"/>
  <c r="AF191" i="32"/>
  <c r="Z191" i="32"/>
  <c r="AT191" i="32" s="1"/>
  <c r="W191" i="32"/>
  <c r="S191" i="32"/>
  <c r="AU190" i="32"/>
  <c r="AT190" i="32"/>
  <c r="AP190" i="32"/>
  <c r="BA190" i="32" s="1"/>
  <c r="AO190" i="32"/>
  <c r="AF190" i="32"/>
  <c r="AX190" i="32" s="1"/>
  <c r="Z190" i="32"/>
  <c r="S190" i="32"/>
  <c r="W190" i="32" s="1"/>
  <c r="AX189" i="32"/>
  <c r="AU189" i="32"/>
  <c r="AT189" i="32"/>
  <c r="AP189" i="32"/>
  <c r="AO189" i="32"/>
  <c r="AZ189" i="32" s="1"/>
  <c r="AF189" i="32"/>
  <c r="AC189" i="32"/>
  <c r="AW189" i="32" s="1"/>
  <c r="Z189" i="32"/>
  <c r="W189" i="32"/>
  <c r="S189" i="32"/>
  <c r="AU188" i="32"/>
  <c r="AU193" i="32" s="1"/>
  <c r="AP188" i="32"/>
  <c r="AO188" i="32"/>
  <c r="AZ188" i="32" s="1"/>
  <c r="AF188" i="32"/>
  <c r="AX188" i="32" s="1"/>
  <c r="Z188" i="32"/>
  <c r="AT188" i="32" s="1"/>
  <c r="S188" i="32"/>
  <c r="W188" i="32" s="1"/>
  <c r="AX187" i="32"/>
  <c r="AU187" i="32"/>
  <c r="AP187" i="32"/>
  <c r="BA187" i="32" s="1"/>
  <c r="AO187" i="32"/>
  <c r="AF187" i="32"/>
  <c r="Z187" i="32"/>
  <c r="AT187" i="32" s="1"/>
  <c r="S187" i="32"/>
  <c r="AN186" i="32"/>
  <c r="AM186" i="32"/>
  <c r="AL186" i="32"/>
  <c r="AK186" i="32"/>
  <c r="AJ186" i="32"/>
  <c r="AI186" i="32"/>
  <c r="AH186" i="32"/>
  <c r="AE186" i="32"/>
  <c r="AD186" i="32"/>
  <c r="Y186" i="32"/>
  <c r="X186" i="32"/>
  <c r="V186" i="32"/>
  <c r="U186" i="32"/>
  <c r="T186" i="32"/>
  <c r="AU185" i="32"/>
  <c r="AT185" i="32"/>
  <c r="AS185" i="32"/>
  <c r="AP185" i="32"/>
  <c r="BA185" i="32" s="1"/>
  <c r="AO185" i="32"/>
  <c r="AF185" i="32"/>
  <c r="AX185" i="32" s="1"/>
  <c r="AB185" i="32"/>
  <c r="AV185" i="32" s="1"/>
  <c r="Z185" i="32"/>
  <c r="S185" i="32"/>
  <c r="W185" i="32" s="1"/>
  <c r="AC185" i="32" s="1"/>
  <c r="AW185" i="32" s="1"/>
  <c r="AX184" i="32"/>
  <c r="AU184" i="32"/>
  <c r="AP184" i="32"/>
  <c r="BA184" i="32" s="1"/>
  <c r="AO184" i="32"/>
  <c r="AQ184" i="32" s="1"/>
  <c r="AY184" i="32" s="1"/>
  <c r="AF184" i="32"/>
  <c r="Z184" i="32"/>
  <c r="AT184" i="32" s="1"/>
  <c r="S184" i="32"/>
  <c r="W184" i="32" s="1"/>
  <c r="AU183" i="32"/>
  <c r="AU186" i="32" s="1"/>
  <c r="AP183" i="32"/>
  <c r="AO183" i="32"/>
  <c r="AF183" i="32"/>
  <c r="Z183" i="32"/>
  <c r="Z186" i="32" s="1"/>
  <c r="S183" i="32"/>
  <c r="AN182" i="32"/>
  <c r="AM182" i="32"/>
  <c r="AL182" i="32"/>
  <c r="AK182" i="32"/>
  <c r="AJ182" i="32"/>
  <c r="AI182" i="32"/>
  <c r="AH182" i="32"/>
  <c r="AE182" i="32"/>
  <c r="AD182" i="32"/>
  <c r="Y182" i="32"/>
  <c r="X182" i="32"/>
  <c r="V182" i="32"/>
  <c r="U182" i="32"/>
  <c r="T182" i="32"/>
  <c r="AU181" i="32"/>
  <c r="AP181" i="32"/>
  <c r="AO181" i="32"/>
  <c r="AZ181" i="32" s="1"/>
  <c r="AF181" i="32"/>
  <c r="AX181" i="32" s="1"/>
  <c r="Z181" i="32"/>
  <c r="AT181" i="32" s="1"/>
  <c r="W181" i="32"/>
  <c r="S181" i="32"/>
  <c r="AU180" i="32"/>
  <c r="AP180" i="32"/>
  <c r="BA180" i="32" s="1"/>
  <c r="AO180" i="32"/>
  <c r="AF180" i="32"/>
  <c r="AX180" i="32" s="1"/>
  <c r="Z180" i="32"/>
  <c r="AT180" i="32" s="1"/>
  <c r="S180" i="32"/>
  <c r="AZ179" i="32"/>
  <c r="AU179" i="32"/>
  <c r="AP179" i="32"/>
  <c r="AO179" i="32"/>
  <c r="AF179" i="32"/>
  <c r="AX179" i="32" s="1"/>
  <c r="Z179" i="32"/>
  <c r="AT179" i="32" s="1"/>
  <c r="W179" i="32"/>
  <c r="S179" i="32"/>
  <c r="AU178" i="32"/>
  <c r="AP178" i="32"/>
  <c r="BA178" i="32" s="1"/>
  <c r="AO178" i="32"/>
  <c r="AF178" i="32"/>
  <c r="Z178" i="32"/>
  <c r="AT178" i="32" s="1"/>
  <c r="W178" i="32"/>
  <c r="S178" i="32"/>
  <c r="AZ177" i="32"/>
  <c r="AU177" i="32"/>
  <c r="AP177" i="32"/>
  <c r="BA177" i="32" s="1"/>
  <c r="AO177" i="32"/>
  <c r="AF177" i="32"/>
  <c r="AX177" i="32" s="1"/>
  <c r="Z177" i="32"/>
  <c r="AT177" i="32" s="1"/>
  <c r="S177" i="32"/>
  <c r="W177" i="32" s="1"/>
  <c r="AC177" i="32" s="1"/>
  <c r="AN176" i="32"/>
  <c r="AM176" i="32"/>
  <c r="AL176" i="32"/>
  <c r="AK176" i="32"/>
  <c r="AJ176" i="32"/>
  <c r="AI176" i="32"/>
  <c r="AH176" i="32"/>
  <c r="AE176" i="32"/>
  <c r="AD176" i="32"/>
  <c r="Y176" i="32"/>
  <c r="X176" i="32"/>
  <c r="V176" i="32"/>
  <c r="U176" i="32"/>
  <c r="T176" i="32"/>
  <c r="AU175" i="32"/>
  <c r="AS175" i="32"/>
  <c r="AP175" i="32"/>
  <c r="BA175" i="32" s="1"/>
  <c r="AO175" i="32"/>
  <c r="AF175" i="32"/>
  <c r="AX175" i="32" s="1"/>
  <c r="AB175" i="32"/>
  <c r="AV175" i="32" s="1"/>
  <c r="Z175" i="32"/>
  <c r="AT175" i="32" s="1"/>
  <c r="S175" i="32"/>
  <c r="W175" i="32" s="1"/>
  <c r="AC175" i="32" s="1"/>
  <c r="AW175" i="32" s="1"/>
  <c r="AU174" i="32"/>
  <c r="AP174" i="32"/>
  <c r="BA174" i="32" s="1"/>
  <c r="AO174" i="32"/>
  <c r="AF174" i="32"/>
  <c r="AX174" i="32" s="1"/>
  <c r="Z174" i="32"/>
  <c r="AT174" i="32" s="1"/>
  <c r="W174" i="32"/>
  <c r="AC174" i="32" s="1"/>
  <c r="AW174" i="32" s="1"/>
  <c r="S174" i="32"/>
  <c r="AU173" i="32"/>
  <c r="AP173" i="32"/>
  <c r="BA173" i="32" s="1"/>
  <c r="AO173" i="32"/>
  <c r="AQ173" i="32" s="1"/>
  <c r="AY173" i="32" s="1"/>
  <c r="AF173" i="32"/>
  <c r="AX173" i="32" s="1"/>
  <c r="Z173" i="32"/>
  <c r="S173" i="32"/>
  <c r="W173" i="32" s="1"/>
  <c r="AX172" i="32"/>
  <c r="AU172" i="32"/>
  <c r="AP172" i="32"/>
  <c r="BA172" i="32" s="1"/>
  <c r="AO172" i="32"/>
  <c r="AF172" i="32"/>
  <c r="AB172" i="32"/>
  <c r="AV172" i="32" s="1"/>
  <c r="Z172" i="32"/>
  <c r="S172" i="32"/>
  <c r="W172" i="32" s="1"/>
  <c r="AC172" i="32" s="1"/>
  <c r="AW172" i="32" s="1"/>
  <c r="BA171" i="32"/>
  <c r="AU171" i="32"/>
  <c r="AP171" i="32"/>
  <c r="AO171" i="32"/>
  <c r="AF171" i="32"/>
  <c r="AX171" i="32" s="1"/>
  <c r="Z171" i="32"/>
  <c r="AT171" i="32" s="1"/>
  <c r="S171" i="32"/>
  <c r="W171" i="32" s="1"/>
  <c r="AU170" i="32"/>
  <c r="AP170" i="32"/>
  <c r="AO170" i="32"/>
  <c r="AZ170" i="32" s="1"/>
  <c r="AF170" i="32"/>
  <c r="AX170" i="32" s="1"/>
  <c r="Z170" i="32"/>
  <c r="W170" i="32"/>
  <c r="S170" i="32"/>
  <c r="AN169" i="32"/>
  <c r="AM169" i="32"/>
  <c r="AL169" i="32"/>
  <c r="AK169" i="32"/>
  <c r="AJ169" i="32"/>
  <c r="AI169" i="32"/>
  <c r="AH169" i="32"/>
  <c r="AE169" i="32"/>
  <c r="AD169" i="32"/>
  <c r="Y169" i="32"/>
  <c r="X169" i="32"/>
  <c r="V169" i="32"/>
  <c r="U169" i="32"/>
  <c r="T169" i="32"/>
  <c r="AU168" i="32"/>
  <c r="AP168" i="32"/>
  <c r="BA168" i="32" s="1"/>
  <c r="AO168" i="32"/>
  <c r="AZ168" i="32" s="1"/>
  <c r="AF168" i="32"/>
  <c r="AX168" i="32" s="1"/>
  <c r="Z168" i="32"/>
  <c r="AT168" i="32" s="1"/>
  <c r="S168" i="32"/>
  <c r="W168" i="32" s="1"/>
  <c r="AX167" i="32"/>
  <c r="AU167" i="32"/>
  <c r="AP167" i="32"/>
  <c r="BA167" i="32" s="1"/>
  <c r="AO167" i="32"/>
  <c r="AQ167" i="32" s="1"/>
  <c r="AY167" i="32" s="1"/>
  <c r="AF167" i="32"/>
  <c r="Z167" i="32"/>
  <c r="AT167" i="32" s="1"/>
  <c r="S167" i="32"/>
  <c r="W167" i="32" s="1"/>
  <c r="AX166" i="32"/>
  <c r="AU166" i="32"/>
  <c r="AP166" i="32"/>
  <c r="BA166" i="32" s="1"/>
  <c r="AO166" i="32"/>
  <c r="AF166" i="32"/>
  <c r="Z166" i="32"/>
  <c r="AT166" i="32" s="1"/>
  <c r="S166" i="32"/>
  <c r="W166" i="32" s="1"/>
  <c r="AZ165" i="32"/>
  <c r="AU165" i="32"/>
  <c r="AT165" i="32"/>
  <c r="AP165" i="32"/>
  <c r="BA165" i="32" s="1"/>
  <c r="AO165" i="32"/>
  <c r="AF165" i="32"/>
  <c r="AX165" i="32" s="1"/>
  <c r="Z165" i="32"/>
  <c r="S165" i="32"/>
  <c r="W165" i="32" s="1"/>
  <c r="AC165" i="32" s="1"/>
  <c r="AW165" i="32" s="1"/>
  <c r="AU164" i="32"/>
  <c r="AQ164" i="32"/>
  <c r="AY164" i="32" s="1"/>
  <c r="AP164" i="32"/>
  <c r="BA164" i="32" s="1"/>
  <c r="AO164" i="32"/>
  <c r="AZ164" i="32" s="1"/>
  <c r="AF164" i="32"/>
  <c r="AX164" i="32" s="1"/>
  <c r="Z164" i="32"/>
  <c r="S164" i="32"/>
  <c r="W164" i="32" s="1"/>
  <c r="AU163" i="32"/>
  <c r="AP163" i="32"/>
  <c r="AO163" i="32"/>
  <c r="AF163" i="32"/>
  <c r="AX163" i="32" s="1"/>
  <c r="Z163" i="32"/>
  <c r="AT163" i="32" s="1"/>
  <c r="S163" i="32"/>
  <c r="AN162" i="32"/>
  <c r="AM162" i="32"/>
  <c r="AL162" i="32"/>
  <c r="AK162" i="32"/>
  <c r="AJ162" i="32"/>
  <c r="AI162" i="32"/>
  <c r="AH162" i="32"/>
  <c r="AE162" i="32"/>
  <c r="AD162" i="32"/>
  <c r="Y162" i="32"/>
  <c r="X162" i="32"/>
  <c r="V162" i="32"/>
  <c r="U162" i="32"/>
  <c r="T162" i="32"/>
  <c r="AX161" i="32"/>
  <c r="AU161" i="32"/>
  <c r="AT161" i="32"/>
  <c r="AP161" i="32"/>
  <c r="BA161" i="32" s="1"/>
  <c r="AO161" i="32"/>
  <c r="AF161" i="32"/>
  <c r="AB161" i="32"/>
  <c r="AV161" i="32" s="1"/>
  <c r="Z161" i="32"/>
  <c r="S161" i="32"/>
  <c r="W161" i="32" s="1"/>
  <c r="AU160" i="32"/>
  <c r="AP160" i="32"/>
  <c r="BA160" i="32" s="1"/>
  <c r="AO160" i="32"/>
  <c r="AZ160" i="32" s="1"/>
  <c r="AF160" i="32"/>
  <c r="AX160" i="32" s="1"/>
  <c r="Z160" i="32"/>
  <c r="AT160" i="32" s="1"/>
  <c r="W160" i="32"/>
  <c r="S160" i="32"/>
  <c r="BA159" i="32"/>
  <c r="AU159" i="32"/>
  <c r="AP159" i="32"/>
  <c r="AO159" i="32"/>
  <c r="AZ159" i="32" s="1"/>
  <c r="AF159" i="32"/>
  <c r="AX159" i="32" s="1"/>
  <c r="Z159" i="32"/>
  <c r="AT159" i="32" s="1"/>
  <c r="S159" i="32"/>
  <c r="W159" i="32" s="1"/>
  <c r="AA159" i="32" s="1"/>
  <c r="BA158" i="32"/>
  <c r="AX158" i="32"/>
  <c r="AU158" i="32"/>
  <c r="AT158" i="32"/>
  <c r="AP158" i="32"/>
  <c r="AO158" i="32"/>
  <c r="AF158" i="32"/>
  <c r="Z158" i="32"/>
  <c r="S158" i="32"/>
  <c r="W158" i="32" s="1"/>
  <c r="AX157" i="32"/>
  <c r="AU157" i="32"/>
  <c r="AP157" i="32"/>
  <c r="BA157" i="32" s="1"/>
  <c r="AO157" i="32"/>
  <c r="AF157" i="32"/>
  <c r="Z157" i="32"/>
  <c r="AT157" i="32" s="1"/>
  <c r="S157" i="32"/>
  <c r="AU156" i="32"/>
  <c r="AP156" i="32"/>
  <c r="AP162" i="32" s="1"/>
  <c r="AO156" i="32"/>
  <c r="AZ156" i="32" s="1"/>
  <c r="AF156" i="32"/>
  <c r="AX156" i="32" s="1"/>
  <c r="Z156" i="32"/>
  <c r="S156" i="32"/>
  <c r="W156" i="32" s="1"/>
  <c r="AC156" i="32" s="1"/>
  <c r="AW156" i="32" s="1"/>
  <c r="AN155" i="32"/>
  <c r="AM155" i="32"/>
  <c r="AL155" i="32"/>
  <c r="AK155" i="32"/>
  <c r="AJ155" i="32"/>
  <c r="AI155" i="32"/>
  <c r="AH155" i="32"/>
  <c r="AE155" i="32"/>
  <c r="AD155" i="32"/>
  <c r="Y155" i="32"/>
  <c r="X155" i="32"/>
  <c r="V155" i="32"/>
  <c r="U155" i="32"/>
  <c r="T155" i="32"/>
  <c r="AU154" i="32"/>
  <c r="AP154" i="32"/>
  <c r="BA154" i="32" s="1"/>
  <c r="AO154" i="32"/>
  <c r="AZ154" i="32" s="1"/>
  <c r="AF154" i="32"/>
  <c r="AX154" i="32" s="1"/>
  <c r="Z154" i="32"/>
  <c r="AT154" i="32" s="1"/>
  <c r="S154" i="32"/>
  <c r="W154" i="32" s="1"/>
  <c r="AU153" i="32"/>
  <c r="AP153" i="32"/>
  <c r="BA153" i="32" s="1"/>
  <c r="AO153" i="32"/>
  <c r="AQ153" i="32" s="1"/>
  <c r="AY153" i="32" s="1"/>
  <c r="AF153" i="32"/>
  <c r="AX153" i="32" s="1"/>
  <c r="AA153" i="32"/>
  <c r="Z153" i="32"/>
  <c r="AT153" i="32" s="1"/>
  <c r="S153" i="32"/>
  <c r="W153" i="32" s="1"/>
  <c r="AC153" i="32" s="1"/>
  <c r="AW153" i="32" s="1"/>
  <c r="AU152" i="32"/>
  <c r="AP152" i="32"/>
  <c r="BA152" i="32" s="1"/>
  <c r="AO152" i="32"/>
  <c r="AF152" i="32"/>
  <c r="AX152" i="32" s="1"/>
  <c r="Z152" i="32"/>
  <c r="AT152" i="32" s="1"/>
  <c r="S152" i="32"/>
  <c r="W152" i="32" s="1"/>
  <c r="AU151" i="32"/>
  <c r="AP151" i="32"/>
  <c r="BA151" i="32" s="1"/>
  <c r="AO151" i="32"/>
  <c r="AZ151" i="32" s="1"/>
  <c r="AF151" i="32"/>
  <c r="AX151" i="32" s="1"/>
  <c r="Z151" i="32"/>
  <c r="AT151" i="32" s="1"/>
  <c r="W151" i="32"/>
  <c r="S151" i="32"/>
  <c r="AU150" i="32"/>
  <c r="AP150" i="32"/>
  <c r="BA150" i="32" s="1"/>
  <c r="AO150" i="32"/>
  <c r="AZ150" i="32" s="1"/>
  <c r="AF150" i="32"/>
  <c r="AX150" i="32" s="1"/>
  <c r="Z150" i="32"/>
  <c r="AT150" i="32" s="1"/>
  <c r="S150" i="32"/>
  <c r="W150" i="32" s="1"/>
  <c r="AZ149" i="32"/>
  <c r="AU149" i="32"/>
  <c r="AP149" i="32"/>
  <c r="AO149" i="32"/>
  <c r="AF149" i="32"/>
  <c r="Z149" i="32"/>
  <c r="S149" i="32"/>
  <c r="W149" i="32" s="1"/>
  <c r="AC149" i="32" s="1"/>
  <c r="AN148" i="32"/>
  <c r="AM148" i="32"/>
  <c r="AL148" i="32"/>
  <c r="AK148" i="32"/>
  <c r="AJ148" i="32"/>
  <c r="AI148" i="32"/>
  <c r="AH148" i="32"/>
  <c r="AE148" i="32"/>
  <c r="AD148" i="32"/>
  <c r="Y148" i="32"/>
  <c r="X148" i="32"/>
  <c r="V148" i="32"/>
  <c r="U148" i="32"/>
  <c r="T148" i="32"/>
  <c r="AU147" i="32"/>
  <c r="AP147" i="32"/>
  <c r="BA147" i="32" s="1"/>
  <c r="AO147" i="32"/>
  <c r="AF147" i="32"/>
  <c r="AX147" i="32" s="1"/>
  <c r="Z147" i="32"/>
  <c r="AT147" i="32" s="1"/>
  <c r="S147" i="32"/>
  <c r="AZ146" i="32"/>
  <c r="AU146" i="32"/>
  <c r="AT146" i="32"/>
  <c r="AT148" i="32" s="1"/>
  <c r="AP146" i="32"/>
  <c r="BA146" i="32" s="1"/>
  <c r="AO146" i="32"/>
  <c r="AF146" i="32"/>
  <c r="AX146" i="32" s="1"/>
  <c r="Z146" i="32"/>
  <c r="W146" i="32"/>
  <c r="S146" i="32"/>
  <c r="BA145" i="32"/>
  <c r="AU145" i="32"/>
  <c r="AU148" i="32" s="1"/>
  <c r="AS145" i="32"/>
  <c r="AP145" i="32"/>
  <c r="AO145" i="32"/>
  <c r="AF145" i="32"/>
  <c r="AA145" i="32"/>
  <c r="Z145" i="32"/>
  <c r="AT145" i="32" s="1"/>
  <c r="S145" i="32"/>
  <c r="W145" i="32" s="1"/>
  <c r="AC145" i="32" s="1"/>
  <c r="AW145" i="32" s="1"/>
  <c r="AO144" i="32"/>
  <c r="AN144" i="32"/>
  <c r="AM144" i="32"/>
  <c r="AL144" i="32"/>
  <c r="AK144" i="32"/>
  <c r="AJ144" i="32"/>
  <c r="AI144" i="32"/>
  <c r="AH144" i="32"/>
  <c r="AE144" i="32"/>
  <c r="AD144" i="32"/>
  <c r="Y144" i="32"/>
  <c r="X144" i="32"/>
  <c r="V144" i="32"/>
  <c r="U144" i="32"/>
  <c r="T144" i="32"/>
  <c r="AZ143" i="32"/>
  <c r="AZ144" i="32" s="1"/>
  <c r="AU143" i="32"/>
  <c r="AU144" i="32" s="1"/>
  <c r="AP143" i="32"/>
  <c r="AO143" i="32"/>
  <c r="AF143" i="32"/>
  <c r="AX143" i="32" s="1"/>
  <c r="AX144" i="32" s="1"/>
  <c r="Z143" i="32"/>
  <c r="AT143" i="32" s="1"/>
  <c r="AT144" i="32" s="1"/>
  <c r="S143" i="32"/>
  <c r="AN142" i="32"/>
  <c r="AM142" i="32"/>
  <c r="AL142" i="32"/>
  <c r="AK142" i="32"/>
  <c r="AJ142" i="32"/>
  <c r="AI142" i="32"/>
  <c r="AH142" i="32"/>
  <c r="AE142" i="32"/>
  <c r="AD142" i="32"/>
  <c r="Y142" i="32"/>
  <c r="X142" i="32"/>
  <c r="V142" i="32"/>
  <c r="U142" i="32"/>
  <c r="T142" i="32"/>
  <c r="AU141" i="32"/>
  <c r="AQ141" i="32"/>
  <c r="AY141" i="32" s="1"/>
  <c r="AP141" i="32"/>
  <c r="BA141" i="32" s="1"/>
  <c r="AO141" i="32"/>
  <c r="AZ141" i="32" s="1"/>
  <c r="AF141" i="32"/>
  <c r="AX141" i="32" s="1"/>
  <c r="Z141" i="32"/>
  <c r="AT141" i="32" s="1"/>
  <c r="S141" i="32"/>
  <c r="AZ140" i="32"/>
  <c r="AU140" i="32"/>
  <c r="AT140" i="32"/>
  <c r="AP140" i="32"/>
  <c r="BA140" i="32" s="1"/>
  <c r="AO140" i="32"/>
  <c r="AQ140" i="32" s="1"/>
  <c r="AY140" i="32" s="1"/>
  <c r="AF140" i="32"/>
  <c r="AX140" i="32" s="1"/>
  <c r="Z140" i="32"/>
  <c r="W140" i="32"/>
  <c r="S140" i="32"/>
  <c r="BA139" i="32"/>
  <c r="AU139" i="32"/>
  <c r="AP139" i="32"/>
  <c r="AO139" i="32"/>
  <c r="AF139" i="32"/>
  <c r="AX139" i="32" s="1"/>
  <c r="Z139" i="32"/>
  <c r="AT139" i="32" s="1"/>
  <c r="S139" i="32"/>
  <c r="W139" i="32" s="1"/>
  <c r="AX138" i="32"/>
  <c r="AU138" i="32"/>
  <c r="AP138" i="32"/>
  <c r="BA138" i="32" s="1"/>
  <c r="AO138" i="32"/>
  <c r="AZ138" i="32" s="1"/>
  <c r="AF138" i="32"/>
  <c r="Z138" i="32"/>
  <c r="AT138" i="32" s="1"/>
  <c r="S138" i="32"/>
  <c r="W138" i="32" s="1"/>
  <c r="AU137" i="32"/>
  <c r="AP137" i="32"/>
  <c r="BA137" i="32" s="1"/>
  <c r="AO137" i="32"/>
  <c r="AZ137" i="32" s="1"/>
  <c r="AF137" i="32"/>
  <c r="AX137" i="32" s="1"/>
  <c r="Z137" i="32"/>
  <c r="AT137" i="32" s="1"/>
  <c r="S137" i="32"/>
  <c r="W137" i="32" s="1"/>
  <c r="AU136" i="32"/>
  <c r="AP136" i="32"/>
  <c r="BA136" i="32" s="1"/>
  <c r="AO136" i="32"/>
  <c r="AZ136" i="32" s="1"/>
  <c r="AF136" i="32"/>
  <c r="AX136" i="32" s="1"/>
  <c r="Z136" i="32"/>
  <c r="S136" i="32"/>
  <c r="W136" i="32" s="1"/>
  <c r="AC136" i="32" s="1"/>
  <c r="AW136" i="32" s="1"/>
  <c r="AN135" i="32"/>
  <c r="AM135" i="32"/>
  <c r="AL135" i="32"/>
  <c r="AK135" i="32"/>
  <c r="AJ135" i="32"/>
  <c r="AI135" i="32"/>
  <c r="AH135" i="32"/>
  <c r="AE135" i="32"/>
  <c r="AD135" i="32"/>
  <c r="Y135" i="32"/>
  <c r="X135" i="32"/>
  <c r="V135" i="32"/>
  <c r="U135" i="32"/>
  <c r="T135" i="32"/>
  <c r="AZ134" i="32"/>
  <c r="AU134" i="32"/>
  <c r="AP134" i="32"/>
  <c r="BA134" i="32" s="1"/>
  <c r="AO134" i="32"/>
  <c r="AF134" i="32"/>
  <c r="AX134" i="32" s="1"/>
  <c r="Z134" i="32"/>
  <c r="S134" i="32"/>
  <c r="W134" i="32" s="1"/>
  <c r="AC134" i="32" s="1"/>
  <c r="AW134" i="32" s="1"/>
  <c r="BA133" i="32"/>
  <c r="AU133" i="32"/>
  <c r="AP133" i="32"/>
  <c r="AO133" i="32"/>
  <c r="AF133" i="32"/>
  <c r="AX133" i="32" s="1"/>
  <c r="Z133" i="32"/>
  <c r="AT133" i="32" s="1"/>
  <c r="S133" i="32"/>
  <c r="W133" i="32" s="1"/>
  <c r="AU132" i="32"/>
  <c r="AQ132" i="32"/>
  <c r="AY132" i="32" s="1"/>
  <c r="AP132" i="32"/>
  <c r="BA132" i="32" s="1"/>
  <c r="AO132" i="32"/>
  <c r="AZ132" i="32" s="1"/>
  <c r="AF132" i="32"/>
  <c r="AX132" i="32" s="1"/>
  <c r="AC132" i="32"/>
  <c r="AW132" i="32" s="1"/>
  <c r="Z132" i="32"/>
  <c r="AT132" i="32" s="1"/>
  <c r="S132" i="32"/>
  <c r="W132" i="32" s="1"/>
  <c r="AU131" i="32"/>
  <c r="AQ131" i="32"/>
  <c r="AY131" i="32" s="1"/>
  <c r="AP131" i="32"/>
  <c r="BA131" i="32" s="1"/>
  <c r="AO131" i="32"/>
  <c r="AZ131" i="32" s="1"/>
  <c r="AF131" i="32"/>
  <c r="AX131" i="32" s="1"/>
  <c r="Z131" i="32"/>
  <c r="AT131" i="32" s="1"/>
  <c r="S131" i="32"/>
  <c r="W131" i="32" s="1"/>
  <c r="AU130" i="32"/>
  <c r="AP130" i="32"/>
  <c r="BA130" i="32" s="1"/>
  <c r="AO130" i="32"/>
  <c r="AF130" i="32"/>
  <c r="AX130" i="32" s="1"/>
  <c r="Z130" i="32"/>
  <c r="AT130" i="32" s="1"/>
  <c r="S130" i="32"/>
  <c r="W130" i="32" s="1"/>
  <c r="AC130" i="32" s="1"/>
  <c r="AW130" i="32" s="1"/>
  <c r="BA129" i="32"/>
  <c r="AU129" i="32"/>
  <c r="AP129" i="32"/>
  <c r="AQ129" i="32" s="1"/>
  <c r="AO129" i="32"/>
  <c r="AZ129" i="32" s="1"/>
  <c r="AF129" i="32"/>
  <c r="Z129" i="32"/>
  <c r="S129" i="32"/>
  <c r="AN128" i="32"/>
  <c r="AM128" i="32"/>
  <c r="AL128" i="32"/>
  <c r="AK128" i="32"/>
  <c r="AJ128" i="32"/>
  <c r="AI128" i="32"/>
  <c r="AH128" i="32"/>
  <c r="AE128" i="32"/>
  <c r="AD128" i="32"/>
  <c r="Y128" i="32"/>
  <c r="X128" i="32"/>
  <c r="V128" i="32"/>
  <c r="U128" i="32"/>
  <c r="T128" i="32"/>
  <c r="AX127" i="32"/>
  <c r="AU127" i="32"/>
  <c r="AT127" i="32"/>
  <c r="AP127" i="32"/>
  <c r="BA127" i="32" s="1"/>
  <c r="AO127" i="32"/>
  <c r="AF127" i="32"/>
  <c r="Z127" i="32"/>
  <c r="W127" i="32"/>
  <c r="AC127" i="32" s="1"/>
  <c r="AW127" i="32" s="1"/>
  <c r="S127" i="32"/>
  <c r="AU126" i="32"/>
  <c r="AP126" i="32"/>
  <c r="BA126" i="32" s="1"/>
  <c r="AO126" i="32"/>
  <c r="AF126" i="32"/>
  <c r="AX126" i="32" s="1"/>
  <c r="Z126" i="32"/>
  <c r="AT126" i="32" s="1"/>
  <c r="S126" i="32"/>
  <c r="W126" i="32" s="1"/>
  <c r="AX125" i="32"/>
  <c r="AU125" i="32"/>
  <c r="AT125" i="32"/>
  <c r="AP125" i="32"/>
  <c r="AO125" i="32"/>
  <c r="AZ125" i="32" s="1"/>
  <c r="AF125" i="32"/>
  <c r="AC125" i="32"/>
  <c r="AW125" i="32" s="1"/>
  <c r="Z125" i="32"/>
  <c r="W125" i="32"/>
  <c r="S125" i="32"/>
  <c r="BA124" i="32"/>
  <c r="AU124" i="32"/>
  <c r="AP124" i="32"/>
  <c r="AQ124" i="32" s="1"/>
  <c r="AY124" i="32" s="1"/>
  <c r="AO124" i="32"/>
  <c r="AZ124" i="32" s="1"/>
  <c r="AF124" i="32"/>
  <c r="AX124" i="32" s="1"/>
  <c r="Z124" i="32"/>
  <c r="S124" i="32"/>
  <c r="W124" i="32" s="1"/>
  <c r="AX123" i="32"/>
  <c r="AU123" i="32"/>
  <c r="AT123" i="32"/>
  <c r="AP123" i="32"/>
  <c r="AO123" i="32"/>
  <c r="AF123" i="32"/>
  <c r="AA123" i="32"/>
  <c r="Z123" i="32"/>
  <c r="W123" i="32"/>
  <c r="S123" i="32"/>
  <c r="AN122" i="32"/>
  <c r="AM122" i="32"/>
  <c r="AL122" i="32"/>
  <c r="AK122" i="32"/>
  <c r="AJ122" i="32"/>
  <c r="AI122" i="32"/>
  <c r="AH122" i="32"/>
  <c r="AE122" i="32"/>
  <c r="AD122" i="32"/>
  <c r="Y122" i="32"/>
  <c r="X122" i="32"/>
  <c r="V122" i="32"/>
  <c r="U122" i="32"/>
  <c r="T122" i="32"/>
  <c r="AU121" i="32"/>
  <c r="AP121" i="32"/>
  <c r="BA121" i="32" s="1"/>
  <c r="AO121" i="32"/>
  <c r="AF121" i="32"/>
  <c r="AX121" i="32" s="1"/>
  <c r="Z121" i="32"/>
  <c r="AT121" i="32" s="1"/>
  <c r="S121" i="32"/>
  <c r="W121" i="32" s="1"/>
  <c r="AX120" i="32"/>
  <c r="AU120" i="32"/>
  <c r="AT120" i="32"/>
  <c r="AP120" i="32"/>
  <c r="AO120" i="32"/>
  <c r="AZ120" i="32" s="1"/>
  <c r="AF120" i="32"/>
  <c r="AC120" i="32"/>
  <c r="AW120" i="32" s="1"/>
  <c r="Z120" i="32"/>
  <c r="W120" i="32"/>
  <c r="S120" i="32"/>
  <c r="BA119" i="32"/>
  <c r="AU119" i="32"/>
  <c r="AU122" i="32" s="1"/>
  <c r="AP119" i="32"/>
  <c r="AO119" i="32"/>
  <c r="AF119" i="32"/>
  <c r="Z119" i="32"/>
  <c r="S119" i="32"/>
  <c r="W119" i="32" s="1"/>
  <c r="AN118" i="32"/>
  <c r="AM118" i="32"/>
  <c r="AL118" i="32"/>
  <c r="AK118" i="32"/>
  <c r="AJ118" i="32"/>
  <c r="AI118" i="32"/>
  <c r="AH118" i="32"/>
  <c r="AE118" i="32"/>
  <c r="AD118" i="32"/>
  <c r="Y118" i="32"/>
  <c r="X118" i="32"/>
  <c r="V118" i="32"/>
  <c r="U118" i="32"/>
  <c r="T118" i="32"/>
  <c r="AZ117" i="32"/>
  <c r="AU117" i="32"/>
  <c r="AP117" i="32"/>
  <c r="BA117" i="32" s="1"/>
  <c r="AO117" i="32"/>
  <c r="AF117" i="32"/>
  <c r="AX117" i="32" s="1"/>
  <c r="Z117" i="32"/>
  <c r="AT117" i="32" s="1"/>
  <c r="W117" i="32"/>
  <c r="S117" i="32"/>
  <c r="AU116" i="32"/>
  <c r="AP116" i="32"/>
  <c r="BA116" i="32" s="1"/>
  <c r="AO116" i="32"/>
  <c r="AF116" i="32"/>
  <c r="AX116" i="32" s="1"/>
  <c r="Z116" i="32"/>
  <c r="AT116" i="32" s="1"/>
  <c r="S116" i="32"/>
  <c r="W116" i="32" s="1"/>
  <c r="AX115" i="32"/>
  <c r="AU115" i="32"/>
  <c r="AT115" i="32"/>
  <c r="AP115" i="32"/>
  <c r="AO115" i="32"/>
  <c r="AZ115" i="32" s="1"/>
  <c r="AF115" i="32"/>
  <c r="AC115" i="32"/>
  <c r="AW115" i="32" s="1"/>
  <c r="Z115" i="32"/>
  <c r="W115" i="32"/>
  <c r="S115" i="32"/>
  <c r="BA114" i="32"/>
  <c r="AU114" i="32"/>
  <c r="AP114" i="32"/>
  <c r="AO114" i="32"/>
  <c r="AF114" i="32"/>
  <c r="AX114" i="32" s="1"/>
  <c r="Z114" i="32"/>
  <c r="AT114" i="32" s="1"/>
  <c r="S114" i="32"/>
  <c r="W114" i="32" s="1"/>
  <c r="AZ113" i="32"/>
  <c r="AU113" i="32"/>
  <c r="AP113" i="32"/>
  <c r="AO113" i="32"/>
  <c r="AF113" i="32"/>
  <c r="AX113" i="32" s="1"/>
  <c r="AA113" i="32"/>
  <c r="Z113" i="32"/>
  <c r="AT113" i="32" s="1"/>
  <c r="W113" i="32"/>
  <c r="AC113" i="32" s="1"/>
  <c r="S113" i="32"/>
  <c r="BA112" i="32"/>
  <c r="AU112" i="32"/>
  <c r="AP112" i="32"/>
  <c r="AO112" i="32"/>
  <c r="AF112" i="32"/>
  <c r="Z112" i="32"/>
  <c r="S112" i="32"/>
  <c r="AN111" i="32"/>
  <c r="AM111" i="32"/>
  <c r="AL111" i="32"/>
  <c r="AK111" i="32"/>
  <c r="AJ111" i="32"/>
  <c r="AI111" i="32"/>
  <c r="AH111" i="32"/>
  <c r="AE111" i="32"/>
  <c r="AD111" i="32"/>
  <c r="Y111" i="32"/>
  <c r="X111" i="32"/>
  <c r="V111" i="32"/>
  <c r="U111" i="32"/>
  <c r="T111" i="32"/>
  <c r="AX110" i="32"/>
  <c r="AU110" i="32"/>
  <c r="AT110" i="32"/>
  <c r="AP110" i="32"/>
  <c r="AO110" i="32"/>
  <c r="AZ110" i="32" s="1"/>
  <c r="AF110" i="32"/>
  <c r="AC110" i="32"/>
  <c r="AW110" i="32" s="1"/>
  <c r="Z110" i="32"/>
  <c r="W110" i="32"/>
  <c r="S110" i="32"/>
  <c r="BA109" i="32"/>
  <c r="AU109" i="32"/>
  <c r="AP109" i="32"/>
  <c r="AO109" i="32"/>
  <c r="AF109" i="32"/>
  <c r="AX109" i="32" s="1"/>
  <c r="AX111" i="32" s="1"/>
  <c r="Z109" i="32"/>
  <c r="AT109" i="32" s="1"/>
  <c r="S109" i="32"/>
  <c r="AX108" i="32"/>
  <c r="AU108" i="32"/>
  <c r="AP108" i="32"/>
  <c r="BA108" i="32" s="1"/>
  <c r="AO108" i="32"/>
  <c r="AF108" i="32"/>
  <c r="Z108" i="32"/>
  <c r="AT108" i="32" s="1"/>
  <c r="S108" i="32"/>
  <c r="W108" i="32" s="1"/>
  <c r="AN107" i="32"/>
  <c r="AM107" i="32"/>
  <c r="AL107" i="32"/>
  <c r="AK107" i="32"/>
  <c r="AJ107" i="32"/>
  <c r="AI107" i="32"/>
  <c r="AH107" i="32"/>
  <c r="AE107" i="32"/>
  <c r="AD107" i="32"/>
  <c r="Y107" i="32"/>
  <c r="X107" i="32"/>
  <c r="V107" i="32"/>
  <c r="U107" i="32"/>
  <c r="T107" i="32"/>
  <c r="AU106" i="32"/>
  <c r="AP106" i="32"/>
  <c r="BA106" i="32" s="1"/>
  <c r="BA107" i="32" s="1"/>
  <c r="AO106" i="32"/>
  <c r="AF106" i="32"/>
  <c r="Z106" i="32"/>
  <c r="S106" i="32"/>
  <c r="AN105" i="32"/>
  <c r="AM105" i="32"/>
  <c r="AL105" i="32"/>
  <c r="AK105" i="32"/>
  <c r="AJ105" i="32"/>
  <c r="AI105" i="32"/>
  <c r="AH105" i="32"/>
  <c r="AE105" i="32"/>
  <c r="AD105" i="32"/>
  <c r="Y105" i="32"/>
  <c r="X105" i="32"/>
  <c r="V105" i="32"/>
  <c r="U105" i="32"/>
  <c r="T105" i="32"/>
  <c r="AX104" i="32"/>
  <c r="AU104" i="32"/>
  <c r="AP104" i="32"/>
  <c r="AO104" i="32"/>
  <c r="AZ104" i="32" s="1"/>
  <c r="AF104" i="32"/>
  <c r="Z104" i="32"/>
  <c r="AT104" i="32" s="1"/>
  <c r="S104" i="32"/>
  <c r="W104" i="32" s="1"/>
  <c r="AU103" i="32"/>
  <c r="AP103" i="32"/>
  <c r="BA103" i="32" s="1"/>
  <c r="AO103" i="32"/>
  <c r="AZ103" i="32" s="1"/>
  <c r="AF103" i="32"/>
  <c r="AX103" i="32" s="1"/>
  <c r="Z103" i="32"/>
  <c r="AT103" i="32" s="1"/>
  <c r="S103" i="32"/>
  <c r="W103" i="32" s="1"/>
  <c r="AS103" i="32" s="1"/>
  <c r="AZ102" i="32"/>
  <c r="AU102" i="32"/>
  <c r="AP102" i="32"/>
  <c r="BA102" i="32" s="1"/>
  <c r="AO102" i="32"/>
  <c r="AF102" i="32"/>
  <c r="AX102" i="32" s="1"/>
  <c r="Z102" i="32"/>
  <c r="AT102" i="32" s="1"/>
  <c r="S102" i="32"/>
  <c r="W102" i="32" s="1"/>
  <c r="AC102" i="32" s="1"/>
  <c r="AW102" i="32" s="1"/>
  <c r="BA101" i="32"/>
  <c r="AU101" i="32"/>
  <c r="AP101" i="32"/>
  <c r="AO101" i="32"/>
  <c r="AF101" i="32"/>
  <c r="AX101" i="32" s="1"/>
  <c r="Z101" i="32"/>
  <c r="AT101" i="32" s="1"/>
  <c r="S101" i="32"/>
  <c r="W101" i="32" s="1"/>
  <c r="AZ100" i="32"/>
  <c r="AU100" i="32"/>
  <c r="AP100" i="32"/>
  <c r="AO100" i="32"/>
  <c r="AF100" i="32"/>
  <c r="AX100" i="32" s="1"/>
  <c r="AA100" i="32"/>
  <c r="Z100" i="32"/>
  <c r="AT100" i="32" s="1"/>
  <c r="W100" i="32"/>
  <c r="AC100" i="32" s="1"/>
  <c r="AW100" i="32" s="1"/>
  <c r="S100" i="32"/>
  <c r="BA99" i="32"/>
  <c r="AU99" i="32"/>
  <c r="AP99" i="32"/>
  <c r="AO99" i="32"/>
  <c r="AF99" i="32"/>
  <c r="Z99" i="32"/>
  <c r="S99" i="32"/>
  <c r="AX98" i="32"/>
  <c r="AU98" i="32"/>
  <c r="AT98" i="32"/>
  <c r="AP98" i="32"/>
  <c r="BA98" i="32" s="1"/>
  <c r="AO98" i="32"/>
  <c r="AF98" i="32"/>
  <c r="Z98" i="32"/>
  <c r="W98" i="32"/>
  <c r="S98" i="32"/>
  <c r="BA97" i="32"/>
  <c r="BA306" i="32" s="1"/>
  <c r="AU97" i="32"/>
  <c r="AQ97" i="32"/>
  <c r="AP97" i="32"/>
  <c r="AO97" i="32"/>
  <c r="AF97" i="32"/>
  <c r="Z97" i="32"/>
  <c r="Z105" i="32" s="1"/>
  <c r="S97" i="32"/>
  <c r="AZ96" i="32"/>
  <c r="AU96" i="32"/>
  <c r="AP96" i="32"/>
  <c r="AO96" i="32"/>
  <c r="AF96" i="32"/>
  <c r="AX96" i="32" s="1"/>
  <c r="Z96" i="32"/>
  <c r="AT96" i="32" s="1"/>
  <c r="W96" i="32"/>
  <c r="S96" i="32"/>
  <c r="AO95" i="32"/>
  <c r="AN95" i="32"/>
  <c r="AM95" i="32"/>
  <c r="AL95" i="32"/>
  <c r="AK95" i="32"/>
  <c r="AJ95" i="32"/>
  <c r="AI95" i="32"/>
  <c r="AH95" i="32"/>
  <c r="AE95" i="32"/>
  <c r="AD95" i="32"/>
  <c r="Y95" i="32"/>
  <c r="X95" i="32"/>
  <c r="V95" i="32"/>
  <c r="U95" i="32"/>
  <c r="T95" i="32"/>
  <c r="AU94" i="32"/>
  <c r="AP94" i="32"/>
  <c r="BA94" i="32" s="1"/>
  <c r="AO94" i="32"/>
  <c r="AF94" i="32"/>
  <c r="AX94" i="32" s="1"/>
  <c r="Z94" i="32"/>
  <c r="AT94" i="32" s="1"/>
  <c r="S94" i="32"/>
  <c r="W94" i="32" s="1"/>
  <c r="AX93" i="32"/>
  <c r="AU93" i="32"/>
  <c r="AP93" i="32"/>
  <c r="BA93" i="32" s="1"/>
  <c r="AO93" i="32"/>
  <c r="AQ93" i="32" s="1"/>
  <c r="AY93" i="32" s="1"/>
  <c r="AF93" i="32"/>
  <c r="Z93" i="32"/>
  <c r="AT93" i="32" s="1"/>
  <c r="S93" i="32"/>
  <c r="W93" i="32" s="1"/>
  <c r="AU92" i="32"/>
  <c r="AP92" i="32"/>
  <c r="BA92" i="32" s="1"/>
  <c r="AO92" i="32"/>
  <c r="AF92" i="32"/>
  <c r="AX92" i="32" s="1"/>
  <c r="Z92" i="32"/>
  <c r="AT92" i="32" s="1"/>
  <c r="S92" i="32"/>
  <c r="W92" i="32" s="1"/>
  <c r="AX91" i="32"/>
  <c r="AU91" i="32"/>
  <c r="AT91" i="32"/>
  <c r="AP91" i="32"/>
  <c r="AO91" i="32"/>
  <c r="AZ91" i="32" s="1"/>
  <c r="AF91" i="32"/>
  <c r="AC91" i="32"/>
  <c r="AW91" i="32" s="1"/>
  <c r="Z91" i="32"/>
  <c r="W91" i="32"/>
  <c r="S91" i="32"/>
  <c r="BA90" i="32"/>
  <c r="AU90" i="32"/>
  <c r="AP90" i="32"/>
  <c r="AO90" i="32"/>
  <c r="AF90" i="32"/>
  <c r="Z90" i="32"/>
  <c r="S90" i="32"/>
  <c r="AN89" i="32"/>
  <c r="AM89" i="32"/>
  <c r="AL89" i="32"/>
  <c r="AK89" i="32"/>
  <c r="AJ89" i="32"/>
  <c r="AI89" i="32"/>
  <c r="AH89" i="32"/>
  <c r="AE89" i="32"/>
  <c r="AD89" i="32"/>
  <c r="Y89" i="32"/>
  <c r="X89" i="32"/>
  <c r="V89" i="32"/>
  <c r="U89" i="32"/>
  <c r="T89" i="32"/>
  <c r="AX88" i="32"/>
  <c r="AU88" i="32"/>
  <c r="AP88" i="32"/>
  <c r="BA88" i="32" s="1"/>
  <c r="AO88" i="32"/>
  <c r="AQ88" i="32" s="1"/>
  <c r="AY88" i="32" s="1"/>
  <c r="AF88" i="32"/>
  <c r="Z88" i="32"/>
  <c r="AT88" i="32" s="1"/>
  <c r="S88" i="32"/>
  <c r="W88" i="32" s="1"/>
  <c r="AU87" i="32"/>
  <c r="AP87" i="32"/>
  <c r="BA87" i="32" s="1"/>
  <c r="AO87" i="32"/>
  <c r="AF87" i="32"/>
  <c r="AX87" i="32" s="1"/>
  <c r="Z87" i="32"/>
  <c r="AT87" i="32" s="1"/>
  <c r="S87" i="32"/>
  <c r="W87" i="32" s="1"/>
  <c r="AX86" i="32"/>
  <c r="AU86" i="32"/>
  <c r="AT86" i="32"/>
  <c r="AP86" i="32"/>
  <c r="AO86" i="32"/>
  <c r="AZ86" i="32" s="1"/>
  <c r="AF86" i="32"/>
  <c r="AC86" i="32"/>
  <c r="AW86" i="32" s="1"/>
  <c r="Z86" i="32"/>
  <c r="W86" i="32"/>
  <c r="S86" i="32"/>
  <c r="BA85" i="32"/>
  <c r="AU85" i="32"/>
  <c r="AP85" i="32"/>
  <c r="AO85" i="32"/>
  <c r="AF85" i="32"/>
  <c r="AX85" i="32" s="1"/>
  <c r="Z85" i="32"/>
  <c r="AT85" i="32" s="1"/>
  <c r="S85" i="32"/>
  <c r="AX84" i="32"/>
  <c r="AU84" i="32"/>
  <c r="AP84" i="32"/>
  <c r="BA84" i="32" s="1"/>
  <c r="AO84" i="32"/>
  <c r="AF84" i="32"/>
  <c r="Z84" i="32"/>
  <c r="AT84" i="32" s="1"/>
  <c r="S84" i="32"/>
  <c r="W84" i="32" s="1"/>
  <c r="AN83" i="32"/>
  <c r="AM83" i="32"/>
  <c r="AL83" i="32"/>
  <c r="AK83" i="32"/>
  <c r="AJ83" i="32"/>
  <c r="AI83" i="32"/>
  <c r="AH83" i="32"/>
  <c r="AE83" i="32"/>
  <c r="AD83" i="32"/>
  <c r="Y83" i="32"/>
  <c r="X83" i="32"/>
  <c r="V83" i="32"/>
  <c r="U83" i="32"/>
  <c r="T83" i="32"/>
  <c r="AU82" i="32"/>
  <c r="AP82" i="32"/>
  <c r="BA82" i="32" s="1"/>
  <c r="AO82" i="32"/>
  <c r="AF82" i="32"/>
  <c r="AX82" i="32" s="1"/>
  <c r="Z82" i="32"/>
  <c r="AT82" i="32" s="1"/>
  <c r="S82" i="32"/>
  <c r="W82" i="32" s="1"/>
  <c r="AZ81" i="32"/>
  <c r="AU81" i="32"/>
  <c r="AP81" i="32"/>
  <c r="AO81" i="32"/>
  <c r="AF81" i="32"/>
  <c r="AX81" i="32" s="1"/>
  <c r="AA81" i="32"/>
  <c r="Z81" i="32"/>
  <c r="AT81" i="32" s="1"/>
  <c r="W81" i="32"/>
  <c r="AC81" i="32" s="1"/>
  <c r="AW81" i="32" s="1"/>
  <c r="S81" i="32"/>
  <c r="BA80" i="32"/>
  <c r="AU80" i="32"/>
  <c r="AS80" i="32"/>
  <c r="AP80" i="32"/>
  <c r="AO80" i="32"/>
  <c r="AZ80" i="32" s="1"/>
  <c r="AF80" i="32"/>
  <c r="AX80" i="32" s="1"/>
  <c r="Z80" i="32"/>
  <c r="AT80" i="32" s="1"/>
  <c r="S80" i="32"/>
  <c r="W80" i="32" s="1"/>
  <c r="AZ79" i="32"/>
  <c r="AU79" i="32"/>
  <c r="AP79" i="32"/>
  <c r="BA79" i="32" s="1"/>
  <c r="AO79" i="32"/>
  <c r="AF79" i="32"/>
  <c r="AX79" i="32" s="1"/>
  <c r="AA79" i="32"/>
  <c r="Z79" i="32"/>
  <c r="AT79" i="32" s="1"/>
  <c r="W79" i="32"/>
  <c r="AC79" i="32" s="1"/>
  <c r="AW79" i="32" s="1"/>
  <c r="S79" i="32"/>
  <c r="BA78" i="32"/>
  <c r="AU78" i="32"/>
  <c r="AP78" i="32"/>
  <c r="AO78" i="32"/>
  <c r="AZ78" i="32" s="1"/>
  <c r="AF78" i="32"/>
  <c r="AX78" i="32" s="1"/>
  <c r="Z78" i="32"/>
  <c r="AT78" i="32" s="1"/>
  <c r="S78" i="32"/>
  <c r="AX77" i="32"/>
  <c r="AU77" i="32"/>
  <c r="AP77" i="32"/>
  <c r="AO77" i="32"/>
  <c r="AZ77" i="32" s="1"/>
  <c r="AF77" i="32"/>
  <c r="Z77" i="32"/>
  <c r="Z83" i="32" s="1"/>
  <c r="S77" i="32"/>
  <c r="W77" i="32" s="1"/>
  <c r="AN76" i="32"/>
  <c r="AM76" i="32"/>
  <c r="AL76" i="32"/>
  <c r="AK76" i="32"/>
  <c r="AJ76" i="32"/>
  <c r="AI76" i="32"/>
  <c r="AH76" i="32"/>
  <c r="AE76" i="32"/>
  <c r="AD76" i="32"/>
  <c r="Y76" i="32"/>
  <c r="X76" i="32"/>
  <c r="V76" i="32"/>
  <c r="U76" i="32"/>
  <c r="T76" i="32"/>
  <c r="AU75" i="32"/>
  <c r="AS75" i="32"/>
  <c r="AP75" i="32"/>
  <c r="BA75" i="32" s="1"/>
  <c r="AO75" i="32"/>
  <c r="AQ75" i="32" s="1"/>
  <c r="AY75" i="32" s="1"/>
  <c r="AF75" i="32"/>
  <c r="AX75" i="32" s="1"/>
  <c r="AB75" i="32"/>
  <c r="AV75" i="32" s="1"/>
  <c r="Z75" i="32"/>
  <c r="S75" i="32"/>
  <c r="W75" i="32" s="1"/>
  <c r="AC75" i="32" s="1"/>
  <c r="AW75" i="32" s="1"/>
  <c r="AU74" i="32"/>
  <c r="AP74" i="32"/>
  <c r="BA74" i="32" s="1"/>
  <c r="AO74" i="32"/>
  <c r="AF74" i="32"/>
  <c r="AX74" i="32" s="1"/>
  <c r="Z74" i="32"/>
  <c r="AT74" i="32" s="1"/>
  <c r="S74" i="32"/>
  <c r="W74" i="32" s="1"/>
  <c r="AU73" i="32"/>
  <c r="AQ73" i="32"/>
  <c r="AY73" i="32" s="1"/>
  <c r="AP73" i="32"/>
  <c r="BA73" i="32" s="1"/>
  <c r="AO73" i="32"/>
  <c r="AZ73" i="32" s="1"/>
  <c r="AF73" i="32"/>
  <c r="AX73" i="32" s="1"/>
  <c r="Z73" i="32"/>
  <c r="AT73" i="32" s="1"/>
  <c r="S73" i="32"/>
  <c r="W73" i="32" s="1"/>
  <c r="AC73" i="32" s="1"/>
  <c r="AW73" i="32" s="1"/>
  <c r="AU72" i="32"/>
  <c r="AQ72" i="32"/>
  <c r="AY72" i="32" s="1"/>
  <c r="AP72" i="32"/>
  <c r="BA72" i="32" s="1"/>
  <c r="AO72" i="32"/>
  <c r="AZ72" i="32" s="1"/>
  <c r="AF72" i="32"/>
  <c r="AX72" i="32" s="1"/>
  <c r="Z72" i="32"/>
  <c r="AT72" i="32" s="1"/>
  <c r="S72" i="32"/>
  <c r="W72" i="32" s="1"/>
  <c r="AU71" i="32"/>
  <c r="AU76" i="32" s="1"/>
  <c r="AP71" i="32"/>
  <c r="BA71" i="32" s="1"/>
  <c r="BA76" i="32" s="1"/>
  <c r="AO71" i="32"/>
  <c r="AO76" i="32" s="1"/>
  <c r="AF71" i="32"/>
  <c r="AX71" i="32" s="1"/>
  <c r="Z71" i="32"/>
  <c r="S71" i="32"/>
  <c r="AN70" i="32"/>
  <c r="AM70" i="32"/>
  <c r="AL70" i="32"/>
  <c r="AK70" i="32"/>
  <c r="AJ70" i="32"/>
  <c r="AI70" i="32"/>
  <c r="AH70" i="32"/>
  <c r="AE70" i="32"/>
  <c r="AD70" i="32"/>
  <c r="Y70" i="32"/>
  <c r="X70" i="32"/>
  <c r="V70" i="32"/>
  <c r="U70" i="32"/>
  <c r="T70" i="32"/>
  <c r="AX69" i="32"/>
  <c r="AU69" i="32"/>
  <c r="AT69" i="32"/>
  <c r="AP69" i="32"/>
  <c r="BA69" i="32" s="1"/>
  <c r="AO69" i="32"/>
  <c r="AZ69" i="32" s="1"/>
  <c r="AF69" i="32"/>
  <c r="AC69" i="32"/>
  <c r="AW69" i="32" s="1"/>
  <c r="Z69" i="32"/>
  <c r="W69" i="32"/>
  <c r="S69" i="32"/>
  <c r="AU68" i="32"/>
  <c r="AP68" i="32"/>
  <c r="BA68" i="32" s="1"/>
  <c r="AO68" i="32"/>
  <c r="AZ68" i="32" s="1"/>
  <c r="AF68" i="32"/>
  <c r="AX68" i="32" s="1"/>
  <c r="Z68" i="32"/>
  <c r="AT68" i="32" s="1"/>
  <c r="W68" i="32"/>
  <c r="AS68" i="32" s="1"/>
  <c r="S68" i="32"/>
  <c r="AU67" i="32"/>
  <c r="AP67" i="32"/>
  <c r="BA67" i="32" s="1"/>
  <c r="AO67" i="32"/>
  <c r="AO70" i="32" s="1"/>
  <c r="AF67" i="32"/>
  <c r="AX67" i="32" s="1"/>
  <c r="Z67" i="32"/>
  <c r="W67" i="32"/>
  <c r="AC67" i="32" s="1"/>
  <c r="AW67" i="32" s="1"/>
  <c r="S67" i="32"/>
  <c r="AU66" i="32"/>
  <c r="AP66" i="32"/>
  <c r="BA66" i="32" s="1"/>
  <c r="AO66" i="32"/>
  <c r="AQ66" i="32" s="1"/>
  <c r="AY66" i="32" s="1"/>
  <c r="AF66" i="32"/>
  <c r="AX66" i="32" s="1"/>
  <c r="Z66" i="32"/>
  <c r="AT66" i="32" s="1"/>
  <c r="S66" i="32"/>
  <c r="W66" i="32" s="1"/>
  <c r="AC66" i="32" s="1"/>
  <c r="AW66" i="32" s="1"/>
  <c r="AU65" i="32"/>
  <c r="AP65" i="32"/>
  <c r="BA65" i="32" s="1"/>
  <c r="AO65" i="32"/>
  <c r="AF65" i="32"/>
  <c r="AX65" i="32" s="1"/>
  <c r="Z65" i="32"/>
  <c r="AT65" i="32" s="1"/>
  <c r="S65" i="32"/>
  <c r="W65" i="32" s="1"/>
  <c r="AU64" i="32"/>
  <c r="AP64" i="32"/>
  <c r="AO64" i="32"/>
  <c r="AF64" i="32"/>
  <c r="Z64" i="32"/>
  <c r="S64" i="32"/>
  <c r="W64" i="32" s="1"/>
  <c r="AN63" i="32"/>
  <c r="AM63" i="32"/>
  <c r="AL63" i="32"/>
  <c r="AK63" i="32"/>
  <c r="AJ63" i="32"/>
  <c r="AI63" i="32"/>
  <c r="AH63" i="32"/>
  <c r="AE63" i="32"/>
  <c r="AD63" i="32"/>
  <c r="Y63" i="32"/>
  <c r="X63" i="32"/>
  <c r="V63" i="32"/>
  <c r="U63" i="32"/>
  <c r="T63" i="32"/>
  <c r="AU62" i="32"/>
  <c r="AQ62" i="32"/>
  <c r="AY62" i="32" s="1"/>
  <c r="AP62" i="32"/>
  <c r="BA62" i="32" s="1"/>
  <c r="AO62" i="32"/>
  <c r="AZ62" i="32" s="1"/>
  <c r="AF62" i="32"/>
  <c r="AX62" i="32" s="1"/>
  <c r="Z62" i="32"/>
  <c r="AT62" i="32" s="1"/>
  <c r="S62" i="32"/>
  <c r="W62" i="32" s="1"/>
  <c r="AU61" i="32"/>
  <c r="AP61" i="32"/>
  <c r="BA61" i="32" s="1"/>
  <c r="AO61" i="32"/>
  <c r="AF61" i="32"/>
  <c r="AX61" i="32" s="1"/>
  <c r="Z61" i="32"/>
  <c r="AT61" i="32" s="1"/>
  <c r="S61" i="32"/>
  <c r="W61" i="32" s="1"/>
  <c r="AX60" i="32"/>
  <c r="AU60" i="32"/>
  <c r="AP60" i="32"/>
  <c r="AO60" i="32"/>
  <c r="AZ60" i="32" s="1"/>
  <c r="AF60" i="32"/>
  <c r="Z60" i="32"/>
  <c r="AT60" i="32" s="1"/>
  <c r="S60" i="32"/>
  <c r="W60" i="32" s="1"/>
  <c r="AC60" i="32" s="1"/>
  <c r="AW60" i="32" s="1"/>
  <c r="AU59" i="32"/>
  <c r="AS59" i="32"/>
  <c r="AP59" i="32"/>
  <c r="BA59" i="32" s="1"/>
  <c r="AO59" i="32"/>
  <c r="AZ59" i="32" s="1"/>
  <c r="AF59" i="32"/>
  <c r="AX59" i="32" s="1"/>
  <c r="Z59" i="32"/>
  <c r="AT59" i="32" s="1"/>
  <c r="S59" i="32"/>
  <c r="W59" i="32" s="1"/>
  <c r="AU58" i="32"/>
  <c r="AP58" i="32"/>
  <c r="BA58" i="32" s="1"/>
  <c r="AO58" i="32"/>
  <c r="AZ58" i="32" s="1"/>
  <c r="AF58" i="32"/>
  <c r="AX58" i="32" s="1"/>
  <c r="Z58" i="32"/>
  <c r="S58" i="32"/>
  <c r="W58" i="32" s="1"/>
  <c r="AC58" i="32" s="1"/>
  <c r="AW58" i="32" s="1"/>
  <c r="AU57" i="32"/>
  <c r="AP57" i="32"/>
  <c r="BA57" i="32" s="1"/>
  <c r="AO57" i="32"/>
  <c r="AQ57" i="32" s="1"/>
  <c r="AY57" i="32" s="1"/>
  <c r="AF57" i="32"/>
  <c r="AX57" i="32" s="1"/>
  <c r="Z57" i="32"/>
  <c r="AT57" i="32" s="1"/>
  <c r="S57" i="32"/>
  <c r="AN56" i="32"/>
  <c r="AM56" i="32"/>
  <c r="AL56" i="32"/>
  <c r="AK56" i="32"/>
  <c r="AJ56" i="32"/>
  <c r="AI56" i="32"/>
  <c r="AH56" i="32"/>
  <c r="AE56" i="32"/>
  <c r="AD56" i="32"/>
  <c r="Y56" i="32"/>
  <c r="X56" i="32"/>
  <c r="V56" i="32"/>
  <c r="U56" i="32"/>
  <c r="T56" i="32"/>
  <c r="AU55" i="32"/>
  <c r="AP55" i="32"/>
  <c r="BA55" i="32" s="1"/>
  <c r="AO55" i="32"/>
  <c r="AF55" i="32"/>
  <c r="AX55" i="32" s="1"/>
  <c r="Z55" i="32"/>
  <c r="AT55" i="32" s="1"/>
  <c r="S55" i="32"/>
  <c r="W55" i="32" s="1"/>
  <c r="AU54" i="32"/>
  <c r="AP54" i="32"/>
  <c r="BA54" i="32" s="1"/>
  <c r="AO54" i="32"/>
  <c r="AF54" i="32"/>
  <c r="AX54" i="32" s="1"/>
  <c r="Z54" i="32"/>
  <c r="AT54" i="32" s="1"/>
  <c r="S54" i="32"/>
  <c r="W54" i="32" s="1"/>
  <c r="AU53" i="32"/>
  <c r="AP53" i="32"/>
  <c r="BA53" i="32" s="1"/>
  <c r="AO53" i="32"/>
  <c r="AZ53" i="32" s="1"/>
  <c r="AF53" i="32"/>
  <c r="AX53" i="32" s="1"/>
  <c r="AA53" i="32"/>
  <c r="Z53" i="32"/>
  <c r="AT53" i="32" s="1"/>
  <c r="W53" i="32"/>
  <c r="AC53" i="32" s="1"/>
  <c r="AW53" i="32" s="1"/>
  <c r="S53" i="32"/>
  <c r="BA52" i="32"/>
  <c r="AU52" i="32"/>
  <c r="AP52" i="32"/>
  <c r="AO52" i="32"/>
  <c r="AZ52" i="32" s="1"/>
  <c r="AF52" i="32"/>
  <c r="Z52" i="32"/>
  <c r="AT52" i="32" s="1"/>
  <c r="S52" i="32"/>
  <c r="W52" i="32" s="1"/>
  <c r="AU51" i="32"/>
  <c r="AP51" i="32"/>
  <c r="AO51" i="32"/>
  <c r="AF51" i="32"/>
  <c r="AX51" i="32" s="1"/>
  <c r="Z51" i="32"/>
  <c r="AT51" i="32" s="1"/>
  <c r="S51" i="32"/>
  <c r="W51" i="32" s="1"/>
  <c r="AS51" i="32" s="1"/>
  <c r="AN50" i="32"/>
  <c r="AM50" i="32"/>
  <c r="AL50" i="32"/>
  <c r="AK50" i="32"/>
  <c r="AJ50" i="32"/>
  <c r="AI50" i="32"/>
  <c r="AH50" i="32"/>
  <c r="AE50" i="32"/>
  <c r="AD50" i="32"/>
  <c r="Y50" i="32"/>
  <c r="X50" i="32"/>
  <c r="V50" i="32"/>
  <c r="U50" i="32"/>
  <c r="T50" i="32"/>
  <c r="AU49" i="32"/>
  <c r="AP49" i="32"/>
  <c r="BA49" i="32" s="1"/>
  <c r="AO49" i="32"/>
  <c r="AF49" i="32"/>
  <c r="AX49" i="32" s="1"/>
  <c r="Z49" i="32"/>
  <c r="AT49" i="32" s="1"/>
  <c r="S49" i="32"/>
  <c r="W49" i="32" s="1"/>
  <c r="AU48" i="32"/>
  <c r="AP48" i="32"/>
  <c r="AO48" i="32"/>
  <c r="AZ48" i="32" s="1"/>
  <c r="AF48" i="32"/>
  <c r="Z48" i="32"/>
  <c r="AT48" i="32" s="1"/>
  <c r="S48" i="32"/>
  <c r="AX47" i="32"/>
  <c r="AU47" i="32"/>
  <c r="AT47" i="32"/>
  <c r="AP47" i="32"/>
  <c r="AO47" i="32"/>
  <c r="AZ47" i="32" s="1"/>
  <c r="AF47" i="32"/>
  <c r="AC47" i="32"/>
  <c r="AW47" i="32" s="1"/>
  <c r="Z47" i="32"/>
  <c r="W47" i="32"/>
  <c r="S47" i="32"/>
  <c r="BA46" i="32"/>
  <c r="AU46" i="32"/>
  <c r="AP46" i="32"/>
  <c r="AO46" i="32"/>
  <c r="AF46" i="32"/>
  <c r="AX46" i="32" s="1"/>
  <c r="Z46" i="32"/>
  <c r="AT46" i="32" s="1"/>
  <c r="S46" i="32"/>
  <c r="W46" i="32" s="1"/>
  <c r="AZ45" i="32"/>
  <c r="AU45" i="32"/>
  <c r="AP45" i="32"/>
  <c r="BA45" i="32" s="1"/>
  <c r="AO45" i="32"/>
  <c r="AF45" i="32"/>
  <c r="AX45" i="32" s="1"/>
  <c r="Z45" i="32"/>
  <c r="AT45" i="32" s="1"/>
  <c r="S45" i="32"/>
  <c r="W45" i="32" s="1"/>
  <c r="AU44" i="32"/>
  <c r="AU50" i="32" s="1"/>
  <c r="AP44" i="32"/>
  <c r="BA44" i="32" s="1"/>
  <c r="AO44" i="32"/>
  <c r="AF44" i="32"/>
  <c r="AX44" i="32" s="1"/>
  <c r="Z44" i="32"/>
  <c r="AT44" i="32" s="1"/>
  <c r="S44" i="32"/>
  <c r="AN43" i="32"/>
  <c r="AM43" i="32"/>
  <c r="AL43" i="32"/>
  <c r="AK43" i="32"/>
  <c r="AJ43" i="32"/>
  <c r="AI43" i="32"/>
  <c r="AH43" i="32"/>
  <c r="AE43" i="32"/>
  <c r="AD43" i="32"/>
  <c r="Y43" i="32"/>
  <c r="X43" i="32"/>
  <c r="W43" i="32"/>
  <c r="V43" i="32"/>
  <c r="U43" i="32"/>
  <c r="T43" i="32"/>
  <c r="S43" i="32"/>
  <c r="AX42" i="32"/>
  <c r="AX43" i="32" s="1"/>
  <c r="AU42" i="32"/>
  <c r="AU43" i="32" s="1"/>
  <c r="AT42" i="32"/>
  <c r="AT43" i="32" s="1"/>
  <c r="AP42" i="32"/>
  <c r="AP43" i="32" s="1"/>
  <c r="AO42" i="32"/>
  <c r="AF42" i="32"/>
  <c r="AF43" i="32" s="1"/>
  <c r="AC42" i="32"/>
  <c r="Z42" i="32"/>
  <c r="Z43" i="32" s="1"/>
  <c r="W42" i="32"/>
  <c r="S42" i="32"/>
  <c r="AN41" i="32"/>
  <c r="AM41" i="32"/>
  <c r="AL41" i="32"/>
  <c r="AK41" i="32"/>
  <c r="AJ41" i="32"/>
  <c r="AI41" i="32"/>
  <c r="AH41" i="32"/>
  <c r="AE41" i="32"/>
  <c r="AD41" i="32"/>
  <c r="Y41" i="32"/>
  <c r="X41" i="32"/>
  <c r="V41" i="32"/>
  <c r="U41" i="32"/>
  <c r="T41" i="32"/>
  <c r="AZ40" i="32"/>
  <c r="AU40" i="32"/>
  <c r="AP40" i="32"/>
  <c r="BA40" i="32" s="1"/>
  <c r="AO40" i="32"/>
  <c r="AF40" i="32"/>
  <c r="Z40" i="32"/>
  <c r="AT40" i="32" s="1"/>
  <c r="S40" i="32"/>
  <c r="W40" i="32" s="1"/>
  <c r="AA40" i="32" s="1"/>
  <c r="BA39" i="32"/>
  <c r="AX39" i="32"/>
  <c r="AU39" i="32"/>
  <c r="AS39" i="32"/>
  <c r="AP39" i="32"/>
  <c r="AO39" i="32"/>
  <c r="AF39" i="32"/>
  <c r="AB39" i="32"/>
  <c r="AV39" i="32" s="1"/>
  <c r="Z39" i="32"/>
  <c r="AT39" i="32" s="1"/>
  <c r="S39" i="32"/>
  <c r="W39" i="32" s="1"/>
  <c r="AC39" i="32" s="1"/>
  <c r="AW39" i="32" s="1"/>
  <c r="BA38" i="32"/>
  <c r="AU38" i="32"/>
  <c r="AU41" i="32" s="1"/>
  <c r="AP38" i="32"/>
  <c r="AO38" i="32"/>
  <c r="AF38" i="32"/>
  <c r="AX38" i="32" s="1"/>
  <c r="Z38" i="32"/>
  <c r="AT38" i="32" s="1"/>
  <c r="AT41" i="32" s="1"/>
  <c r="W38" i="32"/>
  <c r="S38" i="32"/>
  <c r="S41" i="32" s="1"/>
  <c r="AN37" i="32"/>
  <c r="AM37" i="32"/>
  <c r="AL37" i="32"/>
  <c r="AK37" i="32"/>
  <c r="AJ37" i="32"/>
  <c r="AI37" i="32"/>
  <c r="AH37" i="32"/>
  <c r="AE37" i="32"/>
  <c r="AD37" i="32"/>
  <c r="Y37" i="32"/>
  <c r="X37" i="32"/>
  <c r="V37" i="32"/>
  <c r="U37" i="32"/>
  <c r="T37" i="32"/>
  <c r="AX36" i="32"/>
  <c r="AU36" i="32"/>
  <c r="AQ36" i="32"/>
  <c r="AY36" i="32" s="1"/>
  <c r="AP36" i="32"/>
  <c r="BA36" i="32" s="1"/>
  <c r="AO36" i="32"/>
  <c r="AZ36" i="32" s="1"/>
  <c r="AF36" i="32"/>
  <c r="AC36" i="32"/>
  <c r="AW36" i="32" s="1"/>
  <c r="Z36" i="32"/>
  <c r="AT36" i="32" s="1"/>
  <c r="W36" i="32"/>
  <c r="S36" i="32"/>
  <c r="BA35" i="32"/>
  <c r="BA37" i="32" s="1"/>
  <c r="AU35" i="32"/>
  <c r="AU37" i="32" s="1"/>
  <c r="AP35" i="32"/>
  <c r="AO35" i="32"/>
  <c r="AF35" i="32"/>
  <c r="Z35" i="32"/>
  <c r="AT35" i="32" s="1"/>
  <c r="AT37" i="32" s="1"/>
  <c r="S35" i="32"/>
  <c r="W35" i="32" s="1"/>
  <c r="W37" i="32" s="1"/>
  <c r="AN34" i="32"/>
  <c r="AM34" i="32"/>
  <c r="AL34" i="32"/>
  <c r="AK34" i="32"/>
  <c r="AJ34" i="32"/>
  <c r="AI34" i="32"/>
  <c r="AH34" i="32"/>
  <c r="AF34" i="32"/>
  <c r="AE34" i="32"/>
  <c r="AD34" i="32"/>
  <c r="Y34" i="32"/>
  <c r="X34" i="32"/>
  <c r="V34" i="32"/>
  <c r="U34" i="32"/>
  <c r="T34" i="32"/>
  <c r="BA33" i="32"/>
  <c r="AX33" i="32"/>
  <c r="AU33" i="32"/>
  <c r="AP33" i="32"/>
  <c r="AO33" i="32"/>
  <c r="AF33" i="32"/>
  <c r="Z33" i="32"/>
  <c r="AT33" i="32" s="1"/>
  <c r="S33" i="32"/>
  <c r="W33" i="32" s="1"/>
  <c r="AC33" i="32" s="1"/>
  <c r="AW33" i="32" s="1"/>
  <c r="BA32" i="32"/>
  <c r="AU32" i="32"/>
  <c r="AU34" i="32" s="1"/>
  <c r="AP32" i="32"/>
  <c r="AP34" i="32" s="1"/>
  <c r="AO32" i="32"/>
  <c r="AF32" i="32"/>
  <c r="AX32" i="32" s="1"/>
  <c r="AX34" i="32" s="1"/>
  <c r="Z32" i="32"/>
  <c r="W32" i="32"/>
  <c r="AS32" i="32" s="1"/>
  <c r="S32" i="32"/>
  <c r="AN31" i="32"/>
  <c r="AM31" i="32"/>
  <c r="AL31" i="32"/>
  <c r="AK31" i="32"/>
  <c r="AJ31" i="32"/>
  <c r="AI31" i="32"/>
  <c r="AH31" i="32"/>
  <c r="AE31" i="32"/>
  <c r="AD31" i="32"/>
  <c r="Y31" i="32"/>
  <c r="X31" i="32"/>
  <c r="V31" i="32"/>
  <c r="U31" i="32"/>
  <c r="T31" i="32"/>
  <c r="AU30" i="32"/>
  <c r="AQ30" i="32"/>
  <c r="AY30" i="32" s="1"/>
  <c r="AP30" i="32"/>
  <c r="BA30" i="32" s="1"/>
  <c r="AO30" i="32"/>
  <c r="AZ30" i="32" s="1"/>
  <c r="AF30" i="32"/>
  <c r="AX30" i="32" s="1"/>
  <c r="AC30" i="32"/>
  <c r="AW30" i="32" s="1"/>
  <c r="Z30" i="32"/>
  <c r="AT30" i="32" s="1"/>
  <c r="W30" i="32"/>
  <c r="S30" i="32"/>
  <c r="BA29" i="32"/>
  <c r="AU29" i="32"/>
  <c r="AP29" i="32"/>
  <c r="AP31" i="32" s="1"/>
  <c r="AO29" i="32"/>
  <c r="AQ29" i="32" s="1"/>
  <c r="AY29" i="32" s="1"/>
  <c r="AF29" i="32"/>
  <c r="Z29" i="32"/>
  <c r="AT29" i="32" s="1"/>
  <c r="AT31" i="32" s="1"/>
  <c r="S29" i="32"/>
  <c r="W29" i="32" s="1"/>
  <c r="BA28" i="32"/>
  <c r="AX28" i="32"/>
  <c r="AU28" i="32"/>
  <c r="AS28" i="32"/>
  <c r="AP28" i="32"/>
  <c r="AO28" i="32"/>
  <c r="AZ28" i="32" s="1"/>
  <c r="AF28" i="32"/>
  <c r="AB28" i="32"/>
  <c r="AV28" i="32" s="1"/>
  <c r="Z28" i="32"/>
  <c r="AT28" i="32" s="1"/>
  <c r="S28" i="32"/>
  <c r="W28" i="32" s="1"/>
  <c r="AC28" i="32" s="1"/>
  <c r="AW28" i="32" s="1"/>
  <c r="AN27" i="32"/>
  <c r="AM27" i="32"/>
  <c r="AL27" i="32"/>
  <c r="AK27" i="32"/>
  <c r="AJ27" i="32"/>
  <c r="AI27" i="32"/>
  <c r="AH27" i="32"/>
  <c r="AE27" i="32"/>
  <c r="AD27" i="32"/>
  <c r="Y27" i="32"/>
  <c r="X27" i="32"/>
  <c r="V27" i="32"/>
  <c r="U27" i="32"/>
  <c r="T27" i="32"/>
  <c r="AX26" i="32"/>
  <c r="AU26" i="32"/>
  <c r="AP26" i="32"/>
  <c r="AO26" i="32"/>
  <c r="AF26" i="32"/>
  <c r="Z26" i="32"/>
  <c r="AT26" i="32" s="1"/>
  <c r="S26" i="32"/>
  <c r="W26" i="32" s="1"/>
  <c r="AZ25" i="32"/>
  <c r="AU25" i="32"/>
  <c r="AT25" i="32"/>
  <c r="AP25" i="32"/>
  <c r="AO25" i="32"/>
  <c r="AF25" i="32"/>
  <c r="AX25" i="32" s="1"/>
  <c r="Z25" i="32"/>
  <c r="W25" i="32"/>
  <c r="S25" i="32"/>
  <c r="BA24" i="32"/>
  <c r="AU24" i="32"/>
  <c r="AP24" i="32"/>
  <c r="AO24" i="32"/>
  <c r="AQ24" i="32" s="1"/>
  <c r="AY24" i="32" s="1"/>
  <c r="AF24" i="32"/>
  <c r="AX24" i="32" s="1"/>
  <c r="Z24" i="32"/>
  <c r="AT24" i="32" s="1"/>
  <c r="S24" i="32"/>
  <c r="W24" i="32" s="1"/>
  <c r="BA23" i="32"/>
  <c r="AX23" i="32"/>
  <c r="AU23" i="32"/>
  <c r="AP23" i="32"/>
  <c r="AO23" i="32"/>
  <c r="AF23" i="32"/>
  <c r="Z23" i="32"/>
  <c r="AT23" i="32" s="1"/>
  <c r="S23" i="32"/>
  <c r="W23" i="32" s="1"/>
  <c r="AC23" i="32" s="1"/>
  <c r="AN22" i="32"/>
  <c r="AM22" i="32"/>
  <c r="AL22" i="32"/>
  <c r="AK22" i="32"/>
  <c r="AJ22" i="32"/>
  <c r="AI22" i="32"/>
  <c r="AH22" i="32"/>
  <c r="AE22" i="32"/>
  <c r="AD22" i="32"/>
  <c r="Y22" i="32"/>
  <c r="X22" i="32"/>
  <c r="V22" i="32"/>
  <c r="U22" i="32"/>
  <c r="T22" i="32"/>
  <c r="AU21" i="32"/>
  <c r="AP21" i="32"/>
  <c r="BA21" i="32" s="1"/>
  <c r="AO21" i="32"/>
  <c r="AF21" i="32"/>
  <c r="AX21" i="32" s="1"/>
  <c r="Z21" i="32"/>
  <c r="AT21" i="32" s="1"/>
  <c r="W21" i="32"/>
  <c r="AA21" i="32" s="1"/>
  <c r="S21" i="32"/>
  <c r="AU20" i="32"/>
  <c r="AP20" i="32"/>
  <c r="BA20" i="32" s="1"/>
  <c r="AO20" i="32"/>
  <c r="AZ20" i="32" s="1"/>
  <c r="AF20" i="32"/>
  <c r="AX20" i="32" s="1"/>
  <c r="Z20" i="32"/>
  <c r="AT20" i="32" s="1"/>
  <c r="S20" i="32"/>
  <c r="W20" i="32" s="1"/>
  <c r="AC20" i="32" s="1"/>
  <c r="AW20" i="32" s="1"/>
  <c r="AU19" i="32"/>
  <c r="AQ19" i="32"/>
  <c r="AY19" i="32" s="1"/>
  <c r="AP19" i="32"/>
  <c r="BA19" i="32" s="1"/>
  <c r="AO19" i="32"/>
  <c r="AZ19" i="32" s="1"/>
  <c r="AF19" i="32"/>
  <c r="AX19" i="32" s="1"/>
  <c r="Z19" i="32"/>
  <c r="AT19" i="32" s="1"/>
  <c r="S19" i="32"/>
  <c r="W19" i="32" s="1"/>
  <c r="BA18" i="32"/>
  <c r="AX18" i="32"/>
  <c r="AU18" i="32"/>
  <c r="AS18" i="32"/>
  <c r="AP18" i="32"/>
  <c r="AO18" i="32"/>
  <c r="AQ18" i="32" s="1"/>
  <c r="AF18" i="32"/>
  <c r="AF22" i="32" s="1"/>
  <c r="Z18" i="32"/>
  <c r="AT18" i="32" s="1"/>
  <c r="S18" i="32"/>
  <c r="W18" i="32" s="1"/>
  <c r="AC18" i="32" s="1"/>
  <c r="AW18" i="32" s="1"/>
  <c r="AN17" i="32"/>
  <c r="AM17" i="32"/>
  <c r="AL17" i="32"/>
  <c r="AK17" i="32"/>
  <c r="AJ17" i="32"/>
  <c r="AI17" i="32"/>
  <c r="AH17" i="32"/>
  <c r="AE17" i="32"/>
  <c r="AD17" i="32"/>
  <c r="Y17" i="32"/>
  <c r="X17" i="32"/>
  <c r="V17" i="32"/>
  <c r="U17" i="32"/>
  <c r="T17" i="32"/>
  <c r="AU16" i="32"/>
  <c r="AP16" i="32"/>
  <c r="BA16" i="32" s="1"/>
  <c r="AO16" i="32"/>
  <c r="AF16" i="32"/>
  <c r="AX16" i="32" s="1"/>
  <c r="Z16" i="32"/>
  <c r="AT16" i="32" s="1"/>
  <c r="W16" i="32"/>
  <c r="AS16" i="32" s="1"/>
  <c r="S16" i="32"/>
  <c r="AZ15" i="32"/>
  <c r="AU15" i="32"/>
  <c r="AP15" i="32"/>
  <c r="BA15" i="32" s="1"/>
  <c r="AO15" i="32"/>
  <c r="AQ15" i="32" s="1"/>
  <c r="AY15" i="32" s="1"/>
  <c r="AF15" i="32"/>
  <c r="AX15" i="32" s="1"/>
  <c r="Z15" i="32"/>
  <c r="AT15" i="32" s="1"/>
  <c r="S15" i="32"/>
  <c r="W15" i="32" s="1"/>
  <c r="AC15" i="32" s="1"/>
  <c r="AW15" i="32" s="1"/>
  <c r="AU14" i="32"/>
  <c r="AP14" i="32"/>
  <c r="BA14" i="32" s="1"/>
  <c r="AO14" i="32"/>
  <c r="AQ14" i="32" s="1"/>
  <c r="AF14" i="32"/>
  <c r="Z14" i="32"/>
  <c r="AT14" i="32" s="1"/>
  <c r="S14" i="32"/>
  <c r="W14" i="32" s="1"/>
  <c r="AN13" i="32"/>
  <c r="AM13" i="32"/>
  <c r="AL13" i="32"/>
  <c r="AK13" i="32"/>
  <c r="AK300" i="32" s="1"/>
  <c r="AJ13" i="32"/>
  <c r="AI13" i="32"/>
  <c r="AH13" i="32"/>
  <c r="AE13" i="32"/>
  <c r="AD13" i="32"/>
  <c r="Y13" i="32"/>
  <c r="X13" i="32"/>
  <c r="V13" i="32"/>
  <c r="U13" i="32"/>
  <c r="T13" i="32"/>
  <c r="BA12" i="32"/>
  <c r="BA313" i="32" s="1"/>
  <c r="AU12" i="32"/>
  <c r="AU313" i="32" s="1"/>
  <c r="AP12" i="32"/>
  <c r="AP313" i="32" s="1"/>
  <c r="AO12" i="32"/>
  <c r="AF12" i="32"/>
  <c r="AF313" i="32" s="1"/>
  <c r="Z12" i="32"/>
  <c r="Z313" i="32" s="1"/>
  <c r="S12" i="32"/>
  <c r="AN86" i="31"/>
  <c r="AM86" i="31"/>
  <c r="AL86" i="31"/>
  <c r="AK86" i="31"/>
  <c r="AJ86" i="31"/>
  <c r="AI86" i="31"/>
  <c r="AH86" i="31"/>
  <c r="AE86" i="31"/>
  <c r="AD86" i="31"/>
  <c r="Y86" i="31"/>
  <c r="X86" i="31"/>
  <c r="V86" i="31"/>
  <c r="U86" i="31"/>
  <c r="T86" i="31"/>
  <c r="R86" i="31"/>
  <c r="Q86" i="31"/>
  <c r="P86" i="31"/>
  <c r="O86" i="31"/>
  <c r="N86" i="31"/>
  <c r="M86" i="31"/>
  <c r="L86" i="31"/>
  <c r="K86" i="31"/>
  <c r="J86" i="31"/>
  <c r="I86" i="31"/>
  <c r="AN85" i="31"/>
  <c r="AM85" i="31"/>
  <c r="AL85" i="31"/>
  <c r="AK85" i="31"/>
  <c r="AJ85" i="31"/>
  <c r="AI85" i="31"/>
  <c r="AH85" i="31"/>
  <c r="AE85" i="31"/>
  <c r="AD85" i="31"/>
  <c r="Y85" i="31"/>
  <c r="X85" i="31"/>
  <c r="V85" i="31"/>
  <c r="U85" i="31"/>
  <c r="T85" i="31"/>
  <c r="R85" i="31"/>
  <c r="Q85" i="31"/>
  <c r="P85" i="31"/>
  <c r="O85" i="31"/>
  <c r="N85" i="31"/>
  <c r="M85" i="31"/>
  <c r="L85" i="31"/>
  <c r="K85" i="31"/>
  <c r="J85" i="31"/>
  <c r="I85" i="31"/>
  <c r="AN84" i="31"/>
  <c r="AM84" i="31"/>
  <c r="AL84" i="31"/>
  <c r="AK84" i="31"/>
  <c r="AJ84" i="31"/>
  <c r="AI84" i="31"/>
  <c r="AH84" i="31"/>
  <c r="AE84" i="31"/>
  <c r="AD84" i="31"/>
  <c r="Y84" i="31"/>
  <c r="X84" i="31"/>
  <c r="V84" i="31"/>
  <c r="U84" i="31"/>
  <c r="T84" i="31"/>
  <c r="R84" i="31"/>
  <c r="Q84" i="31"/>
  <c r="P84" i="31"/>
  <c r="O84" i="31"/>
  <c r="N84" i="31"/>
  <c r="M84" i="31"/>
  <c r="L84" i="31"/>
  <c r="K84" i="31"/>
  <c r="J84" i="31"/>
  <c r="I84" i="31"/>
  <c r="AN83" i="31"/>
  <c r="AM83" i="31"/>
  <c r="AL83" i="31"/>
  <c r="AK83" i="31"/>
  <c r="AJ83" i="31"/>
  <c r="AI83" i="31"/>
  <c r="AH83" i="31"/>
  <c r="AE83" i="31"/>
  <c r="AD83" i="31"/>
  <c r="Y83" i="31"/>
  <c r="X83" i="31"/>
  <c r="V83" i="31"/>
  <c r="U83" i="31"/>
  <c r="T83" i="31"/>
  <c r="R83" i="31"/>
  <c r="Q83" i="31"/>
  <c r="P83" i="31"/>
  <c r="O83" i="31"/>
  <c r="N83" i="31"/>
  <c r="M83" i="31"/>
  <c r="L83" i="31"/>
  <c r="K83" i="31"/>
  <c r="J83" i="31"/>
  <c r="I83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BA81" i="31"/>
  <c r="AZ81" i="31"/>
  <c r="AY81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AN80" i="31"/>
  <c r="AM80" i="31"/>
  <c r="AL80" i="31"/>
  <c r="AK80" i="31"/>
  <c r="AJ80" i="31"/>
  <c r="AI80" i="31"/>
  <c r="AH80" i="31"/>
  <c r="AE80" i="31"/>
  <c r="AD80" i="31"/>
  <c r="Y80" i="31"/>
  <c r="X80" i="31"/>
  <c r="V80" i="31"/>
  <c r="U80" i="31"/>
  <c r="T80" i="31"/>
  <c r="R80" i="31"/>
  <c r="Q80" i="31"/>
  <c r="P80" i="31"/>
  <c r="O80" i="31"/>
  <c r="N80" i="31"/>
  <c r="M80" i="31"/>
  <c r="L80" i="31"/>
  <c r="K80" i="31"/>
  <c r="J80" i="31"/>
  <c r="I80" i="31"/>
  <c r="BA79" i="31"/>
  <c r="AZ79" i="31"/>
  <c r="AY79" i="31"/>
  <c r="AX79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N78" i="31"/>
  <c r="AM78" i="31"/>
  <c r="AL78" i="31"/>
  <c r="AK78" i="31"/>
  <c r="AJ78" i="31"/>
  <c r="AI78" i="31"/>
  <c r="AH78" i="31"/>
  <c r="AE78" i="31"/>
  <c r="AD78" i="31"/>
  <c r="Y78" i="31"/>
  <c r="X78" i="31"/>
  <c r="V78" i="31"/>
  <c r="U78" i="31"/>
  <c r="T78" i="31"/>
  <c r="R78" i="31"/>
  <c r="Q78" i="31"/>
  <c r="P78" i="31"/>
  <c r="O78" i="31"/>
  <c r="N78" i="31"/>
  <c r="M78" i="31"/>
  <c r="L78" i="31"/>
  <c r="K78" i="31"/>
  <c r="J78" i="31"/>
  <c r="I78" i="31"/>
  <c r="AN77" i="31"/>
  <c r="AN76" i="31" s="1"/>
  <c r="AM77" i="31"/>
  <c r="AL77" i="31"/>
  <c r="AK77" i="31"/>
  <c r="AJ77" i="31"/>
  <c r="AI77" i="31"/>
  <c r="AH77" i="31"/>
  <c r="AE77" i="31"/>
  <c r="AE76" i="31" s="1"/>
  <c r="AD77" i="31"/>
  <c r="Y77" i="31"/>
  <c r="X77" i="31"/>
  <c r="X76" i="31" s="1"/>
  <c r="V77" i="31"/>
  <c r="U77" i="31"/>
  <c r="T77" i="31"/>
  <c r="T76" i="31" s="1"/>
  <c r="R77" i="31"/>
  <c r="Q77" i="31"/>
  <c r="Q76" i="31" s="1"/>
  <c r="P77" i="31"/>
  <c r="P76" i="31" s="1"/>
  <c r="O77" i="31"/>
  <c r="N77" i="31"/>
  <c r="M77" i="31"/>
  <c r="L77" i="31"/>
  <c r="K77" i="31"/>
  <c r="J77" i="31"/>
  <c r="I77" i="31"/>
  <c r="P74" i="31"/>
  <c r="R73" i="31"/>
  <c r="Q73" i="31"/>
  <c r="P73" i="31"/>
  <c r="O73" i="31"/>
  <c r="N73" i="31"/>
  <c r="M73" i="31"/>
  <c r="L73" i="31"/>
  <c r="K73" i="31"/>
  <c r="J73" i="31"/>
  <c r="I73" i="31"/>
  <c r="AN72" i="31"/>
  <c r="AM72" i="31"/>
  <c r="AL72" i="31"/>
  <c r="AK72" i="31"/>
  <c r="AJ72" i="31"/>
  <c r="AI72" i="31"/>
  <c r="AH72" i="31"/>
  <c r="AE72" i="31"/>
  <c r="AD72" i="31"/>
  <c r="Y72" i="31"/>
  <c r="X72" i="31"/>
  <c r="V72" i="31"/>
  <c r="U72" i="31"/>
  <c r="T72" i="31"/>
  <c r="AZ71" i="31"/>
  <c r="AY71" i="31"/>
  <c r="AU71" i="31"/>
  <c r="AQ71" i="31"/>
  <c r="AP71" i="31"/>
  <c r="BA71" i="31" s="1"/>
  <c r="AO71" i="31"/>
  <c r="AF71" i="31"/>
  <c r="AX71" i="31" s="1"/>
  <c r="AA71" i="31"/>
  <c r="Z71" i="31"/>
  <c r="AT71" i="31" s="1"/>
  <c r="W71" i="31"/>
  <c r="AC71" i="31" s="1"/>
  <c r="AW71" i="31" s="1"/>
  <c r="S71" i="31"/>
  <c r="BA70" i="31"/>
  <c r="AW70" i="31"/>
  <c r="AU70" i="31"/>
  <c r="AS70" i="31"/>
  <c r="AP70" i="31"/>
  <c r="AO70" i="31"/>
  <c r="AF70" i="31"/>
  <c r="AX70" i="31" s="1"/>
  <c r="AA70" i="31"/>
  <c r="Z70" i="31"/>
  <c r="AT70" i="31" s="1"/>
  <c r="S70" i="31"/>
  <c r="W70" i="31" s="1"/>
  <c r="AC70" i="31" s="1"/>
  <c r="AX69" i="31"/>
  <c r="AU69" i="31"/>
  <c r="AT69" i="31"/>
  <c r="AP69" i="31"/>
  <c r="BA69" i="31" s="1"/>
  <c r="AO69" i="31"/>
  <c r="AF69" i="31"/>
  <c r="Z69" i="31"/>
  <c r="S69" i="31"/>
  <c r="W69" i="31" s="1"/>
  <c r="AW68" i="31"/>
  <c r="AU68" i="31"/>
  <c r="AS68" i="31"/>
  <c r="AQ68" i="31"/>
  <c r="AY68" i="31" s="1"/>
  <c r="AP68" i="31"/>
  <c r="BA68" i="31" s="1"/>
  <c r="AO68" i="31"/>
  <c r="AZ68" i="31" s="1"/>
  <c r="AF68" i="31"/>
  <c r="AX68" i="31" s="1"/>
  <c r="AC68" i="31"/>
  <c r="Z68" i="31"/>
  <c r="AT68" i="31" s="1"/>
  <c r="S68" i="31"/>
  <c r="W68" i="31" s="1"/>
  <c r="AZ67" i="31"/>
  <c r="AU67" i="31"/>
  <c r="AU72" i="31" s="1"/>
  <c r="AQ67" i="31"/>
  <c r="AP67" i="31"/>
  <c r="AO67" i="31"/>
  <c r="AF67" i="31"/>
  <c r="Z67" i="31"/>
  <c r="W67" i="31"/>
  <c r="S67" i="31"/>
  <c r="AZ66" i="31"/>
  <c r="AN66" i="31"/>
  <c r="AM66" i="31"/>
  <c r="AL66" i="31"/>
  <c r="AK66" i="31"/>
  <c r="AJ66" i="31"/>
  <c r="AI66" i="31"/>
  <c r="AH66" i="31"/>
  <c r="AE66" i="31"/>
  <c r="AD66" i="31"/>
  <c r="Y66" i="31"/>
  <c r="X66" i="31"/>
  <c r="V66" i="31"/>
  <c r="U66" i="31"/>
  <c r="T66" i="31"/>
  <c r="S66" i="31"/>
  <c r="AU65" i="31"/>
  <c r="AU66" i="31" s="1"/>
  <c r="AP65" i="31"/>
  <c r="AO65" i="31"/>
  <c r="AZ65" i="31" s="1"/>
  <c r="AF65" i="31"/>
  <c r="AX65" i="31" s="1"/>
  <c r="Z65" i="31"/>
  <c r="AT65" i="31" s="1"/>
  <c r="W65" i="31"/>
  <c r="S65" i="31"/>
  <c r="AZ64" i="31"/>
  <c r="AU64" i="31"/>
  <c r="AQ64" i="31"/>
  <c r="AY64" i="31" s="1"/>
  <c r="AP64" i="31"/>
  <c r="AO64" i="31"/>
  <c r="AO66" i="31" s="1"/>
  <c r="AF64" i="31"/>
  <c r="AA64" i="31"/>
  <c r="Z64" i="31"/>
  <c r="W64" i="31"/>
  <c r="AC64" i="31" s="1"/>
  <c r="S64" i="31"/>
  <c r="AN63" i="31"/>
  <c r="AM63" i="31"/>
  <c r="AL63" i="31"/>
  <c r="AK63" i="31"/>
  <c r="AJ63" i="31"/>
  <c r="AI63" i="31"/>
  <c r="AH63" i="31"/>
  <c r="AE63" i="31"/>
  <c r="AD63" i="31"/>
  <c r="Y63" i="31"/>
  <c r="X63" i="31"/>
  <c r="V63" i="31"/>
  <c r="U63" i="31"/>
  <c r="T63" i="31"/>
  <c r="AZ62" i="31"/>
  <c r="AU62" i="31"/>
  <c r="AQ62" i="31"/>
  <c r="AY62" i="31" s="1"/>
  <c r="AP62" i="31"/>
  <c r="BA62" i="31" s="1"/>
  <c r="AO62" i="31"/>
  <c r="AF62" i="31"/>
  <c r="AX62" i="31" s="1"/>
  <c r="AA62" i="31"/>
  <c r="Z62" i="31"/>
  <c r="AT62" i="31" s="1"/>
  <c r="W62" i="31"/>
  <c r="AC62" i="31" s="1"/>
  <c r="AW62" i="31" s="1"/>
  <c r="S62" i="31"/>
  <c r="BA61" i="31"/>
  <c r="AZ61" i="31"/>
  <c r="AU61" i="31"/>
  <c r="AP61" i="31"/>
  <c r="AO61" i="31"/>
  <c r="AQ61" i="31" s="1"/>
  <c r="AY61" i="31" s="1"/>
  <c r="AF61" i="31"/>
  <c r="AX61" i="31" s="1"/>
  <c r="Z61" i="31"/>
  <c r="AT61" i="31" s="1"/>
  <c r="S61" i="31"/>
  <c r="W61" i="31" s="1"/>
  <c r="AX60" i="31"/>
  <c r="AU60" i="31"/>
  <c r="AT60" i="31"/>
  <c r="AP60" i="31"/>
  <c r="BA60" i="31" s="1"/>
  <c r="AO60" i="31"/>
  <c r="AF60" i="31"/>
  <c r="Z60" i="31"/>
  <c r="S60" i="31"/>
  <c r="W60" i="31" s="1"/>
  <c r="AU59" i="31"/>
  <c r="AT59" i="31"/>
  <c r="AP59" i="31"/>
  <c r="BA59" i="31" s="1"/>
  <c r="AO59" i="31"/>
  <c r="AZ59" i="31" s="1"/>
  <c r="AF59" i="31"/>
  <c r="AC59" i="31"/>
  <c r="AW59" i="31" s="1"/>
  <c r="Z59" i="31"/>
  <c r="W59" i="31"/>
  <c r="S59" i="31"/>
  <c r="AZ58" i="31"/>
  <c r="AY58" i="31"/>
  <c r="AU58" i="31"/>
  <c r="AQ58" i="31"/>
  <c r="AP58" i="31"/>
  <c r="BA58" i="31" s="1"/>
  <c r="AO58" i="31"/>
  <c r="AF58" i="31"/>
  <c r="AX58" i="31" s="1"/>
  <c r="Z58" i="31"/>
  <c r="W58" i="31"/>
  <c r="AC58" i="31" s="1"/>
  <c r="AW58" i="31" s="1"/>
  <c r="S58" i="31"/>
  <c r="BA57" i="31"/>
  <c r="AZ57" i="31"/>
  <c r="AU57" i="31"/>
  <c r="AP57" i="31"/>
  <c r="AP63" i="31" s="1"/>
  <c r="AO57" i="31"/>
  <c r="AQ57" i="31" s="1"/>
  <c r="AF57" i="31"/>
  <c r="AX57" i="31" s="1"/>
  <c r="Z57" i="31"/>
  <c r="S57" i="31"/>
  <c r="AN56" i="31"/>
  <c r="AM56" i="31"/>
  <c r="AL56" i="31"/>
  <c r="AK56" i="31"/>
  <c r="AJ56" i="31"/>
  <c r="AI56" i="31"/>
  <c r="AH56" i="31"/>
  <c r="AE56" i="31"/>
  <c r="AD56" i="31"/>
  <c r="Z56" i="31"/>
  <c r="Y56" i="31"/>
  <c r="X56" i="31"/>
  <c r="V56" i="31"/>
  <c r="U56" i="31"/>
  <c r="T56" i="31"/>
  <c r="BA55" i="31"/>
  <c r="AU55" i="31"/>
  <c r="AP55" i="31"/>
  <c r="AO55" i="31"/>
  <c r="AF55" i="31"/>
  <c r="AX55" i="31" s="1"/>
  <c r="AB55" i="31"/>
  <c r="AV55" i="31" s="1"/>
  <c r="Z55" i="31"/>
  <c r="AT55" i="31" s="1"/>
  <c r="S55" i="31"/>
  <c r="W55" i="31" s="1"/>
  <c r="BA54" i="31"/>
  <c r="AX54" i="31"/>
  <c r="AU54" i="31"/>
  <c r="AT54" i="31"/>
  <c r="AP54" i="31"/>
  <c r="AO54" i="31"/>
  <c r="AF54" i="31"/>
  <c r="Z54" i="31"/>
  <c r="W54" i="31"/>
  <c r="S54" i="31"/>
  <c r="AU53" i="31"/>
  <c r="AT53" i="31"/>
  <c r="AQ53" i="31"/>
  <c r="AY53" i="31" s="1"/>
  <c r="AP53" i="31"/>
  <c r="BA53" i="31" s="1"/>
  <c r="AO53" i="31"/>
  <c r="AZ53" i="31" s="1"/>
  <c r="AF53" i="31"/>
  <c r="AX53" i="31" s="1"/>
  <c r="AC53" i="31"/>
  <c r="AW53" i="31" s="1"/>
  <c r="Z53" i="31"/>
  <c r="W53" i="31"/>
  <c r="AS53" i="31" s="1"/>
  <c r="S53" i="31"/>
  <c r="AZ52" i="31"/>
  <c r="AX52" i="31"/>
  <c r="AU52" i="31"/>
  <c r="AU56" i="31" s="1"/>
  <c r="AQ52" i="31"/>
  <c r="AP52" i="31"/>
  <c r="BA52" i="31" s="1"/>
  <c r="AO52" i="31"/>
  <c r="AF52" i="31"/>
  <c r="AF56" i="31" s="1"/>
  <c r="AA52" i="31"/>
  <c r="Z52" i="31"/>
  <c r="AT52" i="31" s="1"/>
  <c r="W52" i="31"/>
  <c r="S52" i="31"/>
  <c r="AU51" i="31"/>
  <c r="AN51" i="31"/>
  <c r="AM51" i="31"/>
  <c r="AL51" i="31"/>
  <c r="AK51" i="31"/>
  <c r="AJ51" i="31"/>
  <c r="AI51" i="31"/>
  <c r="AH51" i="31"/>
  <c r="AF51" i="31"/>
  <c r="AE51" i="31"/>
  <c r="AD51" i="31"/>
  <c r="Y51" i="31"/>
  <c r="X51" i="31"/>
  <c r="V51" i="31"/>
  <c r="U51" i="31"/>
  <c r="T51" i="31"/>
  <c r="AZ50" i="31"/>
  <c r="AX50" i="31"/>
  <c r="AU50" i="31"/>
  <c r="AQ50" i="31"/>
  <c r="AY50" i="31" s="1"/>
  <c r="AP50" i="31"/>
  <c r="BA50" i="31" s="1"/>
  <c r="AO50" i="31"/>
  <c r="AF50" i="31"/>
  <c r="AA50" i="31"/>
  <c r="Z50" i="31"/>
  <c r="AT50" i="31" s="1"/>
  <c r="W50" i="31"/>
  <c r="S50" i="31"/>
  <c r="BA49" i="31"/>
  <c r="BA51" i="31" s="1"/>
  <c r="AU49" i="31"/>
  <c r="AP49" i="31"/>
  <c r="AO49" i="31"/>
  <c r="AF49" i="31"/>
  <c r="AX49" i="31" s="1"/>
  <c r="AB49" i="31"/>
  <c r="AV49" i="31" s="1"/>
  <c r="AA49" i="31"/>
  <c r="Z49" i="31"/>
  <c r="AT49" i="31" s="1"/>
  <c r="S49" i="31"/>
  <c r="W49" i="31" s="1"/>
  <c r="AC49" i="31" s="1"/>
  <c r="AW49" i="31" s="1"/>
  <c r="BA48" i="31"/>
  <c r="AZ48" i="31"/>
  <c r="AX48" i="31"/>
  <c r="AU48" i="31"/>
  <c r="AT48" i="31"/>
  <c r="AP48" i="31"/>
  <c r="AP51" i="31" s="1"/>
  <c r="AO48" i="31"/>
  <c r="AF48" i="31"/>
  <c r="AA48" i="31"/>
  <c r="Z48" i="31"/>
  <c r="Z51" i="31" s="1"/>
  <c r="W48" i="31"/>
  <c r="AB48" i="31" s="1"/>
  <c r="AV48" i="31" s="1"/>
  <c r="S48" i="31"/>
  <c r="AN47" i="31"/>
  <c r="AM47" i="31"/>
  <c r="AL47" i="31"/>
  <c r="AK47" i="31"/>
  <c r="AJ47" i="31"/>
  <c r="AI47" i="31"/>
  <c r="AH47" i="31"/>
  <c r="AE47" i="31"/>
  <c r="AD47" i="31"/>
  <c r="Z47" i="31"/>
  <c r="Y47" i="31"/>
  <c r="X47" i="31"/>
  <c r="V47" i="31"/>
  <c r="U47" i="31"/>
  <c r="T47" i="31"/>
  <c r="BA46" i="31"/>
  <c r="AX46" i="31"/>
  <c r="AW46" i="31"/>
  <c r="AU46" i="31"/>
  <c r="AT46" i="31"/>
  <c r="AS46" i="31"/>
  <c r="AP46" i="31"/>
  <c r="AO46" i="31"/>
  <c r="AF46" i="31"/>
  <c r="AB46" i="31"/>
  <c r="AV46" i="31" s="1"/>
  <c r="Z46" i="31"/>
  <c r="S46" i="31"/>
  <c r="W46" i="31" s="1"/>
  <c r="AC46" i="31" s="1"/>
  <c r="BA45" i="31"/>
  <c r="BA47" i="31" s="1"/>
  <c r="AU45" i="31"/>
  <c r="AT45" i="31"/>
  <c r="AP45" i="31"/>
  <c r="AP47" i="31" s="1"/>
  <c r="AO45" i="31"/>
  <c r="AZ45" i="31" s="1"/>
  <c r="AF45" i="31"/>
  <c r="AX45" i="31" s="1"/>
  <c r="Z45" i="31"/>
  <c r="S45" i="31"/>
  <c r="W45" i="31" s="1"/>
  <c r="AZ44" i="31"/>
  <c r="AU44" i="31"/>
  <c r="AU47" i="31" s="1"/>
  <c r="AT44" i="31"/>
  <c r="AQ44" i="31"/>
  <c r="AY44" i="31" s="1"/>
  <c r="AP44" i="31"/>
  <c r="BA44" i="31" s="1"/>
  <c r="AO44" i="31"/>
  <c r="AF44" i="31"/>
  <c r="AX44" i="31" s="1"/>
  <c r="AC44" i="31"/>
  <c r="AW44" i="31" s="1"/>
  <c r="AA44" i="31"/>
  <c r="Z44" i="31"/>
  <c r="W44" i="31"/>
  <c r="S44" i="31"/>
  <c r="BA43" i="31"/>
  <c r="BA80" i="31" s="1"/>
  <c r="AU43" i="31"/>
  <c r="AP43" i="31"/>
  <c r="AO43" i="31"/>
  <c r="AF43" i="31"/>
  <c r="Z43" i="31"/>
  <c r="S43" i="31"/>
  <c r="S47" i="31" s="1"/>
  <c r="AZ42" i="31"/>
  <c r="AT42" i="31"/>
  <c r="AO42" i="31"/>
  <c r="AN42" i="31"/>
  <c r="AM42" i="31"/>
  <c r="AL42" i="31"/>
  <c r="AK42" i="31"/>
  <c r="AJ42" i="31"/>
  <c r="AI42" i="31"/>
  <c r="AH42" i="31"/>
  <c r="AE42" i="31"/>
  <c r="AD42" i="31"/>
  <c r="Z42" i="31"/>
  <c r="Y42" i="31"/>
  <c r="X42" i="31"/>
  <c r="V42" i="31"/>
  <c r="U42" i="31"/>
  <c r="T42" i="31"/>
  <c r="BA41" i="31"/>
  <c r="AU41" i="31"/>
  <c r="AQ41" i="31"/>
  <c r="AY41" i="31" s="1"/>
  <c r="AP41" i="31"/>
  <c r="AO41" i="31"/>
  <c r="AZ41" i="31" s="1"/>
  <c r="AF41" i="31"/>
  <c r="Z41" i="31"/>
  <c r="AT41" i="31" s="1"/>
  <c r="S41" i="31"/>
  <c r="W41" i="31" s="1"/>
  <c r="AZ40" i="31"/>
  <c r="AX40" i="31"/>
  <c r="AU40" i="31"/>
  <c r="AU42" i="31" s="1"/>
  <c r="AT40" i="31"/>
  <c r="AS40" i="31"/>
  <c r="AP40" i="31"/>
  <c r="BA40" i="31" s="1"/>
  <c r="AO40" i="31"/>
  <c r="AF40" i="31"/>
  <c r="AA40" i="31"/>
  <c r="Z40" i="31"/>
  <c r="W40" i="31"/>
  <c r="AB40" i="31" s="1"/>
  <c r="S40" i="31"/>
  <c r="BA39" i="31"/>
  <c r="AU39" i="31"/>
  <c r="AP39" i="31"/>
  <c r="AN39" i="31"/>
  <c r="AM39" i="31"/>
  <c r="AL39" i="31"/>
  <c r="AK39" i="31"/>
  <c r="AJ39" i="31"/>
  <c r="AI39" i="31"/>
  <c r="AH39" i="31"/>
  <c r="AE39" i="31"/>
  <c r="AD39" i="31"/>
  <c r="Z39" i="31"/>
  <c r="Y39" i="31"/>
  <c r="X39" i="31"/>
  <c r="V39" i="31"/>
  <c r="U39" i="31"/>
  <c r="T39" i="31"/>
  <c r="BA38" i="31"/>
  <c r="BA85" i="31" s="1"/>
  <c r="AX38" i="31"/>
  <c r="AU38" i="31"/>
  <c r="AU85" i="31" s="1"/>
  <c r="AT38" i="31"/>
  <c r="AP38" i="31"/>
  <c r="AP85" i="31" s="1"/>
  <c r="AO38" i="31"/>
  <c r="AF38" i="31"/>
  <c r="AF85" i="31" s="1"/>
  <c r="Z38" i="31"/>
  <c r="Z85" i="31" s="1"/>
  <c r="S38" i="31"/>
  <c r="AN37" i="31"/>
  <c r="AM37" i="31"/>
  <c r="AL37" i="31"/>
  <c r="AK37" i="31"/>
  <c r="AJ37" i="31"/>
  <c r="AI37" i="31"/>
  <c r="AH37" i="31"/>
  <c r="AE37" i="31"/>
  <c r="AD37" i="31"/>
  <c r="Y37" i="31"/>
  <c r="X37" i="31"/>
  <c r="V37" i="31"/>
  <c r="U37" i="31"/>
  <c r="T37" i="31"/>
  <c r="AZ36" i="31"/>
  <c r="AX36" i="31"/>
  <c r="AU36" i="31"/>
  <c r="AT36" i="31"/>
  <c r="AP36" i="31"/>
  <c r="BA36" i="31" s="1"/>
  <c r="AO36" i="31"/>
  <c r="AF36" i="31"/>
  <c r="AC36" i="31"/>
  <c r="AW36" i="31" s="1"/>
  <c r="Z36" i="31"/>
  <c r="W36" i="31"/>
  <c r="S36" i="31"/>
  <c r="AU35" i="31"/>
  <c r="AP35" i="31"/>
  <c r="BA35" i="31" s="1"/>
  <c r="AO35" i="31"/>
  <c r="AZ35" i="31" s="1"/>
  <c r="AF35" i="31"/>
  <c r="AX35" i="31" s="1"/>
  <c r="Z35" i="31"/>
  <c r="AT35" i="31" s="1"/>
  <c r="W35" i="31"/>
  <c r="S35" i="31"/>
  <c r="AZ34" i="31"/>
  <c r="AX34" i="31"/>
  <c r="AU34" i="31"/>
  <c r="AP34" i="31"/>
  <c r="BA34" i="31" s="1"/>
  <c r="AO34" i="31"/>
  <c r="AF34" i="31"/>
  <c r="AC34" i="31"/>
  <c r="AW34" i="31" s="1"/>
  <c r="Z34" i="31"/>
  <c r="W34" i="31"/>
  <c r="S34" i="31"/>
  <c r="BA33" i="31"/>
  <c r="AZ33" i="31"/>
  <c r="AW33" i="31"/>
  <c r="AU33" i="31"/>
  <c r="AU37" i="31" s="1"/>
  <c r="AQ33" i="31"/>
  <c r="AY33" i="31" s="1"/>
  <c r="AP33" i="31"/>
  <c r="AO33" i="31"/>
  <c r="AF33" i="31"/>
  <c r="AX33" i="31" s="1"/>
  <c r="AB33" i="31"/>
  <c r="AV33" i="31" s="1"/>
  <c r="Z33" i="31"/>
  <c r="AT33" i="31" s="1"/>
  <c r="S33" i="31"/>
  <c r="W33" i="31" s="1"/>
  <c r="AC33" i="31" s="1"/>
  <c r="BA32" i="31"/>
  <c r="AX32" i="31"/>
  <c r="AU32" i="31"/>
  <c r="AT32" i="31"/>
  <c r="AP32" i="31"/>
  <c r="AO32" i="31"/>
  <c r="AF32" i="31"/>
  <c r="Z32" i="31"/>
  <c r="S32" i="31"/>
  <c r="AN31" i="31"/>
  <c r="AM31" i="31"/>
  <c r="AL31" i="31"/>
  <c r="AK31" i="31"/>
  <c r="AJ31" i="31"/>
  <c r="AI31" i="31"/>
  <c r="AH31" i="31"/>
  <c r="AE31" i="31"/>
  <c r="AD31" i="31"/>
  <c r="Y31" i="31"/>
  <c r="X31" i="31"/>
  <c r="V31" i="31"/>
  <c r="U31" i="31"/>
  <c r="T31" i="31"/>
  <c r="AZ30" i="31"/>
  <c r="AX30" i="31"/>
  <c r="AU30" i="31"/>
  <c r="AT30" i="31"/>
  <c r="AP30" i="31"/>
  <c r="BA30" i="31" s="1"/>
  <c r="AO30" i="31"/>
  <c r="AF30" i="31"/>
  <c r="AC30" i="31"/>
  <c r="AW30" i="31" s="1"/>
  <c r="Z30" i="31"/>
  <c r="W30" i="31"/>
  <c r="AB30" i="31" s="1"/>
  <c r="AV30" i="31" s="1"/>
  <c r="S30" i="31"/>
  <c r="AX29" i="31"/>
  <c r="AU29" i="31"/>
  <c r="AU84" i="31" s="1"/>
  <c r="AP29" i="31"/>
  <c r="AO29" i="31"/>
  <c r="AF29" i="31"/>
  <c r="AF84" i="31" s="1"/>
  <c r="Z29" i="31"/>
  <c r="W29" i="31"/>
  <c r="AS29" i="31" s="1"/>
  <c r="S29" i="31"/>
  <c r="AZ28" i="31"/>
  <c r="AU28" i="31"/>
  <c r="AP28" i="31"/>
  <c r="BA28" i="31" s="1"/>
  <c r="AO28" i="31"/>
  <c r="AF28" i="31"/>
  <c r="AX28" i="31" s="1"/>
  <c r="AC28" i="31"/>
  <c r="AW28" i="31" s="1"/>
  <c r="Z28" i="31"/>
  <c r="AT28" i="31" s="1"/>
  <c r="W28" i="31"/>
  <c r="S28" i="31"/>
  <c r="BA27" i="31"/>
  <c r="AW27" i="31"/>
  <c r="AU27" i="31"/>
  <c r="AU31" i="31" s="1"/>
  <c r="AS27" i="31"/>
  <c r="AP27" i="31"/>
  <c r="AO27" i="31"/>
  <c r="AQ27" i="31" s="1"/>
  <c r="AY27" i="31" s="1"/>
  <c r="AF27" i="31"/>
  <c r="AX27" i="31" s="1"/>
  <c r="AB27" i="31"/>
  <c r="AV27" i="31" s="1"/>
  <c r="AA27" i="31"/>
  <c r="AG27" i="31" s="1"/>
  <c r="AR27" i="31" s="1"/>
  <c r="Z27" i="31"/>
  <c r="AT27" i="31" s="1"/>
  <c r="S27" i="31"/>
  <c r="W27" i="31" s="1"/>
  <c r="AC27" i="31" s="1"/>
  <c r="AZ26" i="31"/>
  <c r="AX26" i="31"/>
  <c r="AU26" i="31"/>
  <c r="AT26" i="31"/>
  <c r="AP26" i="31"/>
  <c r="BA26" i="31" s="1"/>
  <c r="AO26" i="31"/>
  <c r="AF26" i="31"/>
  <c r="Z26" i="31"/>
  <c r="W26" i="31"/>
  <c r="S26" i="31"/>
  <c r="AU25" i="31"/>
  <c r="AQ25" i="31"/>
  <c r="AY25" i="31" s="1"/>
  <c r="AP25" i="31"/>
  <c r="AO25" i="31"/>
  <c r="AF25" i="31"/>
  <c r="AC25" i="31"/>
  <c r="Z25" i="31"/>
  <c r="Z31" i="31" s="1"/>
  <c r="W25" i="31"/>
  <c r="W31" i="31" s="1"/>
  <c r="S25" i="31"/>
  <c r="AN24" i="31"/>
  <c r="AM24" i="31"/>
  <c r="AL24" i="31"/>
  <c r="AK24" i="31"/>
  <c r="AJ24" i="31"/>
  <c r="AI24" i="31"/>
  <c r="AH24" i="31"/>
  <c r="AE24" i="31"/>
  <c r="AD24" i="31"/>
  <c r="Y24" i="31"/>
  <c r="X24" i="31"/>
  <c r="V24" i="31"/>
  <c r="U24" i="31"/>
  <c r="T24" i="31"/>
  <c r="AX23" i="31"/>
  <c r="AX86" i="31" s="1"/>
  <c r="AU23" i="31"/>
  <c r="AP23" i="31"/>
  <c r="BA23" i="31" s="1"/>
  <c r="AO23" i="31"/>
  <c r="AF23" i="31"/>
  <c r="Z23" i="31"/>
  <c r="Z86" i="31" s="1"/>
  <c r="W23" i="31"/>
  <c r="AS23" i="31" s="1"/>
  <c r="S23" i="31"/>
  <c r="S86" i="31" s="1"/>
  <c r="AN22" i="31"/>
  <c r="AM22" i="31"/>
  <c r="AL22" i="31"/>
  <c r="AK22" i="31"/>
  <c r="AJ22" i="31"/>
  <c r="AI22" i="31"/>
  <c r="AH22" i="31"/>
  <c r="AE22" i="31"/>
  <c r="AD22" i="31"/>
  <c r="Y22" i="31"/>
  <c r="X22" i="31"/>
  <c r="V22" i="31"/>
  <c r="U22" i="31"/>
  <c r="T22" i="31"/>
  <c r="AU21" i="31"/>
  <c r="AT21" i="31"/>
  <c r="AP21" i="31"/>
  <c r="BA21" i="31" s="1"/>
  <c r="AO21" i="31"/>
  <c r="AZ21" i="31" s="1"/>
  <c r="AF21" i="31"/>
  <c r="AX21" i="31" s="1"/>
  <c r="Z21" i="31"/>
  <c r="S21" i="31"/>
  <c r="W21" i="31" s="1"/>
  <c r="AX20" i="31"/>
  <c r="AU20" i="31"/>
  <c r="AT20" i="31"/>
  <c r="AP20" i="31"/>
  <c r="BA20" i="31" s="1"/>
  <c r="AO20" i="31"/>
  <c r="AZ20" i="31" s="1"/>
  <c r="AF20" i="31"/>
  <c r="Z20" i="31"/>
  <c r="W20" i="31"/>
  <c r="AS20" i="31" s="1"/>
  <c r="S20" i="31"/>
  <c r="AU19" i="31"/>
  <c r="AU22" i="31" s="1"/>
  <c r="AQ19" i="31"/>
  <c r="AP19" i="31"/>
  <c r="BA19" i="31" s="1"/>
  <c r="BA22" i="31" s="1"/>
  <c r="AO19" i="31"/>
  <c r="AZ19" i="31" s="1"/>
  <c r="AZ22" i="31" s="1"/>
  <c r="AF19" i="31"/>
  <c r="AX19" i="31" s="1"/>
  <c r="AX22" i="31" s="1"/>
  <c r="Z19" i="31"/>
  <c r="AT19" i="31" s="1"/>
  <c r="AT22" i="31" s="1"/>
  <c r="W19" i="31"/>
  <c r="AC19" i="31" s="1"/>
  <c r="S19" i="31"/>
  <c r="S22" i="31" s="1"/>
  <c r="AN18" i="31"/>
  <c r="AM18" i="31"/>
  <c r="AL18" i="31"/>
  <c r="AK18" i="31"/>
  <c r="AJ18" i="31"/>
  <c r="AI18" i="31"/>
  <c r="AH18" i="31"/>
  <c r="AE18" i="31"/>
  <c r="AD18" i="31"/>
  <c r="Y18" i="31"/>
  <c r="X18" i="31"/>
  <c r="V18" i="31"/>
  <c r="U18" i="31"/>
  <c r="T18" i="31"/>
  <c r="S18" i="31"/>
  <c r="AU17" i="31"/>
  <c r="AQ17" i="31"/>
  <c r="AY17" i="31" s="1"/>
  <c r="AP17" i="31"/>
  <c r="BA17" i="31" s="1"/>
  <c r="AO17" i="31"/>
  <c r="AZ17" i="31" s="1"/>
  <c r="AF17" i="31"/>
  <c r="AX17" i="31" s="1"/>
  <c r="Z17" i="31"/>
  <c r="AT17" i="31" s="1"/>
  <c r="W17" i="31"/>
  <c r="W18" i="31" s="1"/>
  <c r="S17" i="31"/>
  <c r="AZ16" i="31"/>
  <c r="AZ18" i="31" s="1"/>
  <c r="AU16" i="31"/>
  <c r="AU18" i="31" s="1"/>
  <c r="AQ16" i="31"/>
  <c r="AQ18" i="31" s="1"/>
  <c r="AP16" i="31"/>
  <c r="AP18" i="31" s="1"/>
  <c r="AO16" i="31"/>
  <c r="AO18" i="31" s="1"/>
  <c r="AF16" i="31"/>
  <c r="AX16" i="31" s="1"/>
  <c r="AA16" i="31"/>
  <c r="Z16" i="31"/>
  <c r="Z18" i="31" s="1"/>
  <c r="W16" i="31"/>
  <c r="AC16" i="31" s="1"/>
  <c r="S16" i="31"/>
  <c r="AN15" i="31"/>
  <c r="AM15" i="31"/>
  <c r="AL15" i="31"/>
  <c r="AK15" i="31"/>
  <c r="AK73" i="31" s="1"/>
  <c r="AJ15" i="31"/>
  <c r="AI15" i="31"/>
  <c r="AH15" i="31"/>
  <c r="AE15" i="31"/>
  <c r="AD15" i="31"/>
  <c r="Y15" i="31"/>
  <c r="Y73" i="31" s="1"/>
  <c r="X15" i="31"/>
  <c r="V15" i="31"/>
  <c r="U15" i="31"/>
  <c r="U73" i="31" s="1"/>
  <c r="T15" i="31"/>
  <c r="AZ14" i="31"/>
  <c r="AU14" i="31"/>
  <c r="AQ14" i="31"/>
  <c r="AP14" i="31"/>
  <c r="BA14" i="31" s="1"/>
  <c r="AO14" i="31"/>
  <c r="AO83" i="31" s="1"/>
  <c r="AF14" i="31"/>
  <c r="AX14" i="31" s="1"/>
  <c r="AA14" i="31"/>
  <c r="Z14" i="31"/>
  <c r="AT14" i="31" s="1"/>
  <c r="W14" i="31"/>
  <c r="AS14" i="31" s="1"/>
  <c r="S14" i="31"/>
  <c r="BA13" i="31"/>
  <c r="AU13" i="31"/>
  <c r="AP13" i="31"/>
  <c r="AO13" i="31"/>
  <c r="AZ13" i="31" s="1"/>
  <c r="AF13" i="31"/>
  <c r="AX13" i="31" s="1"/>
  <c r="Z13" i="31"/>
  <c r="AT13" i="31" s="1"/>
  <c r="S13" i="31"/>
  <c r="W13" i="31" s="1"/>
  <c r="AX12" i="31"/>
  <c r="AX15" i="31" s="1"/>
  <c r="AU12" i="31"/>
  <c r="AT12" i="31"/>
  <c r="AP12" i="31"/>
  <c r="AP77" i="31" s="1"/>
  <c r="AO12" i="31"/>
  <c r="AZ12" i="31" s="1"/>
  <c r="AF12" i="31"/>
  <c r="Z12" i="31"/>
  <c r="W12" i="31"/>
  <c r="S12" i="31"/>
  <c r="S15" i="31" s="1"/>
  <c r="AN111" i="30"/>
  <c r="AM111" i="30"/>
  <c r="AL111" i="30"/>
  <c r="AK111" i="30"/>
  <c r="AJ111" i="30"/>
  <c r="AI111" i="30"/>
  <c r="AH111" i="30"/>
  <c r="AE111" i="30"/>
  <c r="AD111" i="30"/>
  <c r="Y111" i="30"/>
  <c r="X111" i="30"/>
  <c r="V111" i="30"/>
  <c r="U111" i="30"/>
  <c r="T111" i="30"/>
  <c r="R111" i="30"/>
  <c r="Q111" i="30"/>
  <c r="P111" i="30"/>
  <c r="O111" i="30"/>
  <c r="N111" i="30"/>
  <c r="M111" i="30"/>
  <c r="L111" i="30"/>
  <c r="K111" i="30"/>
  <c r="J111" i="30"/>
  <c r="I111" i="30"/>
  <c r="AN110" i="30"/>
  <c r="AM110" i="30"/>
  <c r="AL110" i="30"/>
  <c r="AK110" i="30"/>
  <c r="AJ110" i="30"/>
  <c r="AI110" i="30"/>
  <c r="AH110" i="30"/>
  <c r="AE110" i="30"/>
  <c r="AD110" i="30"/>
  <c r="Y110" i="30"/>
  <c r="X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AN109" i="30"/>
  <c r="AM109" i="30"/>
  <c r="AL109" i="30"/>
  <c r="AK109" i="30"/>
  <c r="AJ109" i="30"/>
  <c r="AI109" i="30"/>
  <c r="AH109" i="30"/>
  <c r="AE109" i="30"/>
  <c r="AD109" i="30"/>
  <c r="Y109" i="30"/>
  <c r="X109" i="30"/>
  <c r="V109" i="30"/>
  <c r="U109" i="30"/>
  <c r="T109" i="30"/>
  <c r="R109" i="30"/>
  <c r="Q109" i="30"/>
  <c r="P109" i="30"/>
  <c r="O109" i="30"/>
  <c r="N109" i="30"/>
  <c r="M109" i="30"/>
  <c r="L109" i="30"/>
  <c r="K109" i="30"/>
  <c r="J109" i="30"/>
  <c r="I109" i="30"/>
  <c r="AN108" i="30"/>
  <c r="AM108" i="30"/>
  <c r="AL108" i="30"/>
  <c r="AK108" i="30"/>
  <c r="AJ108" i="30"/>
  <c r="AI108" i="30"/>
  <c r="AH108" i="30"/>
  <c r="AE108" i="30"/>
  <c r="AD108" i="30"/>
  <c r="Y108" i="30"/>
  <c r="X108" i="30"/>
  <c r="V108" i="30"/>
  <c r="U108" i="30"/>
  <c r="T108" i="30"/>
  <c r="R108" i="30"/>
  <c r="Q108" i="30"/>
  <c r="P108" i="30"/>
  <c r="O108" i="30"/>
  <c r="N108" i="30"/>
  <c r="M108" i="30"/>
  <c r="L108" i="30"/>
  <c r="K108" i="30"/>
  <c r="J108" i="30"/>
  <c r="I108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N105" i="30"/>
  <c r="AM105" i="30"/>
  <c r="AL105" i="30"/>
  <c r="AK105" i="30"/>
  <c r="AJ105" i="30"/>
  <c r="AI105" i="30"/>
  <c r="AH105" i="30"/>
  <c r="AE105" i="30"/>
  <c r="AD105" i="30"/>
  <c r="Y105" i="30"/>
  <c r="X105" i="30"/>
  <c r="V105" i="30"/>
  <c r="U105" i="30"/>
  <c r="T105" i="30"/>
  <c r="R105" i="30"/>
  <c r="Q105" i="30"/>
  <c r="P105" i="30"/>
  <c r="O105" i="30"/>
  <c r="N105" i="30"/>
  <c r="M105" i="30"/>
  <c r="L105" i="30"/>
  <c r="K105" i="30"/>
  <c r="J105" i="30"/>
  <c r="I105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AN103" i="30"/>
  <c r="AM103" i="30"/>
  <c r="AL103" i="30"/>
  <c r="AK103" i="30"/>
  <c r="AJ103" i="30"/>
  <c r="AI103" i="30"/>
  <c r="AH103" i="30"/>
  <c r="AE103" i="30"/>
  <c r="AD103" i="30"/>
  <c r="Y103" i="30"/>
  <c r="X103" i="30"/>
  <c r="V103" i="30"/>
  <c r="U103" i="30"/>
  <c r="T103" i="30"/>
  <c r="R103" i="30"/>
  <c r="Q103" i="30"/>
  <c r="P103" i="30"/>
  <c r="O103" i="30"/>
  <c r="N103" i="30"/>
  <c r="M103" i="30"/>
  <c r="L103" i="30"/>
  <c r="K103" i="30"/>
  <c r="J103" i="30"/>
  <c r="I103" i="30"/>
  <c r="AN102" i="30"/>
  <c r="AN101" i="30" s="1"/>
  <c r="AM102" i="30"/>
  <c r="AM101" i="30" s="1"/>
  <c r="AL102" i="30"/>
  <c r="AK102" i="30"/>
  <c r="AK101" i="30" s="1"/>
  <c r="AJ102" i="30"/>
  <c r="AI102" i="30"/>
  <c r="AI101" i="30" s="1"/>
  <c r="AH102" i="30"/>
  <c r="AE102" i="30"/>
  <c r="AD102" i="30"/>
  <c r="Y102" i="30"/>
  <c r="X102" i="30"/>
  <c r="V102" i="30"/>
  <c r="U102" i="30"/>
  <c r="U101" i="30" s="1"/>
  <c r="T102" i="30"/>
  <c r="R102" i="30"/>
  <c r="Q102" i="30"/>
  <c r="Q101" i="30" s="1"/>
  <c r="P102" i="30"/>
  <c r="P101" i="30" s="1"/>
  <c r="O102" i="30"/>
  <c r="N102" i="30"/>
  <c r="M102" i="30"/>
  <c r="L102" i="30"/>
  <c r="L101" i="30" s="1"/>
  <c r="K102" i="30"/>
  <c r="J102" i="30"/>
  <c r="I102" i="30"/>
  <c r="I101" i="30" s="1"/>
  <c r="P99" i="30"/>
  <c r="R98" i="30"/>
  <c r="Q98" i="30"/>
  <c r="P98" i="30"/>
  <c r="O98" i="30"/>
  <c r="N98" i="30"/>
  <c r="M98" i="30"/>
  <c r="L98" i="30"/>
  <c r="K98" i="30"/>
  <c r="J98" i="30"/>
  <c r="I99" i="30" s="1"/>
  <c r="I98" i="30"/>
  <c r="AN97" i="30"/>
  <c r="AM97" i="30"/>
  <c r="AL97" i="30"/>
  <c r="AK97" i="30"/>
  <c r="AJ97" i="30"/>
  <c r="AI97" i="30"/>
  <c r="AH97" i="30"/>
  <c r="AE97" i="30"/>
  <c r="AD97" i="30"/>
  <c r="Y97" i="30"/>
  <c r="X97" i="30"/>
  <c r="V97" i="30"/>
  <c r="U97" i="30"/>
  <c r="T97" i="30"/>
  <c r="AZ96" i="30"/>
  <c r="AU96" i="30"/>
  <c r="AQ96" i="30"/>
  <c r="AY96" i="30" s="1"/>
  <c r="AP96" i="30"/>
  <c r="BA96" i="30" s="1"/>
  <c r="AO96" i="30"/>
  <c r="AF96" i="30"/>
  <c r="AX96" i="30" s="1"/>
  <c r="AA96" i="30"/>
  <c r="Z96" i="30"/>
  <c r="AT96" i="30" s="1"/>
  <c r="S96" i="30"/>
  <c r="W96" i="30" s="1"/>
  <c r="BA95" i="30"/>
  <c r="AV95" i="30"/>
  <c r="AU95" i="30"/>
  <c r="AS95" i="30"/>
  <c r="AP95" i="30"/>
  <c r="AO95" i="30"/>
  <c r="AQ95" i="30" s="1"/>
  <c r="AY95" i="30" s="1"/>
  <c r="AF95" i="30"/>
  <c r="AX95" i="30" s="1"/>
  <c r="AB95" i="30"/>
  <c r="AA95" i="30"/>
  <c r="Z95" i="30"/>
  <c r="AT95" i="30" s="1"/>
  <c r="S95" i="30"/>
  <c r="W95" i="30" s="1"/>
  <c r="AC95" i="30" s="1"/>
  <c r="AW95" i="30" s="1"/>
  <c r="BA94" i="30"/>
  <c r="AX94" i="30"/>
  <c r="AU94" i="30"/>
  <c r="AT94" i="30"/>
  <c r="AP94" i="30"/>
  <c r="AO94" i="30"/>
  <c r="AF94" i="30"/>
  <c r="Z94" i="30"/>
  <c r="S94" i="30"/>
  <c r="W94" i="30" s="1"/>
  <c r="AU93" i="30"/>
  <c r="AT93" i="30"/>
  <c r="AQ93" i="30"/>
  <c r="AY93" i="30" s="1"/>
  <c r="AP93" i="30"/>
  <c r="BA93" i="30" s="1"/>
  <c r="AO93" i="30"/>
  <c r="AZ93" i="30" s="1"/>
  <c r="AF93" i="30"/>
  <c r="AX93" i="30" s="1"/>
  <c r="AC93" i="30"/>
  <c r="AW93" i="30" s="1"/>
  <c r="Z93" i="30"/>
  <c r="W93" i="30"/>
  <c r="S93" i="30"/>
  <c r="AZ92" i="30"/>
  <c r="AU92" i="30"/>
  <c r="AP92" i="30"/>
  <c r="AO92" i="30"/>
  <c r="AF92" i="30"/>
  <c r="AX92" i="30" s="1"/>
  <c r="Z92" i="30"/>
  <c r="AT92" i="30" s="1"/>
  <c r="W92" i="30"/>
  <c r="S92" i="30"/>
  <c r="AU91" i="30"/>
  <c r="AU97" i="30" s="1"/>
  <c r="AT91" i="30"/>
  <c r="AS91" i="30"/>
  <c r="AP91" i="30"/>
  <c r="AO91" i="30"/>
  <c r="AF91" i="30"/>
  <c r="Z91" i="30"/>
  <c r="Z97" i="30" s="1"/>
  <c r="W91" i="30"/>
  <c r="S91" i="30"/>
  <c r="AN90" i="30"/>
  <c r="AM90" i="30"/>
  <c r="AL90" i="30"/>
  <c r="AK90" i="30"/>
  <c r="AJ90" i="30"/>
  <c r="AI90" i="30"/>
  <c r="AH90" i="30"/>
  <c r="AE90" i="30"/>
  <c r="AD90" i="30"/>
  <c r="Y90" i="30"/>
  <c r="X90" i="30"/>
  <c r="V90" i="30"/>
  <c r="U90" i="30"/>
  <c r="T90" i="30"/>
  <c r="AU89" i="30"/>
  <c r="AP89" i="30"/>
  <c r="BA89" i="30" s="1"/>
  <c r="AO89" i="30"/>
  <c r="AF89" i="30"/>
  <c r="AX89" i="30" s="1"/>
  <c r="Z89" i="30"/>
  <c r="AT89" i="30" s="1"/>
  <c r="S89" i="30"/>
  <c r="W89" i="30" s="1"/>
  <c r="AZ88" i="30"/>
  <c r="AU88" i="30"/>
  <c r="AT88" i="30"/>
  <c r="AP88" i="30"/>
  <c r="AO88" i="30"/>
  <c r="AF88" i="30"/>
  <c r="AX88" i="30" s="1"/>
  <c r="AC88" i="30"/>
  <c r="AW88" i="30" s="1"/>
  <c r="AA88" i="30"/>
  <c r="Z88" i="30"/>
  <c r="W88" i="30"/>
  <c r="S88" i="30"/>
  <c r="BA87" i="30"/>
  <c r="AU87" i="30"/>
  <c r="AQ87" i="30"/>
  <c r="AY87" i="30" s="1"/>
  <c r="AP87" i="30"/>
  <c r="AO87" i="30"/>
  <c r="AZ87" i="30" s="1"/>
  <c r="AF87" i="30"/>
  <c r="AX87" i="30" s="1"/>
  <c r="Z87" i="30"/>
  <c r="AT87" i="30" s="1"/>
  <c r="S87" i="30"/>
  <c r="W87" i="30" s="1"/>
  <c r="AX86" i="30"/>
  <c r="AU86" i="30"/>
  <c r="AT86" i="30"/>
  <c r="AP86" i="30"/>
  <c r="BA86" i="30" s="1"/>
  <c r="AO86" i="30"/>
  <c r="AF86" i="30"/>
  <c r="AA86" i="30"/>
  <c r="Z86" i="30"/>
  <c r="S86" i="30"/>
  <c r="W86" i="30" s="1"/>
  <c r="AC86" i="30" s="1"/>
  <c r="AW86" i="30" s="1"/>
  <c r="AU85" i="30"/>
  <c r="AQ85" i="30"/>
  <c r="AY85" i="30" s="1"/>
  <c r="AP85" i="30"/>
  <c r="BA85" i="30" s="1"/>
  <c r="AO85" i="30"/>
  <c r="AZ85" i="30" s="1"/>
  <c r="AF85" i="30"/>
  <c r="AX85" i="30" s="1"/>
  <c r="Z85" i="30"/>
  <c r="AT85" i="30" s="1"/>
  <c r="S85" i="30"/>
  <c r="AZ84" i="30"/>
  <c r="AU84" i="30"/>
  <c r="AQ84" i="30"/>
  <c r="AP84" i="30"/>
  <c r="AO84" i="30"/>
  <c r="AF84" i="30"/>
  <c r="AC84" i="30"/>
  <c r="Z84" i="30"/>
  <c r="AT84" i="30" s="1"/>
  <c r="AT90" i="30" s="1"/>
  <c r="W84" i="30"/>
  <c r="S84" i="30"/>
  <c r="AN83" i="30"/>
  <c r="AM83" i="30"/>
  <c r="AL83" i="30"/>
  <c r="AK83" i="30"/>
  <c r="AJ83" i="30"/>
  <c r="AI83" i="30"/>
  <c r="AH83" i="30"/>
  <c r="AF83" i="30"/>
  <c r="AE83" i="30"/>
  <c r="AD83" i="30"/>
  <c r="Y83" i="30"/>
  <c r="X83" i="30"/>
  <c r="V83" i="30"/>
  <c r="U83" i="30"/>
  <c r="T83" i="30"/>
  <c r="S83" i="30"/>
  <c r="AZ82" i="30"/>
  <c r="AU82" i="30"/>
  <c r="AP82" i="30"/>
  <c r="BA82" i="30" s="1"/>
  <c r="AO82" i="30"/>
  <c r="AF82" i="30"/>
  <c r="AX82" i="30" s="1"/>
  <c r="Z82" i="30"/>
  <c r="AT82" i="30" s="1"/>
  <c r="W82" i="30"/>
  <c r="S82" i="30"/>
  <c r="BA81" i="30"/>
  <c r="AW81" i="30"/>
  <c r="AU81" i="30"/>
  <c r="AS81" i="30"/>
  <c r="AP81" i="30"/>
  <c r="AO81" i="30"/>
  <c r="AF81" i="30"/>
  <c r="AX81" i="30" s="1"/>
  <c r="AB81" i="30"/>
  <c r="AV81" i="30" s="1"/>
  <c r="AA81" i="30"/>
  <c r="AG81" i="30" s="1"/>
  <c r="AR81" i="30" s="1"/>
  <c r="Z81" i="30"/>
  <c r="AT81" i="30" s="1"/>
  <c r="S81" i="30"/>
  <c r="W81" i="30" s="1"/>
  <c r="AC81" i="30" s="1"/>
  <c r="BA80" i="30"/>
  <c r="BA83" i="30" s="1"/>
  <c r="AZ80" i="30"/>
  <c r="AU80" i="30"/>
  <c r="AU83" i="30" s="1"/>
  <c r="AQ80" i="30"/>
  <c r="AP80" i="30"/>
  <c r="AO80" i="30"/>
  <c r="AO83" i="30" s="1"/>
  <c r="AF80" i="30"/>
  <c r="AX80" i="30" s="1"/>
  <c r="AA80" i="30"/>
  <c r="Z80" i="30"/>
  <c r="S80" i="30"/>
  <c r="W80" i="30" s="1"/>
  <c r="W83" i="30" s="1"/>
  <c r="AN79" i="30"/>
  <c r="AM79" i="30"/>
  <c r="AL79" i="30"/>
  <c r="AK79" i="30"/>
  <c r="AJ79" i="30"/>
  <c r="AI79" i="30"/>
  <c r="AH79" i="30"/>
  <c r="AE79" i="30"/>
  <c r="AD79" i="30"/>
  <c r="Y79" i="30"/>
  <c r="X79" i="30"/>
  <c r="V79" i="30"/>
  <c r="U79" i="30"/>
  <c r="T79" i="30"/>
  <c r="BA78" i="30"/>
  <c r="AZ78" i="30"/>
  <c r="AU78" i="30"/>
  <c r="AQ78" i="30"/>
  <c r="AY78" i="30" s="1"/>
  <c r="AP78" i="30"/>
  <c r="AO78" i="30"/>
  <c r="AF78" i="30"/>
  <c r="AX78" i="30" s="1"/>
  <c r="Z78" i="30"/>
  <c r="AT78" i="30" s="1"/>
  <c r="S78" i="30"/>
  <c r="W78" i="30" s="1"/>
  <c r="BA77" i="30"/>
  <c r="AX77" i="30"/>
  <c r="AU77" i="30"/>
  <c r="AT77" i="30"/>
  <c r="AP77" i="30"/>
  <c r="AO77" i="30"/>
  <c r="AF77" i="30"/>
  <c r="Z77" i="30"/>
  <c r="S77" i="30"/>
  <c r="W77" i="30" s="1"/>
  <c r="AS77" i="30" s="1"/>
  <c r="AX76" i="30"/>
  <c r="AU76" i="30"/>
  <c r="AT76" i="30"/>
  <c r="AP76" i="30"/>
  <c r="BA76" i="30" s="1"/>
  <c r="AO76" i="30"/>
  <c r="AF76" i="30"/>
  <c r="Z76" i="30"/>
  <c r="S76" i="30"/>
  <c r="W76" i="30" s="1"/>
  <c r="AZ75" i="30"/>
  <c r="AU75" i="30"/>
  <c r="AT75" i="30"/>
  <c r="AQ75" i="30"/>
  <c r="AY75" i="30" s="1"/>
  <c r="AP75" i="30"/>
  <c r="AO75" i="30"/>
  <c r="AF75" i="30"/>
  <c r="AX75" i="30" s="1"/>
  <c r="Z75" i="30"/>
  <c r="W75" i="30"/>
  <c r="S75" i="30"/>
  <c r="BA74" i="30"/>
  <c r="AZ74" i="30"/>
  <c r="AY74" i="30"/>
  <c r="AU74" i="30"/>
  <c r="AQ74" i="30"/>
  <c r="AP74" i="30"/>
  <c r="AO74" i="30"/>
  <c r="AF74" i="30"/>
  <c r="Z74" i="30"/>
  <c r="S74" i="30"/>
  <c r="AN73" i="30"/>
  <c r="AM73" i="30"/>
  <c r="AL73" i="30"/>
  <c r="AK73" i="30"/>
  <c r="AJ73" i="30"/>
  <c r="AI73" i="30"/>
  <c r="AH73" i="30"/>
  <c r="AE73" i="30"/>
  <c r="AD73" i="30"/>
  <c r="Y73" i="30"/>
  <c r="X73" i="30"/>
  <c r="V73" i="30"/>
  <c r="U73" i="30"/>
  <c r="T73" i="30"/>
  <c r="BA72" i="30"/>
  <c r="AZ72" i="30"/>
  <c r="AU72" i="30"/>
  <c r="AQ72" i="30"/>
  <c r="AY72" i="30" s="1"/>
  <c r="AP72" i="30"/>
  <c r="AO72" i="30"/>
  <c r="AF72" i="30"/>
  <c r="Z72" i="30"/>
  <c r="S72" i="30"/>
  <c r="W72" i="30" s="1"/>
  <c r="BA71" i="30"/>
  <c r="BA73" i="30" s="1"/>
  <c r="AX71" i="30"/>
  <c r="AU71" i="30"/>
  <c r="AT71" i="30"/>
  <c r="AP71" i="30"/>
  <c r="AP73" i="30" s="1"/>
  <c r="AO71" i="30"/>
  <c r="AF71" i="30"/>
  <c r="Z71" i="30"/>
  <c r="S71" i="30"/>
  <c r="AN70" i="30"/>
  <c r="AM70" i="30"/>
  <c r="AL70" i="30"/>
  <c r="AK70" i="30"/>
  <c r="AJ70" i="30"/>
  <c r="AI70" i="30"/>
  <c r="AH70" i="30"/>
  <c r="AE70" i="30"/>
  <c r="AD70" i="30"/>
  <c r="Y70" i="30"/>
  <c r="X70" i="30"/>
  <c r="V70" i="30"/>
  <c r="U70" i="30"/>
  <c r="T70" i="30"/>
  <c r="AX69" i="30"/>
  <c r="AU69" i="30"/>
  <c r="AT69" i="30"/>
  <c r="AP69" i="30"/>
  <c r="BA69" i="30" s="1"/>
  <c r="AO69" i="30"/>
  <c r="AQ69" i="30" s="1"/>
  <c r="AY69" i="30" s="1"/>
  <c r="AF69" i="30"/>
  <c r="AA69" i="30"/>
  <c r="Z69" i="30"/>
  <c r="S69" i="30"/>
  <c r="W69" i="30" s="1"/>
  <c r="AB69" i="30" s="1"/>
  <c r="AV69" i="30" s="1"/>
  <c r="BA68" i="30"/>
  <c r="AU68" i="30"/>
  <c r="AQ68" i="30"/>
  <c r="AY68" i="30" s="1"/>
  <c r="AP68" i="30"/>
  <c r="AO68" i="30"/>
  <c r="AZ68" i="30" s="1"/>
  <c r="AF68" i="30"/>
  <c r="AX68" i="30" s="1"/>
  <c r="Z68" i="30"/>
  <c r="AT68" i="30" s="1"/>
  <c r="W68" i="30"/>
  <c r="S68" i="30"/>
  <c r="AZ67" i="30"/>
  <c r="AU67" i="30"/>
  <c r="AP67" i="30"/>
  <c r="BA67" i="30" s="1"/>
  <c r="AO67" i="30"/>
  <c r="AF67" i="30"/>
  <c r="AX67" i="30" s="1"/>
  <c r="AC67" i="30"/>
  <c r="AW67" i="30" s="1"/>
  <c r="Z67" i="30"/>
  <c r="AT67" i="30" s="1"/>
  <c r="W67" i="30"/>
  <c r="S67" i="30"/>
  <c r="BA66" i="30"/>
  <c r="AW66" i="30"/>
  <c r="AU66" i="30"/>
  <c r="AU70" i="30" s="1"/>
  <c r="AS66" i="30"/>
  <c r="AP66" i="30"/>
  <c r="AO66" i="30"/>
  <c r="AF66" i="30"/>
  <c r="AX66" i="30" s="1"/>
  <c r="AB66" i="30"/>
  <c r="AV66" i="30" s="1"/>
  <c r="AA66" i="30"/>
  <c r="Z66" i="30"/>
  <c r="S66" i="30"/>
  <c r="W66" i="30" s="1"/>
  <c r="AC66" i="30" s="1"/>
  <c r="BA65" i="30"/>
  <c r="BA70" i="30" s="1"/>
  <c r="AX65" i="30"/>
  <c r="AU65" i="30"/>
  <c r="AT65" i="30"/>
  <c r="AP65" i="30"/>
  <c r="AO65" i="30"/>
  <c r="AQ65" i="30" s="1"/>
  <c r="AF65" i="30"/>
  <c r="Z65" i="30"/>
  <c r="W65" i="30"/>
  <c r="W70" i="30" s="1"/>
  <c r="S65" i="30"/>
  <c r="AO64" i="30"/>
  <c r="AN64" i="30"/>
  <c r="AM64" i="30"/>
  <c r="AL64" i="30"/>
  <c r="AK64" i="30"/>
  <c r="AJ64" i="30"/>
  <c r="AI64" i="30"/>
  <c r="AH64" i="30"/>
  <c r="AE64" i="30"/>
  <c r="AD64" i="30"/>
  <c r="Y64" i="30"/>
  <c r="X64" i="30"/>
  <c r="V64" i="30"/>
  <c r="U64" i="30"/>
  <c r="T64" i="30"/>
  <c r="S64" i="30"/>
  <c r="BA63" i="30"/>
  <c r="AZ63" i="30"/>
  <c r="AX63" i="30"/>
  <c r="AU63" i="30"/>
  <c r="AT63" i="30"/>
  <c r="AP63" i="30"/>
  <c r="AO63" i="30"/>
  <c r="AF63" i="30"/>
  <c r="Z63" i="30"/>
  <c r="W63" i="30"/>
  <c r="S63" i="30"/>
  <c r="AX62" i="30"/>
  <c r="AX64" i="30" s="1"/>
  <c r="AU62" i="30"/>
  <c r="AS62" i="30"/>
  <c r="AP62" i="30"/>
  <c r="BA62" i="30" s="1"/>
  <c r="AO62" i="30"/>
  <c r="AF62" i="30"/>
  <c r="AB62" i="30"/>
  <c r="AV62" i="30" s="1"/>
  <c r="Z62" i="30"/>
  <c r="AT62" i="30" s="1"/>
  <c r="W62" i="30"/>
  <c r="S62" i="30"/>
  <c r="AZ61" i="30"/>
  <c r="AX61" i="30"/>
  <c r="AU61" i="30"/>
  <c r="AP61" i="30"/>
  <c r="AO61" i="30"/>
  <c r="AF61" i="30"/>
  <c r="AC61" i="30"/>
  <c r="Z61" i="30"/>
  <c r="AA61" i="30" s="1"/>
  <c r="W61" i="30"/>
  <c r="S61" i="30"/>
  <c r="AN60" i="30"/>
  <c r="AM60" i="30"/>
  <c r="AL60" i="30"/>
  <c r="AK60" i="30"/>
  <c r="AJ60" i="30"/>
  <c r="AI60" i="30"/>
  <c r="AH60" i="30"/>
  <c r="AE60" i="30"/>
  <c r="AD60" i="30"/>
  <c r="Y60" i="30"/>
  <c r="X60" i="30"/>
  <c r="V60" i="30"/>
  <c r="U60" i="30"/>
  <c r="T60" i="30"/>
  <c r="AZ59" i="30"/>
  <c r="AX59" i="30"/>
  <c r="AU59" i="30"/>
  <c r="AT59" i="30"/>
  <c r="AP59" i="30"/>
  <c r="AO59" i="30"/>
  <c r="AF59" i="30"/>
  <c r="AC59" i="30"/>
  <c r="AW59" i="30" s="1"/>
  <c r="Z59" i="30"/>
  <c r="AA59" i="30" s="1"/>
  <c r="W59" i="30"/>
  <c r="S59" i="30"/>
  <c r="BA58" i="30"/>
  <c r="AZ58" i="30"/>
  <c r="AU58" i="30"/>
  <c r="AQ58" i="30"/>
  <c r="AY58" i="30" s="1"/>
  <c r="AP58" i="30"/>
  <c r="AO58" i="30"/>
  <c r="AF58" i="30"/>
  <c r="AX58" i="30" s="1"/>
  <c r="Z58" i="30"/>
  <c r="AT58" i="30" s="1"/>
  <c r="S58" i="30"/>
  <c r="W58" i="30" s="1"/>
  <c r="BA57" i="30"/>
  <c r="AX57" i="30"/>
  <c r="AV57" i="30"/>
  <c r="AU57" i="30"/>
  <c r="AT57" i="30"/>
  <c r="AP57" i="30"/>
  <c r="AO57" i="30"/>
  <c r="AF57" i="30"/>
  <c r="AB57" i="30"/>
  <c r="Z57" i="30"/>
  <c r="S57" i="30"/>
  <c r="W57" i="30" s="1"/>
  <c r="BA56" i="30"/>
  <c r="AU56" i="30"/>
  <c r="AP56" i="30"/>
  <c r="AO56" i="30"/>
  <c r="AF56" i="30"/>
  <c r="AX56" i="30" s="1"/>
  <c r="Z56" i="30"/>
  <c r="AT56" i="30" s="1"/>
  <c r="S56" i="30"/>
  <c r="W56" i="30" s="1"/>
  <c r="AZ55" i="30"/>
  <c r="AU55" i="30"/>
  <c r="AP55" i="30"/>
  <c r="AO55" i="30"/>
  <c r="AF55" i="30"/>
  <c r="AX55" i="30" s="1"/>
  <c r="AB55" i="30"/>
  <c r="AV55" i="30" s="1"/>
  <c r="Z55" i="30"/>
  <c r="AT55" i="30" s="1"/>
  <c r="W55" i="30"/>
  <c r="AC55" i="30" s="1"/>
  <c r="AW55" i="30" s="1"/>
  <c r="S55" i="30"/>
  <c r="AZ54" i="30"/>
  <c r="AX54" i="30"/>
  <c r="AU54" i="30"/>
  <c r="AT54" i="30"/>
  <c r="AP54" i="30"/>
  <c r="AO54" i="30"/>
  <c r="AF54" i="30"/>
  <c r="AC54" i="30"/>
  <c r="AW54" i="30" s="1"/>
  <c r="AA54" i="30"/>
  <c r="Z54" i="30"/>
  <c r="W54" i="30"/>
  <c r="S54" i="30"/>
  <c r="S60" i="30" s="1"/>
  <c r="AN53" i="30"/>
  <c r="AM53" i="30"/>
  <c r="AL53" i="30"/>
  <c r="AK53" i="30"/>
  <c r="AJ53" i="30"/>
  <c r="AI53" i="30"/>
  <c r="AH53" i="30"/>
  <c r="AE53" i="30"/>
  <c r="AD53" i="30"/>
  <c r="Y53" i="30"/>
  <c r="X53" i="30"/>
  <c r="V53" i="30"/>
  <c r="U53" i="30"/>
  <c r="T53" i="30"/>
  <c r="AZ52" i="30"/>
  <c r="AX52" i="30"/>
  <c r="AU52" i="30"/>
  <c r="AT52" i="30"/>
  <c r="AP52" i="30"/>
  <c r="AO52" i="30"/>
  <c r="AF52" i="30"/>
  <c r="AC52" i="30"/>
  <c r="AW52" i="30" s="1"/>
  <c r="AA52" i="30"/>
  <c r="Z52" i="30"/>
  <c r="W52" i="30"/>
  <c r="S52" i="30"/>
  <c r="BA51" i="30"/>
  <c r="AZ51" i="30"/>
  <c r="AU51" i="30"/>
  <c r="AQ51" i="30"/>
  <c r="AY51" i="30" s="1"/>
  <c r="AP51" i="30"/>
  <c r="AO51" i="30"/>
  <c r="AF51" i="30"/>
  <c r="AX51" i="30" s="1"/>
  <c r="Z51" i="30"/>
  <c r="AT51" i="30" s="1"/>
  <c r="S51" i="30"/>
  <c r="W51" i="30" s="1"/>
  <c r="BA50" i="30"/>
  <c r="AX50" i="30"/>
  <c r="AU50" i="30"/>
  <c r="AT50" i="30"/>
  <c r="AP50" i="30"/>
  <c r="AO50" i="30"/>
  <c r="AF50" i="30"/>
  <c r="AA50" i="30"/>
  <c r="Z50" i="30"/>
  <c r="S50" i="30"/>
  <c r="W50" i="30" s="1"/>
  <c r="AC50" i="30" s="1"/>
  <c r="AW50" i="30" s="1"/>
  <c r="AU49" i="30"/>
  <c r="AQ49" i="30"/>
  <c r="AY49" i="30" s="1"/>
  <c r="AP49" i="30"/>
  <c r="BA49" i="30" s="1"/>
  <c r="AO49" i="30"/>
  <c r="AZ49" i="30" s="1"/>
  <c r="AF49" i="30"/>
  <c r="AX49" i="30" s="1"/>
  <c r="Z49" i="30"/>
  <c r="AT49" i="30" s="1"/>
  <c r="S49" i="30"/>
  <c r="AZ48" i="30"/>
  <c r="AU48" i="30"/>
  <c r="AU53" i="30" s="1"/>
  <c r="AT48" i="30"/>
  <c r="AQ48" i="30"/>
  <c r="AY48" i="30" s="1"/>
  <c r="AP48" i="30"/>
  <c r="AO48" i="30"/>
  <c r="AF48" i="30"/>
  <c r="Z48" i="30"/>
  <c r="W48" i="30"/>
  <c r="S48" i="30"/>
  <c r="AN47" i="30"/>
  <c r="AM47" i="30"/>
  <c r="AL47" i="30"/>
  <c r="AK47" i="30"/>
  <c r="AJ47" i="30"/>
  <c r="AI47" i="30"/>
  <c r="AH47" i="30"/>
  <c r="AE47" i="30"/>
  <c r="AD47" i="30"/>
  <c r="Y47" i="30"/>
  <c r="X47" i="30"/>
  <c r="V47" i="30"/>
  <c r="U47" i="30"/>
  <c r="T47" i="30"/>
  <c r="S47" i="30"/>
  <c r="AZ46" i="30"/>
  <c r="AU46" i="30"/>
  <c r="AT46" i="30"/>
  <c r="AP46" i="30"/>
  <c r="BA46" i="30" s="1"/>
  <c r="AO46" i="30"/>
  <c r="AF46" i="30"/>
  <c r="AX46" i="30" s="1"/>
  <c r="AC46" i="30"/>
  <c r="AW46" i="30" s="1"/>
  <c r="Z46" i="30"/>
  <c r="W46" i="30"/>
  <c r="S46" i="30"/>
  <c r="BA45" i="30"/>
  <c r="AW45" i="30"/>
  <c r="AU45" i="30"/>
  <c r="AU47" i="30" s="1"/>
  <c r="AS45" i="30"/>
  <c r="AP45" i="30"/>
  <c r="AO45" i="30"/>
  <c r="AF45" i="30"/>
  <c r="AX45" i="30" s="1"/>
  <c r="Z45" i="30"/>
  <c r="AT45" i="30" s="1"/>
  <c r="S45" i="30"/>
  <c r="W45" i="30" s="1"/>
  <c r="AC45" i="30" s="1"/>
  <c r="AZ44" i="30"/>
  <c r="AX44" i="30"/>
  <c r="AU44" i="30"/>
  <c r="AT44" i="30"/>
  <c r="AP44" i="30"/>
  <c r="AO44" i="30"/>
  <c r="AF44" i="30"/>
  <c r="Z44" i="30"/>
  <c r="W44" i="30"/>
  <c r="S44" i="30"/>
  <c r="AN43" i="30"/>
  <c r="AM43" i="30"/>
  <c r="AL43" i="30"/>
  <c r="AK43" i="30"/>
  <c r="AJ43" i="30"/>
  <c r="AI43" i="30"/>
  <c r="AH43" i="30"/>
  <c r="AE43" i="30"/>
  <c r="AD43" i="30"/>
  <c r="Y43" i="30"/>
  <c r="X43" i="30"/>
  <c r="V43" i="30"/>
  <c r="U43" i="30"/>
  <c r="T43" i="30"/>
  <c r="AZ42" i="30"/>
  <c r="AX42" i="30"/>
  <c r="AU42" i="30"/>
  <c r="AT42" i="30"/>
  <c r="AP42" i="30"/>
  <c r="BA42" i="30" s="1"/>
  <c r="AO42" i="30"/>
  <c r="AF42" i="30"/>
  <c r="Z42" i="30"/>
  <c r="W42" i="30"/>
  <c r="AC42" i="30" s="1"/>
  <c r="AW42" i="30" s="1"/>
  <c r="S42" i="30"/>
  <c r="AX41" i="30"/>
  <c r="AU41" i="30"/>
  <c r="AT41" i="30"/>
  <c r="AP41" i="30"/>
  <c r="BA41" i="30" s="1"/>
  <c r="AO41" i="30"/>
  <c r="AF41" i="30"/>
  <c r="Z41" i="30"/>
  <c r="W41" i="30"/>
  <c r="AS41" i="30" s="1"/>
  <c r="S41" i="30"/>
  <c r="AZ40" i="30"/>
  <c r="AY40" i="30"/>
  <c r="AX40" i="30"/>
  <c r="AU40" i="30"/>
  <c r="AQ40" i="30"/>
  <c r="AP40" i="30"/>
  <c r="BA40" i="30" s="1"/>
  <c r="AO40" i="30"/>
  <c r="AF40" i="30"/>
  <c r="Z40" i="30"/>
  <c r="AA40" i="30" s="1"/>
  <c r="W40" i="30"/>
  <c r="AC40" i="30" s="1"/>
  <c r="AW40" i="30" s="1"/>
  <c r="S40" i="30"/>
  <c r="BA39" i="30"/>
  <c r="AZ39" i="30"/>
  <c r="AU39" i="30"/>
  <c r="AQ39" i="30"/>
  <c r="AY39" i="30" s="1"/>
  <c r="AP39" i="30"/>
  <c r="AO39" i="30"/>
  <c r="AF39" i="30"/>
  <c r="AX39" i="30" s="1"/>
  <c r="AX43" i="30" s="1"/>
  <c r="AB39" i="30"/>
  <c r="AV39" i="30" s="1"/>
  <c r="Z39" i="30"/>
  <c r="AT39" i="30" s="1"/>
  <c r="S39" i="30"/>
  <c r="W39" i="30" s="1"/>
  <c r="BA38" i="30"/>
  <c r="AZ38" i="30"/>
  <c r="AX38" i="30"/>
  <c r="AU38" i="30"/>
  <c r="AT38" i="30"/>
  <c r="AS38" i="30"/>
  <c r="AP38" i="30"/>
  <c r="AO38" i="30"/>
  <c r="AF38" i="30"/>
  <c r="AA38" i="30"/>
  <c r="Z38" i="30"/>
  <c r="W38" i="30"/>
  <c r="AC38" i="30" s="1"/>
  <c r="AW38" i="30" s="1"/>
  <c r="S38" i="30"/>
  <c r="AX37" i="30"/>
  <c r="AU37" i="30"/>
  <c r="AU43" i="30" s="1"/>
  <c r="AT37" i="30"/>
  <c r="AP37" i="30"/>
  <c r="AO37" i="30"/>
  <c r="AF37" i="30"/>
  <c r="Z37" i="30"/>
  <c r="W37" i="30"/>
  <c r="S37" i="30"/>
  <c r="S43" i="30" s="1"/>
  <c r="AU36" i="30"/>
  <c r="AN36" i="30"/>
  <c r="AM36" i="30"/>
  <c r="AL36" i="30"/>
  <c r="AK36" i="30"/>
  <c r="AJ36" i="30"/>
  <c r="AI36" i="30"/>
  <c r="AH36" i="30"/>
  <c r="AE36" i="30"/>
  <c r="AD36" i="30"/>
  <c r="Z36" i="30"/>
  <c r="Y36" i="30"/>
  <c r="X36" i="30"/>
  <c r="V36" i="30"/>
  <c r="U36" i="30"/>
  <c r="T36" i="30"/>
  <c r="AX35" i="30"/>
  <c r="AU35" i="30"/>
  <c r="AT35" i="30"/>
  <c r="AP35" i="30"/>
  <c r="BA35" i="30" s="1"/>
  <c r="AO35" i="30"/>
  <c r="AF35" i="30"/>
  <c r="AB35" i="30"/>
  <c r="AV35" i="30" s="1"/>
  <c r="Z35" i="30"/>
  <c r="W35" i="30"/>
  <c r="AA35" i="30" s="1"/>
  <c r="S35" i="30"/>
  <c r="AX34" i="30"/>
  <c r="AU34" i="30"/>
  <c r="AQ34" i="30"/>
  <c r="AY34" i="30" s="1"/>
  <c r="AP34" i="30"/>
  <c r="BA34" i="30" s="1"/>
  <c r="AO34" i="30"/>
  <c r="AZ34" i="30" s="1"/>
  <c r="AF34" i="30"/>
  <c r="AC34" i="30"/>
  <c r="AW34" i="30" s="1"/>
  <c r="Z34" i="30"/>
  <c r="AT34" i="30" s="1"/>
  <c r="W34" i="30"/>
  <c r="S34" i="30"/>
  <c r="AZ33" i="30"/>
  <c r="AU33" i="30"/>
  <c r="AQ33" i="30"/>
  <c r="AY33" i="30" s="1"/>
  <c r="AP33" i="30"/>
  <c r="BA33" i="30" s="1"/>
  <c r="AO33" i="30"/>
  <c r="AF33" i="30"/>
  <c r="AX33" i="30" s="1"/>
  <c r="AA33" i="30"/>
  <c r="Z33" i="30"/>
  <c r="AT33" i="30" s="1"/>
  <c r="W33" i="30"/>
  <c r="AC33" i="30" s="1"/>
  <c r="AW33" i="30" s="1"/>
  <c r="S33" i="30"/>
  <c r="BA32" i="30"/>
  <c r="AU32" i="30"/>
  <c r="AP32" i="30"/>
  <c r="AO32" i="30"/>
  <c r="AZ32" i="30" s="1"/>
  <c r="AF32" i="30"/>
  <c r="AF105" i="30" s="1"/>
  <c r="Z32" i="30"/>
  <c r="AT32" i="30" s="1"/>
  <c r="S32" i="30"/>
  <c r="AX31" i="30"/>
  <c r="AU31" i="30"/>
  <c r="AT31" i="30"/>
  <c r="AP31" i="30"/>
  <c r="BA31" i="30" s="1"/>
  <c r="AO31" i="30"/>
  <c r="AF31" i="30"/>
  <c r="AF36" i="30" s="1"/>
  <c r="Z31" i="30"/>
  <c r="S31" i="30"/>
  <c r="S36" i="30" s="1"/>
  <c r="AU30" i="30"/>
  <c r="AP30" i="30"/>
  <c r="AN30" i="30"/>
  <c r="AM30" i="30"/>
  <c r="AL30" i="30"/>
  <c r="AK30" i="30"/>
  <c r="AJ30" i="30"/>
  <c r="AI30" i="30"/>
  <c r="AH30" i="30"/>
  <c r="AE30" i="30"/>
  <c r="AD30" i="30"/>
  <c r="Y30" i="30"/>
  <c r="X30" i="30"/>
  <c r="V30" i="30"/>
  <c r="U30" i="30"/>
  <c r="T30" i="30"/>
  <c r="S30" i="30"/>
  <c r="BA29" i="30"/>
  <c r="AU29" i="30"/>
  <c r="AU110" i="30" s="1"/>
  <c r="AP29" i="30"/>
  <c r="AP110" i="30" s="1"/>
  <c r="AO29" i="30"/>
  <c r="AF29" i="30"/>
  <c r="Z29" i="30"/>
  <c r="Z110" i="30" s="1"/>
  <c r="W29" i="30"/>
  <c r="AA29" i="30" s="1"/>
  <c r="S29" i="30"/>
  <c r="AN28" i="30"/>
  <c r="AM28" i="30"/>
  <c r="AL28" i="30"/>
  <c r="AK28" i="30"/>
  <c r="AJ28" i="30"/>
  <c r="AI28" i="30"/>
  <c r="AH28" i="30"/>
  <c r="AE28" i="30"/>
  <c r="AD28" i="30"/>
  <c r="Y28" i="30"/>
  <c r="X28" i="30"/>
  <c r="V28" i="30"/>
  <c r="U28" i="30"/>
  <c r="T28" i="30"/>
  <c r="AU27" i="30"/>
  <c r="AP27" i="30"/>
  <c r="BA27" i="30" s="1"/>
  <c r="AO27" i="30"/>
  <c r="AZ27" i="30" s="1"/>
  <c r="AF27" i="30"/>
  <c r="AX27" i="30" s="1"/>
  <c r="Z27" i="30"/>
  <c r="AT27" i="30" s="1"/>
  <c r="S27" i="30"/>
  <c r="W27" i="30" s="1"/>
  <c r="AZ26" i="30"/>
  <c r="AU26" i="30"/>
  <c r="AU28" i="30" s="1"/>
  <c r="AT26" i="30"/>
  <c r="AP26" i="30"/>
  <c r="BA26" i="30" s="1"/>
  <c r="AO26" i="30"/>
  <c r="AF26" i="30"/>
  <c r="AX26" i="30" s="1"/>
  <c r="AC26" i="30"/>
  <c r="AW26" i="30" s="1"/>
  <c r="AA26" i="30"/>
  <c r="Z26" i="30"/>
  <c r="W26" i="30"/>
  <c r="S26" i="30"/>
  <c r="BA25" i="30"/>
  <c r="AU25" i="30"/>
  <c r="AQ25" i="30"/>
  <c r="AY25" i="30" s="1"/>
  <c r="AP25" i="30"/>
  <c r="AO25" i="30"/>
  <c r="AZ25" i="30" s="1"/>
  <c r="AF25" i="30"/>
  <c r="AX25" i="30" s="1"/>
  <c r="AX28" i="30" s="1"/>
  <c r="Z25" i="30"/>
  <c r="AT25" i="30" s="1"/>
  <c r="S25" i="30"/>
  <c r="W25" i="30" s="1"/>
  <c r="AC25" i="30" s="1"/>
  <c r="AW25" i="30" s="1"/>
  <c r="AX24" i="30"/>
  <c r="AU24" i="30"/>
  <c r="AT24" i="30"/>
  <c r="AT28" i="30" s="1"/>
  <c r="AP24" i="30"/>
  <c r="BA24" i="30" s="1"/>
  <c r="AO24" i="30"/>
  <c r="AF24" i="30"/>
  <c r="Z24" i="30"/>
  <c r="S24" i="30"/>
  <c r="S28" i="30" s="1"/>
  <c r="AU23" i="30"/>
  <c r="AN23" i="30"/>
  <c r="AM23" i="30"/>
  <c r="AL23" i="30"/>
  <c r="AK23" i="30"/>
  <c r="AJ23" i="30"/>
  <c r="AI23" i="30"/>
  <c r="AH23" i="30"/>
  <c r="AE23" i="30"/>
  <c r="AD23" i="30"/>
  <c r="Y23" i="30"/>
  <c r="X23" i="30"/>
  <c r="V23" i="30"/>
  <c r="U23" i="30"/>
  <c r="T23" i="30"/>
  <c r="AX22" i="30"/>
  <c r="AU22" i="30"/>
  <c r="AT22" i="30"/>
  <c r="AP22" i="30"/>
  <c r="BA22" i="30" s="1"/>
  <c r="AO22" i="30"/>
  <c r="AQ22" i="30" s="1"/>
  <c r="AY22" i="30" s="1"/>
  <c r="AF22" i="30"/>
  <c r="Z22" i="30"/>
  <c r="S22" i="30"/>
  <c r="W22" i="30" s="1"/>
  <c r="AU21" i="30"/>
  <c r="AQ21" i="30"/>
  <c r="AY21" i="30" s="1"/>
  <c r="AP21" i="30"/>
  <c r="BA21" i="30" s="1"/>
  <c r="AO21" i="30"/>
  <c r="AZ21" i="30" s="1"/>
  <c r="AF21" i="30"/>
  <c r="AX21" i="30" s="1"/>
  <c r="Z21" i="30"/>
  <c r="AT21" i="30" s="1"/>
  <c r="S21" i="30"/>
  <c r="W21" i="30" s="1"/>
  <c r="AZ20" i="30"/>
  <c r="AU20" i="30"/>
  <c r="AQ20" i="30"/>
  <c r="AP20" i="30"/>
  <c r="AO20" i="30"/>
  <c r="AF20" i="30"/>
  <c r="AF109" i="30" s="1"/>
  <c r="Z20" i="30"/>
  <c r="W20" i="30"/>
  <c r="S20" i="30"/>
  <c r="AU19" i="30"/>
  <c r="AP19" i="30"/>
  <c r="BA19" i="30" s="1"/>
  <c r="AO19" i="30"/>
  <c r="AQ19" i="30" s="1"/>
  <c r="AY19" i="30" s="1"/>
  <c r="AF19" i="30"/>
  <c r="AX19" i="30" s="1"/>
  <c r="Z19" i="30"/>
  <c r="AT19" i="30" s="1"/>
  <c r="S19" i="30"/>
  <c r="W19" i="30" s="1"/>
  <c r="AZ18" i="30"/>
  <c r="AX18" i="30"/>
  <c r="AU18" i="30"/>
  <c r="AT18" i="30"/>
  <c r="AP18" i="30"/>
  <c r="AP103" i="30" s="1"/>
  <c r="AO18" i="30"/>
  <c r="AF18" i="30"/>
  <c r="Z18" i="30"/>
  <c r="Z103" i="30" s="1"/>
  <c r="W18" i="30"/>
  <c r="S18" i="30"/>
  <c r="AZ17" i="30"/>
  <c r="AU17" i="30"/>
  <c r="AO17" i="30"/>
  <c r="AN17" i="30"/>
  <c r="AM17" i="30"/>
  <c r="AL17" i="30"/>
  <c r="AK17" i="30"/>
  <c r="AJ17" i="30"/>
  <c r="AI17" i="30"/>
  <c r="AH17" i="30"/>
  <c r="AE17" i="30"/>
  <c r="AD17" i="30"/>
  <c r="Y17" i="30"/>
  <c r="X17" i="30"/>
  <c r="V17" i="30"/>
  <c r="U17" i="30"/>
  <c r="T17" i="30"/>
  <c r="S17" i="30"/>
  <c r="AZ16" i="30"/>
  <c r="AZ111" i="30" s="1"/>
  <c r="AX16" i="30"/>
  <c r="AX111" i="30" s="1"/>
  <c r="AU16" i="30"/>
  <c r="AU111" i="30" s="1"/>
  <c r="AT16" i="30"/>
  <c r="AT111" i="30" s="1"/>
  <c r="AP16" i="30"/>
  <c r="AP111" i="30" s="1"/>
  <c r="AO16" i="30"/>
  <c r="AO111" i="30" s="1"/>
  <c r="AF16" i="30"/>
  <c r="AF111" i="30" s="1"/>
  <c r="Z16" i="30"/>
  <c r="Z111" i="30" s="1"/>
  <c r="W16" i="30"/>
  <c r="W111" i="30" s="1"/>
  <c r="S16" i="30"/>
  <c r="S111" i="30" s="1"/>
  <c r="AN15" i="30"/>
  <c r="AN98" i="30" s="1"/>
  <c r="AM15" i="30"/>
  <c r="AM98" i="30" s="1"/>
  <c r="AL15" i="30"/>
  <c r="AK15" i="30"/>
  <c r="AK98" i="30" s="1"/>
  <c r="AJ15" i="30"/>
  <c r="AJ98" i="30" s="1"/>
  <c r="AI15" i="30"/>
  <c r="AI98" i="30" s="1"/>
  <c r="AP99" i="30" s="1"/>
  <c r="AH15" i="30"/>
  <c r="AE15" i="30"/>
  <c r="AE98" i="30" s="1"/>
  <c r="AD15" i="30"/>
  <c r="Y15" i="30"/>
  <c r="X15" i="30"/>
  <c r="X98" i="30" s="1"/>
  <c r="V15" i="30"/>
  <c r="U15" i="30"/>
  <c r="T15" i="30"/>
  <c r="T98" i="30" s="1"/>
  <c r="S15" i="30"/>
  <c r="AX14" i="30"/>
  <c r="AU14" i="30"/>
  <c r="AU108" i="30" s="1"/>
  <c r="AT14" i="30"/>
  <c r="AP14" i="30"/>
  <c r="AP108" i="30" s="1"/>
  <c r="AO14" i="30"/>
  <c r="AZ14" i="30" s="1"/>
  <c r="AF14" i="30"/>
  <c r="Z14" i="30"/>
  <c r="W14" i="30"/>
  <c r="W108" i="30" s="1"/>
  <c r="S14" i="30"/>
  <c r="S108" i="30" s="1"/>
  <c r="AZ13" i="30"/>
  <c r="AU13" i="30"/>
  <c r="AU15" i="30" s="1"/>
  <c r="AQ13" i="30"/>
  <c r="AY13" i="30" s="1"/>
  <c r="AP13" i="30"/>
  <c r="BA13" i="30" s="1"/>
  <c r="AO13" i="30"/>
  <c r="AF13" i="30"/>
  <c r="AX13" i="30" s="1"/>
  <c r="Z13" i="30"/>
  <c r="AT13" i="30" s="1"/>
  <c r="W13" i="30"/>
  <c r="AC13" i="30" s="1"/>
  <c r="AW13" i="30" s="1"/>
  <c r="S13" i="30"/>
  <c r="BA12" i="30"/>
  <c r="AZ12" i="30"/>
  <c r="AU12" i="30"/>
  <c r="AP12" i="30"/>
  <c r="AO12" i="30"/>
  <c r="AF12" i="30"/>
  <c r="AX12" i="30" s="1"/>
  <c r="Z12" i="30"/>
  <c r="AT12" i="30" s="1"/>
  <c r="S12" i="30"/>
  <c r="S102" i="30" s="1"/>
  <c r="AN196" i="29"/>
  <c r="AM196" i="29"/>
  <c r="AL196" i="29"/>
  <c r="AK196" i="29"/>
  <c r="AJ196" i="29"/>
  <c r="AI196" i="29"/>
  <c r="AH196" i="29"/>
  <c r="AE196" i="29"/>
  <c r="AD196" i="29"/>
  <c r="Y196" i="29"/>
  <c r="X196" i="29"/>
  <c r="V196" i="29"/>
  <c r="U196" i="29"/>
  <c r="T196" i="29"/>
  <c r="R196" i="29"/>
  <c r="Q196" i="29"/>
  <c r="P196" i="29"/>
  <c r="O196" i="29"/>
  <c r="N196" i="29"/>
  <c r="M196" i="29"/>
  <c r="L196" i="29"/>
  <c r="K196" i="29"/>
  <c r="J196" i="29"/>
  <c r="I196" i="29"/>
  <c r="AN195" i="29"/>
  <c r="AM195" i="29"/>
  <c r="AL195" i="29"/>
  <c r="AK195" i="29"/>
  <c r="AJ195" i="29"/>
  <c r="AI195" i="29"/>
  <c r="AH195" i="29"/>
  <c r="AE195" i="29"/>
  <c r="AD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AN194" i="29"/>
  <c r="AM194" i="29"/>
  <c r="AL194" i="29"/>
  <c r="AK194" i="29"/>
  <c r="AJ194" i="29"/>
  <c r="AI194" i="29"/>
  <c r="AH194" i="29"/>
  <c r="AE194" i="29"/>
  <c r="AD194" i="29"/>
  <c r="Y194" i="29"/>
  <c r="X194" i="29"/>
  <c r="V194" i="29"/>
  <c r="U194" i="29"/>
  <c r="T194" i="29"/>
  <c r="R194" i="29"/>
  <c r="Q194" i="29"/>
  <c r="P194" i="29"/>
  <c r="O194" i="29"/>
  <c r="N194" i="29"/>
  <c r="M194" i="29"/>
  <c r="L194" i="29"/>
  <c r="K194" i="29"/>
  <c r="J194" i="29"/>
  <c r="I194" i="29"/>
  <c r="AN193" i="29"/>
  <c r="AM193" i="29"/>
  <c r="AK193" i="29"/>
  <c r="AJ193" i="29"/>
  <c r="AI193" i="29"/>
  <c r="AH193" i="29"/>
  <c r="AE193" i="29"/>
  <c r="AD193" i="29"/>
  <c r="Y193" i="29"/>
  <c r="X193" i="29"/>
  <c r="V193" i="29"/>
  <c r="T193" i="29"/>
  <c r="R193" i="29"/>
  <c r="Q193" i="29"/>
  <c r="P193" i="29"/>
  <c r="O193" i="29"/>
  <c r="N193" i="29"/>
  <c r="M193" i="29"/>
  <c r="L193" i="29"/>
  <c r="K193" i="29"/>
  <c r="J193" i="29"/>
  <c r="I193" i="29"/>
  <c r="BA192" i="29"/>
  <c r="AZ192" i="29"/>
  <c r="AY192" i="29"/>
  <c r="AX192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BA191" i="29"/>
  <c r="AZ191" i="29"/>
  <c r="AY191" i="29"/>
  <c r="AX191" i="29"/>
  <c r="AW191" i="29"/>
  <c r="AV191" i="29"/>
  <c r="AU191" i="29"/>
  <c r="AT191" i="29"/>
  <c r="AS191" i="29"/>
  <c r="AR191" i="29"/>
  <c r="AQ191" i="29"/>
  <c r="AP191" i="29"/>
  <c r="AO191" i="29"/>
  <c r="AN191" i="29"/>
  <c r="AM191" i="29"/>
  <c r="AL191" i="29"/>
  <c r="AK191" i="29"/>
  <c r="AJ191" i="29"/>
  <c r="AI191" i="29"/>
  <c r="AH191" i="29"/>
  <c r="AG191" i="29"/>
  <c r="AF191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AN190" i="29"/>
  <c r="AM190" i="29"/>
  <c r="AL190" i="29"/>
  <c r="AK190" i="29"/>
  <c r="AJ190" i="29"/>
  <c r="AI190" i="29"/>
  <c r="AH190" i="29"/>
  <c r="AE190" i="29"/>
  <c r="AD190" i="29"/>
  <c r="Y190" i="29"/>
  <c r="X190" i="29"/>
  <c r="V190" i="29"/>
  <c r="U190" i="29"/>
  <c r="T190" i="29"/>
  <c r="R190" i="29"/>
  <c r="Q190" i="29"/>
  <c r="P190" i="29"/>
  <c r="O190" i="29"/>
  <c r="N190" i="29"/>
  <c r="M190" i="29"/>
  <c r="L190" i="29"/>
  <c r="K190" i="29"/>
  <c r="J190" i="29"/>
  <c r="I190" i="29"/>
  <c r="BA189" i="29"/>
  <c r="AZ189" i="29"/>
  <c r="AY189" i="29"/>
  <c r="AX189" i="29"/>
  <c r="AW189" i="29"/>
  <c r="AV189" i="29"/>
  <c r="AU189" i="29"/>
  <c r="AT189" i="29"/>
  <c r="AS189" i="29"/>
  <c r="AR189" i="29"/>
  <c r="AQ189" i="29"/>
  <c r="AP189" i="29"/>
  <c r="AO189" i="29"/>
  <c r="AN189" i="29"/>
  <c r="AM189" i="29"/>
  <c r="AL189" i="29"/>
  <c r="AK189" i="29"/>
  <c r="AJ189" i="29"/>
  <c r="AI189" i="29"/>
  <c r="AH189" i="29"/>
  <c r="AG189" i="29"/>
  <c r="AF189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AN188" i="29"/>
  <c r="AM188" i="29"/>
  <c r="AL188" i="29"/>
  <c r="AK188" i="29"/>
  <c r="AJ188" i="29"/>
  <c r="AI188" i="29"/>
  <c r="AH188" i="29"/>
  <c r="AE188" i="29"/>
  <c r="AD188" i="29"/>
  <c r="Y188" i="29"/>
  <c r="X188" i="29"/>
  <c r="V188" i="29"/>
  <c r="U188" i="29"/>
  <c r="T188" i="29"/>
  <c r="R188" i="29"/>
  <c r="Q188" i="29"/>
  <c r="P188" i="29"/>
  <c r="O188" i="29"/>
  <c r="N188" i="29"/>
  <c r="M188" i="29"/>
  <c r="L188" i="29"/>
  <c r="K188" i="29"/>
  <c r="J188" i="29"/>
  <c r="I188" i="29"/>
  <c r="AN187" i="29"/>
  <c r="AN186" i="29" s="1"/>
  <c r="AM187" i="29"/>
  <c r="AL187" i="29"/>
  <c r="AK187" i="29"/>
  <c r="AJ187" i="29"/>
  <c r="AJ186" i="29" s="1"/>
  <c r="AI187" i="29"/>
  <c r="AH187" i="29"/>
  <c r="AH186" i="29" s="1"/>
  <c r="AE187" i="29"/>
  <c r="AE186" i="29" s="1"/>
  <c r="AD187" i="29"/>
  <c r="AD186" i="29" s="1"/>
  <c r="Y187" i="29"/>
  <c r="X187" i="29"/>
  <c r="X186" i="29" s="1"/>
  <c r="U187" i="29"/>
  <c r="T187" i="29"/>
  <c r="R187" i="29"/>
  <c r="R186" i="29" s="1"/>
  <c r="Q187" i="29"/>
  <c r="P187" i="29"/>
  <c r="O187" i="29"/>
  <c r="N187" i="29"/>
  <c r="M187" i="29"/>
  <c r="L187" i="29"/>
  <c r="K187" i="29"/>
  <c r="J187" i="29"/>
  <c r="J186" i="29" s="1"/>
  <c r="I187" i="29"/>
  <c r="R183" i="29"/>
  <c r="Q183" i="29"/>
  <c r="P184" i="29" s="1"/>
  <c r="P183" i="29"/>
  <c r="O183" i="29"/>
  <c r="N183" i="29"/>
  <c r="M183" i="29"/>
  <c r="L183" i="29"/>
  <c r="K183" i="29"/>
  <c r="J183" i="29"/>
  <c r="I183" i="29"/>
  <c r="AN182" i="29"/>
  <c r="AM182" i="29"/>
  <c r="AL182" i="29"/>
  <c r="AK182" i="29"/>
  <c r="AJ182" i="29"/>
  <c r="AI182" i="29"/>
  <c r="AH182" i="29"/>
  <c r="AE182" i="29"/>
  <c r="AD182" i="29"/>
  <c r="Y182" i="29"/>
  <c r="X182" i="29"/>
  <c r="V182" i="29"/>
  <c r="T182" i="29"/>
  <c r="S182" i="29"/>
  <c r="AU181" i="29"/>
  <c r="AS181" i="29"/>
  <c r="AP181" i="29"/>
  <c r="BA181" i="29" s="1"/>
  <c r="AO181" i="29"/>
  <c r="AF181" i="29"/>
  <c r="AX181" i="29" s="1"/>
  <c r="Z181" i="29"/>
  <c r="AT181" i="29" s="1"/>
  <c r="S181" i="29"/>
  <c r="W181" i="29" s="1"/>
  <c r="AZ180" i="29"/>
  <c r="AU180" i="29"/>
  <c r="AQ180" i="29"/>
  <c r="AY180" i="29" s="1"/>
  <c r="AP180" i="29"/>
  <c r="BA180" i="29" s="1"/>
  <c r="AO180" i="29"/>
  <c r="AF180" i="29"/>
  <c r="AX180" i="29" s="1"/>
  <c r="Z180" i="29"/>
  <c r="AT180" i="29" s="1"/>
  <c r="W180" i="29"/>
  <c r="S180" i="29"/>
  <c r="BA179" i="29"/>
  <c r="AZ179" i="29"/>
  <c r="AY179" i="29"/>
  <c r="AU179" i="29"/>
  <c r="AQ179" i="29"/>
  <c r="AP179" i="29"/>
  <c r="AO179" i="29"/>
  <c r="AF179" i="29"/>
  <c r="AX179" i="29" s="1"/>
  <c r="Z179" i="29"/>
  <c r="AT179" i="29" s="1"/>
  <c r="U179" i="29"/>
  <c r="U182" i="29" s="1"/>
  <c r="S179" i="29"/>
  <c r="AZ178" i="29"/>
  <c r="AY178" i="29"/>
  <c r="AX178" i="29"/>
  <c r="AU178" i="29"/>
  <c r="AQ178" i="29"/>
  <c r="AP178" i="29"/>
  <c r="BA178" i="29" s="1"/>
  <c r="AO178" i="29"/>
  <c r="AF178" i="29"/>
  <c r="Z178" i="29"/>
  <c r="AA178" i="29" s="1"/>
  <c r="W178" i="29"/>
  <c r="S178" i="29"/>
  <c r="BA177" i="29"/>
  <c r="AZ177" i="29"/>
  <c r="AU177" i="29"/>
  <c r="AS177" i="29"/>
  <c r="AQ177" i="29"/>
  <c r="AY177" i="29" s="1"/>
  <c r="AP177" i="29"/>
  <c r="AO177" i="29"/>
  <c r="AF177" i="29"/>
  <c r="AX177" i="29" s="1"/>
  <c r="AX182" i="29" s="1"/>
  <c r="AB177" i="29"/>
  <c r="AV177" i="29" s="1"/>
  <c r="Z177" i="29"/>
  <c r="AT177" i="29" s="1"/>
  <c r="S177" i="29"/>
  <c r="W177" i="29" s="1"/>
  <c r="BA176" i="29"/>
  <c r="BA182" i="29" s="1"/>
  <c r="AZ176" i="29"/>
  <c r="AX176" i="29"/>
  <c r="AU176" i="29"/>
  <c r="AT176" i="29"/>
  <c r="AP176" i="29"/>
  <c r="AP182" i="29" s="1"/>
  <c r="AO176" i="29"/>
  <c r="AF176" i="29"/>
  <c r="AF182" i="29" s="1"/>
  <c r="AA176" i="29"/>
  <c r="Z176" i="29"/>
  <c r="W176" i="29"/>
  <c r="S176" i="29"/>
  <c r="AN175" i="29"/>
  <c r="AM175" i="29"/>
  <c r="AL175" i="29"/>
  <c r="AK175" i="29"/>
  <c r="AJ175" i="29"/>
  <c r="AI175" i="29"/>
  <c r="AH175" i="29"/>
  <c r="AE175" i="29"/>
  <c r="AD175" i="29"/>
  <c r="Z175" i="29"/>
  <c r="Y175" i="29"/>
  <c r="X175" i="29"/>
  <c r="V175" i="29"/>
  <c r="U175" i="29"/>
  <c r="T175" i="29"/>
  <c r="BA174" i="29"/>
  <c r="AX174" i="29"/>
  <c r="AW174" i="29"/>
  <c r="AU174" i="29"/>
  <c r="AT174" i="29"/>
  <c r="AS174" i="29"/>
  <c r="AP174" i="29"/>
  <c r="AO174" i="29"/>
  <c r="AF174" i="29"/>
  <c r="AB174" i="29"/>
  <c r="AA174" i="29"/>
  <c r="Z174" i="29"/>
  <c r="S174" i="29"/>
  <c r="W174" i="29" s="1"/>
  <c r="AC174" i="29" s="1"/>
  <c r="BA173" i="29"/>
  <c r="AU173" i="29"/>
  <c r="AT173" i="29"/>
  <c r="AP173" i="29"/>
  <c r="AQ173" i="29" s="1"/>
  <c r="AY173" i="29" s="1"/>
  <c r="AO173" i="29"/>
  <c r="AZ173" i="29" s="1"/>
  <c r="AF173" i="29"/>
  <c r="AX173" i="29" s="1"/>
  <c r="Z173" i="29"/>
  <c r="S173" i="29"/>
  <c r="W173" i="29" s="1"/>
  <c r="AZ172" i="29"/>
  <c r="AY172" i="29"/>
  <c r="AU172" i="29"/>
  <c r="AU175" i="29" s="1"/>
  <c r="AT172" i="29"/>
  <c r="AQ172" i="29"/>
  <c r="AP172" i="29"/>
  <c r="BA172" i="29" s="1"/>
  <c r="AO172" i="29"/>
  <c r="AF172" i="29"/>
  <c r="AX172" i="29" s="1"/>
  <c r="Z172" i="29"/>
  <c r="W172" i="29"/>
  <c r="S172" i="29"/>
  <c r="BA171" i="29"/>
  <c r="AU171" i="29"/>
  <c r="AQ171" i="29"/>
  <c r="AY171" i="29" s="1"/>
  <c r="AP171" i="29"/>
  <c r="AO171" i="29"/>
  <c r="AZ171" i="29" s="1"/>
  <c r="AF171" i="29"/>
  <c r="AX171" i="29" s="1"/>
  <c r="AX175" i="29" s="1"/>
  <c r="Z171" i="29"/>
  <c r="AT171" i="29" s="1"/>
  <c r="S171" i="29"/>
  <c r="W171" i="29" s="1"/>
  <c r="AZ170" i="29"/>
  <c r="AX170" i="29"/>
  <c r="AU170" i="29"/>
  <c r="AT170" i="29"/>
  <c r="AP170" i="29"/>
  <c r="AO170" i="29"/>
  <c r="AF170" i="29"/>
  <c r="Z170" i="29"/>
  <c r="W170" i="29"/>
  <c r="S170" i="29"/>
  <c r="AU169" i="29"/>
  <c r="AN169" i="29"/>
  <c r="AM169" i="29"/>
  <c r="AL169" i="29"/>
  <c r="AK169" i="29"/>
  <c r="AJ169" i="29"/>
  <c r="AI169" i="29"/>
  <c r="AH169" i="29"/>
  <c r="AE169" i="29"/>
  <c r="AD169" i="29"/>
  <c r="Y169" i="29"/>
  <c r="X169" i="29"/>
  <c r="V169" i="29"/>
  <c r="U169" i="29"/>
  <c r="T169" i="29"/>
  <c r="AZ168" i="29"/>
  <c r="AX168" i="29"/>
  <c r="AU168" i="29"/>
  <c r="AT168" i="29"/>
  <c r="AP168" i="29"/>
  <c r="AO168" i="29"/>
  <c r="AF168" i="29"/>
  <c r="AB168" i="29"/>
  <c r="AV168" i="29" s="1"/>
  <c r="Z168" i="29"/>
  <c r="W168" i="29"/>
  <c r="S168" i="29"/>
  <c r="AX167" i="29"/>
  <c r="AX169" i="29" s="1"/>
  <c r="AU167" i="29"/>
  <c r="AT167" i="29"/>
  <c r="AT169" i="29" s="1"/>
  <c r="AP167" i="29"/>
  <c r="BA167" i="29" s="1"/>
  <c r="AO167" i="29"/>
  <c r="AF167" i="29"/>
  <c r="AF169" i="29" s="1"/>
  <c r="Z167" i="29"/>
  <c r="Z169" i="29" s="1"/>
  <c r="S167" i="29"/>
  <c r="AN166" i="29"/>
  <c r="AM166" i="29"/>
  <c r="AL166" i="29"/>
  <c r="AK166" i="29"/>
  <c r="AJ166" i="29"/>
  <c r="AI166" i="29"/>
  <c r="AH166" i="29"/>
  <c r="AE166" i="29"/>
  <c r="AD166" i="29"/>
  <c r="Y166" i="29"/>
  <c r="X166" i="29"/>
  <c r="V166" i="29"/>
  <c r="U166" i="29"/>
  <c r="T166" i="29"/>
  <c r="AX165" i="29"/>
  <c r="AU165" i="29"/>
  <c r="AT165" i="29"/>
  <c r="AS165" i="29"/>
  <c r="AP165" i="29"/>
  <c r="BA165" i="29" s="1"/>
  <c r="AO165" i="29"/>
  <c r="AF165" i="29"/>
  <c r="AB165" i="29"/>
  <c r="AV165" i="29" s="1"/>
  <c r="AA165" i="29"/>
  <c r="AG165" i="29" s="1"/>
  <c r="AR165" i="29" s="1"/>
  <c r="Z165" i="29"/>
  <c r="S165" i="29"/>
  <c r="W165" i="29" s="1"/>
  <c r="AC165" i="29" s="1"/>
  <c r="AW165" i="29" s="1"/>
  <c r="AZ164" i="29"/>
  <c r="AX164" i="29"/>
  <c r="AU164" i="29"/>
  <c r="AT164" i="29"/>
  <c r="AP164" i="29"/>
  <c r="BA164" i="29" s="1"/>
  <c r="AO164" i="29"/>
  <c r="AF164" i="29"/>
  <c r="AC164" i="29"/>
  <c r="AW164" i="29" s="1"/>
  <c r="AA164" i="29"/>
  <c r="AG164" i="29" s="1"/>
  <c r="AR164" i="29" s="1"/>
  <c r="Z164" i="29"/>
  <c r="W164" i="29"/>
  <c r="AB164" i="29" s="1"/>
  <c r="AV164" i="29" s="1"/>
  <c r="S164" i="29"/>
  <c r="BA163" i="29"/>
  <c r="AU163" i="29"/>
  <c r="AT163" i="29"/>
  <c r="AP163" i="29"/>
  <c r="AO163" i="29"/>
  <c r="AF163" i="29"/>
  <c r="AX163" i="29" s="1"/>
  <c r="Z163" i="29"/>
  <c r="W163" i="29"/>
  <c r="S163" i="29"/>
  <c r="AZ162" i="29"/>
  <c r="AX162" i="29"/>
  <c r="AU162" i="29"/>
  <c r="AP162" i="29"/>
  <c r="AO162" i="29"/>
  <c r="AF162" i="29"/>
  <c r="AC162" i="29"/>
  <c r="AW162" i="29" s="1"/>
  <c r="AA162" i="29"/>
  <c r="Z162" i="29"/>
  <c r="AT162" i="29" s="1"/>
  <c r="W162" i="29"/>
  <c r="S162" i="29"/>
  <c r="BA161" i="29"/>
  <c r="AZ161" i="29"/>
  <c r="AU161" i="29"/>
  <c r="AU190" i="29" s="1"/>
  <c r="AQ161" i="29"/>
  <c r="AP161" i="29"/>
  <c r="AO161" i="29"/>
  <c r="AF161" i="29"/>
  <c r="Z161" i="29"/>
  <c r="S161" i="29"/>
  <c r="BA160" i="29"/>
  <c r="AX160" i="29"/>
  <c r="AU160" i="29"/>
  <c r="AT160" i="29"/>
  <c r="AP160" i="29"/>
  <c r="AO160" i="29"/>
  <c r="AF160" i="29"/>
  <c r="Z160" i="29"/>
  <c r="S160" i="29"/>
  <c r="AP159" i="29"/>
  <c r="AN159" i="29"/>
  <c r="AM159" i="29"/>
  <c r="AL159" i="29"/>
  <c r="AK159" i="29"/>
  <c r="AJ159" i="29"/>
  <c r="AI159" i="29"/>
  <c r="AH159" i="29"/>
  <c r="AE159" i="29"/>
  <c r="AD159" i="29"/>
  <c r="Y159" i="29"/>
  <c r="X159" i="29"/>
  <c r="V159" i="29"/>
  <c r="U159" i="29"/>
  <c r="T159" i="29"/>
  <c r="AX158" i="29"/>
  <c r="AU158" i="29"/>
  <c r="AT158" i="29"/>
  <c r="AP158" i="29"/>
  <c r="BA158" i="29" s="1"/>
  <c r="AO158" i="29"/>
  <c r="AF158" i="29"/>
  <c r="AB158" i="29"/>
  <c r="AV158" i="29" s="1"/>
  <c r="AA158" i="29"/>
  <c r="Z158" i="29"/>
  <c r="S158" i="29"/>
  <c r="W158" i="29" s="1"/>
  <c r="BA157" i="29"/>
  <c r="BA159" i="29" s="1"/>
  <c r="AU157" i="29"/>
  <c r="AU159" i="29" s="1"/>
  <c r="AS157" i="29"/>
  <c r="AP157" i="29"/>
  <c r="AQ157" i="29" s="1"/>
  <c r="AO157" i="29"/>
  <c r="AZ157" i="29" s="1"/>
  <c r="AF157" i="29"/>
  <c r="Z157" i="29"/>
  <c r="Z159" i="29" s="1"/>
  <c r="W157" i="29"/>
  <c r="S157" i="29"/>
  <c r="AP156" i="29"/>
  <c r="AN156" i="29"/>
  <c r="AM156" i="29"/>
  <c r="AL156" i="29"/>
  <c r="AK156" i="29"/>
  <c r="AJ156" i="29"/>
  <c r="AI156" i="29"/>
  <c r="AH156" i="29"/>
  <c r="AF156" i="29"/>
  <c r="AE156" i="29"/>
  <c r="AD156" i="29"/>
  <c r="Y156" i="29"/>
  <c r="X156" i="29"/>
  <c r="V156" i="29"/>
  <c r="U156" i="29"/>
  <c r="T156" i="29"/>
  <c r="AU155" i="29"/>
  <c r="AP155" i="29"/>
  <c r="BA155" i="29" s="1"/>
  <c r="AO155" i="29"/>
  <c r="AF155" i="29"/>
  <c r="AX155" i="29" s="1"/>
  <c r="AX156" i="29" s="1"/>
  <c r="Z155" i="29"/>
  <c r="AT155" i="29" s="1"/>
  <c r="W155" i="29"/>
  <c r="S155" i="29"/>
  <c r="AZ154" i="29"/>
  <c r="AY154" i="29"/>
  <c r="AX154" i="29"/>
  <c r="AU154" i="29"/>
  <c r="AT154" i="29"/>
  <c r="AQ154" i="29"/>
  <c r="AP154" i="29"/>
  <c r="BA154" i="29" s="1"/>
  <c r="AO154" i="29"/>
  <c r="AF154" i="29"/>
  <c r="Z154" i="29"/>
  <c r="W154" i="29"/>
  <c r="S154" i="29"/>
  <c r="BA153" i="29"/>
  <c r="AZ153" i="29"/>
  <c r="AY153" i="29"/>
  <c r="AU153" i="29"/>
  <c r="AU156" i="29" s="1"/>
  <c r="AQ153" i="29"/>
  <c r="AP153" i="29"/>
  <c r="AO153" i="29"/>
  <c r="AF153" i="29"/>
  <c r="AX153" i="29" s="1"/>
  <c r="Z153" i="29"/>
  <c r="AT153" i="29" s="1"/>
  <c r="S153" i="29"/>
  <c r="W153" i="29" s="1"/>
  <c r="AS153" i="29" s="1"/>
  <c r="BA152" i="29"/>
  <c r="BA156" i="29" s="1"/>
  <c r="AZ152" i="29"/>
  <c r="AX152" i="29"/>
  <c r="AU152" i="29"/>
  <c r="AT152" i="29"/>
  <c r="AP152" i="29"/>
  <c r="AO152" i="29"/>
  <c r="AF152" i="29"/>
  <c r="Z152" i="29"/>
  <c r="W152" i="29"/>
  <c r="S152" i="29"/>
  <c r="AN151" i="29"/>
  <c r="AM151" i="29"/>
  <c r="AL151" i="29"/>
  <c r="AK151" i="29"/>
  <c r="AJ151" i="29"/>
  <c r="AI151" i="29"/>
  <c r="AH151" i="29"/>
  <c r="AE151" i="29"/>
  <c r="AD151" i="29"/>
  <c r="Z151" i="29"/>
  <c r="Y151" i="29"/>
  <c r="X151" i="29"/>
  <c r="V151" i="29"/>
  <c r="U151" i="29"/>
  <c r="T151" i="29"/>
  <c r="BA150" i="29"/>
  <c r="AX150" i="29"/>
  <c r="AW150" i="29"/>
  <c r="AU150" i="29"/>
  <c r="AT150" i="29"/>
  <c r="AS150" i="29"/>
  <c r="AP150" i="29"/>
  <c r="AO150" i="29"/>
  <c r="AF150" i="29"/>
  <c r="AB150" i="29"/>
  <c r="AV150" i="29" s="1"/>
  <c r="AA150" i="29"/>
  <c r="AG150" i="29" s="1"/>
  <c r="AR150" i="29" s="1"/>
  <c r="Z150" i="29"/>
  <c r="S150" i="29"/>
  <c r="W150" i="29" s="1"/>
  <c r="AC150" i="29" s="1"/>
  <c r="AY149" i="29"/>
  <c r="AU149" i="29"/>
  <c r="AT149" i="29"/>
  <c r="AQ149" i="29"/>
  <c r="AP149" i="29"/>
  <c r="BA149" i="29" s="1"/>
  <c r="BA151" i="29" s="1"/>
  <c r="AO149" i="29"/>
  <c r="AZ149" i="29" s="1"/>
  <c r="AF149" i="29"/>
  <c r="AX149" i="29" s="1"/>
  <c r="AC149" i="29"/>
  <c r="AW149" i="29" s="1"/>
  <c r="AB149" i="29"/>
  <c r="AV149" i="29" s="1"/>
  <c r="Z149" i="29"/>
  <c r="S149" i="29"/>
  <c r="W149" i="29" s="1"/>
  <c r="AZ148" i="29"/>
  <c r="AU148" i="29"/>
  <c r="AU151" i="29" s="1"/>
  <c r="AT148" i="29"/>
  <c r="AT151" i="29" s="1"/>
  <c r="AQ148" i="29"/>
  <c r="AP148" i="29"/>
  <c r="BA148" i="29" s="1"/>
  <c r="AO148" i="29"/>
  <c r="AF148" i="29"/>
  <c r="AC148" i="29"/>
  <c r="Z148" i="29"/>
  <c r="W148" i="29"/>
  <c r="S148" i="29"/>
  <c r="AN147" i="29"/>
  <c r="AM147" i="29"/>
  <c r="AL147" i="29"/>
  <c r="AK147" i="29"/>
  <c r="AJ147" i="29"/>
  <c r="AI147" i="29"/>
  <c r="AH147" i="29"/>
  <c r="AE147" i="29"/>
  <c r="AD147" i="29"/>
  <c r="Y147" i="29"/>
  <c r="X147" i="29"/>
  <c r="V147" i="29"/>
  <c r="U147" i="29"/>
  <c r="T147" i="29"/>
  <c r="AZ146" i="29"/>
  <c r="AY146" i="29"/>
  <c r="AU146" i="29"/>
  <c r="AT146" i="29"/>
  <c r="AQ146" i="29"/>
  <c r="AP146" i="29"/>
  <c r="BA146" i="29" s="1"/>
  <c r="AO146" i="29"/>
  <c r="AF146" i="29"/>
  <c r="AX146" i="29" s="1"/>
  <c r="Z146" i="29"/>
  <c r="W146" i="29"/>
  <c r="AC146" i="29" s="1"/>
  <c r="AW146" i="29" s="1"/>
  <c r="S146" i="29"/>
  <c r="BA145" i="29"/>
  <c r="AU145" i="29"/>
  <c r="AQ145" i="29"/>
  <c r="AY145" i="29" s="1"/>
  <c r="AP145" i="29"/>
  <c r="AO145" i="29"/>
  <c r="AZ145" i="29" s="1"/>
  <c r="AF145" i="29"/>
  <c r="AX145" i="29" s="1"/>
  <c r="Z145" i="29"/>
  <c r="AT145" i="29" s="1"/>
  <c r="S145" i="29"/>
  <c r="W145" i="29" s="1"/>
  <c r="AX144" i="29"/>
  <c r="AU144" i="29"/>
  <c r="AT144" i="29"/>
  <c r="AP144" i="29"/>
  <c r="BA144" i="29" s="1"/>
  <c r="AO144" i="29"/>
  <c r="AF144" i="29"/>
  <c r="AA144" i="29"/>
  <c r="Z144" i="29"/>
  <c r="U144" i="29"/>
  <c r="S144" i="29"/>
  <c r="W144" i="29" s="1"/>
  <c r="AZ143" i="29"/>
  <c r="AU143" i="29"/>
  <c r="AQ143" i="29"/>
  <c r="AY143" i="29" s="1"/>
  <c r="AP143" i="29"/>
  <c r="BA143" i="29" s="1"/>
  <c r="AO143" i="29"/>
  <c r="AF143" i="29"/>
  <c r="AX143" i="29" s="1"/>
  <c r="Z143" i="29"/>
  <c r="AT143" i="29" s="1"/>
  <c r="W143" i="29"/>
  <c r="S143" i="29"/>
  <c r="BA142" i="29"/>
  <c r="AZ142" i="29"/>
  <c r="AY142" i="29"/>
  <c r="AV142" i="29"/>
  <c r="AU142" i="29"/>
  <c r="AQ142" i="29"/>
  <c r="AP142" i="29"/>
  <c r="AO142" i="29"/>
  <c r="AF142" i="29"/>
  <c r="AX142" i="29" s="1"/>
  <c r="AB142" i="29"/>
  <c r="AA142" i="29"/>
  <c r="AG142" i="29" s="1"/>
  <c r="AR142" i="29" s="1"/>
  <c r="Z142" i="29"/>
  <c r="AT142" i="29" s="1"/>
  <c r="S142" i="29"/>
  <c r="W142" i="29" s="1"/>
  <c r="AC142" i="29" s="1"/>
  <c r="AW142" i="29" s="1"/>
  <c r="AZ141" i="29"/>
  <c r="AX141" i="29"/>
  <c r="AU141" i="29"/>
  <c r="AT141" i="29"/>
  <c r="AP141" i="29"/>
  <c r="AP147" i="29" s="1"/>
  <c r="AO141" i="29"/>
  <c r="AF141" i="29"/>
  <c r="AC141" i="29"/>
  <c r="Z141" i="29"/>
  <c r="Z147" i="29" s="1"/>
  <c r="W141" i="29"/>
  <c r="S141" i="29"/>
  <c r="AN140" i="29"/>
  <c r="AM140" i="29"/>
  <c r="AL140" i="29"/>
  <c r="AK140" i="29"/>
  <c r="AJ140" i="29"/>
  <c r="AI140" i="29"/>
  <c r="AH140" i="29"/>
  <c r="AE140" i="29"/>
  <c r="AD140" i="29"/>
  <c r="Y140" i="29"/>
  <c r="X140" i="29"/>
  <c r="V140" i="29"/>
  <c r="U140" i="29"/>
  <c r="T140" i="29"/>
  <c r="BA139" i="29"/>
  <c r="AX139" i="29"/>
  <c r="AU139" i="29"/>
  <c r="AT139" i="29"/>
  <c r="AP139" i="29"/>
  <c r="AO139" i="29"/>
  <c r="AF139" i="29"/>
  <c r="Z139" i="29"/>
  <c r="S139" i="29"/>
  <c r="W139" i="29" s="1"/>
  <c r="AU138" i="29"/>
  <c r="AP138" i="29"/>
  <c r="BA138" i="29" s="1"/>
  <c r="AO138" i="29"/>
  <c r="AF138" i="29"/>
  <c r="AX138" i="29" s="1"/>
  <c r="Z138" i="29"/>
  <c r="AT138" i="29" s="1"/>
  <c r="S138" i="29"/>
  <c r="W138" i="29" s="1"/>
  <c r="AZ137" i="29"/>
  <c r="AU137" i="29"/>
  <c r="AT137" i="29"/>
  <c r="AP137" i="29"/>
  <c r="AO137" i="29"/>
  <c r="AF137" i="29"/>
  <c r="AX137" i="29" s="1"/>
  <c r="AC137" i="29"/>
  <c r="AW137" i="29" s="1"/>
  <c r="AA137" i="29"/>
  <c r="Z137" i="29"/>
  <c r="W137" i="29"/>
  <c r="S137" i="29"/>
  <c r="BA136" i="29"/>
  <c r="AU136" i="29"/>
  <c r="AQ136" i="29"/>
  <c r="AY136" i="29" s="1"/>
  <c r="AP136" i="29"/>
  <c r="AO136" i="29"/>
  <c r="AZ136" i="29" s="1"/>
  <c r="AF136" i="29"/>
  <c r="AX136" i="29" s="1"/>
  <c r="Z136" i="29"/>
  <c r="AT136" i="29" s="1"/>
  <c r="S136" i="29"/>
  <c r="W136" i="29" s="1"/>
  <c r="AX135" i="29"/>
  <c r="AU135" i="29"/>
  <c r="AT135" i="29"/>
  <c r="AP135" i="29"/>
  <c r="BA135" i="29" s="1"/>
  <c r="AO135" i="29"/>
  <c r="AF135" i="29"/>
  <c r="Z135" i="29"/>
  <c r="S135" i="29"/>
  <c r="W135" i="29" s="1"/>
  <c r="AC135" i="29" s="1"/>
  <c r="AW135" i="29" s="1"/>
  <c r="AU134" i="29"/>
  <c r="AQ134" i="29"/>
  <c r="AY134" i="29" s="1"/>
  <c r="AP134" i="29"/>
  <c r="BA134" i="29" s="1"/>
  <c r="AO134" i="29"/>
  <c r="AZ134" i="29" s="1"/>
  <c r="AF134" i="29"/>
  <c r="AX134" i="29" s="1"/>
  <c r="Z134" i="29"/>
  <c r="AT134" i="29" s="1"/>
  <c r="S134" i="29"/>
  <c r="AZ133" i="29"/>
  <c r="AU133" i="29"/>
  <c r="AU140" i="29" s="1"/>
  <c r="AQ133" i="29"/>
  <c r="AP133" i="29"/>
  <c r="BA133" i="29" s="1"/>
  <c r="AO133" i="29"/>
  <c r="AF133" i="29"/>
  <c r="AC133" i="29"/>
  <c r="Z133" i="29"/>
  <c r="Z140" i="29" s="1"/>
  <c r="W133" i="29"/>
  <c r="S133" i="29"/>
  <c r="AO132" i="29"/>
  <c r="AN132" i="29"/>
  <c r="AM132" i="29"/>
  <c r="AL132" i="29"/>
  <c r="AK132" i="29"/>
  <c r="AJ132" i="29"/>
  <c r="AI132" i="29"/>
  <c r="AH132" i="29"/>
  <c r="AF132" i="29"/>
  <c r="AE132" i="29"/>
  <c r="AD132" i="29"/>
  <c r="Y132" i="29"/>
  <c r="X132" i="29"/>
  <c r="V132" i="29"/>
  <c r="U132" i="29"/>
  <c r="T132" i="29"/>
  <c r="S132" i="29"/>
  <c r="AZ131" i="29"/>
  <c r="AU131" i="29"/>
  <c r="AP131" i="29"/>
  <c r="AO131" i="29"/>
  <c r="AO195" i="29" s="1"/>
  <c r="AF131" i="29"/>
  <c r="Z131" i="29"/>
  <c r="W131" i="29"/>
  <c r="W132" i="29" s="1"/>
  <c r="S131" i="29"/>
  <c r="AN130" i="29"/>
  <c r="AM130" i="29"/>
  <c r="AL130" i="29"/>
  <c r="AK130" i="29"/>
  <c r="AJ130" i="29"/>
  <c r="AI130" i="29"/>
  <c r="AH130" i="29"/>
  <c r="AE130" i="29"/>
  <c r="AD130" i="29"/>
  <c r="Y130" i="29"/>
  <c r="X130" i="29"/>
  <c r="V130" i="29"/>
  <c r="T130" i="29"/>
  <c r="AZ129" i="29"/>
  <c r="AU129" i="29"/>
  <c r="AQ129" i="29"/>
  <c r="AY129" i="29" s="1"/>
  <c r="AP129" i="29"/>
  <c r="BA129" i="29" s="1"/>
  <c r="AO129" i="29"/>
  <c r="AF129" i="29"/>
  <c r="AX129" i="29" s="1"/>
  <c r="AC129" i="29"/>
  <c r="AW129" i="29" s="1"/>
  <c r="Z129" i="29"/>
  <c r="AT129" i="29" s="1"/>
  <c r="W129" i="29"/>
  <c r="S129" i="29"/>
  <c r="BA128" i="29"/>
  <c r="AW128" i="29"/>
  <c r="AU128" i="29"/>
  <c r="AS128" i="29"/>
  <c r="AP128" i="29"/>
  <c r="AO128" i="29"/>
  <c r="AF128" i="29"/>
  <c r="AX128" i="29" s="1"/>
  <c r="AB128" i="29"/>
  <c r="AV128" i="29" s="1"/>
  <c r="Z128" i="29"/>
  <c r="S128" i="29"/>
  <c r="W128" i="29" s="1"/>
  <c r="AC128" i="29" s="1"/>
  <c r="AX127" i="29"/>
  <c r="AU127" i="29"/>
  <c r="AT127" i="29"/>
  <c r="AP127" i="29"/>
  <c r="BA127" i="29" s="1"/>
  <c r="AO127" i="29"/>
  <c r="AF127" i="29"/>
  <c r="Z127" i="29"/>
  <c r="W127" i="29"/>
  <c r="U127" i="29"/>
  <c r="U130" i="29" s="1"/>
  <c r="S127" i="29"/>
  <c r="AZ126" i="29"/>
  <c r="AX126" i="29"/>
  <c r="AU126" i="29"/>
  <c r="AP126" i="29"/>
  <c r="BA126" i="29" s="1"/>
  <c r="AO126" i="29"/>
  <c r="AF126" i="29"/>
  <c r="AC126" i="29"/>
  <c r="AW126" i="29" s="1"/>
  <c r="Z126" i="29"/>
  <c r="AA126" i="29" s="1"/>
  <c r="W126" i="29"/>
  <c r="S126" i="29"/>
  <c r="BA125" i="29"/>
  <c r="AZ125" i="29"/>
  <c r="AU125" i="29"/>
  <c r="AU130" i="29" s="1"/>
  <c r="AQ125" i="29"/>
  <c r="AP125" i="29"/>
  <c r="AP130" i="29" s="1"/>
  <c r="AO125" i="29"/>
  <c r="AF125" i="29"/>
  <c r="AX125" i="29" s="1"/>
  <c r="AX130" i="29" s="1"/>
  <c r="Z125" i="29"/>
  <c r="S125" i="29"/>
  <c r="AN124" i="29"/>
  <c r="AM124" i="29"/>
  <c r="AL124" i="29"/>
  <c r="AK124" i="29"/>
  <c r="AJ124" i="29"/>
  <c r="AI124" i="29"/>
  <c r="AH124" i="29"/>
  <c r="AE124" i="29"/>
  <c r="AD124" i="29"/>
  <c r="Y124" i="29"/>
  <c r="X124" i="29"/>
  <c r="V124" i="29"/>
  <c r="U124" i="29"/>
  <c r="T124" i="29"/>
  <c r="BA123" i="29"/>
  <c r="AW123" i="29"/>
  <c r="AU123" i="29"/>
  <c r="AS123" i="29"/>
  <c r="AP123" i="29"/>
  <c r="AO123" i="29"/>
  <c r="AF123" i="29"/>
  <c r="AX123" i="29" s="1"/>
  <c r="AB123" i="29"/>
  <c r="AV123" i="29" s="1"/>
  <c r="AA123" i="29"/>
  <c r="AG123" i="29" s="1"/>
  <c r="AR123" i="29" s="1"/>
  <c r="Z123" i="29"/>
  <c r="AT123" i="29" s="1"/>
  <c r="S123" i="29"/>
  <c r="W123" i="29" s="1"/>
  <c r="AC123" i="29" s="1"/>
  <c r="AX122" i="29"/>
  <c r="AU122" i="29"/>
  <c r="AT122" i="29"/>
  <c r="AP122" i="29"/>
  <c r="BA122" i="29" s="1"/>
  <c r="AO122" i="29"/>
  <c r="AF122" i="29"/>
  <c r="Z122" i="29"/>
  <c r="W122" i="29"/>
  <c r="AC122" i="29" s="1"/>
  <c r="AW122" i="29" s="1"/>
  <c r="S122" i="29"/>
  <c r="AX121" i="29"/>
  <c r="AU121" i="29"/>
  <c r="AQ121" i="29"/>
  <c r="AY121" i="29" s="1"/>
  <c r="AP121" i="29"/>
  <c r="BA121" i="29" s="1"/>
  <c r="BA124" i="29" s="1"/>
  <c r="AO121" i="29"/>
  <c r="AZ121" i="29" s="1"/>
  <c r="AF121" i="29"/>
  <c r="Z121" i="29"/>
  <c r="AT121" i="29" s="1"/>
  <c r="W121" i="29"/>
  <c r="AS121" i="29" s="1"/>
  <c r="S121" i="29"/>
  <c r="AZ120" i="29"/>
  <c r="AU120" i="29"/>
  <c r="AQ120" i="29"/>
  <c r="AY120" i="29" s="1"/>
  <c r="AP120" i="29"/>
  <c r="BA120" i="29" s="1"/>
  <c r="AO120" i="29"/>
  <c r="AF120" i="29"/>
  <c r="AX120" i="29" s="1"/>
  <c r="Z120" i="29"/>
  <c r="AT120" i="29" s="1"/>
  <c r="W120" i="29"/>
  <c r="S120" i="29"/>
  <c r="BA119" i="29"/>
  <c r="AZ119" i="29"/>
  <c r="AU119" i="29"/>
  <c r="AU124" i="29" s="1"/>
  <c r="AP119" i="29"/>
  <c r="AO119" i="29"/>
  <c r="AF119" i="29"/>
  <c r="AX119" i="29" s="1"/>
  <c r="Z119" i="29"/>
  <c r="AT119" i="29" s="1"/>
  <c r="S119" i="29"/>
  <c r="AP118" i="29"/>
  <c r="AN118" i="29"/>
  <c r="AM118" i="29"/>
  <c r="AL118" i="29"/>
  <c r="AK118" i="29"/>
  <c r="AJ118" i="29"/>
  <c r="AI118" i="29"/>
  <c r="AH118" i="29"/>
  <c r="AE118" i="29"/>
  <c r="AD118" i="29"/>
  <c r="Y118" i="29"/>
  <c r="X118" i="29"/>
  <c r="V118" i="29"/>
  <c r="U118" i="29"/>
  <c r="T118" i="29"/>
  <c r="BA117" i="29"/>
  <c r="AU117" i="29"/>
  <c r="AQ117" i="29"/>
  <c r="AY117" i="29" s="1"/>
  <c r="AP117" i="29"/>
  <c r="AO117" i="29"/>
  <c r="AZ117" i="29" s="1"/>
  <c r="AF117" i="29"/>
  <c r="AX117" i="29" s="1"/>
  <c r="Z117" i="29"/>
  <c r="AT117" i="29" s="1"/>
  <c r="S117" i="29"/>
  <c r="W117" i="29" s="1"/>
  <c r="AX116" i="29"/>
  <c r="AW116" i="29"/>
  <c r="AU116" i="29"/>
  <c r="AT116" i="29"/>
  <c r="AP116" i="29"/>
  <c r="BA116" i="29" s="1"/>
  <c r="AO116" i="29"/>
  <c r="AF116" i="29"/>
  <c r="AB116" i="29"/>
  <c r="AV116" i="29" s="1"/>
  <c r="AA116" i="29"/>
  <c r="AG116" i="29" s="1"/>
  <c r="AR116" i="29" s="1"/>
  <c r="Z116" i="29"/>
  <c r="S116" i="29"/>
  <c r="W116" i="29" s="1"/>
  <c r="AC116" i="29" s="1"/>
  <c r="AU115" i="29"/>
  <c r="AP115" i="29"/>
  <c r="AQ115" i="29" s="1"/>
  <c r="AY115" i="29" s="1"/>
  <c r="AO115" i="29"/>
  <c r="AZ115" i="29" s="1"/>
  <c r="AF115" i="29"/>
  <c r="AX115" i="29" s="1"/>
  <c r="Z115" i="29"/>
  <c r="AT115" i="29" s="1"/>
  <c r="S115" i="29"/>
  <c r="W115" i="29" s="1"/>
  <c r="AC115" i="29" s="1"/>
  <c r="AW115" i="29" s="1"/>
  <c r="AZ114" i="29"/>
  <c r="AU114" i="29"/>
  <c r="AQ114" i="29"/>
  <c r="AY114" i="29" s="1"/>
  <c r="AP114" i="29"/>
  <c r="BA114" i="29" s="1"/>
  <c r="AO114" i="29"/>
  <c r="AF114" i="29"/>
  <c r="AX114" i="29" s="1"/>
  <c r="AC114" i="29"/>
  <c r="AW114" i="29" s="1"/>
  <c r="Z114" i="29"/>
  <c r="AT114" i="29" s="1"/>
  <c r="W114" i="29"/>
  <c r="S114" i="29"/>
  <c r="BA113" i="29"/>
  <c r="AU113" i="29"/>
  <c r="AP113" i="29"/>
  <c r="AO113" i="29"/>
  <c r="AF113" i="29"/>
  <c r="AX113" i="29" s="1"/>
  <c r="Z113" i="29"/>
  <c r="S113" i="29"/>
  <c r="AN112" i="29"/>
  <c r="AM112" i="29"/>
  <c r="AL112" i="29"/>
  <c r="AK112" i="29"/>
  <c r="AJ112" i="29"/>
  <c r="AI112" i="29"/>
  <c r="AH112" i="29"/>
  <c r="AE112" i="29"/>
  <c r="AD112" i="29"/>
  <c r="Y112" i="29"/>
  <c r="X112" i="29"/>
  <c r="V112" i="29"/>
  <c r="U112" i="29"/>
  <c r="T112" i="29"/>
  <c r="BA111" i="29"/>
  <c r="AZ111" i="29"/>
  <c r="AU111" i="29"/>
  <c r="AQ111" i="29"/>
  <c r="AY111" i="29" s="1"/>
  <c r="AP111" i="29"/>
  <c r="AO111" i="29"/>
  <c r="AF111" i="29"/>
  <c r="Z111" i="29"/>
  <c r="AT111" i="29" s="1"/>
  <c r="S111" i="29"/>
  <c r="W111" i="29" s="1"/>
  <c r="BA110" i="29"/>
  <c r="AX110" i="29"/>
  <c r="AU110" i="29"/>
  <c r="AT110" i="29"/>
  <c r="AP110" i="29"/>
  <c r="AO110" i="29"/>
  <c r="AQ110" i="29" s="1"/>
  <c r="AY110" i="29" s="1"/>
  <c r="AF110" i="29"/>
  <c r="AA110" i="29"/>
  <c r="Z110" i="29"/>
  <c r="S110" i="29"/>
  <c r="W110" i="29" s="1"/>
  <c r="BA109" i="29"/>
  <c r="AU109" i="29"/>
  <c r="AP109" i="29"/>
  <c r="AO109" i="29"/>
  <c r="AF109" i="29"/>
  <c r="AX109" i="29" s="1"/>
  <c r="Z109" i="29"/>
  <c r="AT109" i="29" s="1"/>
  <c r="S109" i="29"/>
  <c r="W109" i="29" s="1"/>
  <c r="AZ108" i="29"/>
  <c r="AU108" i="29"/>
  <c r="AT108" i="29"/>
  <c r="AP108" i="29"/>
  <c r="AO108" i="29"/>
  <c r="AF108" i="29"/>
  <c r="AX108" i="29" s="1"/>
  <c r="AC108" i="29"/>
  <c r="AW108" i="29" s="1"/>
  <c r="AA108" i="29"/>
  <c r="Z108" i="29"/>
  <c r="W108" i="29"/>
  <c r="S108" i="29"/>
  <c r="BA107" i="29"/>
  <c r="AU107" i="29"/>
  <c r="AQ107" i="29"/>
  <c r="AP107" i="29"/>
  <c r="AO107" i="29"/>
  <c r="AZ107" i="29" s="1"/>
  <c r="AF107" i="29"/>
  <c r="AX107" i="29" s="1"/>
  <c r="Z107" i="29"/>
  <c r="S107" i="29"/>
  <c r="AN106" i="29"/>
  <c r="AM106" i="29"/>
  <c r="AL106" i="29"/>
  <c r="AK106" i="29"/>
  <c r="AJ106" i="29"/>
  <c r="AI106" i="29"/>
  <c r="AH106" i="29"/>
  <c r="AE106" i="29"/>
  <c r="AD106" i="29"/>
  <c r="Y106" i="29"/>
  <c r="X106" i="29"/>
  <c r="V106" i="29"/>
  <c r="U106" i="29"/>
  <c r="T106" i="29"/>
  <c r="BA105" i="29"/>
  <c r="AZ105" i="29"/>
  <c r="AU105" i="29"/>
  <c r="AS105" i="29"/>
  <c r="AP105" i="29"/>
  <c r="AO105" i="29"/>
  <c r="AQ105" i="29" s="1"/>
  <c r="AY105" i="29" s="1"/>
  <c r="AF105" i="29"/>
  <c r="AX105" i="29" s="1"/>
  <c r="AB105" i="29"/>
  <c r="AV105" i="29" s="1"/>
  <c r="AA105" i="29"/>
  <c r="AG105" i="29" s="1"/>
  <c r="AR105" i="29" s="1"/>
  <c r="Z105" i="29"/>
  <c r="AT105" i="29" s="1"/>
  <c r="S105" i="29"/>
  <c r="W105" i="29" s="1"/>
  <c r="AC105" i="29" s="1"/>
  <c r="AW105" i="29" s="1"/>
  <c r="AZ104" i="29"/>
  <c r="AX104" i="29"/>
  <c r="AU104" i="29"/>
  <c r="AT104" i="29"/>
  <c r="AP104" i="29"/>
  <c r="BA104" i="29" s="1"/>
  <c r="AO104" i="29"/>
  <c r="AF104" i="29"/>
  <c r="AC104" i="29"/>
  <c r="AW104" i="29" s="1"/>
  <c r="Z104" i="29"/>
  <c r="W104" i="29"/>
  <c r="S104" i="29"/>
  <c r="AU103" i="29"/>
  <c r="AT103" i="29"/>
  <c r="AS103" i="29"/>
  <c r="AP103" i="29"/>
  <c r="BA103" i="29" s="1"/>
  <c r="AO103" i="29"/>
  <c r="AF103" i="29"/>
  <c r="AX103" i="29" s="1"/>
  <c r="Z103" i="29"/>
  <c r="W103" i="29"/>
  <c r="S103" i="29"/>
  <c r="AZ102" i="29"/>
  <c r="AX102" i="29"/>
  <c r="AU102" i="29"/>
  <c r="AP102" i="29"/>
  <c r="BA102" i="29" s="1"/>
  <c r="AO102" i="29"/>
  <c r="AF102" i="29"/>
  <c r="AC102" i="29"/>
  <c r="AW102" i="29" s="1"/>
  <c r="Z102" i="29"/>
  <c r="W102" i="29"/>
  <c r="S102" i="29"/>
  <c r="BA101" i="29"/>
  <c r="AZ101" i="29"/>
  <c r="AU101" i="29"/>
  <c r="AU106" i="29" s="1"/>
  <c r="AQ101" i="29"/>
  <c r="AP101" i="29"/>
  <c r="AO101" i="29"/>
  <c r="AF101" i="29"/>
  <c r="AX101" i="29" s="1"/>
  <c r="Z101" i="29"/>
  <c r="AT101" i="29" s="1"/>
  <c r="S101" i="29"/>
  <c r="AN100" i="29"/>
  <c r="AM100" i="29"/>
  <c r="AL100" i="29"/>
  <c r="AK100" i="29"/>
  <c r="AJ100" i="29"/>
  <c r="AI100" i="29"/>
  <c r="AH100" i="29"/>
  <c r="AE100" i="29"/>
  <c r="AD100" i="29"/>
  <c r="Y100" i="29"/>
  <c r="X100" i="29"/>
  <c r="V100" i="29"/>
  <c r="U100" i="29"/>
  <c r="T100" i="29"/>
  <c r="BA99" i="29"/>
  <c r="AW99" i="29"/>
  <c r="AU99" i="29"/>
  <c r="AS99" i="29"/>
  <c r="AP99" i="29"/>
  <c r="AO99" i="29"/>
  <c r="AF99" i="29"/>
  <c r="AX99" i="29" s="1"/>
  <c r="AB99" i="29"/>
  <c r="AV99" i="29" s="1"/>
  <c r="Z99" i="29"/>
  <c r="AT99" i="29" s="1"/>
  <c r="S99" i="29"/>
  <c r="W99" i="29" s="1"/>
  <c r="AC99" i="29" s="1"/>
  <c r="AZ98" i="29"/>
  <c r="AX98" i="29"/>
  <c r="AU98" i="29"/>
  <c r="AT98" i="29"/>
  <c r="AP98" i="29"/>
  <c r="AP100" i="29" s="1"/>
  <c r="AO98" i="29"/>
  <c r="AF98" i="29"/>
  <c r="Z98" i="29"/>
  <c r="W98" i="29"/>
  <c r="S98" i="29"/>
  <c r="AU97" i="29"/>
  <c r="AQ97" i="29"/>
  <c r="AY97" i="29" s="1"/>
  <c r="AP97" i="29"/>
  <c r="BA97" i="29" s="1"/>
  <c r="AO97" i="29"/>
  <c r="AZ97" i="29" s="1"/>
  <c r="AF97" i="29"/>
  <c r="AX97" i="29" s="1"/>
  <c r="AC97" i="29"/>
  <c r="AW97" i="29" s="1"/>
  <c r="Z97" i="29"/>
  <c r="AT97" i="29" s="1"/>
  <c r="W97" i="29"/>
  <c r="AS97" i="29" s="1"/>
  <c r="S97" i="29"/>
  <c r="AZ96" i="29"/>
  <c r="AY96" i="29"/>
  <c r="AX96" i="29"/>
  <c r="AU96" i="29"/>
  <c r="AT96" i="29"/>
  <c r="AQ96" i="29"/>
  <c r="AP96" i="29"/>
  <c r="BA96" i="29" s="1"/>
  <c r="AO96" i="29"/>
  <c r="AF96" i="29"/>
  <c r="Z96" i="29"/>
  <c r="W96" i="29"/>
  <c r="S96" i="29"/>
  <c r="BA95" i="29"/>
  <c r="AU95" i="29"/>
  <c r="AP95" i="29"/>
  <c r="AO95" i="29"/>
  <c r="AF95" i="29"/>
  <c r="Z95" i="29"/>
  <c r="AT95" i="29" s="1"/>
  <c r="S95" i="29"/>
  <c r="AN94" i="29"/>
  <c r="AM94" i="29"/>
  <c r="AL94" i="29"/>
  <c r="AK94" i="29"/>
  <c r="AJ94" i="29"/>
  <c r="AI94" i="29"/>
  <c r="AH94" i="29"/>
  <c r="AE94" i="29"/>
  <c r="AD94" i="29"/>
  <c r="Y94" i="29"/>
  <c r="X94" i="29"/>
  <c r="V94" i="29"/>
  <c r="U94" i="29"/>
  <c r="T94" i="29"/>
  <c r="BA93" i="29"/>
  <c r="AU93" i="29"/>
  <c r="AQ93" i="29"/>
  <c r="AY93" i="29" s="1"/>
  <c r="AP93" i="29"/>
  <c r="AO93" i="29"/>
  <c r="AZ93" i="29" s="1"/>
  <c r="AF93" i="29"/>
  <c r="AX93" i="29" s="1"/>
  <c r="Z93" i="29"/>
  <c r="S93" i="29"/>
  <c r="W93" i="29" s="1"/>
  <c r="AX92" i="29"/>
  <c r="AU92" i="29"/>
  <c r="AT92" i="29"/>
  <c r="AP92" i="29"/>
  <c r="BA92" i="29" s="1"/>
  <c r="AO92" i="29"/>
  <c r="AF92" i="29"/>
  <c r="Z92" i="29"/>
  <c r="S92" i="29"/>
  <c r="W92" i="29" s="1"/>
  <c r="AU91" i="29"/>
  <c r="AS91" i="29"/>
  <c r="AP91" i="29"/>
  <c r="AQ91" i="29" s="1"/>
  <c r="AY91" i="29" s="1"/>
  <c r="AO91" i="29"/>
  <c r="AZ91" i="29" s="1"/>
  <c r="AF91" i="29"/>
  <c r="AX91" i="29" s="1"/>
  <c r="AB91" i="29"/>
  <c r="AV91" i="29" s="1"/>
  <c r="Z91" i="29"/>
  <c r="AT91" i="29" s="1"/>
  <c r="W91" i="29"/>
  <c r="S91" i="29"/>
  <c r="AZ90" i="29"/>
  <c r="AU90" i="29"/>
  <c r="AQ90" i="29"/>
  <c r="AY90" i="29" s="1"/>
  <c r="AP90" i="29"/>
  <c r="BA90" i="29" s="1"/>
  <c r="AO90" i="29"/>
  <c r="AF90" i="29"/>
  <c r="AX90" i="29" s="1"/>
  <c r="Z90" i="29"/>
  <c r="AT90" i="29" s="1"/>
  <c r="W90" i="29"/>
  <c r="S90" i="29"/>
  <c r="BA89" i="29"/>
  <c r="AU89" i="29"/>
  <c r="AP89" i="29"/>
  <c r="AO89" i="29"/>
  <c r="AF89" i="29"/>
  <c r="AX89" i="29" s="1"/>
  <c r="Z89" i="29"/>
  <c r="AT89" i="29" s="1"/>
  <c r="S89" i="29"/>
  <c r="AN88" i="29"/>
  <c r="AM88" i="29"/>
  <c r="AL88" i="29"/>
  <c r="AK88" i="29"/>
  <c r="AJ88" i="29"/>
  <c r="AI88" i="29"/>
  <c r="AH88" i="29"/>
  <c r="AE88" i="29"/>
  <c r="AD88" i="29"/>
  <c r="Y88" i="29"/>
  <c r="X88" i="29"/>
  <c r="V88" i="29"/>
  <c r="U88" i="29"/>
  <c r="T88" i="29"/>
  <c r="BA87" i="29"/>
  <c r="AZ87" i="29"/>
  <c r="AU87" i="29"/>
  <c r="AQ87" i="29"/>
  <c r="AY87" i="29" s="1"/>
  <c r="AP87" i="29"/>
  <c r="AO87" i="29"/>
  <c r="AF87" i="29"/>
  <c r="AX87" i="29" s="1"/>
  <c r="Z87" i="29"/>
  <c r="AT87" i="29" s="1"/>
  <c r="S87" i="29"/>
  <c r="W87" i="29" s="1"/>
  <c r="BA86" i="29"/>
  <c r="AX86" i="29"/>
  <c r="AU86" i="29"/>
  <c r="AT86" i="29"/>
  <c r="AP86" i="29"/>
  <c r="AO86" i="29"/>
  <c r="AF86" i="29"/>
  <c r="Z86" i="29"/>
  <c r="S86" i="29"/>
  <c r="W86" i="29" s="1"/>
  <c r="BA85" i="29"/>
  <c r="AU85" i="29"/>
  <c r="AT85" i="29"/>
  <c r="AP85" i="29"/>
  <c r="AO85" i="29"/>
  <c r="AF85" i="29"/>
  <c r="AX85" i="29" s="1"/>
  <c r="Z85" i="29"/>
  <c r="S85" i="29"/>
  <c r="W85" i="29" s="1"/>
  <c r="AZ84" i="29"/>
  <c r="AU84" i="29"/>
  <c r="AT84" i="29"/>
  <c r="AP84" i="29"/>
  <c r="AO84" i="29"/>
  <c r="AF84" i="29"/>
  <c r="AX84" i="29" s="1"/>
  <c r="AA84" i="29"/>
  <c r="Z84" i="29"/>
  <c r="W84" i="29"/>
  <c r="S84" i="29"/>
  <c r="BA83" i="29"/>
  <c r="AU83" i="29"/>
  <c r="AP83" i="29"/>
  <c r="AO83" i="29"/>
  <c r="AF83" i="29"/>
  <c r="AX83" i="29" s="1"/>
  <c r="AX88" i="29" s="1"/>
  <c r="Z83" i="29"/>
  <c r="S83" i="29"/>
  <c r="AN82" i="29"/>
  <c r="AM82" i="29"/>
  <c r="AL82" i="29"/>
  <c r="AK82" i="29"/>
  <c r="AJ82" i="29"/>
  <c r="AI82" i="29"/>
  <c r="AH82" i="29"/>
  <c r="AE82" i="29"/>
  <c r="AD82" i="29"/>
  <c r="Y82" i="29"/>
  <c r="X82" i="29"/>
  <c r="V82" i="29"/>
  <c r="U82" i="29"/>
  <c r="T82" i="29"/>
  <c r="AZ81" i="29"/>
  <c r="AX81" i="29"/>
  <c r="AU81" i="29"/>
  <c r="AT81" i="29"/>
  <c r="AP81" i="29"/>
  <c r="BA81" i="29" s="1"/>
  <c r="AO81" i="29"/>
  <c r="AF81" i="29"/>
  <c r="Z81" i="29"/>
  <c r="S81" i="29"/>
  <c r="W81" i="29" s="1"/>
  <c r="AU80" i="29"/>
  <c r="AQ80" i="29"/>
  <c r="AP80" i="29"/>
  <c r="AO80" i="29"/>
  <c r="AF80" i="29"/>
  <c r="Z80" i="29"/>
  <c r="S80" i="29"/>
  <c r="AZ79" i="29"/>
  <c r="AY79" i="29"/>
  <c r="AU79" i="29"/>
  <c r="AQ79" i="29"/>
  <c r="AP79" i="29"/>
  <c r="BA79" i="29" s="1"/>
  <c r="AO79" i="29"/>
  <c r="AF79" i="29"/>
  <c r="AX79" i="29" s="1"/>
  <c r="Z79" i="29"/>
  <c r="AT79" i="29" s="1"/>
  <c r="W79" i="29"/>
  <c r="S79" i="29"/>
  <c r="BA78" i="29"/>
  <c r="AU78" i="29"/>
  <c r="AU82" i="29" s="1"/>
  <c r="AS78" i="29"/>
  <c r="AP78" i="29"/>
  <c r="AO78" i="29"/>
  <c r="AQ78" i="29" s="1"/>
  <c r="AY78" i="29" s="1"/>
  <c r="AF78" i="29"/>
  <c r="AX78" i="29" s="1"/>
  <c r="Z78" i="29"/>
  <c r="AT78" i="29" s="1"/>
  <c r="S78" i="29"/>
  <c r="W78" i="29" s="1"/>
  <c r="AZ77" i="29"/>
  <c r="AX77" i="29"/>
  <c r="AW77" i="29"/>
  <c r="AU77" i="29"/>
  <c r="AT77" i="29"/>
  <c r="AS77" i="29"/>
  <c r="AP77" i="29"/>
  <c r="AO77" i="29"/>
  <c r="AF77" i="29"/>
  <c r="AC77" i="29"/>
  <c r="AA77" i="29"/>
  <c r="Z77" i="29"/>
  <c r="W77" i="29"/>
  <c r="S77" i="29"/>
  <c r="AN76" i="29"/>
  <c r="AM76" i="29"/>
  <c r="AL76" i="29"/>
  <c r="AK76" i="29"/>
  <c r="AJ76" i="29"/>
  <c r="AI76" i="29"/>
  <c r="AH76" i="29"/>
  <c r="AE76" i="29"/>
  <c r="AD76" i="29"/>
  <c r="Y76" i="29"/>
  <c r="X76" i="29"/>
  <c r="V76" i="29"/>
  <c r="U76" i="29"/>
  <c r="T76" i="29"/>
  <c r="BA75" i="29"/>
  <c r="AZ75" i="29"/>
  <c r="AU75" i="29"/>
  <c r="AP75" i="29"/>
  <c r="AO75" i="29"/>
  <c r="AF75" i="29"/>
  <c r="AX75" i="29" s="1"/>
  <c r="AA75" i="29"/>
  <c r="Z75" i="29"/>
  <c r="AT75" i="29" s="1"/>
  <c r="U75" i="29"/>
  <c r="S75" i="29"/>
  <c r="W75" i="29" s="1"/>
  <c r="AC75" i="29" s="1"/>
  <c r="AW75" i="29" s="1"/>
  <c r="AU74" i="29"/>
  <c r="AP74" i="29"/>
  <c r="BA74" i="29" s="1"/>
  <c r="AO74" i="29"/>
  <c r="AZ74" i="29" s="1"/>
  <c r="AF74" i="29"/>
  <c r="AX74" i="29" s="1"/>
  <c r="AC74" i="29"/>
  <c r="AW74" i="29" s="1"/>
  <c r="AB74" i="29"/>
  <c r="AV74" i="29" s="1"/>
  <c r="Z74" i="29"/>
  <c r="AT74" i="29" s="1"/>
  <c r="S74" i="29"/>
  <c r="W74" i="29" s="1"/>
  <c r="AZ73" i="29"/>
  <c r="AU73" i="29"/>
  <c r="AP73" i="29"/>
  <c r="BA73" i="29" s="1"/>
  <c r="AO73" i="29"/>
  <c r="AF73" i="29"/>
  <c r="AX73" i="29" s="1"/>
  <c r="Z73" i="29"/>
  <c r="AT73" i="29" s="1"/>
  <c r="W73" i="29"/>
  <c r="S73" i="29"/>
  <c r="AZ72" i="29"/>
  <c r="AX72" i="29"/>
  <c r="AX76" i="29" s="1"/>
  <c r="AU72" i="29"/>
  <c r="AU76" i="29" s="1"/>
  <c r="AP72" i="29"/>
  <c r="AQ72" i="29" s="1"/>
  <c r="AO72" i="29"/>
  <c r="AF72" i="29"/>
  <c r="AC72" i="29"/>
  <c r="Z72" i="29"/>
  <c r="Z76" i="29" s="1"/>
  <c r="W72" i="29"/>
  <c r="S72" i="29"/>
  <c r="AZ71" i="29"/>
  <c r="AQ71" i="29"/>
  <c r="AN71" i="29"/>
  <c r="AM71" i="29"/>
  <c r="AL71" i="29"/>
  <c r="AK71" i="29"/>
  <c r="AJ71" i="29"/>
  <c r="AI71" i="29"/>
  <c r="AH71" i="29"/>
  <c r="AE71" i="29"/>
  <c r="AD71" i="29"/>
  <c r="Y71" i="29"/>
  <c r="X71" i="29"/>
  <c r="V71" i="29"/>
  <c r="U71" i="29"/>
  <c r="T71" i="29"/>
  <c r="S71" i="29"/>
  <c r="AZ70" i="29"/>
  <c r="AU70" i="29"/>
  <c r="AT70" i="29"/>
  <c r="AQ70" i="29"/>
  <c r="AY70" i="29" s="1"/>
  <c r="AP70" i="29"/>
  <c r="BA70" i="29" s="1"/>
  <c r="AO70" i="29"/>
  <c r="AF70" i="29"/>
  <c r="AF71" i="29" s="1"/>
  <c r="Z70" i="29"/>
  <c r="W70" i="29"/>
  <c r="S70" i="29"/>
  <c r="BA69" i="29"/>
  <c r="BA71" i="29" s="1"/>
  <c r="AZ69" i="29"/>
  <c r="AU69" i="29"/>
  <c r="AU71" i="29" s="1"/>
  <c r="AQ69" i="29"/>
  <c r="AY69" i="29" s="1"/>
  <c r="AP69" i="29"/>
  <c r="AP71" i="29" s="1"/>
  <c r="AO69" i="29"/>
  <c r="AO71" i="29" s="1"/>
  <c r="AF69" i="29"/>
  <c r="AX69" i="29" s="1"/>
  <c r="AA69" i="29"/>
  <c r="Z69" i="29"/>
  <c r="S69" i="29"/>
  <c r="W69" i="29" s="1"/>
  <c r="AN68" i="29"/>
  <c r="AM68" i="29"/>
  <c r="AL68" i="29"/>
  <c r="AK68" i="29"/>
  <c r="AJ68" i="29"/>
  <c r="AI68" i="29"/>
  <c r="AH68" i="29"/>
  <c r="AE68" i="29"/>
  <c r="AD68" i="29"/>
  <c r="Y68" i="29"/>
  <c r="X68" i="29"/>
  <c r="V68" i="29"/>
  <c r="U68" i="29"/>
  <c r="T68" i="29"/>
  <c r="BA67" i="29"/>
  <c r="AZ67" i="29"/>
  <c r="AU67" i="29"/>
  <c r="AQ67" i="29"/>
  <c r="AY67" i="29" s="1"/>
  <c r="AP67" i="29"/>
  <c r="AO67" i="29"/>
  <c r="AF67" i="29"/>
  <c r="AX67" i="29" s="1"/>
  <c r="Z67" i="29"/>
  <c r="AT67" i="29" s="1"/>
  <c r="S67" i="29"/>
  <c r="W67" i="29" s="1"/>
  <c r="BA66" i="29"/>
  <c r="AX66" i="29"/>
  <c r="AW66" i="29"/>
  <c r="AU66" i="29"/>
  <c r="AT66" i="29"/>
  <c r="AS66" i="29"/>
  <c r="AP66" i="29"/>
  <c r="AO66" i="29"/>
  <c r="AQ66" i="29" s="1"/>
  <c r="AY66" i="29" s="1"/>
  <c r="AF66" i="29"/>
  <c r="AB66" i="29"/>
  <c r="AV66" i="29" s="1"/>
  <c r="AA66" i="29"/>
  <c r="AG66" i="29" s="1"/>
  <c r="AR66" i="29" s="1"/>
  <c r="Z66" i="29"/>
  <c r="S66" i="29"/>
  <c r="W66" i="29" s="1"/>
  <c r="AC66" i="29" s="1"/>
  <c r="BA65" i="29"/>
  <c r="BA68" i="29" s="1"/>
  <c r="AX65" i="29"/>
  <c r="AX68" i="29" s="1"/>
  <c r="AU65" i="29"/>
  <c r="AT65" i="29"/>
  <c r="AP65" i="29"/>
  <c r="AP68" i="29" s="1"/>
  <c r="AO65" i="29"/>
  <c r="AF65" i="29"/>
  <c r="Z65" i="29"/>
  <c r="S65" i="29"/>
  <c r="S68" i="29" s="1"/>
  <c r="AU64" i="29"/>
  <c r="AT64" i="29"/>
  <c r="AN64" i="29"/>
  <c r="AM64" i="29"/>
  <c r="AL64" i="29"/>
  <c r="AK64" i="29"/>
  <c r="AJ64" i="29"/>
  <c r="AI64" i="29"/>
  <c r="AH64" i="29"/>
  <c r="AE64" i="29"/>
  <c r="AD64" i="29"/>
  <c r="Y64" i="29"/>
  <c r="X64" i="29"/>
  <c r="W64" i="29"/>
  <c r="V64" i="29"/>
  <c r="U64" i="29"/>
  <c r="T64" i="29"/>
  <c r="S64" i="29"/>
  <c r="AX63" i="29"/>
  <c r="AU63" i="29"/>
  <c r="AT63" i="29"/>
  <c r="AP63" i="29"/>
  <c r="BA63" i="29" s="1"/>
  <c r="AO63" i="29"/>
  <c r="AF63" i="29"/>
  <c r="AB63" i="29"/>
  <c r="AV63" i="29" s="1"/>
  <c r="Z63" i="29"/>
  <c r="W63" i="29"/>
  <c r="AA63" i="29" s="1"/>
  <c r="S63" i="29"/>
  <c r="AZ62" i="29"/>
  <c r="AU62" i="29"/>
  <c r="AT62" i="29"/>
  <c r="AQ62" i="29"/>
  <c r="AP62" i="29"/>
  <c r="BA62" i="29" s="1"/>
  <c r="AO62" i="29"/>
  <c r="AF62" i="29"/>
  <c r="AF64" i="29" s="1"/>
  <c r="AC62" i="29"/>
  <c r="Z62" i="29"/>
  <c r="Z64" i="29" s="1"/>
  <c r="W62" i="29"/>
  <c r="S62" i="29"/>
  <c r="AZ61" i="29"/>
  <c r="AN61" i="29"/>
  <c r="AM61" i="29"/>
  <c r="AL61" i="29"/>
  <c r="AK61" i="29"/>
  <c r="AJ61" i="29"/>
  <c r="AI61" i="29"/>
  <c r="AH61" i="29"/>
  <c r="AE61" i="29"/>
  <c r="AD61" i="29"/>
  <c r="Y61" i="29"/>
  <c r="X61" i="29"/>
  <c r="V61" i="29"/>
  <c r="U61" i="29"/>
  <c r="T61" i="29"/>
  <c r="AZ60" i="29"/>
  <c r="AX60" i="29"/>
  <c r="AU60" i="29"/>
  <c r="AU61" i="29" s="1"/>
  <c r="AP60" i="29"/>
  <c r="BA60" i="29" s="1"/>
  <c r="AO60" i="29"/>
  <c r="AF60" i="29"/>
  <c r="Z60" i="29"/>
  <c r="AT60" i="29" s="1"/>
  <c r="W60" i="29"/>
  <c r="AC60" i="29" s="1"/>
  <c r="AW60" i="29" s="1"/>
  <c r="S60" i="29"/>
  <c r="BA59" i="29"/>
  <c r="AZ59" i="29"/>
  <c r="AU59" i="29"/>
  <c r="AQ59" i="29"/>
  <c r="AY59" i="29" s="1"/>
  <c r="AP59" i="29"/>
  <c r="AO59" i="29"/>
  <c r="AF59" i="29"/>
  <c r="AX59" i="29" s="1"/>
  <c r="Z59" i="29"/>
  <c r="AT59" i="29" s="1"/>
  <c r="S59" i="29"/>
  <c r="W59" i="29" s="1"/>
  <c r="BA58" i="29"/>
  <c r="BA61" i="29" s="1"/>
  <c r="AZ58" i="29"/>
  <c r="AX58" i="29"/>
  <c r="AU58" i="29"/>
  <c r="AT58" i="29"/>
  <c r="AP58" i="29"/>
  <c r="AO58" i="29"/>
  <c r="AF58" i="29"/>
  <c r="Z58" i="29"/>
  <c r="Z61" i="29" s="1"/>
  <c r="S58" i="29"/>
  <c r="W58" i="29" s="1"/>
  <c r="AC58" i="29" s="1"/>
  <c r="AW58" i="29" s="1"/>
  <c r="AN57" i="29"/>
  <c r="AM57" i="29"/>
  <c r="AL57" i="29"/>
  <c r="AK57" i="29"/>
  <c r="AJ57" i="29"/>
  <c r="AI57" i="29"/>
  <c r="AH57" i="29"/>
  <c r="AE57" i="29"/>
  <c r="AD57" i="29"/>
  <c r="Z57" i="29"/>
  <c r="Y57" i="29"/>
  <c r="X57" i="29"/>
  <c r="V57" i="29"/>
  <c r="U57" i="29"/>
  <c r="T57" i="29"/>
  <c r="BA56" i="29"/>
  <c r="AX56" i="29"/>
  <c r="AW56" i="29"/>
  <c r="AU56" i="29"/>
  <c r="AT56" i="29"/>
  <c r="AS56" i="29"/>
  <c r="AP56" i="29"/>
  <c r="AO56" i="29"/>
  <c r="AQ56" i="29" s="1"/>
  <c r="AY56" i="29" s="1"/>
  <c r="AF56" i="29"/>
  <c r="AA56" i="29"/>
  <c r="Z56" i="29"/>
  <c r="S56" i="29"/>
  <c r="W56" i="29" s="1"/>
  <c r="AC56" i="29" s="1"/>
  <c r="AX55" i="29"/>
  <c r="AU55" i="29"/>
  <c r="AP55" i="29"/>
  <c r="BA55" i="29" s="1"/>
  <c r="AO55" i="29"/>
  <c r="AF55" i="29"/>
  <c r="Z55" i="29"/>
  <c r="AT55" i="29" s="1"/>
  <c r="AT57" i="29" s="1"/>
  <c r="S55" i="29"/>
  <c r="S57" i="29" s="1"/>
  <c r="AZ54" i="29"/>
  <c r="AU54" i="29"/>
  <c r="AU57" i="29" s="1"/>
  <c r="AT54" i="29"/>
  <c r="AP54" i="29"/>
  <c r="BA54" i="29" s="1"/>
  <c r="BA57" i="29" s="1"/>
  <c r="AO54" i="29"/>
  <c r="AF54" i="29"/>
  <c r="AF57" i="29" s="1"/>
  <c r="AC54" i="29"/>
  <c r="AW54" i="29" s="1"/>
  <c r="Z54" i="29"/>
  <c r="W54" i="29"/>
  <c r="S54" i="29"/>
  <c r="AN53" i="29"/>
  <c r="AM53" i="29"/>
  <c r="AL53" i="29"/>
  <c r="AK53" i="29"/>
  <c r="AJ53" i="29"/>
  <c r="AI53" i="29"/>
  <c r="AH53" i="29"/>
  <c r="AE53" i="29"/>
  <c r="AD53" i="29"/>
  <c r="Y53" i="29"/>
  <c r="X53" i="29"/>
  <c r="V53" i="29"/>
  <c r="U53" i="29"/>
  <c r="T53" i="29"/>
  <c r="S53" i="29"/>
  <c r="AZ52" i="29"/>
  <c r="AU52" i="29"/>
  <c r="AT52" i="29"/>
  <c r="AP52" i="29"/>
  <c r="BA52" i="29" s="1"/>
  <c r="AO52" i="29"/>
  <c r="AF52" i="29"/>
  <c r="AX52" i="29" s="1"/>
  <c r="AC52" i="29"/>
  <c r="AW52" i="29" s="1"/>
  <c r="Z52" i="29"/>
  <c r="W52" i="29"/>
  <c r="S52" i="29"/>
  <c r="BA51" i="29"/>
  <c r="BA53" i="29" s="1"/>
  <c r="AW51" i="29"/>
  <c r="AW53" i="29" s="1"/>
  <c r="AU51" i="29"/>
  <c r="AU53" i="29" s="1"/>
  <c r="AS51" i="29"/>
  <c r="AP51" i="29"/>
  <c r="AO51" i="29"/>
  <c r="AQ51" i="29" s="1"/>
  <c r="AF51" i="29"/>
  <c r="AX51" i="29" s="1"/>
  <c r="Z51" i="29"/>
  <c r="AA51" i="29" s="1"/>
  <c r="S51" i="29"/>
  <c r="W51" i="29" s="1"/>
  <c r="AC51" i="29" s="1"/>
  <c r="AC53" i="29" s="1"/>
  <c r="AN50" i="29"/>
  <c r="AM50" i="29"/>
  <c r="AL50" i="29"/>
  <c r="AK50" i="29"/>
  <c r="AJ50" i="29"/>
  <c r="AI50" i="29"/>
  <c r="AH50" i="29"/>
  <c r="AE50" i="29"/>
  <c r="AD50" i="29"/>
  <c r="Y50" i="29"/>
  <c r="X50" i="29"/>
  <c r="V50" i="29"/>
  <c r="U50" i="29"/>
  <c r="T50" i="29"/>
  <c r="AZ49" i="29"/>
  <c r="AU49" i="29"/>
  <c r="AP49" i="29"/>
  <c r="BA49" i="29" s="1"/>
  <c r="AO49" i="29"/>
  <c r="AF49" i="29"/>
  <c r="AX49" i="29" s="1"/>
  <c r="Z49" i="29"/>
  <c r="AT49" i="29" s="1"/>
  <c r="W49" i="29"/>
  <c r="AS49" i="29" s="1"/>
  <c r="S49" i="29"/>
  <c r="AZ48" i="29"/>
  <c r="AU48" i="29"/>
  <c r="AQ48" i="29"/>
  <c r="AY48" i="29" s="1"/>
  <c r="AP48" i="29"/>
  <c r="BA48" i="29" s="1"/>
  <c r="AO48" i="29"/>
  <c r="AF48" i="29"/>
  <c r="AX48" i="29" s="1"/>
  <c r="Z48" i="29"/>
  <c r="AT48" i="29" s="1"/>
  <c r="W48" i="29"/>
  <c r="AC48" i="29" s="1"/>
  <c r="AW48" i="29" s="1"/>
  <c r="S48" i="29"/>
  <c r="BA47" i="29"/>
  <c r="AZ47" i="29"/>
  <c r="AZ50" i="29" s="1"/>
  <c r="AU47" i="29"/>
  <c r="AP47" i="29"/>
  <c r="AP50" i="29" s="1"/>
  <c r="AO47" i="29"/>
  <c r="AQ47" i="29" s="1"/>
  <c r="AF47" i="29"/>
  <c r="AX47" i="29" s="1"/>
  <c r="AX50" i="29" s="1"/>
  <c r="Z47" i="29"/>
  <c r="Z50" i="29" s="1"/>
  <c r="S47" i="29"/>
  <c r="S50" i="29" s="1"/>
  <c r="AN46" i="29"/>
  <c r="AM46" i="29"/>
  <c r="AL46" i="29"/>
  <c r="AK46" i="29"/>
  <c r="AJ46" i="29"/>
  <c r="AI46" i="29"/>
  <c r="AH46" i="29"/>
  <c r="AE46" i="29"/>
  <c r="AD46" i="29"/>
  <c r="Y46" i="29"/>
  <c r="X46" i="29"/>
  <c r="V46" i="29"/>
  <c r="U46" i="29"/>
  <c r="T46" i="29"/>
  <c r="BA45" i="29"/>
  <c r="AZ45" i="29"/>
  <c r="AU45" i="29"/>
  <c r="AP45" i="29"/>
  <c r="AO45" i="29"/>
  <c r="AQ45" i="29" s="1"/>
  <c r="AY45" i="29" s="1"/>
  <c r="AF45" i="29"/>
  <c r="AX45" i="29" s="1"/>
  <c r="Z45" i="29"/>
  <c r="AT45" i="29" s="1"/>
  <c r="S45" i="29"/>
  <c r="W45" i="29" s="1"/>
  <c r="BA44" i="29"/>
  <c r="AX44" i="29"/>
  <c r="AU44" i="29"/>
  <c r="AT44" i="29"/>
  <c r="AP44" i="29"/>
  <c r="AO44" i="29"/>
  <c r="AZ44" i="29" s="1"/>
  <c r="AF44" i="29"/>
  <c r="Z44" i="29"/>
  <c r="S44" i="29"/>
  <c r="W44" i="29" s="1"/>
  <c r="AX43" i="29"/>
  <c r="AX46" i="29" s="1"/>
  <c r="AU43" i="29"/>
  <c r="AU46" i="29" s="1"/>
  <c r="AT43" i="29"/>
  <c r="AT46" i="29" s="1"/>
  <c r="AP43" i="29"/>
  <c r="BA43" i="29" s="1"/>
  <c r="BA46" i="29" s="1"/>
  <c r="AO43" i="29"/>
  <c r="AZ43" i="29" s="1"/>
  <c r="AZ46" i="29" s="1"/>
  <c r="AF43" i="29"/>
  <c r="AF46" i="29" s="1"/>
  <c r="Z43" i="29"/>
  <c r="Z46" i="29" s="1"/>
  <c r="W43" i="29"/>
  <c r="AS43" i="29" s="1"/>
  <c r="V43" i="29"/>
  <c r="V187" i="29" s="1"/>
  <c r="S43" i="29"/>
  <c r="S46" i="29" s="1"/>
  <c r="AN42" i="29"/>
  <c r="AM42" i="29"/>
  <c r="AL42" i="29"/>
  <c r="AK42" i="29"/>
  <c r="AJ42" i="29"/>
  <c r="AI42" i="29"/>
  <c r="AH42" i="29"/>
  <c r="AE42" i="29"/>
  <c r="AD42" i="29"/>
  <c r="Y42" i="29"/>
  <c r="X42" i="29"/>
  <c r="V42" i="29"/>
  <c r="U42" i="29"/>
  <c r="T42" i="29"/>
  <c r="AZ41" i="29"/>
  <c r="AU41" i="29"/>
  <c r="AQ41" i="29"/>
  <c r="AY41" i="29" s="1"/>
  <c r="AP41" i="29"/>
  <c r="BA41" i="29" s="1"/>
  <c r="AO41" i="29"/>
  <c r="AF41" i="29"/>
  <c r="AX41" i="29" s="1"/>
  <c r="Z41" i="29"/>
  <c r="AT41" i="29" s="1"/>
  <c r="U41" i="29"/>
  <c r="S41" i="29"/>
  <c r="W41" i="29" s="1"/>
  <c r="BA40" i="29"/>
  <c r="AX40" i="29"/>
  <c r="AU40" i="29"/>
  <c r="AT40" i="29"/>
  <c r="AP40" i="29"/>
  <c r="AO40" i="29"/>
  <c r="AZ40" i="29" s="1"/>
  <c r="AF40" i="29"/>
  <c r="Z40" i="29"/>
  <c r="S40" i="29"/>
  <c r="W40" i="29" s="1"/>
  <c r="AX39" i="29"/>
  <c r="AX42" i="29" s="1"/>
  <c r="AU39" i="29"/>
  <c r="AU42" i="29" s="1"/>
  <c r="AT39" i="29"/>
  <c r="AT42" i="29" s="1"/>
  <c r="AP39" i="29"/>
  <c r="BA39" i="29" s="1"/>
  <c r="AO39" i="29"/>
  <c r="AZ39" i="29" s="1"/>
  <c r="AZ42" i="29" s="1"/>
  <c r="AF39" i="29"/>
  <c r="Z39" i="29"/>
  <c r="Z42" i="29" s="1"/>
  <c r="W39" i="29"/>
  <c r="S39" i="29"/>
  <c r="S42" i="29" s="1"/>
  <c r="AU38" i="29"/>
  <c r="AN38" i="29"/>
  <c r="AM38" i="29"/>
  <c r="AL38" i="29"/>
  <c r="AK38" i="29"/>
  <c r="AJ38" i="29"/>
  <c r="AI38" i="29"/>
  <c r="AH38" i="29"/>
  <c r="AE38" i="29"/>
  <c r="AD38" i="29"/>
  <c r="Y38" i="29"/>
  <c r="X38" i="29"/>
  <c r="V38" i="29"/>
  <c r="T38" i="29"/>
  <c r="AU37" i="29"/>
  <c r="AP37" i="29"/>
  <c r="BA37" i="29" s="1"/>
  <c r="AO37" i="29"/>
  <c r="AZ37" i="29" s="1"/>
  <c r="AL37" i="29"/>
  <c r="AL193" i="29" s="1"/>
  <c r="AF37" i="29"/>
  <c r="AX37" i="29" s="1"/>
  <c r="Z37" i="29"/>
  <c r="AT37" i="29" s="1"/>
  <c r="U37" i="29"/>
  <c r="U193" i="29" s="1"/>
  <c r="S37" i="29"/>
  <c r="W37" i="29" s="1"/>
  <c r="BA36" i="29"/>
  <c r="AX36" i="29"/>
  <c r="AU36" i="29"/>
  <c r="AT36" i="29"/>
  <c r="AP36" i="29"/>
  <c r="AO36" i="29"/>
  <c r="AZ36" i="29" s="1"/>
  <c r="AF36" i="29"/>
  <c r="Z36" i="29"/>
  <c r="S36" i="29"/>
  <c r="S38" i="29" s="1"/>
  <c r="AX35" i="29"/>
  <c r="AX38" i="29" s="1"/>
  <c r="AU35" i="29"/>
  <c r="AT35" i="29"/>
  <c r="AT38" i="29" s="1"/>
  <c r="AP35" i="29"/>
  <c r="AP38" i="29" s="1"/>
  <c r="AO35" i="29"/>
  <c r="AO38" i="29" s="1"/>
  <c r="AF35" i="29"/>
  <c r="AF38" i="29" s="1"/>
  <c r="Z35" i="29"/>
  <c r="Z38" i="29" s="1"/>
  <c r="W35" i="29"/>
  <c r="AS35" i="29" s="1"/>
  <c r="S35" i="29"/>
  <c r="AN34" i="29"/>
  <c r="AM34" i="29"/>
  <c r="AL34" i="29"/>
  <c r="AK34" i="29"/>
  <c r="AJ34" i="29"/>
  <c r="AI34" i="29"/>
  <c r="AH34" i="29"/>
  <c r="AE34" i="29"/>
  <c r="AD34" i="29"/>
  <c r="Y34" i="29"/>
  <c r="X34" i="29"/>
  <c r="V34" i="29"/>
  <c r="U34" i="29"/>
  <c r="T34" i="29"/>
  <c r="S34" i="29"/>
  <c r="AX33" i="29"/>
  <c r="AU33" i="29"/>
  <c r="AT33" i="29"/>
  <c r="AP33" i="29"/>
  <c r="BA33" i="29" s="1"/>
  <c r="AO33" i="29"/>
  <c r="AZ33" i="29" s="1"/>
  <c r="AF33" i="29"/>
  <c r="Z33" i="29"/>
  <c r="W33" i="29"/>
  <c r="AS33" i="29" s="1"/>
  <c r="S33" i="29"/>
  <c r="AZ32" i="29"/>
  <c r="AZ34" i="29" s="1"/>
  <c r="AU32" i="29"/>
  <c r="AU34" i="29" s="1"/>
  <c r="AQ32" i="29"/>
  <c r="AP32" i="29"/>
  <c r="AP34" i="29" s="1"/>
  <c r="AO32" i="29"/>
  <c r="AO34" i="29" s="1"/>
  <c r="AF32" i="29"/>
  <c r="AX32" i="29" s="1"/>
  <c r="AX34" i="29" s="1"/>
  <c r="Z32" i="29"/>
  <c r="Z34" i="29" s="1"/>
  <c r="W32" i="29"/>
  <c r="AC32" i="29" s="1"/>
  <c r="S32" i="29"/>
  <c r="AN31" i="29"/>
  <c r="AM31" i="29"/>
  <c r="AL31" i="29"/>
  <c r="AK31" i="29"/>
  <c r="AJ31" i="29"/>
  <c r="AI31" i="29"/>
  <c r="AH31" i="29"/>
  <c r="AE31" i="29"/>
  <c r="AD31" i="29"/>
  <c r="Y31" i="29"/>
  <c r="X31" i="29"/>
  <c r="V31" i="29"/>
  <c r="U31" i="29"/>
  <c r="T31" i="29"/>
  <c r="S31" i="29"/>
  <c r="AZ30" i="29"/>
  <c r="AU30" i="29"/>
  <c r="AQ30" i="29"/>
  <c r="AY30" i="29" s="1"/>
  <c r="AP30" i="29"/>
  <c r="BA30" i="29" s="1"/>
  <c r="AO30" i="29"/>
  <c r="AF30" i="29"/>
  <c r="AX30" i="29" s="1"/>
  <c r="Z30" i="29"/>
  <c r="AT30" i="29" s="1"/>
  <c r="W30" i="29"/>
  <c r="AC30" i="29" s="1"/>
  <c r="AW30" i="29" s="1"/>
  <c r="S30" i="29"/>
  <c r="BA29" i="29"/>
  <c r="BA31" i="29" s="1"/>
  <c r="AZ29" i="29"/>
  <c r="AZ31" i="29" s="1"/>
  <c r="AU29" i="29"/>
  <c r="AU31" i="29" s="1"/>
  <c r="AQ29" i="29"/>
  <c r="AQ31" i="29" s="1"/>
  <c r="AP29" i="29"/>
  <c r="AP31" i="29" s="1"/>
  <c r="AO29" i="29"/>
  <c r="AO31" i="29" s="1"/>
  <c r="AF29" i="29"/>
  <c r="AX29" i="29" s="1"/>
  <c r="Z29" i="29"/>
  <c r="Z31" i="29" s="1"/>
  <c r="S29" i="29"/>
  <c r="W29" i="29" s="1"/>
  <c r="AN28" i="29"/>
  <c r="AM28" i="29"/>
  <c r="AL28" i="29"/>
  <c r="AK28" i="29"/>
  <c r="AJ28" i="29"/>
  <c r="AI28" i="29"/>
  <c r="AH28" i="29"/>
  <c r="AE28" i="29"/>
  <c r="AD28" i="29"/>
  <c r="Y28" i="29"/>
  <c r="X28" i="29"/>
  <c r="V28" i="29"/>
  <c r="U28" i="29"/>
  <c r="T28" i="29"/>
  <c r="BA27" i="29"/>
  <c r="AZ27" i="29"/>
  <c r="AU27" i="29"/>
  <c r="AQ27" i="29"/>
  <c r="AY27" i="29" s="1"/>
  <c r="AP27" i="29"/>
  <c r="AO27" i="29"/>
  <c r="AF27" i="29"/>
  <c r="AF28" i="29" s="1"/>
  <c r="Z27" i="29"/>
  <c r="AT27" i="29" s="1"/>
  <c r="S27" i="29"/>
  <c r="W27" i="29" s="1"/>
  <c r="BA26" i="29"/>
  <c r="BA28" i="29" s="1"/>
  <c r="AX26" i="29"/>
  <c r="AU26" i="29"/>
  <c r="AU28" i="29" s="1"/>
  <c r="AT26" i="29"/>
  <c r="AT28" i="29" s="1"/>
  <c r="AP26" i="29"/>
  <c r="AP28" i="29" s="1"/>
  <c r="AO26" i="29"/>
  <c r="AZ26" i="29" s="1"/>
  <c r="AZ28" i="29" s="1"/>
  <c r="AF26" i="29"/>
  <c r="Z26" i="29"/>
  <c r="S26" i="29"/>
  <c r="S28" i="29" s="1"/>
  <c r="AN25" i="29"/>
  <c r="AM25" i="29"/>
  <c r="AL25" i="29"/>
  <c r="AK25" i="29"/>
  <c r="AJ25" i="29"/>
  <c r="AI25" i="29"/>
  <c r="AH25" i="29"/>
  <c r="AE25" i="29"/>
  <c r="AD25" i="29"/>
  <c r="Z25" i="29"/>
  <c r="Y25" i="29"/>
  <c r="X25" i="29"/>
  <c r="V25" i="29"/>
  <c r="U25" i="29"/>
  <c r="T25" i="29"/>
  <c r="BA24" i="29"/>
  <c r="AX24" i="29"/>
  <c r="AU24" i="29"/>
  <c r="AT24" i="29"/>
  <c r="AP24" i="29"/>
  <c r="AO24" i="29"/>
  <c r="AZ24" i="29" s="1"/>
  <c r="AF24" i="29"/>
  <c r="Z24" i="29"/>
  <c r="S24" i="29"/>
  <c r="W24" i="29" s="1"/>
  <c r="AX23" i="29"/>
  <c r="AX25" i="29" s="1"/>
  <c r="AU23" i="29"/>
  <c r="AU25" i="29" s="1"/>
  <c r="AT23" i="29"/>
  <c r="AT25" i="29" s="1"/>
  <c r="AP23" i="29"/>
  <c r="BA23" i="29" s="1"/>
  <c r="BA25" i="29" s="1"/>
  <c r="AO23" i="29"/>
  <c r="AO25" i="29" s="1"/>
  <c r="AF23" i="29"/>
  <c r="AF25" i="29" s="1"/>
  <c r="Z23" i="29"/>
  <c r="W23" i="29"/>
  <c r="AS23" i="29" s="1"/>
  <c r="S23" i="29"/>
  <c r="S25" i="29" s="1"/>
  <c r="AN22" i="29"/>
  <c r="AM22" i="29"/>
  <c r="AL22" i="29"/>
  <c r="AK22" i="29"/>
  <c r="AJ22" i="29"/>
  <c r="AI22" i="29"/>
  <c r="AH22" i="29"/>
  <c r="AE22" i="29"/>
  <c r="AD22" i="29"/>
  <c r="Y22" i="29"/>
  <c r="X22" i="29"/>
  <c r="V22" i="29"/>
  <c r="U22" i="29"/>
  <c r="T22" i="29"/>
  <c r="S22" i="29"/>
  <c r="AX21" i="29"/>
  <c r="AU21" i="29"/>
  <c r="AT21" i="29"/>
  <c r="AP21" i="29"/>
  <c r="BA21" i="29" s="1"/>
  <c r="AO21" i="29"/>
  <c r="AZ21" i="29" s="1"/>
  <c r="AF21" i="29"/>
  <c r="Z21" i="29"/>
  <c r="W21" i="29"/>
  <c r="AS21" i="29" s="1"/>
  <c r="S21" i="29"/>
  <c r="AZ20" i="29"/>
  <c r="AZ22" i="29" s="1"/>
  <c r="AU20" i="29"/>
  <c r="AU22" i="29" s="1"/>
  <c r="AQ20" i="29"/>
  <c r="AP20" i="29"/>
  <c r="AP22" i="29" s="1"/>
  <c r="AO20" i="29"/>
  <c r="AO22" i="29" s="1"/>
  <c r="AF20" i="29"/>
  <c r="AX20" i="29" s="1"/>
  <c r="AX22" i="29" s="1"/>
  <c r="Z20" i="29"/>
  <c r="Z22" i="29" s="1"/>
  <c r="W20" i="29"/>
  <c r="AC20" i="29" s="1"/>
  <c r="S20" i="29"/>
  <c r="AN19" i="29"/>
  <c r="AM19" i="29"/>
  <c r="AL19" i="29"/>
  <c r="AK19" i="29"/>
  <c r="AJ19" i="29"/>
  <c r="AI19" i="29"/>
  <c r="AH19" i="29"/>
  <c r="AE19" i="29"/>
  <c r="AD19" i="29"/>
  <c r="Y19" i="29"/>
  <c r="X19" i="29"/>
  <c r="V19" i="29"/>
  <c r="U19" i="29"/>
  <c r="T19" i="29"/>
  <c r="S19" i="29"/>
  <c r="AZ18" i="29"/>
  <c r="AU18" i="29"/>
  <c r="AQ18" i="29"/>
  <c r="AY18" i="29" s="1"/>
  <c r="AP18" i="29"/>
  <c r="BA18" i="29" s="1"/>
  <c r="AO18" i="29"/>
  <c r="AF18" i="29"/>
  <c r="AX18" i="29" s="1"/>
  <c r="Z18" i="29"/>
  <c r="AT18" i="29" s="1"/>
  <c r="W18" i="29"/>
  <c r="AC18" i="29" s="1"/>
  <c r="AW18" i="29" s="1"/>
  <c r="S18" i="29"/>
  <c r="BA17" i="29"/>
  <c r="BA19" i="29" s="1"/>
  <c r="AZ17" i="29"/>
  <c r="AZ19" i="29" s="1"/>
  <c r="AU17" i="29"/>
  <c r="AU19" i="29" s="1"/>
  <c r="AQ17" i="29"/>
  <c r="AQ19" i="29" s="1"/>
  <c r="AP17" i="29"/>
  <c r="AP19" i="29" s="1"/>
  <c r="AO17" i="29"/>
  <c r="AO19" i="29" s="1"/>
  <c r="AF17" i="29"/>
  <c r="AX17" i="29" s="1"/>
  <c r="Z17" i="29"/>
  <c r="Z19" i="29" s="1"/>
  <c r="S17" i="29"/>
  <c r="W17" i="29" s="1"/>
  <c r="AN16" i="29"/>
  <c r="AM16" i="29"/>
  <c r="AL16" i="29"/>
  <c r="AK16" i="29"/>
  <c r="AJ16" i="29"/>
  <c r="AI16" i="29"/>
  <c r="AH16" i="29"/>
  <c r="AE16" i="29"/>
  <c r="AD16" i="29"/>
  <c r="Y16" i="29"/>
  <c r="X16" i="29"/>
  <c r="V16" i="29"/>
  <c r="U16" i="29"/>
  <c r="T16" i="29"/>
  <c r="BA15" i="29"/>
  <c r="AZ15" i="29"/>
  <c r="AU15" i="29"/>
  <c r="AQ15" i="29"/>
  <c r="AP15" i="29"/>
  <c r="AO15" i="29"/>
  <c r="AF15" i="29"/>
  <c r="AX15" i="29" s="1"/>
  <c r="Z15" i="29"/>
  <c r="AT15" i="29" s="1"/>
  <c r="S15" i="29"/>
  <c r="BA14" i="29"/>
  <c r="AX14" i="29"/>
  <c r="AU14" i="29"/>
  <c r="AT14" i="29"/>
  <c r="AP14" i="29"/>
  <c r="AO14" i="29"/>
  <c r="AO187" i="29" s="1"/>
  <c r="AF14" i="29"/>
  <c r="Z14" i="29"/>
  <c r="S14" i="29"/>
  <c r="S187" i="29" s="1"/>
  <c r="AX13" i="29"/>
  <c r="AU13" i="29"/>
  <c r="AT13" i="29"/>
  <c r="AP13" i="29"/>
  <c r="AN13" i="29"/>
  <c r="AM13" i="29"/>
  <c r="AL13" i="29"/>
  <c r="AL183" i="29" s="1"/>
  <c r="AK13" i="29"/>
  <c r="AJ13" i="29"/>
  <c r="AI13" i="29"/>
  <c r="AH13" i="29"/>
  <c r="AH183" i="29" s="1"/>
  <c r="AE13" i="29"/>
  <c r="AD13" i="29"/>
  <c r="AD183" i="29" s="1"/>
  <c r="Z13" i="29"/>
  <c r="Y13" i="29"/>
  <c r="X13" i="29"/>
  <c r="V13" i="29"/>
  <c r="V183" i="29" s="1"/>
  <c r="U13" i="29"/>
  <c r="T13" i="29"/>
  <c r="BA12" i="29"/>
  <c r="BA196" i="29" s="1"/>
  <c r="AX12" i="29"/>
  <c r="AX196" i="29" s="1"/>
  <c r="AU12" i="29"/>
  <c r="AU196" i="29" s="1"/>
  <c r="AT12" i="29"/>
  <c r="AT196" i="29" s="1"/>
  <c r="AP12" i="29"/>
  <c r="AP196" i="29" s="1"/>
  <c r="AO12" i="29"/>
  <c r="AO196" i="29" s="1"/>
  <c r="AF12" i="29"/>
  <c r="AF196" i="29" s="1"/>
  <c r="Z12" i="29"/>
  <c r="Z196" i="29" s="1"/>
  <c r="S12" i="29"/>
  <c r="S196" i="29" s="1"/>
  <c r="AZ14" i="32" l="1"/>
  <c r="BA17" i="32"/>
  <c r="AC98" i="32"/>
  <c r="AW98" i="32" s="1"/>
  <c r="AA98" i="32"/>
  <c r="AC139" i="32"/>
  <c r="AW139" i="32" s="1"/>
  <c r="AS139" i="32"/>
  <c r="AA139" i="32"/>
  <c r="AS171" i="32"/>
  <c r="AC171" i="32"/>
  <c r="AW171" i="32" s="1"/>
  <c r="AT251" i="32"/>
  <c r="Z253" i="32"/>
  <c r="AC255" i="32"/>
  <c r="AW255" i="32" s="1"/>
  <c r="AS255" i="32"/>
  <c r="AB255" i="32"/>
  <c r="AV255" i="32" s="1"/>
  <c r="AA255" i="32"/>
  <c r="AF13" i="32"/>
  <c r="AA14" i="32"/>
  <c r="AZ18" i="32"/>
  <c r="AX22" i="32"/>
  <c r="AQ23" i="32"/>
  <c r="AZ23" i="32"/>
  <c r="AX27" i="32"/>
  <c r="BA34" i="32"/>
  <c r="AQ33" i="32"/>
  <c r="AY33" i="32" s="1"/>
  <c r="AZ33" i="32"/>
  <c r="AQ35" i="32"/>
  <c r="AQ37" i="32" s="1"/>
  <c r="BA41" i="32"/>
  <c r="AQ46" i="32"/>
  <c r="AY46" i="32" s="1"/>
  <c r="W57" i="32"/>
  <c r="S63" i="32"/>
  <c r="AZ57" i="32"/>
  <c r="AF70" i="32"/>
  <c r="AZ67" i="32"/>
  <c r="AX89" i="32"/>
  <c r="AZ94" i="32"/>
  <c r="AQ94" i="32"/>
  <c r="AY94" i="32" s="1"/>
  <c r="AC108" i="32"/>
  <c r="AA108" i="32"/>
  <c r="AS209" i="32"/>
  <c r="AB209" i="32"/>
  <c r="AV209" i="32" s="1"/>
  <c r="AU31" i="32"/>
  <c r="AC61" i="32"/>
  <c r="AW61" i="32" s="1"/>
  <c r="AS61" i="32"/>
  <c r="AB61" i="32"/>
  <c r="AV61" i="32" s="1"/>
  <c r="AA61" i="32"/>
  <c r="AG61" i="32" s="1"/>
  <c r="AR61" i="32" s="1"/>
  <c r="W180" i="32"/>
  <c r="S182" i="32"/>
  <c r="Y300" i="32"/>
  <c r="BA22" i="32"/>
  <c r="AT22" i="32"/>
  <c r="AQ39" i="32"/>
  <c r="AY39" i="32" s="1"/>
  <c r="AZ39" i="32"/>
  <c r="BA51" i="32"/>
  <c r="BA56" i="32" s="1"/>
  <c r="AP56" i="32"/>
  <c r="AQ84" i="32"/>
  <c r="AZ84" i="32"/>
  <c r="AZ87" i="32"/>
  <c r="AQ87" i="32"/>
  <c r="AY87" i="32" s="1"/>
  <c r="AS94" i="32"/>
  <c r="AB94" i="32"/>
  <c r="AV94" i="32" s="1"/>
  <c r="AZ114" i="32"/>
  <c r="AQ114" i="32"/>
  <c r="AY114" i="32" s="1"/>
  <c r="AQ188" i="32"/>
  <c r="AY188" i="32" s="1"/>
  <c r="BA188" i="32"/>
  <c r="AT250" i="32"/>
  <c r="AT27" i="32"/>
  <c r="AS92" i="32"/>
  <c r="AB92" i="32"/>
  <c r="AV92" i="32" s="1"/>
  <c r="AO111" i="32"/>
  <c r="AZ108" i="32"/>
  <c r="AT172" i="32"/>
  <c r="AA172" i="32"/>
  <c r="AG172" i="32" s="1"/>
  <c r="AR172" i="32" s="1"/>
  <c r="AF263" i="32"/>
  <c r="AX261" i="32"/>
  <c r="AX263" i="32" s="1"/>
  <c r="S17" i="32"/>
  <c r="W17" i="32"/>
  <c r="AA24" i="32"/>
  <c r="BA25" i="32"/>
  <c r="AQ25" i="32"/>
  <c r="AY25" i="32" s="1"/>
  <c r="AA29" i="32"/>
  <c r="S37" i="32"/>
  <c r="AP41" i="32"/>
  <c r="AQ40" i="32"/>
  <c r="AY40" i="32" s="1"/>
  <c r="AO43" i="32"/>
  <c r="AZ42" i="32"/>
  <c r="AZ43" i="32" s="1"/>
  <c r="AA45" i="32"/>
  <c r="AQ52" i="32"/>
  <c r="AY52" i="32" s="1"/>
  <c r="Z63" i="32"/>
  <c r="AT77" i="32"/>
  <c r="AC84" i="32"/>
  <c r="AA84" i="32"/>
  <c r="AS87" i="32"/>
  <c r="AB87" i="32"/>
  <c r="AV87" i="32" s="1"/>
  <c r="AZ92" i="32"/>
  <c r="AQ92" i="32"/>
  <c r="AY92" i="32" s="1"/>
  <c r="AQ98" i="32"/>
  <c r="AY98" i="32" s="1"/>
  <c r="AZ98" i="32"/>
  <c r="AC117" i="32"/>
  <c r="AW117" i="32" s="1"/>
  <c r="AA117" i="32"/>
  <c r="AZ119" i="32"/>
  <c r="AQ119" i="32"/>
  <c r="AX149" i="32"/>
  <c r="AF155" i="32"/>
  <c r="AQ158" i="32"/>
  <c r="AY158" i="32" s="1"/>
  <c r="AZ158" i="32"/>
  <c r="AX162" i="32"/>
  <c r="AF27" i="32"/>
  <c r="AZ24" i="32"/>
  <c r="AP27" i="32"/>
  <c r="AA28" i="32"/>
  <c r="AZ29" i="32"/>
  <c r="AZ31" i="32" s="1"/>
  <c r="AZ46" i="32"/>
  <c r="AP50" i="32"/>
  <c r="AA51" i="32"/>
  <c r="AQ55" i="32"/>
  <c r="AY55" i="32" s="1"/>
  <c r="AU63" i="32"/>
  <c r="AZ66" i="32"/>
  <c r="AQ78" i="32"/>
  <c r="AY78" i="32" s="1"/>
  <c r="AT89" i="32"/>
  <c r="AU306" i="32"/>
  <c r="AB103" i="32"/>
  <c r="AV103" i="32" s="1"/>
  <c r="AQ103" i="32"/>
  <c r="AY103" i="32" s="1"/>
  <c r="W128" i="32"/>
  <c r="AQ123" i="32"/>
  <c r="AZ123" i="32"/>
  <c r="AA127" i="32"/>
  <c r="S144" i="32"/>
  <c r="W143" i="32"/>
  <c r="AC143" i="32" s="1"/>
  <c r="AW143" i="32" s="1"/>
  <c r="AW144" i="32" s="1"/>
  <c r="AP148" i="32"/>
  <c r="AQ146" i="32"/>
  <c r="AY146" i="32" s="1"/>
  <c r="AZ147" i="32"/>
  <c r="AQ147" i="32"/>
  <c r="AY147" i="32" s="1"/>
  <c r="AA150" i="32"/>
  <c r="AC158" i="32"/>
  <c r="AW158" i="32" s="1"/>
  <c r="AB158" i="32"/>
  <c r="AV158" i="32" s="1"/>
  <c r="AQ174" i="32"/>
  <c r="AY174" i="32" s="1"/>
  <c r="AZ174" i="32"/>
  <c r="AS190" i="32"/>
  <c r="AB190" i="32"/>
  <c r="AV190" i="32" s="1"/>
  <c r="AB191" i="32"/>
  <c r="AV191" i="32" s="1"/>
  <c r="AC191" i="32"/>
  <c r="AW191" i="32" s="1"/>
  <c r="AA191" i="32"/>
  <c r="AP70" i="32"/>
  <c r="AO135" i="32"/>
  <c r="AX142" i="32"/>
  <c r="AU155" i="32"/>
  <c r="AQ194" i="32"/>
  <c r="AZ194" i="32"/>
  <c r="Z34" i="32"/>
  <c r="AT32" i="32"/>
  <c r="AT34" i="32" s="1"/>
  <c r="AO37" i="32"/>
  <c r="AZ35" i="32"/>
  <c r="AZ37" i="32" s="1"/>
  <c r="AA39" i="32"/>
  <c r="AG39" i="32" s="1"/>
  <c r="AR39" i="32" s="1"/>
  <c r="AQ51" i="32"/>
  <c r="Z70" i="32"/>
  <c r="AQ65" i="32"/>
  <c r="AY65" i="32" s="1"/>
  <c r="AB66" i="32"/>
  <c r="AV66" i="32" s="1"/>
  <c r="AP76" i="32"/>
  <c r="AQ79" i="32"/>
  <c r="AY79" i="32" s="1"/>
  <c r="AU83" i="32"/>
  <c r="AU89" i="32"/>
  <c r="AZ88" i="32"/>
  <c r="AU95" i="32"/>
  <c r="AZ93" i="32"/>
  <c r="AU309" i="32"/>
  <c r="AT111" i="32"/>
  <c r="AU111" i="32"/>
  <c r="AU118" i="32"/>
  <c r="AQ127" i="32"/>
  <c r="AY127" i="32" s="1"/>
  <c r="AZ127" i="32"/>
  <c r="AU135" i="32"/>
  <c r="AF144" i="32"/>
  <c r="AG153" i="32"/>
  <c r="AR153" i="32" s="1"/>
  <c r="AT182" i="32"/>
  <c r="BA181" i="32"/>
  <c r="AQ181" i="32"/>
  <c r="AY181" i="32" s="1"/>
  <c r="AQ117" i="32"/>
  <c r="AY117" i="32" s="1"/>
  <c r="AU128" i="32"/>
  <c r="AQ134" i="32"/>
  <c r="AY134" i="32" s="1"/>
  <c r="Z144" i="32"/>
  <c r="Z148" i="32"/>
  <c r="AQ150" i="32"/>
  <c r="AY150" i="32" s="1"/>
  <c r="AB153" i="32"/>
  <c r="AV153" i="32" s="1"/>
  <c r="AQ154" i="32"/>
  <c r="AY154" i="32" s="1"/>
  <c r="AQ159" i="32"/>
  <c r="AY159" i="32" s="1"/>
  <c r="AU169" i="32"/>
  <c r="AQ168" i="32"/>
  <c r="AY168" i="32" s="1"/>
  <c r="AU176" i="32"/>
  <c r="AZ173" i="32"/>
  <c r="AQ180" i="32"/>
  <c r="AY180" i="32" s="1"/>
  <c r="AZ180" i="32"/>
  <c r="AP197" i="32"/>
  <c r="AO203" i="32"/>
  <c r="AZ198" i="32"/>
  <c r="AS200" i="32"/>
  <c r="AB200" i="32"/>
  <c r="AV200" i="32" s="1"/>
  <c r="AQ207" i="32"/>
  <c r="AY207" i="32" s="1"/>
  <c r="AQ216" i="32"/>
  <c r="AY216" i="32" s="1"/>
  <c r="AF221" i="32"/>
  <c r="AX220" i="32"/>
  <c r="AX221" i="32" s="1"/>
  <c r="AU225" i="32"/>
  <c r="AA238" i="32"/>
  <c r="AB238" i="32"/>
  <c r="AV238" i="32" s="1"/>
  <c r="AZ242" i="32"/>
  <c r="AQ242" i="32"/>
  <c r="AY242" i="32" s="1"/>
  <c r="AU260" i="32"/>
  <c r="AC259" i="32"/>
  <c r="AW259" i="32" s="1"/>
  <c r="AS259" i="32"/>
  <c r="AB259" i="32"/>
  <c r="AV259" i="32" s="1"/>
  <c r="AA259" i="32"/>
  <c r="AS285" i="32"/>
  <c r="AA285" i="32"/>
  <c r="P301" i="32"/>
  <c r="BA148" i="32"/>
  <c r="Z155" i="32"/>
  <c r="AS153" i="32"/>
  <c r="S162" i="32"/>
  <c r="AP169" i="32"/>
  <c r="BA163" i="32"/>
  <c r="AU182" i="32"/>
  <c r="AP182" i="32"/>
  <c r="BA197" i="32"/>
  <c r="AQ236" i="32"/>
  <c r="AY236" i="32" s="1"/>
  <c r="AZ236" i="32"/>
  <c r="AS264" i="32"/>
  <c r="AC264" i="32"/>
  <c r="AW264" i="32" s="1"/>
  <c r="AA264" i="32"/>
  <c r="AC270" i="32"/>
  <c r="AW270" i="32" s="1"/>
  <c r="AS270" i="32"/>
  <c r="AB270" i="32"/>
  <c r="AA270" i="32"/>
  <c r="AP290" i="32"/>
  <c r="BA284" i="32"/>
  <c r="BA290" i="32" s="1"/>
  <c r="AT298" i="32"/>
  <c r="AT299" i="32" s="1"/>
  <c r="AA130" i="32"/>
  <c r="AS130" i="32"/>
  <c r="AB134" i="32"/>
  <c r="AV134" i="32" s="1"/>
  <c r="AS134" i="32"/>
  <c r="AU142" i="32"/>
  <c r="AT149" i="32"/>
  <c r="W157" i="32"/>
  <c r="AQ165" i="32"/>
  <c r="AY165" i="32" s="1"/>
  <c r="AO182" i="32"/>
  <c r="BA179" i="32"/>
  <c r="S186" i="32"/>
  <c r="AP186" i="32"/>
  <c r="AA189" i="32"/>
  <c r="AQ198" i="32"/>
  <c r="AY198" i="32" s="1"/>
  <c r="AB201" i="32"/>
  <c r="AV201" i="32" s="1"/>
  <c r="AC201" i="32"/>
  <c r="AW201" i="32" s="1"/>
  <c r="AQ213" i="32"/>
  <c r="AY213" i="32" s="1"/>
  <c r="AZ213" i="32"/>
  <c r="AB230" i="32"/>
  <c r="AV230" i="32" s="1"/>
  <c r="AA230" i="32"/>
  <c r="AT253" i="32"/>
  <c r="AT269" i="32"/>
  <c r="AQ287" i="32"/>
  <c r="AY287" i="32" s="1"/>
  <c r="AA202" i="32"/>
  <c r="AQ202" i="32"/>
  <c r="AY202" i="32" s="1"/>
  <c r="AU212" i="32"/>
  <c r="AB207" i="32"/>
  <c r="AV207" i="32" s="1"/>
  <c r="AA210" i="32"/>
  <c r="AB216" i="32"/>
  <c r="AV216" i="32" s="1"/>
  <c r="AB229" i="32"/>
  <c r="AV229" i="32" s="1"/>
  <c r="S239" i="32"/>
  <c r="AX243" i="32"/>
  <c r="AB242" i="32"/>
  <c r="AV242" i="32" s="1"/>
  <c r="AA245" i="32"/>
  <c r="AG245" i="32" s="1"/>
  <c r="AR245" i="32" s="1"/>
  <c r="AU250" i="32"/>
  <c r="AQ247" i="32"/>
  <c r="AY247" i="32" s="1"/>
  <c r="AO253" i="32"/>
  <c r="AP263" i="32"/>
  <c r="AQ267" i="32"/>
  <c r="AY267" i="32" s="1"/>
  <c r="AT276" i="32"/>
  <c r="AU290" i="32"/>
  <c r="AA286" i="32"/>
  <c r="AQ286" i="32"/>
  <c r="AY286" i="32" s="1"/>
  <c r="AC210" i="32"/>
  <c r="AW210" i="32" s="1"/>
  <c r="AZ222" i="32"/>
  <c r="AZ225" i="32" s="1"/>
  <c r="AU239" i="32"/>
  <c r="AQ235" i="32"/>
  <c r="AY235" i="32" s="1"/>
  <c r="AP243" i="32"/>
  <c r="BA240" i="32"/>
  <c r="AQ244" i="32"/>
  <c r="AB245" i="32"/>
  <c r="AV245" i="32" s="1"/>
  <c r="AS245" i="32"/>
  <c r="AP253" i="32"/>
  <c r="AP260" i="32"/>
  <c r="BA263" i="32"/>
  <c r="AP269" i="32"/>
  <c r="AQ272" i="32"/>
  <c r="AY272" i="32" s="1"/>
  <c r="AF283" i="32"/>
  <c r="AF290" i="32"/>
  <c r="AQ291" i="32"/>
  <c r="AQ298" i="32"/>
  <c r="AX298" i="32"/>
  <c r="AX299" i="32" s="1"/>
  <c r="AP299" i="32"/>
  <c r="I301" i="32"/>
  <c r="AD303" i="32"/>
  <c r="Z239" i="32"/>
  <c r="BA239" i="32"/>
  <c r="BA253" i="32"/>
  <c r="BA260" i="32"/>
  <c r="AQ258" i="32"/>
  <c r="AY258" i="32" s="1"/>
  <c r="AT263" i="32"/>
  <c r="AA266" i="32"/>
  <c r="AQ268" i="32"/>
  <c r="AY268" i="32" s="1"/>
  <c r="I303" i="32"/>
  <c r="M303" i="32"/>
  <c r="I302" i="32" s="1"/>
  <c r="Q303" i="32"/>
  <c r="P302" i="32" s="1"/>
  <c r="V303" i="32"/>
  <c r="AE303" i="32"/>
  <c r="AK303" i="32"/>
  <c r="AH303" i="32"/>
  <c r="AO302" i="32" s="1"/>
  <c r="AL303" i="32"/>
  <c r="AP302" i="32"/>
  <c r="AA26" i="32"/>
  <c r="AB26" i="32"/>
  <c r="AV26" i="32" s="1"/>
  <c r="AS26" i="32"/>
  <c r="AC26" i="32"/>
  <c r="AW26" i="32" s="1"/>
  <c r="AO313" i="32"/>
  <c r="AQ12" i="32"/>
  <c r="AO13" i="32"/>
  <c r="AO310" i="32"/>
  <c r="AZ16" i="32"/>
  <c r="AQ16" i="32"/>
  <c r="AO17" i="32"/>
  <c r="AC19" i="32"/>
  <c r="AW19" i="32" s="1"/>
  <c r="AS19" i="32"/>
  <c r="AB19" i="32"/>
  <c r="AV19" i="32" s="1"/>
  <c r="AQ74" i="32"/>
  <c r="AY74" i="32" s="1"/>
  <c r="AZ74" i="32"/>
  <c r="AY84" i="32"/>
  <c r="BA91" i="32"/>
  <c r="BA95" i="32" s="1"/>
  <c r="AQ91" i="32"/>
  <c r="AY91" i="32" s="1"/>
  <c r="BA110" i="32"/>
  <c r="AQ110" i="32"/>
  <c r="AY110" i="32" s="1"/>
  <c r="AA293" i="32"/>
  <c r="AC293" i="32"/>
  <c r="AW293" i="32" s="1"/>
  <c r="AS293" i="32"/>
  <c r="AB293" i="32"/>
  <c r="AV293" i="32" s="1"/>
  <c r="Z304" i="32"/>
  <c r="AB16" i="32"/>
  <c r="AP310" i="32"/>
  <c r="AP17" i="32"/>
  <c r="AA18" i="32"/>
  <c r="AY18" i="32"/>
  <c r="AU22" i="32"/>
  <c r="AQ20" i="32"/>
  <c r="AY20" i="32" s="1"/>
  <c r="AZ21" i="32"/>
  <c r="AQ21" i="32"/>
  <c r="AY21" i="32" s="1"/>
  <c r="S22" i="32"/>
  <c r="W22" i="32"/>
  <c r="Z22" i="32"/>
  <c r="AO22" i="32"/>
  <c r="AS23" i="32"/>
  <c r="AW23" i="32"/>
  <c r="AC24" i="32"/>
  <c r="AW24" i="32" s="1"/>
  <c r="AS24" i="32"/>
  <c r="AB24" i="32"/>
  <c r="AV24" i="32" s="1"/>
  <c r="BA26" i="32"/>
  <c r="BA31" i="32"/>
  <c r="AX29" i="32"/>
  <c r="AX31" i="32" s="1"/>
  <c r="AF31" i="32"/>
  <c r="AS30" i="32"/>
  <c r="AB30" i="32"/>
  <c r="AV30" i="32" s="1"/>
  <c r="AA30" i="32"/>
  <c r="S31" i="32"/>
  <c r="W31" i="32"/>
  <c r="Z31" i="32"/>
  <c r="AB32" i="32"/>
  <c r="AS33" i="32"/>
  <c r="AS34" i="32" s="1"/>
  <c r="AA35" i="32"/>
  <c r="AP37" i="32"/>
  <c r="Z41" i="32"/>
  <c r="AZ38" i="32"/>
  <c r="AZ41" i="32" s="1"/>
  <c r="AO41" i="32"/>
  <c r="AQ38" i="32"/>
  <c r="AX40" i="32"/>
  <c r="AF41" i="32"/>
  <c r="S50" i="32"/>
  <c r="W44" i="32"/>
  <c r="AO50" i="32"/>
  <c r="AZ44" i="32"/>
  <c r="AZ50" i="32" s="1"/>
  <c r="AQ44" i="32"/>
  <c r="AB45" i="32"/>
  <c r="AC45" i="32"/>
  <c r="AG45" i="32" s="1"/>
  <c r="AS45" i="32"/>
  <c r="AZ49" i="32"/>
  <c r="AQ49" i="32"/>
  <c r="AY49" i="32" s="1"/>
  <c r="AC51" i="32"/>
  <c r="W56" i="32"/>
  <c r="AB51" i="32"/>
  <c r="AT56" i="32"/>
  <c r="AC52" i="32"/>
  <c r="AW52" i="32" s="1"/>
  <c r="AB52" i="32"/>
  <c r="AV52" i="32" s="1"/>
  <c r="AS52" i="32"/>
  <c r="AA52" i="32"/>
  <c r="AZ54" i="32"/>
  <c r="AQ54" i="32"/>
  <c r="AY54" i="32" s="1"/>
  <c r="AS62" i="32"/>
  <c r="AB62" i="32"/>
  <c r="AV62" i="32" s="1"/>
  <c r="AC62" i="32"/>
  <c r="AW62" i="32" s="1"/>
  <c r="AA62" i="32"/>
  <c r="AZ64" i="32"/>
  <c r="AQ64" i="32"/>
  <c r="AT67" i="32"/>
  <c r="AA67" i="32"/>
  <c r="AB69" i="32"/>
  <c r="AV69" i="32" s="1"/>
  <c r="AS69" i="32"/>
  <c r="AA69" i="32"/>
  <c r="AG69" i="32" s="1"/>
  <c r="AR69" i="32" s="1"/>
  <c r="AS77" i="32"/>
  <c r="AB77" i="32"/>
  <c r="AC77" i="32"/>
  <c r="AA77" i="32"/>
  <c r="AX83" i="32"/>
  <c r="AZ82" i="32"/>
  <c r="AZ83" i="32" s="1"/>
  <c r="AQ82" i="32"/>
  <c r="AY82" i="32" s="1"/>
  <c r="AZ89" i="32"/>
  <c r="AZ85" i="32"/>
  <c r="AQ85" i="32"/>
  <c r="AY85" i="32" s="1"/>
  <c r="AS88" i="32"/>
  <c r="AB88" i="32"/>
  <c r="AV88" i="32" s="1"/>
  <c r="AC88" i="32"/>
  <c r="AW88" i="32" s="1"/>
  <c r="AA88" i="32"/>
  <c r="AY97" i="32"/>
  <c r="AY306" i="32" s="1"/>
  <c r="AF309" i="32"/>
  <c r="AX99" i="32"/>
  <c r="AX309" i="32" s="1"/>
  <c r="AS104" i="32"/>
  <c r="AB104" i="32"/>
  <c r="AV104" i="32" s="1"/>
  <c r="AC104" i="32"/>
  <c r="AW104" i="32" s="1"/>
  <c r="AA104" i="32"/>
  <c r="AC119" i="32"/>
  <c r="AS119" i="32"/>
  <c r="AB119" i="32"/>
  <c r="W122" i="32"/>
  <c r="AA119" i="32"/>
  <c r="AC144" i="32"/>
  <c r="AC192" i="32"/>
  <c r="AW192" i="32" s="1"/>
  <c r="AB192" i="32"/>
  <c r="AV192" i="32" s="1"/>
  <c r="AS192" i="32"/>
  <c r="AA192" i="32"/>
  <c r="AU304" i="32"/>
  <c r="AU17" i="32"/>
  <c r="Z17" i="32"/>
  <c r="AS25" i="32"/>
  <c r="AB25" i="32"/>
  <c r="AV25" i="32" s="1"/>
  <c r="AA25" i="32"/>
  <c r="AZ32" i="32"/>
  <c r="AZ34" i="32" s="1"/>
  <c r="AQ32" i="32"/>
  <c r="AO34" i="32"/>
  <c r="W41" i="32"/>
  <c r="AA38" i="32"/>
  <c r="AC43" i="32"/>
  <c r="AW42" i="32"/>
  <c r="AW43" i="32" s="1"/>
  <c r="AT50" i="32"/>
  <c r="S311" i="32"/>
  <c r="W48" i="32"/>
  <c r="AP63" i="32"/>
  <c r="BA60" i="32"/>
  <c r="AA68" i="32"/>
  <c r="AC68" i="32"/>
  <c r="AW68" i="32" s="1"/>
  <c r="AB68" i="32"/>
  <c r="AV68" i="32" s="1"/>
  <c r="AS74" i="32"/>
  <c r="AA74" i="32"/>
  <c r="AC74" i="32"/>
  <c r="AW74" i="32" s="1"/>
  <c r="AU312" i="32"/>
  <c r="AU107" i="32"/>
  <c r="AC114" i="32"/>
  <c r="AW114" i="32" s="1"/>
  <c r="AS114" i="32"/>
  <c r="AB114" i="32"/>
  <c r="AV114" i="32" s="1"/>
  <c r="AA114" i="32"/>
  <c r="AA121" i="32"/>
  <c r="AC121" i="32"/>
  <c r="AW121" i="32" s="1"/>
  <c r="AS121" i="32"/>
  <c r="AB121" i="32"/>
  <c r="AV121" i="32" s="1"/>
  <c r="BA125" i="32"/>
  <c r="AQ125" i="32"/>
  <c r="AY125" i="32" s="1"/>
  <c r="AS133" i="32"/>
  <c r="AA133" i="32"/>
  <c r="AC133" i="32"/>
  <c r="AW133" i="32" s="1"/>
  <c r="AB133" i="32"/>
  <c r="AV133" i="32" s="1"/>
  <c r="AF182" i="32"/>
  <c r="AX178" i="32"/>
  <c r="AS282" i="32"/>
  <c r="AB282" i="32"/>
  <c r="AV282" i="32" s="1"/>
  <c r="AA282" i="32"/>
  <c r="AG282" i="32" s="1"/>
  <c r="AR282" i="32" s="1"/>
  <c r="AC282" i="32"/>
  <c r="AW282" i="32" s="1"/>
  <c r="AQ293" i="32"/>
  <c r="AY293" i="32" s="1"/>
  <c r="BA293" i="32"/>
  <c r="S304" i="32"/>
  <c r="S313" i="32"/>
  <c r="S13" i="32"/>
  <c r="W12" i="32"/>
  <c r="U300" i="32"/>
  <c r="BA13" i="32"/>
  <c r="AF304" i="32"/>
  <c r="AF17" i="32"/>
  <c r="AX14" i="32"/>
  <c r="AQ17" i="32"/>
  <c r="AY14" i="32"/>
  <c r="AS15" i="32"/>
  <c r="AB15" i="32"/>
  <c r="AV15" i="32" s="1"/>
  <c r="AA15" i="32"/>
  <c r="S310" i="32"/>
  <c r="AC16" i="32"/>
  <c r="AX310" i="32"/>
  <c r="AB18" i="32"/>
  <c r="AZ22" i="32"/>
  <c r="AA19" i="32"/>
  <c r="AB21" i="32"/>
  <c r="AV21" i="32" s="1"/>
  <c r="AP22" i="32"/>
  <c r="AA23" i="32"/>
  <c r="AY23" i="32"/>
  <c r="AU27" i="32"/>
  <c r="AC25" i="32"/>
  <c r="AW25" i="32" s="1"/>
  <c r="AZ26" i="32"/>
  <c r="AZ27" i="32" s="1"/>
  <c r="AQ26" i="32"/>
  <c r="AY26" i="32" s="1"/>
  <c r="S27" i="32"/>
  <c r="W27" i="32"/>
  <c r="Z27" i="32"/>
  <c r="AO27" i="32"/>
  <c r="AG28" i="32"/>
  <c r="AC29" i="32"/>
  <c r="AW29" i="32" s="1"/>
  <c r="AW31" i="32" s="1"/>
  <c r="AS29" i="32"/>
  <c r="AS31" i="32" s="1"/>
  <c r="AB29" i="32"/>
  <c r="AV29" i="32" s="1"/>
  <c r="AV31" i="32" s="1"/>
  <c r="S34" i="32"/>
  <c r="AC32" i="32"/>
  <c r="AA33" i="32"/>
  <c r="AX35" i="32"/>
  <c r="AX37" i="32" s="1"/>
  <c r="AF37" i="32"/>
  <c r="AY35" i="32"/>
  <c r="AY37" i="32" s="1"/>
  <c r="AS36" i="32"/>
  <c r="AB36" i="32"/>
  <c r="AV36" i="32" s="1"/>
  <c r="AA36" i="32"/>
  <c r="Z37" i="32"/>
  <c r="AB38" i="32"/>
  <c r="AC40" i="32"/>
  <c r="AW40" i="32" s="1"/>
  <c r="AS40" i="32"/>
  <c r="AB40" i="32"/>
  <c r="AV40" i="32" s="1"/>
  <c r="AS42" i="32"/>
  <c r="AS43" i="32" s="1"/>
  <c r="AB42" i="32"/>
  <c r="AA42" i="32"/>
  <c r="Z50" i="32"/>
  <c r="AS47" i="32"/>
  <c r="AB47" i="32"/>
  <c r="AV47" i="32" s="1"/>
  <c r="AA47" i="32"/>
  <c r="AA49" i="32"/>
  <c r="AS49" i="32"/>
  <c r="AC49" i="32"/>
  <c r="AW49" i="32" s="1"/>
  <c r="AB49" i="32"/>
  <c r="AV49" i="32" s="1"/>
  <c r="AA54" i="32"/>
  <c r="AS54" i="32"/>
  <c r="AC54" i="32"/>
  <c r="AW54" i="32" s="1"/>
  <c r="AB54" i="32"/>
  <c r="AV54" i="32" s="1"/>
  <c r="AC55" i="32"/>
  <c r="AW55" i="32" s="1"/>
  <c r="AB55" i="32"/>
  <c r="AV55" i="32" s="1"/>
  <c r="AS55" i="32"/>
  <c r="AA55" i="32"/>
  <c r="AX63" i="32"/>
  <c r="AA59" i="32"/>
  <c r="AC59" i="32"/>
  <c r="AW59" i="32" s="1"/>
  <c r="AB59" i="32"/>
  <c r="AV59" i="32" s="1"/>
  <c r="AQ61" i="32"/>
  <c r="AY61" i="32" s="1"/>
  <c r="AZ61" i="32"/>
  <c r="W63" i="32"/>
  <c r="AA64" i="32"/>
  <c r="AS64" i="32"/>
  <c r="W70" i="32"/>
  <c r="AC64" i="32"/>
  <c r="AB64" i="32"/>
  <c r="AC65" i="32"/>
  <c r="AW65" i="32" s="1"/>
  <c r="AB65" i="32"/>
  <c r="AV65" i="32" s="1"/>
  <c r="AS65" i="32"/>
  <c r="AA65" i="32"/>
  <c r="AS72" i="32"/>
  <c r="AB72" i="32"/>
  <c r="AV72" i="32" s="1"/>
  <c r="AC72" i="32"/>
  <c r="AW72" i="32" s="1"/>
  <c r="AA72" i="32"/>
  <c r="AB74" i="32"/>
  <c r="AV74" i="32" s="1"/>
  <c r="AT75" i="32"/>
  <c r="AA75" i="32"/>
  <c r="AG75" i="32" s="1"/>
  <c r="AR75" i="32" s="1"/>
  <c r="AA82" i="32"/>
  <c r="AC82" i="32"/>
  <c r="AW82" i="32" s="1"/>
  <c r="AS82" i="32"/>
  <c r="AB82" i="32"/>
  <c r="AV82" i="32" s="1"/>
  <c r="W85" i="32"/>
  <c r="S89" i="32"/>
  <c r="AZ90" i="32"/>
  <c r="AZ95" i="32" s="1"/>
  <c r="AQ90" i="32"/>
  <c r="AS93" i="32"/>
  <c r="AB93" i="32"/>
  <c r="AV93" i="32" s="1"/>
  <c r="AC93" i="32"/>
  <c r="AW93" i="32" s="1"/>
  <c r="AA93" i="32"/>
  <c r="AZ101" i="32"/>
  <c r="AQ101" i="32"/>
  <c r="AY101" i="32" s="1"/>
  <c r="AO312" i="32"/>
  <c r="AZ106" i="32"/>
  <c r="AO107" i="32"/>
  <c r="AQ106" i="32"/>
  <c r="AZ109" i="32"/>
  <c r="AZ111" i="32" s="1"/>
  <c r="AQ109" i="32"/>
  <c r="AY109" i="32" s="1"/>
  <c r="AX112" i="32"/>
  <c r="AX118" i="32" s="1"/>
  <c r="AF118" i="32"/>
  <c r="AZ116" i="32"/>
  <c r="AQ116" i="32"/>
  <c r="AY116" i="32" s="1"/>
  <c r="AA137" i="32"/>
  <c r="AC137" i="32"/>
  <c r="AW137" i="32" s="1"/>
  <c r="AB137" i="32"/>
  <c r="AV137" i="32" s="1"/>
  <c r="AS137" i="32"/>
  <c r="W141" i="32"/>
  <c r="W142" i="32" s="1"/>
  <c r="S142" i="32"/>
  <c r="W147" i="32"/>
  <c r="S148" i="32"/>
  <c r="AP155" i="32"/>
  <c r="BA149" i="32"/>
  <c r="BA155" i="32" s="1"/>
  <c r="AZ12" i="32"/>
  <c r="V300" i="32"/>
  <c r="AJ300" i="32"/>
  <c r="AN300" i="32"/>
  <c r="AC14" i="32"/>
  <c r="AS14" i="32"/>
  <c r="AB14" i="32"/>
  <c r="AZ17" i="32"/>
  <c r="AA16" i="32"/>
  <c r="AT17" i="32"/>
  <c r="AS20" i="32"/>
  <c r="AS22" i="32" s="1"/>
  <c r="AB20" i="32"/>
  <c r="AV20" i="32" s="1"/>
  <c r="AA20" i="32"/>
  <c r="AC21" i="32"/>
  <c r="AW21" i="32" s="1"/>
  <c r="AS21" i="32"/>
  <c r="AB23" i="32"/>
  <c r="AO31" i="32"/>
  <c r="AQ28" i="32"/>
  <c r="AA32" i="32"/>
  <c r="W34" i="32"/>
  <c r="AB33" i="32"/>
  <c r="AV33" i="32" s="1"/>
  <c r="AC35" i="32"/>
  <c r="AS35" i="32"/>
  <c r="AS37" i="32" s="1"/>
  <c r="AB35" i="32"/>
  <c r="AC38" i="32"/>
  <c r="AS38" i="32"/>
  <c r="AS41" i="32" s="1"/>
  <c r="AX41" i="32"/>
  <c r="BA42" i="32"/>
  <c r="BA43" i="32" s="1"/>
  <c r="AQ42" i="32"/>
  <c r="AC46" i="32"/>
  <c r="AW46" i="32" s="1"/>
  <c r="AS46" i="32"/>
  <c r="AB46" i="32"/>
  <c r="AV46" i="32" s="1"/>
  <c r="AA46" i="32"/>
  <c r="AG46" i="32" s="1"/>
  <c r="AR46" i="32" s="1"/>
  <c r="BA47" i="32"/>
  <c r="AQ47" i="32"/>
  <c r="AY47" i="32" s="1"/>
  <c r="AX52" i="32"/>
  <c r="AX56" i="32" s="1"/>
  <c r="AF56" i="32"/>
  <c r="AZ63" i="32"/>
  <c r="AT58" i="32"/>
  <c r="AT63" i="32" s="1"/>
  <c r="AA58" i="32"/>
  <c r="AB60" i="32"/>
  <c r="AV60" i="32" s="1"/>
  <c r="AS60" i="32"/>
  <c r="AA60" i="32"/>
  <c r="AT64" i="32"/>
  <c r="AT70" i="32" s="1"/>
  <c r="AQ71" i="32"/>
  <c r="AZ71" i="32"/>
  <c r="AA73" i="32"/>
  <c r="AB73" i="32"/>
  <c r="AV73" i="32" s="1"/>
  <c r="AS73" i="32"/>
  <c r="AF83" i="32"/>
  <c r="BA86" i="32"/>
  <c r="AQ86" i="32"/>
  <c r="AY86" i="32" s="1"/>
  <c r="S95" i="32"/>
  <c r="W90" i="32"/>
  <c r="AS96" i="32"/>
  <c r="AB96" i="32"/>
  <c r="AC96" i="32"/>
  <c r="AA96" i="32"/>
  <c r="AP105" i="32"/>
  <c r="AA101" i="32"/>
  <c r="AC101" i="32"/>
  <c r="AW101" i="32" s="1"/>
  <c r="AS101" i="32"/>
  <c r="AB101" i="32"/>
  <c r="AV101" i="32" s="1"/>
  <c r="S312" i="32"/>
  <c r="S107" i="32"/>
  <c r="W106" i="32"/>
  <c r="W109" i="32"/>
  <c r="S111" i="32"/>
  <c r="AA116" i="32"/>
  <c r="AC116" i="32"/>
  <c r="AW116" i="32" s="1"/>
  <c r="AS116" i="32"/>
  <c r="AB116" i="32"/>
  <c r="AV116" i="32" s="1"/>
  <c r="AZ121" i="32"/>
  <c r="AQ121" i="32"/>
  <c r="AY121" i="32" s="1"/>
  <c r="AO122" i="32"/>
  <c r="AQ133" i="32"/>
  <c r="AY133" i="32" s="1"/>
  <c r="AZ133" i="32"/>
  <c r="AZ166" i="32"/>
  <c r="AQ166" i="32"/>
  <c r="AY166" i="32" s="1"/>
  <c r="AP311" i="32"/>
  <c r="BA48" i="32"/>
  <c r="AU311" i="32"/>
  <c r="AY51" i="32"/>
  <c r="S56" i="32"/>
  <c r="Z56" i="32"/>
  <c r="BA63" i="32"/>
  <c r="AF63" i="32"/>
  <c r="AU70" i="32"/>
  <c r="BA64" i="32"/>
  <c r="BA70" i="32" s="1"/>
  <c r="AT83" i="32"/>
  <c r="AC80" i="32"/>
  <c r="AW80" i="32" s="1"/>
  <c r="AA80" i="32"/>
  <c r="BA81" i="32"/>
  <c r="AQ81" i="32"/>
  <c r="AY81" i="32" s="1"/>
  <c r="AW84" i="32"/>
  <c r="BA89" i="32"/>
  <c r="AS86" i="32"/>
  <c r="AB86" i="32"/>
  <c r="AV86" i="32" s="1"/>
  <c r="Z95" i="32"/>
  <c r="AT90" i="32"/>
  <c r="AT95" i="32" s="1"/>
  <c r="AP95" i="32"/>
  <c r="AS91" i="32"/>
  <c r="AB91" i="32"/>
  <c r="AV91" i="32" s="1"/>
  <c r="AF306" i="32"/>
  <c r="AX97" i="32"/>
  <c r="AX306" i="32" s="1"/>
  <c r="S309" i="32"/>
  <c r="W99" i="32"/>
  <c r="AO309" i="32"/>
  <c r="AZ99" i="32"/>
  <c r="AZ309" i="32" s="1"/>
  <c r="BA100" i="32"/>
  <c r="BA309" i="32" s="1"/>
  <c r="AQ100" i="32"/>
  <c r="AY100" i="32" s="1"/>
  <c r="AS102" i="32"/>
  <c r="AB102" i="32"/>
  <c r="AV102" i="32" s="1"/>
  <c r="Z312" i="32"/>
  <c r="Z107" i="32"/>
  <c r="AT106" i="32"/>
  <c r="AW108" i="32"/>
  <c r="BA111" i="32"/>
  <c r="AS110" i="32"/>
  <c r="AB110" i="32"/>
  <c r="AV110" i="32" s="1"/>
  <c r="S118" i="32"/>
  <c r="W112" i="32"/>
  <c r="AZ112" i="32"/>
  <c r="AZ118" i="32" s="1"/>
  <c r="AO118" i="32"/>
  <c r="AW113" i="32"/>
  <c r="AP307" i="32"/>
  <c r="AP118" i="32"/>
  <c r="BA113" i="32"/>
  <c r="AT119" i="32"/>
  <c r="AT122" i="32" s="1"/>
  <c r="Z122" i="32"/>
  <c r="AY123" i="32"/>
  <c r="AC124" i="32"/>
  <c r="AW124" i="32" s="1"/>
  <c r="AS124" i="32"/>
  <c r="AB124" i="32"/>
  <c r="AV124" i="32" s="1"/>
  <c r="AA124" i="32"/>
  <c r="AA126" i="32"/>
  <c r="AC126" i="32"/>
  <c r="AW126" i="32" s="1"/>
  <c r="AZ126" i="32"/>
  <c r="AZ128" i="32" s="1"/>
  <c r="AQ126" i="32"/>
  <c r="AY126" i="32" s="1"/>
  <c r="BA135" i="32"/>
  <c r="AS131" i="32"/>
  <c r="AB131" i="32"/>
  <c r="AV131" i="32" s="1"/>
  <c r="AC131" i="32"/>
  <c r="AW131" i="32" s="1"/>
  <c r="AA131" i="32"/>
  <c r="AT136" i="32"/>
  <c r="AT142" i="32" s="1"/>
  <c r="AA136" i="32"/>
  <c r="AB138" i="32"/>
  <c r="AV138" i="32" s="1"/>
  <c r="AS138" i="32"/>
  <c r="AA138" i="32"/>
  <c r="Z142" i="32"/>
  <c r="AW149" i="32"/>
  <c r="AA152" i="32"/>
  <c r="AS152" i="32"/>
  <c r="AC152" i="32"/>
  <c r="AW152" i="32" s="1"/>
  <c r="AC154" i="32"/>
  <c r="AW154" i="32" s="1"/>
  <c r="AS154" i="32"/>
  <c r="AB154" i="32"/>
  <c r="AV154" i="32" s="1"/>
  <c r="AA154" i="32"/>
  <c r="Z162" i="32"/>
  <c r="AT156" i="32"/>
  <c r="AT162" i="32" s="1"/>
  <c r="BA156" i="32"/>
  <c r="BA162" i="32" s="1"/>
  <c r="AQ156" i="32"/>
  <c r="AT164" i="32"/>
  <c r="AT169" i="32" s="1"/>
  <c r="AA164" i="32"/>
  <c r="AA166" i="32"/>
  <c r="AS166" i="32"/>
  <c r="AC166" i="32"/>
  <c r="AW166" i="32" s="1"/>
  <c r="AB166" i="32"/>
  <c r="AV166" i="32" s="1"/>
  <c r="AC167" i="32"/>
  <c r="AW167" i="32" s="1"/>
  <c r="AB167" i="32"/>
  <c r="AV167" i="32" s="1"/>
  <c r="AA167" i="32"/>
  <c r="AS167" i="32"/>
  <c r="AZ211" i="32"/>
  <c r="AQ211" i="32"/>
  <c r="AY211" i="32" s="1"/>
  <c r="AT222" i="32"/>
  <c r="Z225" i="32"/>
  <c r="AO305" i="32"/>
  <c r="AT12" i="32"/>
  <c r="AX12" i="32"/>
  <c r="Z13" i="32"/>
  <c r="AD300" i="32"/>
  <c r="AH300" i="32"/>
  <c r="AL300" i="32"/>
  <c r="AP13" i="32"/>
  <c r="AO304" i="32"/>
  <c r="Z310" i="32"/>
  <c r="AF310" i="32"/>
  <c r="AU310" i="32"/>
  <c r="AF50" i="32"/>
  <c r="AP305" i="32"/>
  <c r="Z311" i="32"/>
  <c r="AF311" i="32"/>
  <c r="AQ48" i="32"/>
  <c r="AU56" i="32"/>
  <c r="AZ51" i="32"/>
  <c r="AS53" i="32"/>
  <c r="AS56" i="32" s="1"/>
  <c r="AB53" i="32"/>
  <c r="AV53" i="32" s="1"/>
  <c r="AQ53" i="32"/>
  <c r="AY53" i="32" s="1"/>
  <c r="S70" i="32"/>
  <c r="S76" i="32"/>
  <c r="W71" i="32"/>
  <c r="AX76" i="32"/>
  <c r="AZ75" i="32"/>
  <c r="S83" i="32"/>
  <c r="W78" i="32"/>
  <c r="AS81" i="32"/>
  <c r="AB81" i="32"/>
  <c r="AV81" i="32" s="1"/>
  <c r="AO83" i="32"/>
  <c r="AS84" i="32"/>
  <c r="AB84" i="32"/>
  <c r="Z89" i="32"/>
  <c r="AF89" i="32"/>
  <c r="AP89" i="32"/>
  <c r="AC94" i="32"/>
  <c r="AW94" i="32" s="1"/>
  <c r="AA94" i="32"/>
  <c r="AG94" i="32" s="1"/>
  <c r="AR94" i="32" s="1"/>
  <c r="AO105" i="32"/>
  <c r="AU105" i="32"/>
  <c r="S306" i="32"/>
  <c r="W97" i="32"/>
  <c r="AO306" i="32"/>
  <c r="AZ97" i="32"/>
  <c r="AZ306" i="32" s="1"/>
  <c r="Z309" i="32"/>
  <c r="AT99" i="32"/>
  <c r="AT309" i="32" s="1"/>
  <c r="AS100" i="32"/>
  <c r="AB100" i="32"/>
  <c r="AV100" i="32" s="1"/>
  <c r="S105" i="32"/>
  <c r="AF105" i="32"/>
  <c r="AS108" i="32"/>
  <c r="AB108" i="32"/>
  <c r="Z118" i="32"/>
  <c r="AT112" i="32"/>
  <c r="AT118" i="32" s="1"/>
  <c r="W307" i="32"/>
  <c r="AS113" i="32"/>
  <c r="AB113" i="32"/>
  <c r="AS115" i="32"/>
  <c r="AB115" i="32"/>
  <c r="AV115" i="32" s="1"/>
  <c r="AA115" i="32"/>
  <c r="AF122" i="32"/>
  <c r="AX119" i="32"/>
  <c r="AX122" i="32" s="1"/>
  <c r="AS120" i="32"/>
  <c r="AB120" i="32"/>
  <c r="AV120" i="32" s="1"/>
  <c r="AA120" i="32"/>
  <c r="AP128" i="32"/>
  <c r="AT124" i="32"/>
  <c r="AT128" i="32" s="1"/>
  <c r="Z128" i="32"/>
  <c r="AF128" i="32"/>
  <c r="Z135" i="32"/>
  <c r="AT129" i="32"/>
  <c r="AY129" i="32"/>
  <c r="AQ130" i="32"/>
  <c r="AY130" i="32" s="1"/>
  <c r="AZ130" i="32"/>
  <c r="AZ135" i="32" s="1"/>
  <c r="BA142" i="32"/>
  <c r="AS140" i="32"/>
  <c r="AB140" i="32"/>
  <c r="AV140" i="32" s="1"/>
  <c r="AC140" i="32"/>
  <c r="AW140" i="32" s="1"/>
  <c r="AA140" i="32"/>
  <c r="AB143" i="32"/>
  <c r="W144" i="32"/>
  <c r="AS143" i="32"/>
  <c r="AS144" i="32" s="1"/>
  <c r="AA143" i="32"/>
  <c r="AS146" i="32"/>
  <c r="AB146" i="32"/>
  <c r="AV146" i="32" s="1"/>
  <c r="AC146" i="32"/>
  <c r="AW146" i="32" s="1"/>
  <c r="AA146" i="32"/>
  <c r="AA157" i="32"/>
  <c r="AS157" i="32"/>
  <c r="AC157" i="32"/>
  <c r="AB157" i="32"/>
  <c r="AV157" i="32" s="1"/>
  <c r="AA161" i="32"/>
  <c r="AS161" i="32"/>
  <c r="AC161" i="32"/>
  <c r="AW161" i="32" s="1"/>
  <c r="AQ163" i="32"/>
  <c r="AO169" i="32"/>
  <c r="AZ163" i="32"/>
  <c r="AX169" i="32"/>
  <c r="AT173" i="32"/>
  <c r="AA173" i="32"/>
  <c r="Z197" i="32"/>
  <c r="AT195" i="32"/>
  <c r="S305" i="32"/>
  <c r="T300" i="32"/>
  <c r="X300" i="32"/>
  <c r="AE300" i="32"/>
  <c r="AI300" i="32"/>
  <c r="AM300" i="32"/>
  <c r="AU13" i="32"/>
  <c r="AP304" i="32"/>
  <c r="Z305" i="32"/>
  <c r="AF305" i="32"/>
  <c r="AQ45" i="32"/>
  <c r="AU305" i="32"/>
  <c r="AX48" i="32"/>
  <c r="AX311" i="32" s="1"/>
  <c r="AZ55" i="32"/>
  <c r="AO56" i="32"/>
  <c r="AA57" i="32"/>
  <c r="AO63" i="32"/>
  <c r="AS57" i="32"/>
  <c r="AS58" i="32"/>
  <c r="AB58" i="32"/>
  <c r="AV58" i="32" s="1"/>
  <c r="AQ58" i="32"/>
  <c r="AY58" i="32" s="1"/>
  <c r="AQ59" i="32"/>
  <c r="AY59" i="32" s="1"/>
  <c r="AQ60" i="32"/>
  <c r="AY60" i="32" s="1"/>
  <c r="AX64" i="32"/>
  <c r="AX70" i="32" s="1"/>
  <c r="AZ65" i="32"/>
  <c r="AA66" i="32"/>
  <c r="AG66" i="32" s="1"/>
  <c r="AR66" i="32" s="1"/>
  <c r="AS66" i="32"/>
  <c r="AS67" i="32"/>
  <c r="AB67" i="32"/>
  <c r="AV67" i="32" s="1"/>
  <c r="AQ67" i="32"/>
  <c r="AY67" i="32" s="1"/>
  <c r="AQ68" i="32"/>
  <c r="AY68" i="32" s="1"/>
  <c r="AQ69" i="32"/>
  <c r="AY69" i="32" s="1"/>
  <c r="Z76" i="32"/>
  <c r="AT71" i="32"/>
  <c r="AT76" i="32" s="1"/>
  <c r="AF76" i="32"/>
  <c r="BA77" i="32"/>
  <c r="BA83" i="32" s="1"/>
  <c r="AP83" i="32"/>
  <c r="AQ77" i="32"/>
  <c r="AS79" i="32"/>
  <c r="AB79" i="32"/>
  <c r="AB80" i="32"/>
  <c r="AV80" i="32" s="1"/>
  <c r="AQ80" i="32"/>
  <c r="AY80" i="32" s="1"/>
  <c r="AA86" i="32"/>
  <c r="AG86" i="32" s="1"/>
  <c r="AR86" i="32" s="1"/>
  <c r="AA87" i="32"/>
  <c r="AC87" i="32"/>
  <c r="AW87" i="32" s="1"/>
  <c r="AX90" i="32"/>
  <c r="AX95" i="32" s="1"/>
  <c r="AF95" i="32"/>
  <c r="AA91" i="32"/>
  <c r="AG91" i="32" s="1"/>
  <c r="AR91" i="32" s="1"/>
  <c r="AA92" i="32"/>
  <c r="AG92" i="32" s="1"/>
  <c r="AR92" i="32" s="1"/>
  <c r="AC92" i="32"/>
  <c r="AW92" i="32" s="1"/>
  <c r="BA96" i="32"/>
  <c r="AQ96" i="32"/>
  <c r="Z306" i="32"/>
  <c r="AT97" i="32"/>
  <c r="AS98" i="32"/>
  <c r="AB98" i="32"/>
  <c r="AQ99" i="32"/>
  <c r="AA102" i="32"/>
  <c r="AG102" i="32" s="1"/>
  <c r="AR102" i="32" s="1"/>
  <c r="AQ102" i="32"/>
  <c r="AY102" i="32" s="1"/>
  <c r="AC103" i="32"/>
  <c r="AW103" i="32" s="1"/>
  <c r="AA103" i="32"/>
  <c r="BA104" i="32"/>
  <c r="AQ104" i="32"/>
  <c r="AY104" i="32" s="1"/>
  <c r="AF312" i="32"/>
  <c r="AF107" i="32"/>
  <c r="AX106" i="32"/>
  <c r="AA110" i="32"/>
  <c r="AG110" i="32" s="1"/>
  <c r="AR110" i="32" s="1"/>
  <c r="Z111" i="32"/>
  <c r="AF111" i="32"/>
  <c r="AP111" i="32"/>
  <c r="AQ112" i="32"/>
  <c r="BA115" i="32"/>
  <c r="BA118" i="32" s="1"/>
  <c r="AQ115" i="32"/>
  <c r="AY115" i="32" s="1"/>
  <c r="AZ122" i="32"/>
  <c r="AY119" i="32"/>
  <c r="BA120" i="32"/>
  <c r="BA122" i="32" s="1"/>
  <c r="AP122" i="32"/>
  <c r="AQ120" i="32"/>
  <c r="AY120" i="32" s="1"/>
  <c r="AX128" i="32"/>
  <c r="AS125" i="32"/>
  <c r="AB125" i="32"/>
  <c r="AV125" i="32" s="1"/>
  <c r="AA125" i="32"/>
  <c r="AB126" i="32"/>
  <c r="AV126" i="32" s="1"/>
  <c r="AS126" i="32"/>
  <c r="AF135" i="32"/>
  <c r="AX129" i="32"/>
  <c r="AX135" i="32" s="1"/>
  <c r="AA132" i="32"/>
  <c r="AB132" i="32"/>
  <c r="AV132" i="32" s="1"/>
  <c r="AS132" i="32"/>
  <c r="AT134" i="32"/>
  <c r="AA134" i="32"/>
  <c r="AG134" i="32" s="1"/>
  <c r="AR134" i="32" s="1"/>
  <c r="AC138" i="32"/>
  <c r="AW138" i="32" s="1"/>
  <c r="AQ139" i="32"/>
  <c r="AY139" i="32" s="1"/>
  <c r="AZ139" i="32"/>
  <c r="AP144" i="32"/>
  <c r="BA143" i="32"/>
  <c r="BA144" i="32" s="1"/>
  <c r="AQ145" i="32"/>
  <c r="AO148" i="32"/>
  <c r="AZ145" i="32"/>
  <c r="AZ148" i="32" s="1"/>
  <c r="W155" i="32"/>
  <c r="AB149" i="32"/>
  <c r="AS149" i="32"/>
  <c r="AA149" i="32"/>
  <c r="AB152" i="32"/>
  <c r="AV152" i="32" s="1"/>
  <c r="W176" i="32"/>
  <c r="AS170" i="32"/>
  <c r="AB170" i="32"/>
  <c r="AA170" i="32"/>
  <c r="AC170" i="32"/>
  <c r="AA171" i="32"/>
  <c r="AB171" i="32"/>
  <c r="AV171" i="32" s="1"/>
  <c r="AQ172" i="32"/>
  <c r="AY172" i="32" s="1"/>
  <c r="AZ172" i="32"/>
  <c r="AO176" i="32"/>
  <c r="Z182" i="32"/>
  <c r="AA177" i="32"/>
  <c r="AT228" i="32"/>
  <c r="AA228" i="32"/>
  <c r="AT243" i="32"/>
  <c r="AO89" i="32"/>
  <c r="AP306" i="32"/>
  <c r="AP312" i="32"/>
  <c r="AP107" i="32"/>
  <c r="S307" i="32"/>
  <c r="AO307" i="32"/>
  <c r="AB117" i="32"/>
  <c r="AV117" i="32" s="1"/>
  <c r="AS117" i="32"/>
  <c r="S122" i="32"/>
  <c r="AB123" i="32"/>
  <c r="AS123" i="32"/>
  <c r="BA123" i="32"/>
  <c r="BA128" i="32" s="1"/>
  <c r="AB127" i="32"/>
  <c r="AS127" i="32"/>
  <c r="AO128" i="32"/>
  <c r="AB130" i="32"/>
  <c r="AV130" i="32" s="1"/>
  <c r="AB139" i="32"/>
  <c r="AV139" i="32" s="1"/>
  <c r="AO142" i="32"/>
  <c r="AB145" i="32"/>
  <c r="AG145" i="32" s="1"/>
  <c r="AS151" i="32"/>
  <c r="AB151" i="32"/>
  <c r="AV151" i="32" s="1"/>
  <c r="AA151" i="32"/>
  <c r="AZ157" i="32"/>
  <c r="AQ157" i="32"/>
  <c r="AY157" i="32" s="1"/>
  <c r="AS160" i="32"/>
  <c r="AB160" i="32"/>
  <c r="AV160" i="32" s="1"/>
  <c r="AA160" i="32"/>
  <c r="AC168" i="32"/>
  <c r="AW168" i="32" s="1"/>
  <c r="AS168" i="32"/>
  <c r="AB168" i="32"/>
  <c r="AV168" i="32" s="1"/>
  <c r="AF169" i="32"/>
  <c r="Z176" i="32"/>
  <c r="AP176" i="32"/>
  <c r="BA170" i="32"/>
  <c r="BA176" i="32" s="1"/>
  <c r="AX176" i="32"/>
  <c r="AZ178" i="32"/>
  <c r="AZ182" i="32" s="1"/>
  <c r="AQ178" i="32"/>
  <c r="AY178" i="32" s="1"/>
  <c r="AB179" i="32"/>
  <c r="AV179" i="32" s="1"/>
  <c r="AS179" i="32"/>
  <c r="AA179" i="32"/>
  <c r="AZ183" i="32"/>
  <c r="AQ183" i="32"/>
  <c r="AO186" i="32"/>
  <c r="BA199" i="32"/>
  <c r="BA203" i="32" s="1"/>
  <c r="AQ199" i="32"/>
  <c r="AC211" i="32"/>
  <c r="AW211" i="32" s="1"/>
  <c r="AB211" i="32"/>
  <c r="AV211" i="32" s="1"/>
  <c r="AS211" i="32"/>
  <c r="AA211" i="32"/>
  <c r="AQ220" i="32"/>
  <c r="AO221" i="32"/>
  <c r="AZ220" i="32"/>
  <c r="AZ221" i="32" s="1"/>
  <c r="AZ231" i="32"/>
  <c r="AQ231" i="32"/>
  <c r="AY231" i="32" s="1"/>
  <c r="AS275" i="32"/>
  <c r="AB275" i="32"/>
  <c r="AV275" i="32" s="1"/>
  <c r="AA275" i="32"/>
  <c r="AC275" i="32"/>
  <c r="AW275" i="32" s="1"/>
  <c r="AT279" i="32"/>
  <c r="AT307" i="32" s="1"/>
  <c r="AA279" i="32"/>
  <c r="AG279" i="32" s="1"/>
  <c r="AR279" i="32" s="1"/>
  <c r="AX307" i="32"/>
  <c r="AC123" i="32"/>
  <c r="S128" i="32"/>
  <c r="S135" i="32"/>
  <c r="AZ142" i="32"/>
  <c r="AP142" i="32"/>
  <c r="AF148" i="32"/>
  <c r="AX145" i="32"/>
  <c r="AX148" i="32" s="1"/>
  <c r="AC150" i="32"/>
  <c r="AW150" i="32" s="1"/>
  <c r="AS150" i="32"/>
  <c r="AB150" i="32"/>
  <c r="AV150" i="32" s="1"/>
  <c r="AZ153" i="32"/>
  <c r="AF162" i="32"/>
  <c r="AS158" i="32"/>
  <c r="AC159" i="32"/>
  <c r="AW159" i="32" s="1"/>
  <c r="AS159" i="32"/>
  <c r="AB159" i="32"/>
  <c r="AV159" i="32" s="1"/>
  <c r="S169" i="32"/>
  <c r="W163" i="32"/>
  <c r="BA169" i="32"/>
  <c r="AS165" i="32"/>
  <c r="AB165" i="32"/>
  <c r="AV165" i="32" s="1"/>
  <c r="AA165" i="32"/>
  <c r="AQ170" i="32"/>
  <c r="AZ171" i="32"/>
  <c r="AQ171" i="32"/>
  <c r="AY171" i="32" s="1"/>
  <c r="AS174" i="32"/>
  <c r="AB174" i="32"/>
  <c r="AV174" i="32" s="1"/>
  <c r="AA174" i="32"/>
  <c r="AX182" i="32"/>
  <c r="AA178" i="32"/>
  <c r="AC178" i="32"/>
  <c r="AW178" i="32" s="1"/>
  <c r="AB178" i="32"/>
  <c r="AV178" i="32" s="1"/>
  <c r="AC184" i="32"/>
  <c r="AW184" i="32" s="1"/>
  <c r="AB184" i="32"/>
  <c r="AV184" i="32" s="1"/>
  <c r="AS184" i="32"/>
  <c r="AA184" i="32"/>
  <c r="AC188" i="32"/>
  <c r="AW188" i="32" s="1"/>
  <c r="AS188" i="32"/>
  <c r="AA188" i="32"/>
  <c r="AB188" i="32"/>
  <c r="AV188" i="32" s="1"/>
  <c r="Z219" i="32"/>
  <c r="BA219" i="32"/>
  <c r="AA218" i="32"/>
  <c r="AC218" i="32"/>
  <c r="AW218" i="32" s="1"/>
  <c r="AS218" i="32"/>
  <c r="AB218" i="32"/>
  <c r="AV218" i="32" s="1"/>
  <c r="W220" i="32"/>
  <c r="S221" i="32"/>
  <c r="AC231" i="32"/>
  <c r="AW231" i="32" s="1"/>
  <c r="AB231" i="32"/>
  <c r="AV231" i="32" s="1"/>
  <c r="AS231" i="32"/>
  <c r="AA231" i="32"/>
  <c r="AO276" i="32"/>
  <c r="AQ270" i="32"/>
  <c r="AZ270" i="32"/>
  <c r="BA271" i="32"/>
  <c r="AP276" i="32"/>
  <c r="AQ271" i="32"/>
  <c r="AY271" i="32" s="1"/>
  <c r="AO311" i="32"/>
  <c r="AP309" i="32"/>
  <c r="AQ108" i="32"/>
  <c r="Z307" i="32"/>
  <c r="AF307" i="32"/>
  <c r="AQ113" i="32"/>
  <c r="AU307" i="32"/>
  <c r="W129" i="32"/>
  <c r="AP135" i="32"/>
  <c r="AS136" i="32"/>
  <c r="AB136" i="32"/>
  <c r="AF142" i="32"/>
  <c r="AQ136" i="32"/>
  <c r="AQ137" i="32"/>
  <c r="AY137" i="32" s="1"/>
  <c r="AQ138" i="32"/>
  <c r="AY138" i="32" s="1"/>
  <c r="AQ143" i="32"/>
  <c r="S155" i="32"/>
  <c r="AQ149" i="32"/>
  <c r="AO155" i="32"/>
  <c r="AT155" i="32"/>
  <c r="AX155" i="32"/>
  <c r="AC151" i="32"/>
  <c r="AW151" i="32" s="1"/>
  <c r="AQ151" i="32"/>
  <c r="AY151" i="32" s="1"/>
  <c r="AZ152" i="32"/>
  <c r="AZ155" i="32" s="1"/>
  <c r="AQ152" i="32"/>
  <c r="AY152" i="32" s="1"/>
  <c r="AS156" i="32"/>
  <c r="AB156" i="32"/>
  <c r="AA156" i="32"/>
  <c r="AU162" i="32"/>
  <c r="AA158" i="32"/>
  <c r="AG158" i="32" s="1"/>
  <c r="AR158" i="32" s="1"/>
  <c r="AC160" i="32"/>
  <c r="AW160" i="32" s="1"/>
  <c r="AQ160" i="32"/>
  <c r="AY160" i="32" s="1"/>
  <c r="AZ161" i="32"/>
  <c r="AQ161" i="32"/>
  <c r="AY161" i="32" s="1"/>
  <c r="W162" i="32"/>
  <c r="AO162" i="32"/>
  <c r="Z169" i="32"/>
  <c r="AC164" i="32"/>
  <c r="AW164" i="32" s="1"/>
  <c r="AS164" i="32"/>
  <c r="AB164" i="32"/>
  <c r="AV164" i="32" s="1"/>
  <c r="AZ167" i="32"/>
  <c r="AA168" i="32"/>
  <c r="AF176" i="32"/>
  <c r="AT170" i="32"/>
  <c r="AT176" i="32" s="1"/>
  <c r="AS172" i="32"/>
  <c r="AC173" i="32"/>
  <c r="AW173" i="32" s="1"/>
  <c r="AS173" i="32"/>
  <c r="AB173" i="32"/>
  <c r="AV173" i="32" s="1"/>
  <c r="AA175" i="32"/>
  <c r="AG175" i="32" s="1"/>
  <c r="AR175" i="32" s="1"/>
  <c r="AQ175" i="32"/>
  <c r="AY175" i="32" s="1"/>
  <c r="AZ175" i="32"/>
  <c r="AS178" i="32"/>
  <c r="AC179" i="32"/>
  <c r="AW179" i="32" s="1"/>
  <c r="AS181" i="32"/>
  <c r="AB181" i="32"/>
  <c r="AV181" i="32" s="1"/>
  <c r="AC181" i="32"/>
  <c r="AW181" i="32" s="1"/>
  <c r="AA181" i="32"/>
  <c r="W182" i="32"/>
  <c r="AT183" i="32"/>
  <c r="AT186" i="32" s="1"/>
  <c r="S193" i="32"/>
  <c r="W187" i="32"/>
  <c r="AZ192" i="32"/>
  <c r="AQ192" i="32"/>
  <c r="AY192" i="32" s="1"/>
  <c r="AX197" i="32"/>
  <c r="AT208" i="32"/>
  <c r="AT310" i="32" s="1"/>
  <c r="AA208" i="32"/>
  <c r="AT232" i="32"/>
  <c r="AQ255" i="32"/>
  <c r="AY255" i="32" s="1"/>
  <c r="AZ255" i="32"/>
  <c r="BA183" i="32"/>
  <c r="BA186" i="32" s="1"/>
  <c r="Z193" i="32"/>
  <c r="AF193" i="32"/>
  <c r="AY194" i="32"/>
  <c r="Z203" i="32"/>
  <c r="AT198" i="32"/>
  <c r="AS201" i="32"/>
  <c r="AX212" i="32"/>
  <c r="AT212" i="32"/>
  <c r="AC206" i="32"/>
  <c r="AW206" i="32" s="1"/>
  <c r="AS206" i="32"/>
  <c r="AA206" i="32"/>
  <c r="AG206" i="32" s="1"/>
  <c r="AR206" i="32" s="1"/>
  <c r="AQ206" i="32"/>
  <c r="AY206" i="32" s="1"/>
  <c r="AZ206" i="32"/>
  <c r="BA208" i="32"/>
  <c r="AQ208" i="32"/>
  <c r="AY208" i="32" s="1"/>
  <c r="AF212" i="32"/>
  <c r="AT217" i="32"/>
  <c r="AT219" i="32" s="1"/>
  <c r="AA217" i="32"/>
  <c r="AV222" i="32"/>
  <c r="AA224" i="32"/>
  <c r="AC224" i="32"/>
  <c r="AW224" i="32" s="1"/>
  <c r="AW225" i="32" s="1"/>
  <c r="S232" i="32"/>
  <c r="W226" i="32"/>
  <c r="AQ226" i="32"/>
  <c r="AO232" i="32"/>
  <c r="AZ226" i="32"/>
  <c r="BA228" i="32"/>
  <c r="BA232" i="32" s="1"/>
  <c r="AQ228" i="32"/>
  <c r="AY228" i="32" s="1"/>
  <c r="AF232" i="32"/>
  <c r="AZ234" i="32"/>
  <c r="AO239" i="32"/>
  <c r="AQ234" i="32"/>
  <c r="AY234" i="32" s="1"/>
  <c r="AY239" i="32" s="1"/>
  <c r="AT241" i="32"/>
  <c r="Z243" i="32"/>
  <c r="AA241" i="32"/>
  <c r="AC248" i="32"/>
  <c r="AW248" i="32" s="1"/>
  <c r="AB248" i="32"/>
  <c r="AV248" i="32" s="1"/>
  <c r="AA248" i="32"/>
  <c r="AQ253" i="32"/>
  <c r="AY251" i="32"/>
  <c r="AY253" i="32" s="1"/>
  <c r="AA252" i="32"/>
  <c r="AB252" i="32"/>
  <c r="AV252" i="32" s="1"/>
  <c r="AS252" i="32"/>
  <c r="AC252" i="32"/>
  <c r="AW252" i="32" s="1"/>
  <c r="AW254" i="32"/>
  <c r="AW177" i="32"/>
  <c r="BA182" i="32"/>
  <c r="AZ185" i="32"/>
  <c r="AQ185" i="32"/>
  <c r="AY185" i="32" s="1"/>
  <c r="AQ187" i="32"/>
  <c r="AO193" i="32"/>
  <c r="AZ187" i="32"/>
  <c r="AT193" i="32"/>
  <c r="AX193" i="32"/>
  <c r="BA189" i="32"/>
  <c r="BA193" i="32" s="1"/>
  <c r="AQ189" i="32"/>
  <c r="AY189" i="32" s="1"/>
  <c r="AA190" i="32"/>
  <c r="AC190" i="32"/>
  <c r="AW190" i="32" s="1"/>
  <c r="AZ190" i="32"/>
  <c r="AQ190" i="32"/>
  <c r="AY190" i="32" s="1"/>
  <c r="AT197" i="32"/>
  <c r="AC196" i="32"/>
  <c r="AW196" i="32" s="1"/>
  <c r="AS196" i="32"/>
  <c r="AA196" i="32"/>
  <c r="AG196" i="32" s="1"/>
  <c r="AR196" i="32" s="1"/>
  <c r="AQ196" i="32"/>
  <c r="AY196" i="32" s="1"/>
  <c r="AZ196" i="32"/>
  <c r="AP203" i="32"/>
  <c r="AA200" i="32"/>
  <c r="AC200" i="32"/>
  <c r="AW200" i="32" s="1"/>
  <c r="W212" i="32"/>
  <c r="AS204" i="32"/>
  <c r="AB204" i="32"/>
  <c r="AC204" i="32"/>
  <c r="AA205" i="32"/>
  <c r="AS205" i="32"/>
  <c r="AB205" i="32"/>
  <c r="AV205" i="32" s="1"/>
  <c r="AZ205" i="32"/>
  <c r="AZ212" i="32" s="1"/>
  <c r="AO212" i="32"/>
  <c r="AS210" i="32"/>
  <c r="AF219" i="32"/>
  <c r="AX213" i="32"/>
  <c r="AX219" i="32" s="1"/>
  <c r="AC215" i="32"/>
  <c r="AW215" i="32" s="1"/>
  <c r="AS215" i="32"/>
  <c r="AA215" i="32"/>
  <c r="AG215" i="32" s="1"/>
  <c r="AR215" i="32" s="1"/>
  <c r="AQ215" i="32"/>
  <c r="AZ215" i="32"/>
  <c r="BA217" i="32"/>
  <c r="AQ217" i="32"/>
  <c r="AY217" i="32" s="1"/>
  <c r="AT223" i="32"/>
  <c r="AA223" i="32"/>
  <c r="Z232" i="32"/>
  <c r="AS230" i="32"/>
  <c r="AT239" i="32"/>
  <c r="AC235" i="32"/>
  <c r="AW235" i="32" s="1"/>
  <c r="AB235" i="32"/>
  <c r="AV235" i="32" s="1"/>
  <c r="AS235" i="32"/>
  <c r="AA235" i="32"/>
  <c r="AQ240" i="32"/>
  <c r="AO243" i="32"/>
  <c r="AZ240" i="32"/>
  <c r="AZ243" i="32" s="1"/>
  <c r="S250" i="32"/>
  <c r="W244" i="32"/>
  <c r="BA246" i="32"/>
  <c r="AQ246" i="32"/>
  <c r="AY246" i="32" s="1"/>
  <c r="AS248" i="32"/>
  <c r="AA262" i="32"/>
  <c r="AB262" i="32"/>
  <c r="AV262" i="32" s="1"/>
  <c r="AS262" i="32"/>
  <c r="AC262" i="32"/>
  <c r="AW262" i="32" s="1"/>
  <c r="AA267" i="32"/>
  <c r="AB267" i="32"/>
  <c r="AV267" i="32" s="1"/>
  <c r="AS267" i="32"/>
  <c r="AC267" i="32"/>
  <c r="AW267" i="32" s="1"/>
  <c r="AS268" i="32"/>
  <c r="AA268" i="32"/>
  <c r="AB268" i="32"/>
  <c r="AV268" i="32" s="1"/>
  <c r="S176" i="32"/>
  <c r="AS177" i="32"/>
  <c r="AB177" i="32"/>
  <c r="AQ177" i="32"/>
  <c r="AQ179" i="32"/>
  <c r="AY179" i="32" s="1"/>
  <c r="W183" i="32"/>
  <c r="AF186" i="32"/>
  <c r="AX183" i="32"/>
  <c r="AX186" i="32" s="1"/>
  <c r="AZ184" i="32"/>
  <c r="AA185" i="32"/>
  <c r="AG185" i="32" s="1"/>
  <c r="AR185" i="32" s="1"/>
  <c r="AS194" i="32"/>
  <c r="AB194" i="32"/>
  <c r="AG194" i="32" s="1"/>
  <c r="AC194" i="32"/>
  <c r="W195" i="32"/>
  <c r="W197" i="32" s="1"/>
  <c r="S197" i="32"/>
  <c r="AZ195" i="32"/>
  <c r="AO197" i="32"/>
  <c r="AF197" i="32"/>
  <c r="AZ203" i="32"/>
  <c r="AT199" i="32"/>
  <c r="AA199" i="32"/>
  <c r="AA201" i="32"/>
  <c r="AG201" i="32" s="1"/>
  <c r="AR201" i="32" s="1"/>
  <c r="AC202" i="32"/>
  <c r="AW202" i="32" s="1"/>
  <c r="AB202" i="32"/>
  <c r="AV202" i="32" s="1"/>
  <c r="AB206" i="32"/>
  <c r="AV206" i="32" s="1"/>
  <c r="AA209" i="32"/>
  <c r="AC209" i="32"/>
  <c r="AW209" i="32" s="1"/>
  <c r="AS213" i="32"/>
  <c r="AB213" i="32"/>
  <c r="AC213" i="32"/>
  <c r="AU219" i="32"/>
  <c r="S219" i="32"/>
  <c r="W214" i="32"/>
  <c r="AO219" i="32"/>
  <c r="AC225" i="32"/>
  <c r="BA223" i="32"/>
  <c r="BA225" i="32" s="1"/>
  <c r="AQ223" i="32"/>
  <c r="AP225" i="32"/>
  <c r="AB224" i="32"/>
  <c r="AV224" i="32" s="1"/>
  <c r="AS224" i="32"/>
  <c r="AX232" i="32"/>
  <c r="AA229" i="32"/>
  <c r="AG229" i="32" s="1"/>
  <c r="AR229" i="32" s="1"/>
  <c r="AC229" i="32"/>
  <c r="AW229" i="32" s="1"/>
  <c r="AS233" i="32"/>
  <c r="AB233" i="32"/>
  <c r="W239" i="32"/>
  <c r="AC233" i="32"/>
  <c r="AX251" i="32"/>
  <c r="AX253" i="32" s="1"/>
  <c r="AS256" i="32"/>
  <c r="AB256" i="32"/>
  <c r="AV256" i="32" s="1"/>
  <c r="AC256" i="32"/>
  <c r="AW256" i="32" s="1"/>
  <c r="AA256" i="32"/>
  <c r="AA257" i="32"/>
  <c r="AB257" i="32"/>
  <c r="AV257" i="32" s="1"/>
  <c r="AC257" i="32"/>
  <c r="AW257" i="32" s="1"/>
  <c r="AS258" i="32"/>
  <c r="AA258" i="32"/>
  <c r="AB258" i="32"/>
  <c r="AV258" i="32" s="1"/>
  <c r="S203" i="32"/>
  <c r="W198" i="32"/>
  <c r="AX203" i="32"/>
  <c r="S212" i="32"/>
  <c r="AP212" i="32"/>
  <c r="BA204" i="32"/>
  <c r="BA212" i="32" s="1"/>
  <c r="AZ219" i="32"/>
  <c r="AP219" i="32"/>
  <c r="AF225" i="32"/>
  <c r="AX222" i="32"/>
  <c r="AX225" i="32" s="1"/>
  <c r="AC236" i="32"/>
  <c r="AW236" i="32" s="1"/>
  <c r="AS236" i="32"/>
  <c r="AS237" i="32"/>
  <c r="AB237" i="32"/>
  <c r="AV237" i="32" s="1"/>
  <c r="AA237" i="32"/>
  <c r="AC238" i="32"/>
  <c r="AW238" i="32" s="1"/>
  <c r="AS238" i="32"/>
  <c r="AB240" i="32"/>
  <c r="AG240" i="32" s="1"/>
  <c r="AU243" i="32"/>
  <c r="AA247" i="32"/>
  <c r="AS247" i="32"/>
  <c r="AC249" i="32"/>
  <c r="AW249" i="32" s="1"/>
  <c r="AB249" i="32"/>
  <c r="AV249" i="32" s="1"/>
  <c r="AS249" i="32"/>
  <c r="AA249" i="32"/>
  <c r="AG255" i="32"/>
  <c r="AR255" i="32" s="1"/>
  <c r="AX269" i="32"/>
  <c r="AG270" i="32"/>
  <c r="AZ277" i="32"/>
  <c r="AO283" i="32"/>
  <c r="AQ277" i="32"/>
  <c r="AZ295" i="32"/>
  <c r="AQ295" i="32"/>
  <c r="AY295" i="32" s="1"/>
  <c r="AF239" i="32"/>
  <c r="AG238" i="32"/>
  <c r="AR238" i="32" s="1"/>
  <c r="BA243" i="32"/>
  <c r="S243" i="32"/>
  <c r="W243" i="32"/>
  <c r="AY244" i="32"/>
  <c r="AX250" i="32"/>
  <c r="AQ245" i="32"/>
  <c r="AY245" i="32" s="1"/>
  <c r="AZ245" i="32"/>
  <c r="AQ248" i="32"/>
  <c r="AY248" i="32" s="1"/>
  <c r="AZ248" i="32"/>
  <c r="AS251" i="32"/>
  <c r="AS253" i="32" s="1"/>
  <c r="AB251" i="32"/>
  <c r="AC251" i="32"/>
  <c r="AA251" i="32"/>
  <c r="S253" i="32"/>
  <c r="W253" i="32"/>
  <c r="W260" i="32"/>
  <c r="AB254" i="32"/>
  <c r="AS254" i="32"/>
  <c r="AS260" i="32" s="1"/>
  <c r="AA254" i="32"/>
  <c r="AQ259" i="32"/>
  <c r="AY259" i="32" s="1"/>
  <c r="AZ259" i="32"/>
  <c r="AS261" i="32"/>
  <c r="AB261" i="32"/>
  <c r="AC261" i="32"/>
  <c r="AA261" i="32"/>
  <c r="AQ265" i="32"/>
  <c r="AY265" i="32" s="1"/>
  <c r="AO269" i="32"/>
  <c r="AZ265" i="32"/>
  <c r="AZ269" i="32" s="1"/>
  <c r="AV270" i="32"/>
  <c r="AZ273" i="32"/>
  <c r="AA277" i="32"/>
  <c r="W283" i="32"/>
  <c r="AB277" i="32"/>
  <c r="AS277" i="32"/>
  <c r="AC277" i="32"/>
  <c r="AP283" i="32"/>
  <c r="AS278" i="32"/>
  <c r="AA278" i="32"/>
  <c r="AG278" i="32" s="1"/>
  <c r="AR278" i="32" s="1"/>
  <c r="AS280" i="32"/>
  <c r="AB280" i="32"/>
  <c r="AV280" i="32" s="1"/>
  <c r="AA280" i="32"/>
  <c r="AC280" i="32"/>
  <c r="AW280" i="32" s="1"/>
  <c r="AZ281" i="32"/>
  <c r="AQ281" i="32"/>
  <c r="AY281" i="32" s="1"/>
  <c r="AY291" i="32"/>
  <c r="AC295" i="32"/>
  <c r="AW295" i="32" s="1"/>
  <c r="AB295" i="32"/>
  <c r="AV295" i="32" s="1"/>
  <c r="AA295" i="32"/>
  <c r="AP193" i="32"/>
  <c r="AS189" i="32"/>
  <c r="AB189" i="32"/>
  <c r="AQ191" i="32"/>
  <c r="AY191" i="32" s="1"/>
  <c r="AS199" i="32"/>
  <c r="AB199" i="32"/>
  <c r="AV199" i="32" s="1"/>
  <c r="AQ200" i="32"/>
  <c r="AY200" i="32" s="1"/>
  <c r="AQ201" i="32"/>
  <c r="AY201" i="32" s="1"/>
  <c r="Z212" i="32"/>
  <c r="AA207" i="32"/>
  <c r="AG207" i="32" s="1"/>
  <c r="AR207" i="32" s="1"/>
  <c r="AS207" i="32"/>
  <c r="AS208" i="32"/>
  <c r="AB208" i="32"/>
  <c r="AV208" i="32" s="1"/>
  <c r="AQ209" i="32"/>
  <c r="AY209" i="32" s="1"/>
  <c r="AQ210" i="32"/>
  <c r="AY210" i="32" s="1"/>
  <c r="AA216" i="32"/>
  <c r="AG216" i="32" s="1"/>
  <c r="AR216" i="32" s="1"/>
  <c r="AS216" i="32"/>
  <c r="AS217" i="32"/>
  <c r="AB217" i="32"/>
  <c r="AV217" i="32" s="1"/>
  <c r="AQ218" i="32"/>
  <c r="AY218" i="32" s="1"/>
  <c r="AA222" i="32"/>
  <c r="AS222" i="32"/>
  <c r="AS223" i="32"/>
  <c r="AB223" i="32"/>
  <c r="AV223" i="32" s="1"/>
  <c r="AQ224" i="32"/>
  <c r="AY224" i="32" s="1"/>
  <c r="S225" i="32"/>
  <c r="W225" i="32"/>
  <c r="AP232" i="32"/>
  <c r="AA227" i="32"/>
  <c r="AG227" i="32" s="1"/>
  <c r="AR227" i="32" s="1"/>
  <c r="AS227" i="32"/>
  <c r="AS228" i="32"/>
  <c r="AB228" i="32"/>
  <c r="AV228" i="32" s="1"/>
  <c r="AQ229" i="32"/>
  <c r="AY229" i="32" s="1"/>
  <c r="AQ230" i="32"/>
  <c r="AY230" i="32" s="1"/>
  <c r="AX233" i="32"/>
  <c r="AX239" i="32" s="1"/>
  <c r="W234" i="32"/>
  <c r="AZ235" i="32"/>
  <c r="AA236" i="32"/>
  <c r="AC237" i="32"/>
  <c r="AW237" i="32" s="1"/>
  <c r="AQ237" i="32"/>
  <c r="AY237" i="32" s="1"/>
  <c r="AZ238" i="32"/>
  <c r="AQ238" i="32"/>
  <c r="AY238" i="32" s="1"/>
  <c r="AS240" i="32"/>
  <c r="AS243" i="32" s="1"/>
  <c r="AW240" i="32"/>
  <c r="AC241" i="32"/>
  <c r="AW241" i="32" s="1"/>
  <c r="AS241" i="32"/>
  <c r="AB241" i="32"/>
  <c r="AV241" i="32" s="1"/>
  <c r="AA242" i="32"/>
  <c r="AG242" i="32" s="1"/>
  <c r="AR242" i="32" s="1"/>
  <c r="AS242" i="32"/>
  <c r="AP250" i="32"/>
  <c r="BA244" i="32"/>
  <c r="BA250" i="32" s="1"/>
  <c r="AZ244" i="32"/>
  <c r="AS246" i="32"/>
  <c r="AB246" i="32"/>
  <c r="AV246" i="32" s="1"/>
  <c r="AA246" i="32"/>
  <c r="AG246" i="32" s="1"/>
  <c r="AR246" i="32" s="1"/>
  <c r="AB247" i="32"/>
  <c r="AV247" i="32" s="1"/>
  <c r="AF250" i="32"/>
  <c r="AZ258" i="32"/>
  <c r="AZ262" i="32"/>
  <c r="AZ263" i="32" s="1"/>
  <c r="AO263" i="32"/>
  <c r="AQ262" i="32"/>
  <c r="AY262" i="32" s="1"/>
  <c r="AY263" i="32" s="1"/>
  <c r="AA269" i="32"/>
  <c r="AC265" i="32"/>
  <c r="AW265" i="32" s="1"/>
  <c r="AW269" i="32" s="1"/>
  <c r="AB265" i="32"/>
  <c r="AV265" i="32" s="1"/>
  <c r="AA265" i="32"/>
  <c r="AF269" i="32"/>
  <c r="AU276" i="32"/>
  <c r="AA272" i="32"/>
  <c r="AC272" i="32"/>
  <c r="AW272" i="32" s="1"/>
  <c r="AB272" i="32"/>
  <c r="AV272" i="32" s="1"/>
  <c r="S276" i="32"/>
  <c r="W273" i="32"/>
  <c r="AC274" i="32"/>
  <c r="AW274" i="32" s="1"/>
  <c r="AB274" i="32"/>
  <c r="AV274" i="32" s="1"/>
  <c r="AA274" i="32"/>
  <c r="AG274" i="32" s="1"/>
  <c r="AR274" i="32" s="1"/>
  <c r="AS274" i="32"/>
  <c r="Z283" i="32"/>
  <c r="AT277" i="32"/>
  <c r="AT283" i="32" s="1"/>
  <c r="AA281" i="32"/>
  <c r="AG281" i="32" s="1"/>
  <c r="AR281" i="32" s="1"/>
  <c r="AC281" i="32"/>
  <c r="AW281" i="32" s="1"/>
  <c r="AS281" i="32"/>
  <c r="AB281" i="32"/>
  <c r="AV281" i="32" s="1"/>
  <c r="AX284" i="32"/>
  <c r="AX290" i="32" s="1"/>
  <c r="Z297" i="32"/>
  <c r="AT291" i="32"/>
  <c r="AT297" i="32" s="1"/>
  <c r="AB294" i="32"/>
  <c r="AV294" i="32" s="1"/>
  <c r="AC294" i="32"/>
  <c r="AW294" i="32" s="1"/>
  <c r="AA294" i="32"/>
  <c r="AS295" i="32"/>
  <c r="AS298" i="32"/>
  <c r="AS299" i="32" s="1"/>
  <c r="AB298" i="32"/>
  <c r="AC298" i="32"/>
  <c r="Z250" i="32"/>
  <c r="AF260" i="32"/>
  <c r="S269" i="32"/>
  <c r="AU269" i="32"/>
  <c r="AS271" i="32"/>
  <c r="AB271" i="32"/>
  <c r="AV271" i="32" s="1"/>
  <c r="AA271" i="32"/>
  <c r="W276" i="32"/>
  <c r="Z276" i="32"/>
  <c r="S290" i="32"/>
  <c r="W284" i="32"/>
  <c r="AS289" i="32"/>
  <c r="AA289" i="32"/>
  <c r="AC289" i="32"/>
  <c r="AW289" i="32" s="1"/>
  <c r="AQ289" i="32"/>
  <c r="AY289" i="32" s="1"/>
  <c r="AZ289" i="32"/>
  <c r="AZ290" i="32" s="1"/>
  <c r="AZ296" i="32"/>
  <c r="AQ296" i="32"/>
  <c r="AY296" i="32" s="1"/>
  <c r="AF243" i="32"/>
  <c r="AZ253" i="32"/>
  <c r="S260" i="32"/>
  <c r="AQ254" i="32"/>
  <c r="AT260" i="32"/>
  <c r="AX260" i="32"/>
  <c r="AO260" i="32"/>
  <c r="AQ263" i="32"/>
  <c r="W269" i="32"/>
  <c r="AB264" i="32"/>
  <c r="BA264" i="32"/>
  <c r="BA269" i="32" s="1"/>
  <c r="AS266" i="32"/>
  <c r="AB266" i="32"/>
  <c r="AV266" i="32" s="1"/>
  <c r="AC266" i="32"/>
  <c r="AW266" i="32" s="1"/>
  <c r="S283" i="32"/>
  <c r="AX277" i="32"/>
  <c r="AX283" i="32" s="1"/>
  <c r="AQ278" i="32"/>
  <c r="AY278" i="32" s="1"/>
  <c r="AQ280" i="32"/>
  <c r="AY280" i="32" s="1"/>
  <c r="Z290" i="32"/>
  <c r="AT284" i="32"/>
  <c r="AT290" i="32" s="1"/>
  <c r="AB285" i="32"/>
  <c r="AV285" i="32" s="1"/>
  <c r="AC285" i="32"/>
  <c r="AW285" i="32" s="1"/>
  <c r="AC286" i="32"/>
  <c r="AW286" i="32" s="1"/>
  <c r="AB286" i="32"/>
  <c r="AV286" i="32" s="1"/>
  <c r="AU297" i="32"/>
  <c r="AA296" i="32"/>
  <c r="AC296" i="32"/>
  <c r="AW296" i="32" s="1"/>
  <c r="AS296" i="32"/>
  <c r="AB296" i="32"/>
  <c r="AV296" i="32" s="1"/>
  <c r="AA298" i="32"/>
  <c r="Y303" i="32"/>
  <c r="Z302" i="32" s="1"/>
  <c r="Z260" i="32"/>
  <c r="AQ264" i="32"/>
  <c r="Z269" i="32"/>
  <c r="BA276" i="32"/>
  <c r="AF276" i="32"/>
  <c r="AU283" i="32"/>
  <c r="BA277" i="32"/>
  <c r="BA283" i="32" s="1"/>
  <c r="AQ282" i="32"/>
  <c r="AY282" i="32" s="1"/>
  <c r="AS287" i="32"/>
  <c r="AB287" i="32"/>
  <c r="AV287" i="32" s="1"/>
  <c r="AC287" i="32"/>
  <c r="AW287" i="32" s="1"/>
  <c r="AA288" i="32"/>
  <c r="AB288" i="32"/>
  <c r="AV288" i="32" s="1"/>
  <c r="AS288" i="32"/>
  <c r="BA292" i="32"/>
  <c r="BA297" i="32" s="1"/>
  <c r="AQ292" i="32"/>
  <c r="AY292" i="32" s="1"/>
  <c r="AO290" i="32"/>
  <c r="AS292" i="32"/>
  <c r="AB292" i="32"/>
  <c r="AV292" i="32" s="1"/>
  <c r="AQ294" i="32"/>
  <c r="AY294" i="32" s="1"/>
  <c r="AO297" i="32"/>
  <c r="AQ299" i="32"/>
  <c r="AY298" i="32"/>
  <c r="AY299" i="32" s="1"/>
  <c r="AQ284" i="32"/>
  <c r="AQ285" i="32"/>
  <c r="AY285" i="32" s="1"/>
  <c r="S297" i="32"/>
  <c r="W291" i="32"/>
  <c r="AF297" i="32"/>
  <c r="AX291" i="32"/>
  <c r="AX297" i="32" s="1"/>
  <c r="AA292" i="32"/>
  <c r="AG292" i="32" s="1"/>
  <c r="AR292" i="32" s="1"/>
  <c r="AP297" i="32"/>
  <c r="AO299" i="32"/>
  <c r="V76" i="31"/>
  <c r="M76" i="31"/>
  <c r="AK76" i="31"/>
  <c r="N76" i="31"/>
  <c r="R76" i="31"/>
  <c r="P75" i="31" s="1"/>
  <c r="AH76" i="31"/>
  <c r="AL76" i="31"/>
  <c r="I76" i="31"/>
  <c r="U76" i="31"/>
  <c r="AG40" i="31"/>
  <c r="AW19" i="31"/>
  <c r="AA21" i="31"/>
  <c r="AG21" i="31" s="1"/>
  <c r="AR21" i="31" s="1"/>
  <c r="AS21" i="31"/>
  <c r="AB21" i="31"/>
  <c r="AV21" i="31" s="1"/>
  <c r="AC21" i="31"/>
  <c r="AW21" i="31" s="1"/>
  <c r="AA13" i="31"/>
  <c r="AG13" i="31" s="1"/>
  <c r="AR13" i="31" s="1"/>
  <c r="AS13" i="31"/>
  <c r="AB13" i="31"/>
  <c r="AV13" i="31" s="1"/>
  <c r="AC13" i="31"/>
  <c r="AW13" i="31" s="1"/>
  <c r="AC18" i="31"/>
  <c r="AW16" i="31"/>
  <c r="AQ22" i="31"/>
  <c r="AZ15" i="31"/>
  <c r="AX18" i="31"/>
  <c r="AS86" i="31"/>
  <c r="AS24" i="31"/>
  <c r="BA86" i="31"/>
  <c r="BA24" i="31"/>
  <c r="AC12" i="31"/>
  <c r="AZ83" i="31"/>
  <c r="AY19" i="31"/>
  <c r="Z24" i="31"/>
  <c r="AS26" i="31"/>
  <c r="AA26" i="31"/>
  <c r="AX84" i="31"/>
  <c r="W32" i="31"/>
  <c r="S37" i="31"/>
  <c r="AQ32" i="31"/>
  <c r="AZ32" i="31"/>
  <c r="AZ37" i="31" s="1"/>
  <c r="AO37" i="31"/>
  <c r="AA35" i="31"/>
  <c r="AC35" i="31"/>
  <c r="AW35" i="31" s="1"/>
  <c r="AB35" i="31"/>
  <c r="AV35" i="31" s="1"/>
  <c r="AX41" i="31"/>
  <c r="AX83" i="31" s="1"/>
  <c r="AF42" i="31"/>
  <c r="AA60" i="31"/>
  <c r="AG60" i="31" s="1"/>
  <c r="AR60" i="31" s="1"/>
  <c r="AS60" i="31"/>
  <c r="AC60" i="31"/>
  <c r="AW60" i="31" s="1"/>
  <c r="AB60" i="31"/>
  <c r="AV60" i="31" s="1"/>
  <c r="AC61" i="31"/>
  <c r="AW61" i="31" s="1"/>
  <c r="AB61" i="31"/>
  <c r="AV61" i="31" s="1"/>
  <c r="AA61" i="31"/>
  <c r="AS65" i="31"/>
  <c r="AB65" i="31"/>
  <c r="AV65" i="31" s="1"/>
  <c r="AA65" i="31"/>
  <c r="AG65" i="31" s="1"/>
  <c r="AR65" i="31" s="1"/>
  <c r="AC65" i="31"/>
  <c r="AW65" i="31" s="1"/>
  <c r="Z77" i="31"/>
  <c r="AF77" i="31"/>
  <c r="AQ12" i="31"/>
  <c r="AU77" i="31"/>
  <c r="S83" i="31"/>
  <c r="AB14" i="31"/>
  <c r="V73" i="31"/>
  <c r="Z15" i="31"/>
  <c r="AD73" i="31"/>
  <c r="AF74" i="31" s="1"/>
  <c r="AH73" i="31"/>
  <c r="AL73" i="31"/>
  <c r="AP15" i="31"/>
  <c r="AT15" i="31"/>
  <c r="AB16" i="31"/>
  <c r="AS16" i="31"/>
  <c r="BA16" i="31"/>
  <c r="BA18" i="31" s="1"/>
  <c r="AA17" i="31"/>
  <c r="AA19" i="31"/>
  <c r="AQ20" i="31"/>
  <c r="AY20" i="31" s="1"/>
  <c r="AQ21" i="31"/>
  <c r="AY21" i="31" s="1"/>
  <c r="W22" i="31"/>
  <c r="AF22" i="31"/>
  <c r="AP22" i="31"/>
  <c r="AB23" i="31"/>
  <c r="S78" i="31"/>
  <c r="AF78" i="31"/>
  <c r="AF31" i="31"/>
  <c r="AS25" i="31"/>
  <c r="AX25" i="31"/>
  <c r="AQ26" i="31"/>
  <c r="AY26" i="31" s="1"/>
  <c r="AQ28" i="31"/>
  <c r="AY28" i="31" s="1"/>
  <c r="AP84" i="31"/>
  <c r="AQ29" i="31"/>
  <c r="BA29" i="31"/>
  <c r="BA84" i="31" s="1"/>
  <c r="AA30" i="31"/>
  <c r="AG30" i="31" s="1"/>
  <c r="AR30" i="31" s="1"/>
  <c r="S31" i="31"/>
  <c r="AP37" i="31"/>
  <c r="AT34" i="31"/>
  <c r="AT37" i="31" s="1"/>
  <c r="AA34" i="31"/>
  <c r="AS35" i="31"/>
  <c r="AB36" i="31"/>
  <c r="AV36" i="31" s="1"/>
  <c r="AS36" i="31"/>
  <c r="AA36" i="31"/>
  <c r="AT85" i="31"/>
  <c r="AT39" i="31"/>
  <c r="AB42" i="31"/>
  <c r="AV40" i="31"/>
  <c r="AA45" i="31"/>
  <c r="AS45" i="31"/>
  <c r="AC45" i="31"/>
  <c r="AW45" i="31" s="1"/>
  <c r="AB45" i="31"/>
  <c r="AV45" i="31" s="1"/>
  <c r="AA51" i="31"/>
  <c r="BA56" i="31"/>
  <c r="BA63" i="31"/>
  <c r="AG62" i="31"/>
  <c r="AR62" i="31" s="1"/>
  <c r="AQ72" i="31"/>
  <c r="AY67" i="31"/>
  <c r="AO15" i="31"/>
  <c r="AC20" i="31"/>
  <c r="AW20" i="31" s="1"/>
  <c r="Z22" i="31"/>
  <c r="BA65" i="31"/>
  <c r="BA83" i="31" s="1"/>
  <c r="AQ65" i="31"/>
  <c r="AY65" i="31" s="1"/>
  <c r="AY66" i="31" s="1"/>
  <c r="AA12" i="31"/>
  <c r="AQ13" i="31"/>
  <c r="AY13" i="31" s="1"/>
  <c r="W83" i="31"/>
  <c r="AC14" i="31"/>
  <c r="AP83" i="31"/>
  <c r="W15" i="31"/>
  <c r="AE73" i="31"/>
  <c r="AI73" i="31"/>
  <c r="AP74" i="31" s="1"/>
  <c r="AM73" i="31"/>
  <c r="AU15" i="31"/>
  <c r="AT16" i="31"/>
  <c r="AT18" i="31" s="1"/>
  <c r="AB17" i="31"/>
  <c r="AV17" i="31" s="1"/>
  <c r="AS17" i="31"/>
  <c r="AS83" i="31" s="1"/>
  <c r="AB19" i="31"/>
  <c r="AO22" i="31"/>
  <c r="AS19" i="31"/>
  <c r="AS22" i="31" s="1"/>
  <c r="AA20" i="31"/>
  <c r="AF86" i="31"/>
  <c r="AF24" i="31"/>
  <c r="AT23" i="31"/>
  <c r="AA25" i="31"/>
  <c r="W78" i="31"/>
  <c r="AB25" i="31"/>
  <c r="AO78" i="31"/>
  <c r="AZ25" i="31"/>
  <c r="AT25" i="31"/>
  <c r="AB26" i="31"/>
  <c r="AV26" i="31" s="1"/>
  <c r="AP31" i="31"/>
  <c r="AS28" i="31"/>
  <c r="AB28" i="31"/>
  <c r="AV28" i="31" s="1"/>
  <c r="AA28" i="31"/>
  <c r="AG28" i="31" s="1"/>
  <c r="AR28" i="31" s="1"/>
  <c r="AB29" i="31"/>
  <c r="AX37" i="31"/>
  <c r="AC41" i="31"/>
  <c r="AW41" i="31" s="1"/>
  <c r="AB41" i="31"/>
  <c r="AV41" i="31" s="1"/>
  <c r="AS41" i="31"/>
  <c r="AS42" i="31" s="1"/>
  <c r="AA41" i="31"/>
  <c r="AG41" i="31" s="1"/>
  <c r="AR41" i="31" s="1"/>
  <c r="AT56" i="31"/>
  <c r="AS61" i="31"/>
  <c r="W66" i="31"/>
  <c r="AF72" i="31"/>
  <c r="AX67" i="31"/>
  <c r="AX72" i="31" s="1"/>
  <c r="AS69" i="31"/>
  <c r="AA69" i="31"/>
  <c r="AG69" i="31" s="1"/>
  <c r="AR69" i="31" s="1"/>
  <c r="AC69" i="31"/>
  <c r="AW69" i="31" s="1"/>
  <c r="AB69" i="31"/>
  <c r="AV69" i="31" s="1"/>
  <c r="AA83" i="31"/>
  <c r="AF18" i="31"/>
  <c r="AP86" i="31"/>
  <c r="AP24" i="31"/>
  <c r="AQ78" i="31"/>
  <c r="AW25" i="31"/>
  <c r="W84" i="31"/>
  <c r="AA29" i="31"/>
  <c r="AC29" i="31"/>
  <c r="Y101" i="30"/>
  <c r="X101" i="30"/>
  <c r="S77" i="31"/>
  <c r="AB12" i="31"/>
  <c r="AO77" i="31"/>
  <c r="AS12" i="31"/>
  <c r="BA12" i="31"/>
  <c r="Z83" i="31"/>
  <c r="AF83" i="31"/>
  <c r="AU83" i="31"/>
  <c r="AY14" i="31"/>
  <c r="AY83" i="31" s="1"/>
  <c r="T73" i="31"/>
  <c r="X73" i="31"/>
  <c r="AF15" i="31"/>
  <c r="AJ73" i="31"/>
  <c r="AN73" i="31"/>
  <c r="AY16" i="31"/>
  <c r="AY18" i="31" s="1"/>
  <c r="AC17" i="31"/>
  <c r="AW17" i="31" s="1"/>
  <c r="AB20" i="31"/>
  <c r="AV20" i="31" s="1"/>
  <c r="W86" i="31"/>
  <c r="AA23" i="31"/>
  <c r="W24" i="31"/>
  <c r="AC23" i="31"/>
  <c r="AO86" i="31"/>
  <c r="AO24" i="31"/>
  <c r="AZ23" i="31"/>
  <c r="AQ23" i="31"/>
  <c r="AU86" i="31"/>
  <c r="AU24" i="31"/>
  <c r="AX24" i="31"/>
  <c r="AC26" i="31"/>
  <c r="AW26" i="31" s="1"/>
  <c r="AZ27" i="31"/>
  <c r="AS30" i="31"/>
  <c r="AS84" i="31" s="1"/>
  <c r="AO31" i="31"/>
  <c r="AF37" i="31"/>
  <c r="BA37" i="31"/>
  <c r="S85" i="31"/>
  <c r="S39" i="31"/>
  <c r="W38" i="31"/>
  <c r="AO85" i="31"/>
  <c r="AQ38" i="31"/>
  <c r="AO39" i="31"/>
  <c r="AZ38" i="31"/>
  <c r="AX85" i="31"/>
  <c r="AX39" i="31"/>
  <c r="AA42" i="31"/>
  <c r="BA42" i="31"/>
  <c r="AO80" i="31"/>
  <c r="AZ43" i="31"/>
  <c r="AQ43" i="31"/>
  <c r="AO47" i="31"/>
  <c r="AZ49" i="31"/>
  <c r="AZ77" i="31" s="1"/>
  <c r="AQ49" i="31"/>
  <c r="AY49" i="31" s="1"/>
  <c r="AO51" i="31"/>
  <c r="AS54" i="31"/>
  <c r="AA54" i="31"/>
  <c r="AC54" i="31"/>
  <c r="AW54" i="31" s="1"/>
  <c r="AB54" i="31"/>
  <c r="AV54" i="31" s="1"/>
  <c r="AF63" i="31"/>
  <c r="AX59" i="31"/>
  <c r="Z78" i="31"/>
  <c r="S84" i="31"/>
  <c r="AQ30" i="31"/>
  <c r="AY30" i="31" s="1"/>
  <c r="Z37" i="31"/>
  <c r="S42" i="31"/>
  <c r="AQ40" i="31"/>
  <c r="AP42" i="31"/>
  <c r="AC48" i="31"/>
  <c r="AG49" i="31"/>
  <c r="AR49" i="31" s="1"/>
  <c r="S51" i="31"/>
  <c r="W51" i="31"/>
  <c r="AQ56" i="31"/>
  <c r="AZ54" i="31"/>
  <c r="AZ56" i="31" s="1"/>
  <c r="AQ54" i="31"/>
  <c r="AY54" i="31" s="1"/>
  <c r="AC55" i="31"/>
  <c r="AW55" i="31" s="1"/>
  <c r="AS55" i="31"/>
  <c r="AO56" i="31"/>
  <c r="AX63" i="31"/>
  <c r="AZ60" i="31"/>
  <c r="AZ63" i="31" s="1"/>
  <c r="AQ60" i="31"/>
  <c r="AY60" i="31" s="1"/>
  <c r="Z66" i="31"/>
  <c r="AT64" i="31"/>
  <c r="AT66" i="31" s="1"/>
  <c r="AP66" i="31"/>
  <c r="AA68" i="31"/>
  <c r="AB68" i="31"/>
  <c r="AV68" i="31" s="1"/>
  <c r="AQ69" i="31"/>
  <c r="AY69" i="31" s="1"/>
  <c r="AZ69" i="31"/>
  <c r="AO72" i="31"/>
  <c r="W42" i="31"/>
  <c r="AC40" i="31"/>
  <c r="S80" i="31"/>
  <c r="W43" i="31"/>
  <c r="AF47" i="31"/>
  <c r="AX43" i="31"/>
  <c r="AF80" i="31"/>
  <c r="AS50" i="31"/>
  <c r="AB50" i="31"/>
  <c r="AC50" i="31"/>
  <c r="AW50" i="31" s="1"/>
  <c r="W56" i="31"/>
  <c r="AS52" i="31"/>
  <c r="AB52" i="31"/>
  <c r="AC52" i="31"/>
  <c r="AX56" i="31"/>
  <c r="AA53" i="31"/>
  <c r="AB53" i="31"/>
  <c r="AV53" i="31" s="1"/>
  <c r="AQ55" i="31"/>
  <c r="AY55" i="31" s="1"/>
  <c r="AZ55" i="31"/>
  <c r="S63" i="31"/>
  <c r="W57" i="31"/>
  <c r="AT58" i="31"/>
  <c r="AA58" i="31"/>
  <c r="W72" i="31"/>
  <c r="AS67" i="31"/>
  <c r="AS72" i="31" s="1"/>
  <c r="AB67" i="31"/>
  <c r="AC67" i="31"/>
  <c r="AA67" i="31"/>
  <c r="S24" i="31"/>
  <c r="S73" i="31" s="1"/>
  <c r="W74" i="31" s="1"/>
  <c r="AP78" i="31"/>
  <c r="AP76" i="31" s="1"/>
  <c r="AU78" i="31"/>
  <c r="BA25" i="31"/>
  <c r="Z84" i="31"/>
  <c r="AO84" i="31"/>
  <c r="AZ29" i="31"/>
  <c r="AT29" i="31"/>
  <c r="AT84" i="31" s="1"/>
  <c r="AA33" i="31"/>
  <c r="AG33" i="31" s="1"/>
  <c r="AR33" i="31" s="1"/>
  <c r="AS33" i="31"/>
  <c r="AS34" i="31"/>
  <c r="AB34" i="31"/>
  <c r="AV34" i="31" s="1"/>
  <c r="AQ34" i="31"/>
  <c r="AY34" i="31" s="1"/>
  <c r="AQ35" i="31"/>
  <c r="AY35" i="31" s="1"/>
  <c r="AQ36" i="31"/>
  <c r="AY36" i="31" s="1"/>
  <c r="Z80" i="31"/>
  <c r="AT43" i="31"/>
  <c r="AS44" i="31"/>
  <c r="AB44" i="31"/>
  <c r="AV44" i="31" s="1"/>
  <c r="AQ45" i="31"/>
  <c r="AY45" i="31" s="1"/>
  <c r="AA46" i="31"/>
  <c r="AG46" i="31" s="1"/>
  <c r="AR46" i="31" s="1"/>
  <c r="AQ46" i="31"/>
  <c r="AY46" i="31" s="1"/>
  <c r="AZ46" i="31"/>
  <c r="AS48" i="31"/>
  <c r="AS49" i="31"/>
  <c r="AY52" i="31"/>
  <c r="AY56" i="31" s="1"/>
  <c r="AA55" i="31"/>
  <c r="AG55" i="31" s="1"/>
  <c r="AR55" i="31" s="1"/>
  <c r="Z63" i="31"/>
  <c r="AQ59" i="31"/>
  <c r="AY59" i="31" s="1"/>
  <c r="AX64" i="31"/>
  <c r="AX66" i="31" s="1"/>
  <c r="AF66" i="31"/>
  <c r="Y76" i="31"/>
  <c r="Z75" i="31" s="1"/>
  <c r="I74" i="31"/>
  <c r="L76" i="31"/>
  <c r="AF39" i="31"/>
  <c r="AU80" i="31"/>
  <c r="AQ48" i="31"/>
  <c r="AT51" i="31"/>
  <c r="AX51" i="31"/>
  <c r="S56" i="31"/>
  <c r="AP56" i="31"/>
  <c r="AQ63" i="31"/>
  <c r="AY57" i="31"/>
  <c r="AY63" i="31" s="1"/>
  <c r="AU63" i="31"/>
  <c r="AS59" i="31"/>
  <c r="AB59" i="31"/>
  <c r="AV59" i="31" s="1"/>
  <c r="AA59" i="31"/>
  <c r="AG59" i="31" s="1"/>
  <c r="AR59" i="31" s="1"/>
  <c r="AO63" i="31"/>
  <c r="AC66" i="31"/>
  <c r="AW64" i="31"/>
  <c r="AW66" i="31" s="1"/>
  <c r="Z72" i="31"/>
  <c r="AT67" i="31"/>
  <c r="AT72" i="31" s="1"/>
  <c r="AQ70" i="31"/>
  <c r="AY70" i="31" s="1"/>
  <c r="AZ70" i="31"/>
  <c r="J76" i="31"/>
  <c r="AJ76" i="31"/>
  <c r="AP80" i="31"/>
  <c r="AT57" i="31"/>
  <c r="AT63" i="31" s="1"/>
  <c r="AB58" i="31"/>
  <c r="AV58" i="31" s="1"/>
  <c r="AS58" i="31"/>
  <c r="AB62" i="31"/>
  <c r="AV62" i="31" s="1"/>
  <c r="AS62" i="31"/>
  <c r="AB64" i="31"/>
  <c r="AS64" i="31"/>
  <c r="AS66" i="31" s="1"/>
  <c r="BA64" i="31"/>
  <c r="BA66" i="31" s="1"/>
  <c r="AB70" i="31"/>
  <c r="AV70" i="31" s="1"/>
  <c r="K76" i="31"/>
  <c r="O76" i="31"/>
  <c r="AD76" i="31"/>
  <c r="AF75" i="31" s="1"/>
  <c r="S72" i="31"/>
  <c r="AP72" i="31"/>
  <c r="BA67" i="31"/>
  <c r="BA72" i="31" s="1"/>
  <c r="AI76" i="31"/>
  <c r="AP75" i="31" s="1"/>
  <c r="AM76" i="31"/>
  <c r="AB71" i="31"/>
  <c r="AS71" i="31"/>
  <c r="M101" i="30"/>
  <c r="J101" i="30"/>
  <c r="N101" i="30"/>
  <c r="R101" i="30"/>
  <c r="P100" i="30" s="1"/>
  <c r="AH101" i="30"/>
  <c r="AL101" i="30"/>
  <c r="AP100" i="30"/>
  <c r="AL186" i="29"/>
  <c r="AA21" i="30"/>
  <c r="AB21" i="30"/>
  <c r="AV21" i="30" s="1"/>
  <c r="AC21" i="30"/>
  <c r="AW21" i="30" s="1"/>
  <c r="AS21" i="30"/>
  <c r="BA28" i="30"/>
  <c r="BA36" i="30"/>
  <c r="AG50" i="30"/>
  <c r="AR50" i="30" s="1"/>
  <c r="AX15" i="30"/>
  <c r="AA19" i="30"/>
  <c r="AG19" i="30" s="1"/>
  <c r="AR19" i="30" s="1"/>
  <c r="AS19" i="30"/>
  <c r="AB19" i="30"/>
  <c r="AV19" i="30" s="1"/>
  <c r="AC19" i="30"/>
  <c r="AW19" i="30" s="1"/>
  <c r="AG26" i="30"/>
  <c r="AR26" i="30" s="1"/>
  <c r="AA27" i="30"/>
  <c r="AS27" i="30"/>
  <c r="AC27" i="30"/>
  <c r="AW27" i="30" s="1"/>
  <c r="AB27" i="30"/>
  <c r="AV27" i="30" s="1"/>
  <c r="AT15" i="30"/>
  <c r="AS22" i="30"/>
  <c r="AA22" i="30"/>
  <c r="AB22" i="30"/>
  <c r="AV22" i="30" s="1"/>
  <c r="AC22" i="30"/>
  <c r="AW22" i="30" s="1"/>
  <c r="AT36" i="30"/>
  <c r="AC14" i="30"/>
  <c r="W17" i="30"/>
  <c r="AC18" i="30"/>
  <c r="W110" i="30"/>
  <c r="N186" i="29"/>
  <c r="Z108" i="30"/>
  <c r="AF108" i="30"/>
  <c r="AQ14" i="30"/>
  <c r="AF17" i="30"/>
  <c r="AF103" i="30"/>
  <c r="AF23" i="30"/>
  <c r="AQ18" i="30"/>
  <c r="AU103" i="30"/>
  <c r="AZ19" i="30"/>
  <c r="Z109" i="30"/>
  <c r="AX20" i="30"/>
  <c r="AX109" i="30" s="1"/>
  <c r="AZ22" i="30"/>
  <c r="AO28" i="30"/>
  <c r="AQ24" i="30"/>
  <c r="Z28" i="30"/>
  <c r="AO110" i="30"/>
  <c r="AO30" i="30"/>
  <c r="AZ29" i="30"/>
  <c r="AT29" i="30"/>
  <c r="BA110" i="30"/>
  <c r="BA30" i="30"/>
  <c r="Z30" i="30"/>
  <c r="AC35" i="30"/>
  <c r="AW35" i="30" s="1"/>
  <c r="AS35" i="30"/>
  <c r="AP36" i="30"/>
  <c r="AZ37" i="30"/>
  <c r="AO43" i="30"/>
  <c r="AQ37" i="30"/>
  <c r="AC39" i="30"/>
  <c r="AW39" i="30" s="1"/>
  <c r="AS39" i="30"/>
  <c r="AA39" i="30"/>
  <c r="Z43" i="30"/>
  <c r="AQ44" i="30"/>
  <c r="AO47" i="30"/>
  <c r="AX47" i="30"/>
  <c r="AA45" i="30"/>
  <c r="AS46" i="30"/>
  <c r="AB46" i="30"/>
  <c r="AV46" i="30" s="1"/>
  <c r="AA46" i="30"/>
  <c r="AG46" i="30" s="1"/>
  <c r="AR46" i="30" s="1"/>
  <c r="AP53" i="30"/>
  <c r="BA48" i="30"/>
  <c r="BA53" i="30" s="1"/>
  <c r="AB50" i="30"/>
  <c r="AV50" i="30" s="1"/>
  <c r="AG54" i="30"/>
  <c r="AP60" i="30"/>
  <c r="BA54" i="30"/>
  <c r="AQ54" i="30"/>
  <c r="BA55" i="30"/>
  <c r="BA105" i="30" s="1"/>
  <c r="AQ55" i="30"/>
  <c r="AY55" i="30" s="1"/>
  <c r="AA56" i="30"/>
  <c r="AS56" i="30"/>
  <c r="AC56" i="30"/>
  <c r="AW56" i="30" s="1"/>
  <c r="AW60" i="30" s="1"/>
  <c r="AB56" i="30"/>
  <c r="AV56" i="30" s="1"/>
  <c r="AC57" i="30"/>
  <c r="AW57" i="30" s="1"/>
  <c r="AA57" i="30"/>
  <c r="AS57" i="30"/>
  <c r="AC58" i="30"/>
  <c r="AW58" i="30" s="1"/>
  <c r="AS58" i="30"/>
  <c r="AA58" i="30"/>
  <c r="AB58" i="30"/>
  <c r="AV58" i="30" s="1"/>
  <c r="AF70" i="30"/>
  <c r="AA68" i="30"/>
  <c r="AC68" i="30"/>
  <c r="AW68" i="30" s="1"/>
  <c r="AB68" i="30"/>
  <c r="AV68" i="30" s="1"/>
  <c r="AZ69" i="30"/>
  <c r="AO70" i="30"/>
  <c r="S73" i="30"/>
  <c r="W71" i="30"/>
  <c r="AZ89" i="30"/>
  <c r="AQ89" i="30"/>
  <c r="AY89" i="30" s="1"/>
  <c r="AX108" i="30"/>
  <c r="W109" i="30"/>
  <c r="AS20" i="30"/>
  <c r="AS109" i="30" s="1"/>
  <c r="AB20" i="30"/>
  <c r="AP23" i="30"/>
  <c r="AA110" i="30"/>
  <c r="AF110" i="30"/>
  <c r="AF30" i="30"/>
  <c r="AS29" i="30"/>
  <c r="AX29" i="30"/>
  <c r="AO36" i="30"/>
  <c r="AZ31" i="30"/>
  <c r="AQ31" i="30"/>
  <c r="S105" i="30"/>
  <c r="W32" i="30"/>
  <c r="AS37" i="30"/>
  <c r="AA37" i="30"/>
  <c r="W43" i="30"/>
  <c r="AA41" i="30"/>
  <c r="AC41" i="30"/>
  <c r="AW41" i="30" s="1"/>
  <c r="AB41" i="30"/>
  <c r="AV41" i="30" s="1"/>
  <c r="AS44" i="30"/>
  <c r="AA44" i="30"/>
  <c r="AQ45" i="30"/>
  <c r="AY45" i="30" s="1"/>
  <c r="AZ45" i="30"/>
  <c r="W47" i="30"/>
  <c r="AS48" i="30"/>
  <c r="AB48" i="30"/>
  <c r="AA48" i="30"/>
  <c r="AQ50" i="30"/>
  <c r="AY50" i="30" s="1"/>
  <c r="AZ50" i="30"/>
  <c r="AZ108" i="30" s="1"/>
  <c r="AC51" i="30"/>
  <c r="AW51" i="30" s="1"/>
  <c r="AB51" i="30"/>
  <c r="AV51" i="30" s="1"/>
  <c r="AS51" i="30"/>
  <c r="AA51" i="30"/>
  <c r="AG52" i="30"/>
  <c r="AR52" i="30" s="1"/>
  <c r="BA52" i="30"/>
  <c r="AQ52" i="30"/>
  <c r="AY52" i="30" s="1"/>
  <c r="AZ56" i="30"/>
  <c r="AZ60" i="30" s="1"/>
  <c r="AO60" i="30"/>
  <c r="AQ56" i="30"/>
  <c r="AY56" i="30" s="1"/>
  <c r="AB63" i="30"/>
  <c r="AV63" i="30" s="1"/>
  <c r="AC63" i="30"/>
  <c r="AW63" i="30" s="1"/>
  <c r="AA63" i="30"/>
  <c r="AT70" i="30"/>
  <c r="AT72" i="30"/>
  <c r="Z73" i="30"/>
  <c r="AA83" i="30"/>
  <c r="AO102" i="30"/>
  <c r="AA13" i="30"/>
  <c r="S99" i="30"/>
  <c r="AF15" i="30"/>
  <c r="AZ15" i="30"/>
  <c r="AQ16" i="30"/>
  <c r="W12" i="30"/>
  <c r="AP102" i="30"/>
  <c r="AB13" i="30"/>
  <c r="AV13" i="30" s="1"/>
  <c r="AS13" i="30"/>
  <c r="AA14" i="30"/>
  <c r="U98" i="30"/>
  <c r="Y98" i="30"/>
  <c r="Z99" i="30" s="1"/>
  <c r="AO15" i="30"/>
  <c r="BA15" i="30"/>
  <c r="AA16" i="30"/>
  <c r="AA18" i="30"/>
  <c r="AZ23" i="30"/>
  <c r="AA20" i="30"/>
  <c r="AT20" i="30"/>
  <c r="AT109" i="30" s="1"/>
  <c r="AY20" i="30"/>
  <c r="Z23" i="30"/>
  <c r="AX23" i="30"/>
  <c r="W24" i="30"/>
  <c r="W103" i="30" s="1"/>
  <c r="AZ24" i="30"/>
  <c r="AZ28" i="30" s="1"/>
  <c r="AA25" i="30"/>
  <c r="AG25" i="30" s="1"/>
  <c r="AR25" i="30" s="1"/>
  <c r="AS25" i="30"/>
  <c r="AS26" i="30"/>
  <c r="AB26" i="30"/>
  <c r="AV26" i="30" s="1"/>
  <c r="AQ26" i="30"/>
  <c r="AY26" i="30" s="1"/>
  <c r="AQ27" i="30"/>
  <c r="AY27" i="30" s="1"/>
  <c r="AF28" i="30"/>
  <c r="AP28" i="30"/>
  <c r="AB29" i="30"/>
  <c r="W30" i="30"/>
  <c r="AA30" i="30"/>
  <c r="AO105" i="30"/>
  <c r="AQ32" i="30"/>
  <c r="AS34" i="30"/>
  <c r="AB34" i="30"/>
  <c r="AV34" i="30" s="1"/>
  <c r="AA34" i="30"/>
  <c r="AG34" i="30" s="1"/>
  <c r="AR34" i="30" s="1"/>
  <c r="AB37" i="30"/>
  <c r="AP43" i="30"/>
  <c r="AT40" i="30"/>
  <c r="AT108" i="30" s="1"/>
  <c r="AB44" i="30"/>
  <c r="AP47" i="30"/>
  <c r="BA44" i="30"/>
  <c r="BA47" i="30" s="1"/>
  <c r="AZ47" i="30"/>
  <c r="AC48" i="30"/>
  <c r="AY53" i="30"/>
  <c r="AZ53" i="30"/>
  <c r="AS50" i="30"/>
  <c r="AT60" i="30"/>
  <c r="Z64" i="30"/>
  <c r="AY65" i="30"/>
  <c r="AQ66" i="30"/>
  <c r="AY66" i="30" s="1"/>
  <c r="AZ66" i="30"/>
  <c r="AS69" i="30"/>
  <c r="AC69" i="30"/>
  <c r="AW69" i="30" s="1"/>
  <c r="S70" i="30"/>
  <c r="AP70" i="30"/>
  <c r="AS75" i="30"/>
  <c r="AB75" i="30"/>
  <c r="AV75" i="30" s="1"/>
  <c r="AA75" i="30"/>
  <c r="AG75" i="30" s="1"/>
  <c r="AR75" i="30" s="1"/>
  <c r="AC75" i="30"/>
  <c r="AW75" i="30" s="1"/>
  <c r="AZ76" i="30"/>
  <c r="AQ76" i="30"/>
  <c r="AY76" i="30" s="1"/>
  <c r="AO79" i="30"/>
  <c r="S90" i="30"/>
  <c r="W85" i="30"/>
  <c r="W90" i="30" s="1"/>
  <c r="AA89" i="30"/>
  <c r="AS89" i="30"/>
  <c r="AC89" i="30"/>
  <c r="AW89" i="30" s="1"/>
  <c r="AB89" i="30"/>
  <c r="AV89" i="30" s="1"/>
  <c r="AC16" i="30"/>
  <c r="Z102" i="30"/>
  <c r="AF102" i="30"/>
  <c r="AF101" i="30" s="1"/>
  <c r="AQ12" i="30"/>
  <c r="AU102" i="30"/>
  <c r="AB14" i="30"/>
  <c r="AO108" i="30"/>
  <c r="AS14" i="30"/>
  <c r="BA14" i="30"/>
  <c r="BA108" i="30" s="1"/>
  <c r="V98" i="30"/>
  <c r="Z15" i="30"/>
  <c r="AD98" i="30"/>
  <c r="AF99" i="30" s="1"/>
  <c r="AH98" i="30"/>
  <c r="AO99" i="30" s="1"/>
  <c r="AL98" i="30"/>
  <c r="AP15" i="30"/>
  <c r="AB16" i="30"/>
  <c r="AS16" i="30"/>
  <c r="BA16" i="30"/>
  <c r="Z17" i="30"/>
  <c r="AP17" i="30"/>
  <c r="AT17" i="30"/>
  <c r="AX17" i="30"/>
  <c r="S103" i="30"/>
  <c r="S101" i="30" s="1"/>
  <c r="AB18" i="30"/>
  <c r="AO103" i="30"/>
  <c r="AS18" i="30"/>
  <c r="BA18" i="30"/>
  <c r="AC20" i="30"/>
  <c r="AP109" i="30"/>
  <c r="BA20" i="30"/>
  <c r="AU109" i="30"/>
  <c r="S23" i="30"/>
  <c r="S98" i="30" s="1"/>
  <c r="W99" i="30" s="1"/>
  <c r="W23" i="30"/>
  <c r="AO23" i="30"/>
  <c r="AB25" i="30"/>
  <c r="AV25" i="30" s="1"/>
  <c r="AC29" i="30"/>
  <c r="AQ29" i="30"/>
  <c r="W31" i="30"/>
  <c r="AZ35" i="30"/>
  <c r="AZ109" i="30" s="1"/>
  <c r="AQ35" i="30"/>
  <c r="AY35" i="30" s="1"/>
  <c r="AC37" i="30"/>
  <c r="BA37" i="30"/>
  <c r="BA43" i="30" s="1"/>
  <c r="AZ41" i="30"/>
  <c r="AQ41" i="30"/>
  <c r="AY41" i="30" s="1"/>
  <c r="AB42" i="30"/>
  <c r="AV42" i="30" s="1"/>
  <c r="AS42" i="30"/>
  <c r="AA42" i="30"/>
  <c r="AG42" i="30" s="1"/>
  <c r="AR42" i="30" s="1"/>
  <c r="AC44" i="30"/>
  <c r="AT47" i="30"/>
  <c r="AQ46" i="30"/>
  <c r="AY46" i="30" s="1"/>
  <c r="AF47" i="30"/>
  <c r="AF53" i="30"/>
  <c r="AX48" i="30"/>
  <c r="AX53" i="30" s="1"/>
  <c r="S53" i="30"/>
  <c r="W49" i="30"/>
  <c r="AU60" i="30"/>
  <c r="AU98" i="30" s="1"/>
  <c r="AT61" i="30"/>
  <c r="AT64" i="30" s="1"/>
  <c r="AS63" i="30"/>
  <c r="W64" i="30"/>
  <c r="AS65" i="30"/>
  <c r="AA65" i="30"/>
  <c r="AC65" i="30"/>
  <c r="AB65" i="30"/>
  <c r="AZ65" i="30"/>
  <c r="AZ70" i="30" s="1"/>
  <c r="AG66" i="30"/>
  <c r="AR66" i="30" s="1"/>
  <c r="AQ67" i="30"/>
  <c r="AY67" i="30" s="1"/>
  <c r="AS68" i="30"/>
  <c r="AC72" i="30"/>
  <c r="AW72" i="30" s="1"/>
  <c r="AS72" i="30"/>
  <c r="AA72" i="30"/>
  <c r="AG72" i="30" s="1"/>
  <c r="AR72" i="30" s="1"/>
  <c r="AB72" i="30"/>
  <c r="AV72" i="30" s="1"/>
  <c r="AT74" i="30"/>
  <c r="AT79" i="30" s="1"/>
  <c r="Z79" i="30"/>
  <c r="AA76" i="30"/>
  <c r="AG76" i="30" s="1"/>
  <c r="AR76" i="30" s="1"/>
  <c r="AS76" i="30"/>
  <c r="AC76" i="30"/>
  <c r="AW76" i="30" s="1"/>
  <c r="AB76" i="30"/>
  <c r="AV76" i="30" s="1"/>
  <c r="AC77" i="30"/>
  <c r="AW77" i="30" s="1"/>
  <c r="AB77" i="30"/>
  <c r="AV77" i="30" s="1"/>
  <c r="AA77" i="30"/>
  <c r="AQ77" i="30"/>
  <c r="AY77" i="30" s="1"/>
  <c r="AY79" i="30" s="1"/>
  <c r="AZ77" i="30"/>
  <c r="Z83" i="30"/>
  <c r="AT80" i="30"/>
  <c r="AT83" i="30" s="1"/>
  <c r="AP105" i="30"/>
  <c r="AX32" i="30"/>
  <c r="AX105" i="30" s="1"/>
  <c r="AB33" i="30"/>
  <c r="AS33" i="30"/>
  <c r="AF43" i="30"/>
  <c r="AB38" i="30"/>
  <c r="AV38" i="30" s="1"/>
  <c r="AQ38" i="30"/>
  <c r="AY38" i="30" s="1"/>
  <c r="Z47" i="30"/>
  <c r="AB45" i="30"/>
  <c r="AV45" i="30" s="1"/>
  <c r="Z53" i="30"/>
  <c r="AS52" i="30"/>
  <c r="AB52" i="30"/>
  <c r="AV52" i="30" s="1"/>
  <c r="W60" i="30"/>
  <c r="AS54" i="30"/>
  <c r="AS60" i="30" s="1"/>
  <c r="AB54" i="30"/>
  <c r="AF60" i="30"/>
  <c r="AU64" i="30"/>
  <c r="AS67" i="30"/>
  <c r="AB67" i="30"/>
  <c r="AV67" i="30" s="1"/>
  <c r="AA67" i="30"/>
  <c r="AG67" i="30" s="1"/>
  <c r="AR67" i="30" s="1"/>
  <c r="AQ71" i="30"/>
  <c r="AZ71" i="30"/>
  <c r="AZ73" i="30" s="1"/>
  <c r="AT73" i="30"/>
  <c r="AX73" i="30"/>
  <c r="AO73" i="30"/>
  <c r="AQ79" i="30"/>
  <c r="AS82" i="30"/>
  <c r="AB82" i="30"/>
  <c r="AV82" i="30" s="1"/>
  <c r="AA82" i="30"/>
  <c r="AC82" i="30"/>
  <c r="AW82" i="30" s="1"/>
  <c r="AW84" i="30"/>
  <c r="AY84" i="30"/>
  <c r="AY90" i="30" s="1"/>
  <c r="AC87" i="30"/>
  <c r="AW87" i="30" s="1"/>
  <c r="AB87" i="30"/>
  <c r="AV87" i="30" s="1"/>
  <c r="AS87" i="30"/>
  <c r="AA87" i="30"/>
  <c r="AG87" i="30" s="1"/>
  <c r="AR87" i="30" s="1"/>
  <c r="AF97" i="30"/>
  <c r="AX91" i="30"/>
  <c r="AX97" i="30" s="1"/>
  <c r="AT97" i="30"/>
  <c r="AA94" i="30"/>
  <c r="AG94" i="30" s="1"/>
  <c r="AR94" i="30" s="1"/>
  <c r="AB94" i="30"/>
  <c r="AV94" i="30" s="1"/>
  <c r="AS94" i="30"/>
  <c r="AC94" i="30"/>
  <c r="AW94" i="30" s="1"/>
  <c r="S109" i="30"/>
  <c r="AO109" i="30"/>
  <c r="Z105" i="30"/>
  <c r="AU105" i="30"/>
  <c r="AS40" i="30"/>
  <c r="AB40" i="30"/>
  <c r="AV40" i="30" s="1"/>
  <c r="AQ42" i="30"/>
  <c r="AY42" i="30" s="1"/>
  <c r="AT53" i="30"/>
  <c r="AO53" i="30"/>
  <c r="Z60" i="30"/>
  <c r="AX60" i="30"/>
  <c r="AS55" i="30"/>
  <c r="AA55" i="30"/>
  <c r="AG55" i="30" s="1"/>
  <c r="AR55" i="30" s="1"/>
  <c r="AQ57" i="30"/>
  <c r="AY57" i="30" s="1"/>
  <c r="AZ57" i="30"/>
  <c r="BA59" i="30"/>
  <c r="AQ59" i="30"/>
  <c r="AY59" i="30" s="1"/>
  <c r="AW61" i="30"/>
  <c r="BA61" i="30"/>
  <c r="BA64" i="30" s="1"/>
  <c r="AP64" i="30"/>
  <c r="AQ61" i="30"/>
  <c r="AA62" i="30"/>
  <c r="AG62" i="30" s="1"/>
  <c r="AR62" i="30" s="1"/>
  <c r="AC62" i="30"/>
  <c r="AW62" i="30" s="1"/>
  <c r="AZ62" i="30"/>
  <c r="AZ64" i="30" s="1"/>
  <c r="AQ62" i="30"/>
  <c r="AY62" i="30" s="1"/>
  <c r="AX70" i="30"/>
  <c r="AT66" i="30"/>
  <c r="AT105" i="30" s="1"/>
  <c r="Z70" i="30"/>
  <c r="AX72" i="30"/>
  <c r="AF73" i="30"/>
  <c r="AX74" i="30"/>
  <c r="AX79" i="30" s="1"/>
  <c r="AF79" i="30"/>
  <c r="AU79" i="30"/>
  <c r="AC78" i="30"/>
  <c r="AW78" i="30" s="1"/>
  <c r="AS78" i="30"/>
  <c r="AB78" i="30"/>
  <c r="AV78" i="30" s="1"/>
  <c r="AA78" i="30"/>
  <c r="V101" i="30"/>
  <c r="AF90" i="30"/>
  <c r="AX84" i="30"/>
  <c r="AX90" i="30" s="1"/>
  <c r="AU90" i="30"/>
  <c r="AQ86" i="30"/>
  <c r="AY86" i="30" s="1"/>
  <c r="AZ86" i="30"/>
  <c r="AZ91" i="30"/>
  <c r="AQ91" i="30"/>
  <c r="AO97" i="30"/>
  <c r="AS92" i="30"/>
  <c r="AS97" i="30" s="1"/>
  <c r="AB92" i="30"/>
  <c r="AV92" i="30" s="1"/>
  <c r="AA92" i="30"/>
  <c r="AS59" i="30"/>
  <c r="AB59" i="30"/>
  <c r="AS61" i="30"/>
  <c r="AS64" i="30" s="1"/>
  <c r="AB61" i="30"/>
  <c r="AF64" i="30"/>
  <c r="AQ63" i="30"/>
  <c r="AY63" i="30" s="1"/>
  <c r="AU73" i="30"/>
  <c r="S79" i="30"/>
  <c r="BA75" i="30"/>
  <c r="BA79" i="30" s="1"/>
  <c r="AP79" i="30"/>
  <c r="AX83" i="30"/>
  <c r="AY80" i="30"/>
  <c r="AY83" i="30" s="1"/>
  <c r="AQ82" i="30"/>
  <c r="AY82" i="30" s="1"/>
  <c r="AS84" i="30"/>
  <c r="AB84" i="30"/>
  <c r="AA84" i="30"/>
  <c r="AB86" i="30"/>
  <c r="W97" i="30"/>
  <c r="AA91" i="30"/>
  <c r="AC91" i="30"/>
  <c r="AB91" i="30"/>
  <c r="BA92" i="30"/>
  <c r="AQ92" i="30"/>
  <c r="AY92" i="30" s="1"/>
  <c r="AG95" i="30"/>
  <c r="AR95" i="30" s="1"/>
  <c r="AZ95" i="30"/>
  <c r="AC80" i="30"/>
  <c r="AS80" i="30"/>
  <c r="AS83" i="30" s="1"/>
  <c r="AB80" i="30"/>
  <c r="AQ81" i="30"/>
  <c r="AY81" i="30" s="1"/>
  <c r="AZ81" i="30"/>
  <c r="AZ83" i="30" s="1"/>
  <c r="BA84" i="30"/>
  <c r="AP90" i="30"/>
  <c r="AZ90" i="30"/>
  <c r="AS86" i="30"/>
  <c r="BA88" i="30"/>
  <c r="AQ88" i="30"/>
  <c r="AY88" i="30" s="1"/>
  <c r="Z90" i="30"/>
  <c r="AC92" i="30"/>
  <c r="AW92" i="30" s="1"/>
  <c r="AS88" i="30"/>
  <c r="AB88" i="30"/>
  <c r="AV88" i="30" s="1"/>
  <c r="AP97" i="30"/>
  <c r="BA91" i="30"/>
  <c r="BA97" i="30" s="1"/>
  <c r="AS93" i="30"/>
  <c r="AB93" i="30"/>
  <c r="AV93" i="30" s="1"/>
  <c r="AA93" i="30"/>
  <c r="W74" i="30"/>
  <c r="AP83" i="30"/>
  <c r="AO90" i="30"/>
  <c r="S97" i="30"/>
  <c r="AC96" i="30"/>
  <c r="AW96" i="30" s="1"/>
  <c r="AS96" i="30"/>
  <c r="AB96" i="30"/>
  <c r="AV96" i="30" s="1"/>
  <c r="AE101" i="30"/>
  <c r="AJ101" i="30"/>
  <c r="T101" i="30"/>
  <c r="AZ94" i="30"/>
  <c r="AQ94" i="30"/>
  <c r="AY94" i="30" s="1"/>
  <c r="K101" i="30"/>
  <c r="O101" i="30"/>
  <c r="AD101" i="30"/>
  <c r="U186" i="29"/>
  <c r="Y186" i="29"/>
  <c r="Z185" i="29" s="1"/>
  <c r="AK186" i="29"/>
  <c r="L186" i="29"/>
  <c r="P186" i="29"/>
  <c r="T186" i="29"/>
  <c r="W31" i="29"/>
  <c r="AC29" i="29"/>
  <c r="AA29" i="29"/>
  <c r="AS29" i="29"/>
  <c r="AB29" i="29"/>
  <c r="AS37" i="29"/>
  <c r="AC37" i="29"/>
  <c r="AW37" i="29" s="1"/>
  <c r="AB37" i="29"/>
  <c r="AV37" i="29" s="1"/>
  <c r="AA37" i="29"/>
  <c r="AA44" i="29"/>
  <c r="AG44" i="29" s="1"/>
  <c r="AR44" i="29" s="1"/>
  <c r="AB44" i="29"/>
  <c r="AV44" i="29" s="1"/>
  <c r="AS44" i="29"/>
  <c r="AS46" i="29" s="1"/>
  <c r="AC44" i="29"/>
  <c r="AW44" i="29" s="1"/>
  <c r="AW61" i="29"/>
  <c r="AA24" i="29"/>
  <c r="AS24" i="29"/>
  <c r="AS25" i="29" s="1"/>
  <c r="AB24" i="29"/>
  <c r="AV24" i="29" s="1"/>
  <c r="AC24" i="29"/>
  <c r="AW24" i="29" s="1"/>
  <c r="AC41" i="29"/>
  <c r="AW41" i="29" s="1"/>
  <c r="AS41" i="29"/>
  <c r="AB41" i="29"/>
  <c r="AV41" i="29" s="1"/>
  <c r="AA41" i="29"/>
  <c r="AA27" i="29"/>
  <c r="AG27" i="29" s="1"/>
  <c r="AR27" i="29" s="1"/>
  <c r="AC27" i="29"/>
  <c r="AW27" i="29" s="1"/>
  <c r="AS27" i="29"/>
  <c r="AB27" i="29"/>
  <c r="AV27" i="29" s="1"/>
  <c r="AX31" i="29"/>
  <c r="AW32" i="29"/>
  <c r="AY51" i="29"/>
  <c r="AY53" i="29" s="1"/>
  <c r="AY71" i="29"/>
  <c r="AS81" i="29"/>
  <c r="AA81" i="29"/>
  <c r="AB81" i="29"/>
  <c r="AV81" i="29" s="1"/>
  <c r="AC81" i="29"/>
  <c r="AW81" i="29" s="1"/>
  <c r="W19" i="29"/>
  <c r="AC17" i="29"/>
  <c r="AA17" i="29"/>
  <c r="AS17" i="29"/>
  <c r="AS19" i="29" s="1"/>
  <c r="AB17" i="29"/>
  <c r="AA45" i="29"/>
  <c r="AC45" i="29"/>
  <c r="AW45" i="29" s="1"/>
  <c r="AS45" i="29"/>
  <c r="AB45" i="29"/>
  <c r="AV45" i="29" s="1"/>
  <c r="AT193" i="29"/>
  <c r="AX19" i="29"/>
  <c r="AW20" i="29"/>
  <c r="AQ34" i="29"/>
  <c r="W42" i="29"/>
  <c r="BA42" i="29"/>
  <c r="AA40" i="29"/>
  <c r="AG40" i="29" s="1"/>
  <c r="AR40" i="29" s="1"/>
  <c r="AS40" i="29"/>
  <c r="AB40" i="29"/>
  <c r="AV40" i="29" s="1"/>
  <c r="AC40" i="29"/>
  <c r="AW40" i="29" s="1"/>
  <c r="AQ50" i="29"/>
  <c r="AY47" i="29"/>
  <c r="BA50" i="29"/>
  <c r="AQ64" i="29"/>
  <c r="AQ76" i="29"/>
  <c r="AY72" i="29"/>
  <c r="AS92" i="29"/>
  <c r="AA92" i="29"/>
  <c r="AG92" i="29" s="1"/>
  <c r="AR92" i="29" s="1"/>
  <c r="AB92" i="29"/>
  <c r="AV92" i="29" s="1"/>
  <c r="AC92" i="29"/>
  <c r="AW92" i="29" s="1"/>
  <c r="Z194" i="29"/>
  <c r="AT80" i="29"/>
  <c r="AA85" i="29"/>
  <c r="AS85" i="29"/>
  <c r="AB85" i="29"/>
  <c r="AV85" i="29" s="1"/>
  <c r="AC85" i="29"/>
  <c r="AW85" i="29" s="1"/>
  <c r="AO100" i="29"/>
  <c r="AZ95" i="29"/>
  <c r="AZ100" i="29" s="1"/>
  <c r="AQ95" i="29"/>
  <c r="S13" i="29"/>
  <c r="AE183" i="29"/>
  <c r="AI183" i="29"/>
  <c r="AM183" i="29"/>
  <c r="W14" i="29"/>
  <c r="AP187" i="29"/>
  <c r="S193" i="29"/>
  <c r="AO193" i="29"/>
  <c r="Z16" i="29"/>
  <c r="AP16" i="29"/>
  <c r="AT16" i="29"/>
  <c r="AX16" i="29"/>
  <c r="AA18" i="29"/>
  <c r="AA20" i="29"/>
  <c r="AQ21" i="29"/>
  <c r="AY21" i="29" s="1"/>
  <c r="AF22" i="29"/>
  <c r="AQ23" i="29"/>
  <c r="W25" i="29"/>
  <c r="W26" i="29"/>
  <c r="Z28" i="29"/>
  <c r="Z183" i="29" s="1"/>
  <c r="AA30" i="29"/>
  <c r="AA32" i="29"/>
  <c r="AQ33" i="29"/>
  <c r="AY33" i="29" s="1"/>
  <c r="AF34" i="29"/>
  <c r="AQ35" i="29"/>
  <c r="W36" i="29"/>
  <c r="AQ37" i="29"/>
  <c r="AY37" i="29" s="1"/>
  <c r="AQ39" i="29"/>
  <c r="AO42" i="29"/>
  <c r="AQ43" i="29"/>
  <c r="AP46" i="29"/>
  <c r="AA48" i="29"/>
  <c r="AQ49" i="29"/>
  <c r="AY49" i="29" s="1"/>
  <c r="AO50" i="29"/>
  <c r="AS52" i="29"/>
  <c r="AS53" i="29" s="1"/>
  <c r="AB52" i="29"/>
  <c r="AV52" i="29" s="1"/>
  <c r="AQ52" i="29"/>
  <c r="AY52" i="29" s="1"/>
  <c r="W53" i="29"/>
  <c r="AF53" i="29"/>
  <c r="AS54" i="29"/>
  <c r="AB54" i="29"/>
  <c r="AQ54" i="29"/>
  <c r="AO57" i="29"/>
  <c r="AS58" i="29"/>
  <c r="AC59" i="29"/>
  <c r="AW59" i="29" s="1"/>
  <c r="AS59" i="29"/>
  <c r="AB59" i="29"/>
  <c r="AV59" i="29" s="1"/>
  <c r="W65" i="29"/>
  <c r="AT68" i="29"/>
  <c r="AZ66" i="29"/>
  <c r="AA67" i="29"/>
  <c r="AS70" i="29"/>
  <c r="AB70" i="29"/>
  <c r="AV70" i="29" s="1"/>
  <c r="AA70" i="29"/>
  <c r="W71" i="29"/>
  <c r="AW72" i="29"/>
  <c r="AQ74" i="29"/>
  <c r="AY74" i="29" s="1"/>
  <c r="AB75" i="29"/>
  <c r="AV75" i="29" s="1"/>
  <c r="AS75" i="29"/>
  <c r="AZ78" i="29"/>
  <c r="AZ188" i="29" s="1"/>
  <c r="AY80" i="29"/>
  <c r="Z82" i="29"/>
  <c r="AC87" i="29"/>
  <c r="AW87" i="29" s="1"/>
  <c r="AS87" i="29"/>
  <c r="AA87" i="29"/>
  <c r="AB87" i="29"/>
  <c r="AV87" i="29" s="1"/>
  <c r="AS90" i="29"/>
  <c r="AB90" i="29"/>
  <c r="AV90" i="29" s="1"/>
  <c r="AA90" i="29"/>
  <c r="AC90" i="29"/>
  <c r="AW90" i="29" s="1"/>
  <c r="AT93" i="29"/>
  <c r="AT94" i="29" s="1"/>
  <c r="Z94" i="29"/>
  <c r="S100" i="29"/>
  <c r="W95" i="29"/>
  <c r="AZ106" i="29"/>
  <c r="AA102" i="29"/>
  <c r="Z106" i="29"/>
  <c r="AT102" i="29"/>
  <c r="AZ109" i="29"/>
  <c r="AZ112" i="29" s="1"/>
  <c r="AQ109" i="29"/>
  <c r="AY109" i="29" s="1"/>
  <c r="AO112" i="29"/>
  <c r="AT113" i="29"/>
  <c r="AT118" i="29" s="1"/>
  <c r="Z118" i="29"/>
  <c r="W125" i="29"/>
  <c r="S130" i="29"/>
  <c r="AG126" i="29"/>
  <c r="AR126" i="29" s="1"/>
  <c r="AS138" i="29"/>
  <c r="AA138" i="29"/>
  <c r="AC138" i="29"/>
  <c r="AW138" i="29" s="1"/>
  <c r="AB138" i="29"/>
  <c r="AV138" i="29" s="1"/>
  <c r="AS154" i="29"/>
  <c r="AB154" i="29"/>
  <c r="AV154" i="29" s="1"/>
  <c r="AC154" i="29"/>
  <c r="AW154" i="29" s="1"/>
  <c r="AA154" i="29"/>
  <c r="AG154" i="29" s="1"/>
  <c r="AR154" i="29" s="1"/>
  <c r="AS180" i="29"/>
  <c r="AB180" i="29"/>
  <c r="AV180" i="29" s="1"/>
  <c r="AC180" i="29"/>
  <c r="AW180" i="29" s="1"/>
  <c r="AA180" i="29"/>
  <c r="AG180" i="29" s="1"/>
  <c r="AR180" i="29" s="1"/>
  <c r="AF184" i="29"/>
  <c r="AO186" i="29"/>
  <c r="AO16" i="29"/>
  <c r="AC23" i="29"/>
  <c r="AP25" i="29"/>
  <c r="AP183" i="29" s="1"/>
  <c r="AF31" i="29"/>
  <c r="AY32" i="29"/>
  <c r="AC33" i="29"/>
  <c r="AW33" i="29" s="1"/>
  <c r="AC35" i="29"/>
  <c r="AC39" i="29"/>
  <c r="AC43" i="29"/>
  <c r="AO46" i="29"/>
  <c r="AF50" i="29"/>
  <c r="Z53" i="29"/>
  <c r="AT51" i="29"/>
  <c r="AT53" i="29" s="1"/>
  <c r="AZ57" i="29"/>
  <c r="AC61" i="29"/>
  <c r="S61" i="29"/>
  <c r="AW62" i="29"/>
  <c r="AZ63" i="29"/>
  <c r="AZ64" i="29" s="1"/>
  <c r="AQ63" i="29"/>
  <c r="AY63" i="29" s="1"/>
  <c r="AA71" i="29"/>
  <c r="AS73" i="29"/>
  <c r="AB73" i="29"/>
  <c r="AV73" i="29" s="1"/>
  <c r="AA73" i="29"/>
  <c r="AC86" i="29"/>
  <c r="AW86" i="29" s="1"/>
  <c r="AS86" i="29"/>
  <c r="AB86" i="29"/>
  <c r="AV86" i="29" s="1"/>
  <c r="AA86" i="29"/>
  <c r="AQ116" i="29"/>
  <c r="AY116" i="29" s="1"/>
  <c r="AZ116" i="29"/>
  <c r="AQ123" i="29"/>
  <c r="AY123" i="29" s="1"/>
  <c r="AZ123" i="29"/>
  <c r="AS127" i="29"/>
  <c r="AA127" i="29"/>
  <c r="AG127" i="29" s="1"/>
  <c r="AR127" i="29" s="1"/>
  <c r="AC127" i="29"/>
  <c r="AW127" i="29" s="1"/>
  <c r="AB127" i="29"/>
  <c r="AV127" i="29" s="1"/>
  <c r="AZ138" i="29"/>
  <c r="AQ138" i="29"/>
  <c r="AY138" i="29" s="1"/>
  <c r="AB152" i="29"/>
  <c r="AC152" i="29"/>
  <c r="AA152" i="29"/>
  <c r="AS152" i="29"/>
  <c r="W156" i="29"/>
  <c r="W12" i="29"/>
  <c r="AQ12" i="29"/>
  <c r="T183" i="29"/>
  <c r="X183" i="29"/>
  <c r="AF13" i="29"/>
  <c r="AJ183" i="29"/>
  <c r="AO184" i="29" s="1"/>
  <c r="AN183" i="29"/>
  <c r="Z187" i="29"/>
  <c r="AF187" i="29"/>
  <c r="AQ14" i="29"/>
  <c r="AU187" i="29"/>
  <c r="W15" i="29"/>
  <c r="AP193" i="29"/>
  <c r="S16" i="29"/>
  <c r="AU16" i="29"/>
  <c r="AU183" i="29" s="1"/>
  <c r="AT17" i="29"/>
  <c r="AT19" i="29" s="1"/>
  <c r="AB18" i="29"/>
  <c r="AV18" i="29" s="1"/>
  <c r="AS18" i="29"/>
  <c r="AB20" i="29"/>
  <c r="AS20" i="29"/>
  <c r="AS22" i="29" s="1"/>
  <c r="BA20" i="29"/>
  <c r="BA22" i="29" s="1"/>
  <c r="AA21" i="29"/>
  <c r="AG21" i="29" s="1"/>
  <c r="AR21" i="29" s="1"/>
  <c r="AA23" i="29"/>
  <c r="AZ23" i="29"/>
  <c r="AZ25" i="29" s="1"/>
  <c r="AQ24" i="29"/>
  <c r="AY24" i="29" s="1"/>
  <c r="AQ26" i="29"/>
  <c r="AX27" i="29"/>
  <c r="AX193" i="29" s="1"/>
  <c r="AT29" i="29"/>
  <c r="AT31" i="29" s="1"/>
  <c r="AB30" i="29"/>
  <c r="AV30" i="29" s="1"/>
  <c r="AS30" i="29"/>
  <c r="AB32" i="29"/>
  <c r="AS32" i="29"/>
  <c r="AS34" i="29" s="1"/>
  <c r="BA32" i="29"/>
  <c r="BA34" i="29" s="1"/>
  <c r="AA33" i="29"/>
  <c r="AG33" i="29" s="1"/>
  <c r="AR33" i="29" s="1"/>
  <c r="AA35" i="29"/>
  <c r="AZ35" i="29"/>
  <c r="AZ38" i="29" s="1"/>
  <c r="AQ36" i="29"/>
  <c r="AY36" i="29" s="1"/>
  <c r="U38" i="29"/>
  <c r="AA39" i="29"/>
  <c r="AQ40" i="29"/>
  <c r="AY40" i="29" s="1"/>
  <c r="AP42" i="29"/>
  <c r="AA43" i="29"/>
  <c r="AQ44" i="29"/>
  <c r="AY44" i="29" s="1"/>
  <c r="W46" i="29"/>
  <c r="W47" i="29"/>
  <c r="AT47" i="29"/>
  <c r="AT50" i="29" s="1"/>
  <c r="AB48" i="29"/>
  <c r="AV48" i="29" s="1"/>
  <c r="AS48" i="29"/>
  <c r="AA49" i="29"/>
  <c r="AB51" i="29"/>
  <c r="AP53" i="29"/>
  <c r="AZ51" i="29"/>
  <c r="AZ53" i="29" s="1"/>
  <c r="AO53" i="29"/>
  <c r="AX54" i="29"/>
  <c r="AX57" i="29" s="1"/>
  <c r="W55" i="29"/>
  <c r="AB56" i="29"/>
  <c r="AZ56" i="29"/>
  <c r="AZ193" i="29" s="1"/>
  <c r="AP57" i="29"/>
  <c r="AA58" i="29"/>
  <c r="AQ58" i="29"/>
  <c r="AO61" i="29"/>
  <c r="AT61" i="29"/>
  <c r="AX61" i="29"/>
  <c r="AQ60" i="29"/>
  <c r="AY60" i="29" s="1"/>
  <c r="AS62" i="29"/>
  <c r="AB62" i="29"/>
  <c r="AA62" i="29"/>
  <c r="AO64" i="29"/>
  <c r="AC63" i="29"/>
  <c r="AW63" i="29" s="1"/>
  <c r="AS63" i="29"/>
  <c r="AP64" i="29"/>
  <c r="Z68" i="29"/>
  <c r="AZ65" i="29"/>
  <c r="AQ65" i="29"/>
  <c r="AU68" i="29"/>
  <c r="AF68" i="29"/>
  <c r="AC69" i="29"/>
  <c r="AS69" i="29"/>
  <c r="AS71" i="29" s="1"/>
  <c r="AB69" i="29"/>
  <c r="AG69" i="29" s="1"/>
  <c r="AX70" i="29"/>
  <c r="AX71" i="29" s="1"/>
  <c r="AT72" i="29"/>
  <c r="AT76" i="29" s="1"/>
  <c r="AC73" i="29"/>
  <c r="AW73" i="29" s="1"/>
  <c r="AQ73" i="29"/>
  <c r="AY73" i="29" s="1"/>
  <c r="AA74" i="29"/>
  <c r="AG74" i="29" s="1"/>
  <c r="AR74" i="29" s="1"/>
  <c r="AS74" i="29"/>
  <c r="AC78" i="29"/>
  <c r="AB78" i="29"/>
  <c r="AV78" i="29" s="1"/>
  <c r="AA78" i="29"/>
  <c r="AG78" i="29" s="1"/>
  <c r="AR78" i="29" s="1"/>
  <c r="AA79" i="29"/>
  <c r="AF88" i="29"/>
  <c r="AQ89" i="29"/>
  <c r="AZ89" i="29"/>
  <c r="AO94" i="29"/>
  <c r="AQ92" i="29"/>
  <c r="AY92" i="29" s="1"/>
  <c r="AZ92" i="29"/>
  <c r="AT100" i="29"/>
  <c r="AU100" i="29"/>
  <c r="AS96" i="29"/>
  <c r="AB96" i="29"/>
  <c r="AV96" i="29" s="1"/>
  <c r="AC96" i="29"/>
  <c r="AW96" i="29" s="1"/>
  <c r="AA96" i="29"/>
  <c r="AA99" i="29"/>
  <c r="AG99" i="29" s="1"/>
  <c r="AR99" i="29" s="1"/>
  <c r="AQ99" i="29"/>
  <c r="AY99" i="29" s="1"/>
  <c r="AZ99" i="29"/>
  <c r="S112" i="29"/>
  <c r="W107" i="29"/>
  <c r="AA109" i="29"/>
  <c r="AG109" i="29" s="1"/>
  <c r="AR109" i="29" s="1"/>
  <c r="AS109" i="29"/>
  <c r="AC109" i="29"/>
  <c r="AW109" i="29" s="1"/>
  <c r="AB109" i="29"/>
  <c r="AV109" i="29" s="1"/>
  <c r="AZ195" i="29"/>
  <c r="AZ132" i="29"/>
  <c r="AQ144" i="29"/>
  <c r="AY144" i="29" s="1"/>
  <c r="AZ144" i="29"/>
  <c r="AZ147" i="29" s="1"/>
  <c r="AT166" i="29"/>
  <c r="S186" i="29"/>
  <c r="BA16" i="29"/>
  <c r="AF19" i="29"/>
  <c r="AY20" i="29"/>
  <c r="AY22" i="29" s="1"/>
  <c r="AC21" i="29"/>
  <c r="AW21" i="29" s="1"/>
  <c r="W22" i="29"/>
  <c r="AO28" i="29"/>
  <c r="W34" i="29"/>
  <c r="W38" i="29"/>
  <c r="AF42" i="29"/>
  <c r="AC49" i="29"/>
  <c r="AW49" i="29" s="1"/>
  <c r="AS60" i="29"/>
  <c r="AB60" i="29"/>
  <c r="AV60" i="29" s="1"/>
  <c r="AA60" i="29"/>
  <c r="AG60" i="29" s="1"/>
  <c r="AR60" i="29" s="1"/>
  <c r="W61" i="29"/>
  <c r="AY62" i="29"/>
  <c r="AY64" i="29" s="1"/>
  <c r="AP76" i="29"/>
  <c r="BA72" i="29"/>
  <c r="BA76" i="29" s="1"/>
  <c r="AG75" i="29"/>
  <c r="AR75" i="29" s="1"/>
  <c r="BA84" i="29"/>
  <c r="BA88" i="29" s="1"/>
  <c r="AP88" i="29"/>
  <c r="AQ84" i="29"/>
  <c r="AY84" i="29" s="1"/>
  <c r="AZ12" i="29"/>
  <c r="U183" i="29"/>
  <c r="Y183" i="29"/>
  <c r="AK183" i="29"/>
  <c r="AO13" i="29"/>
  <c r="BA13" i="29"/>
  <c r="AZ14" i="29"/>
  <c r="Z193" i="29"/>
  <c r="AF193" i="29"/>
  <c r="AU193" i="29"/>
  <c r="AY15" i="29"/>
  <c r="AF16" i="29"/>
  <c r="AY17" i="29"/>
  <c r="AY19" i="29" s="1"/>
  <c r="AT20" i="29"/>
  <c r="AT22" i="29" s="1"/>
  <c r="AB21" i="29"/>
  <c r="AV21" i="29" s="1"/>
  <c r="AB23" i="29"/>
  <c r="AY29" i="29"/>
  <c r="AY31" i="29" s="1"/>
  <c r="AT32" i="29"/>
  <c r="AT34" i="29" s="1"/>
  <c r="AB33" i="29"/>
  <c r="AV33" i="29" s="1"/>
  <c r="AB35" i="29"/>
  <c r="BA35" i="29"/>
  <c r="BA38" i="29" s="1"/>
  <c r="AB39" i="29"/>
  <c r="AS39" i="29"/>
  <c r="AS42" i="29" s="1"/>
  <c r="V186" i="29"/>
  <c r="AB43" i="29"/>
  <c r="AU50" i="29"/>
  <c r="AB49" i="29"/>
  <c r="AV49" i="29" s="1"/>
  <c r="AX53" i="29"/>
  <c r="AA52" i="29"/>
  <c r="AG52" i="29" s="1"/>
  <c r="AR52" i="29" s="1"/>
  <c r="AA54" i="29"/>
  <c r="AZ55" i="29"/>
  <c r="AQ55" i="29"/>
  <c r="AY55" i="29" s="1"/>
  <c r="AB58" i="29"/>
  <c r="AP61" i="29"/>
  <c r="AA59" i="29"/>
  <c r="AF61" i="29"/>
  <c r="BA64" i="29"/>
  <c r="AX62" i="29"/>
  <c r="AX64" i="29" s="1"/>
  <c r="AC67" i="29"/>
  <c r="AW67" i="29" s="1"/>
  <c r="AS67" i="29"/>
  <c r="AB67" i="29"/>
  <c r="AV67" i="29" s="1"/>
  <c r="AO68" i="29"/>
  <c r="Z71" i="29"/>
  <c r="AT69" i="29"/>
  <c r="AT71" i="29" s="1"/>
  <c r="AC70" i="29"/>
  <c r="AW70" i="29" s="1"/>
  <c r="W76" i="29"/>
  <c r="AS72" i="29"/>
  <c r="AS76" i="29" s="1"/>
  <c r="AB72" i="29"/>
  <c r="AA72" i="29"/>
  <c r="AO76" i="29"/>
  <c r="AQ75" i="29"/>
  <c r="AY75" i="29" s="1"/>
  <c r="AF76" i="29"/>
  <c r="S88" i="29"/>
  <c r="W83" i="29"/>
  <c r="AZ85" i="29"/>
  <c r="AQ85" i="29"/>
  <c r="AY85" i="29" s="1"/>
  <c r="AQ86" i="29"/>
  <c r="AY86" i="29" s="1"/>
  <c r="AZ86" i="29"/>
  <c r="AO88" i="29"/>
  <c r="AS98" i="29"/>
  <c r="AA98" i="29"/>
  <c r="AB98" i="29"/>
  <c r="AV98" i="29" s="1"/>
  <c r="AC98" i="29"/>
  <c r="AW98" i="29" s="1"/>
  <c r="AY101" i="29"/>
  <c r="AC111" i="29"/>
  <c r="AW111" i="29" s="1"/>
  <c r="AS111" i="29"/>
  <c r="AA111" i="29"/>
  <c r="AB111" i="29"/>
  <c r="AV111" i="29" s="1"/>
  <c r="AZ76" i="29"/>
  <c r="AP188" i="29"/>
  <c r="AZ82" i="29"/>
  <c r="S194" i="29"/>
  <c r="AF194" i="29"/>
  <c r="AX80" i="29"/>
  <c r="AX194" i="29" s="1"/>
  <c r="AQ81" i="29"/>
  <c r="AY81" i="29" s="1"/>
  <c r="AT83" i="29"/>
  <c r="AT88" i="29" s="1"/>
  <c r="Z88" i="29"/>
  <c r="AZ83" i="29"/>
  <c r="AQ83" i="29"/>
  <c r="AA91" i="29"/>
  <c r="AC91" i="29"/>
  <c r="AW91" i="29" s="1"/>
  <c r="Z100" i="29"/>
  <c r="AX106" i="29"/>
  <c r="AT107" i="29"/>
  <c r="AT112" i="29" s="1"/>
  <c r="Z112" i="29"/>
  <c r="AQ113" i="29"/>
  <c r="AZ113" i="29"/>
  <c r="AZ118" i="29" s="1"/>
  <c r="AO118" i="29"/>
  <c r="AQ122" i="29"/>
  <c r="AY122" i="29" s="1"/>
  <c r="AZ122" i="29"/>
  <c r="AZ124" i="29" s="1"/>
  <c r="AT128" i="29"/>
  <c r="AA128" i="29"/>
  <c r="AG128" i="29" s="1"/>
  <c r="AR128" i="29" s="1"/>
  <c r="AP195" i="29"/>
  <c r="AP132" i="29"/>
  <c r="BA131" i="29"/>
  <c r="AQ131" i="29"/>
  <c r="W134" i="29"/>
  <c r="S140" i="29"/>
  <c r="AC136" i="29"/>
  <c r="AW136" i="29" s="1"/>
  <c r="AB136" i="29"/>
  <c r="AV136" i="29" s="1"/>
  <c r="AS136" i="29"/>
  <c r="AA136" i="29"/>
  <c r="AW141" i="29"/>
  <c r="AQ158" i="29"/>
  <c r="AY158" i="29" s="1"/>
  <c r="AO159" i="29"/>
  <c r="AZ158" i="29"/>
  <c r="S76" i="29"/>
  <c r="W82" i="29"/>
  <c r="AB77" i="29"/>
  <c r="BA77" i="29"/>
  <c r="AS79" i="29"/>
  <c r="AB79" i="29"/>
  <c r="AV79" i="29" s="1"/>
  <c r="AC79" i="29"/>
  <c r="AW79" i="29" s="1"/>
  <c r="W80" i="29"/>
  <c r="AO194" i="29"/>
  <c r="AZ80" i="29"/>
  <c r="AP82" i="29"/>
  <c r="AS84" i="29"/>
  <c r="AB84" i="29"/>
  <c r="AV84" i="29" s="1"/>
  <c r="AC84" i="29"/>
  <c r="AW84" i="29" s="1"/>
  <c r="AX94" i="29"/>
  <c r="AU94" i="29"/>
  <c r="BA91" i="29"/>
  <c r="BA94" i="29" s="1"/>
  <c r="AC93" i="29"/>
  <c r="AW93" i="29" s="1"/>
  <c r="AB93" i="29"/>
  <c r="AV93" i="29" s="1"/>
  <c r="AA93" i="29"/>
  <c r="AS93" i="29"/>
  <c r="AP94" i="29"/>
  <c r="AX95" i="29"/>
  <c r="AX100" i="29" s="1"/>
  <c r="AF100" i="29"/>
  <c r="AF106" i="29"/>
  <c r="AX112" i="29"/>
  <c r="AG110" i="29"/>
  <c r="AR110" i="29" s="1"/>
  <c r="AX111" i="29"/>
  <c r="AF112" i="29"/>
  <c r="AW133" i="29"/>
  <c r="AY133" i="29"/>
  <c r="AC139" i="29"/>
  <c r="AW139" i="29" s="1"/>
  <c r="AB139" i="29"/>
  <c r="AV139" i="29" s="1"/>
  <c r="AA139" i="29"/>
  <c r="AS139" i="29"/>
  <c r="AW148" i="29"/>
  <c r="AW151" i="29" s="1"/>
  <c r="AC151" i="29"/>
  <c r="AY148" i="29"/>
  <c r="AF159" i="29"/>
  <c r="AX157" i="29"/>
  <c r="AX159" i="29" s="1"/>
  <c r="S169" i="29"/>
  <c r="W167" i="29"/>
  <c r="AS114" i="29"/>
  <c r="AB114" i="29"/>
  <c r="AV114" i="29" s="1"/>
  <c r="AA114" i="29"/>
  <c r="AG114" i="29" s="1"/>
  <c r="AR114" i="29" s="1"/>
  <c r="AB115" i="29"/>
  <c r="AV115" i="29" s="1"/>
  <c r="BA115" i="29"/>
  <c r="BA118" i="29" s="1"/>
  <c r="AX124" i="29"/>
  <c r="AC121" i="29"/>
  <c r="AW121" i="29" s="1"/>
  <c r="AB122" i="29"/>
  <c r="AV122" i="29" s="1"/>
  <c r="Z124" i="29"/>
  <c r="AT126" i="29"/>
  <c r="AQ127" i="29"/>
  <c r="AY127" i="29" s="1"/>
  <c r="AO130" i="29"/>
  <c r="AQ128" i="29"/>
  <c r="AY128" i="29" s="1"/>
  <c r="AZ128" i="29"/>
  <c r="AC131" i="29"/>
  <c r="AF140" i="29"/>
  <c r="AX133" i="29"/>
  <c r="AX140" i="29" s="1"/>
  <c r="AA135" i="29"/>
  <c r="AG135" i="29" s="1"/>
  <c r="AR135" i="29" s="1"/>
  <c r="AQ135" i="29"/>
  <c r="AY135" i="29" s="1"/>
  <c r="AZ135" i="29"/>
  <c r="AZ140" i="29" s="1"/>
  <c r="AO140" i="29"/>
  <c r="AS143" i="29"/>
  <c r="AB143" i="29"/>
  <c r="AV143" i="29" s="1"/>
  <c r="AC143" i="29"/>
  <c r="AW143" i="29" s="1"/>
  <c r="AA143" i="29"/>
  <c r="AS144" i="29"/>
  <c r="AC144" i="29"/>
  <c r="AW144" i="29" s="1"/>
  <c r="AB144" i="29"/>
  <c r="AV144" i="29" s="1"/>
  <c r="AF151" i="29"/>
  <c r="AX148" i="29"/>
  <c r="AX151" i="29" s="1"/>
  <c r="AB153" i="29"/>
  <c r="AV153" i="29" s="1"/>
  <c r="AZ155" i="29"/>
  <c r="AZ156" i="29" s="1"/>
  <c r="AQ155" i="29"/>
  <c r="AY155" i="29" s="1"/>
  <c r="BA190" i="29"/>
  <c r="W175" i="29"/>
  <c r="AS170" i="29"/>
  <c r="AS175" i="29" s="1"/>
  <c r="AB170" i="29"/>
  <c r="AA170" i="29"/>
  <c r="S188" i="29"/>
  <c r="AO188" i="29"/>
  <c r="AQ77" i="29"/>
  <c r="AP194" i="29"/>
  <c r="AU194" i="29"/>
  <c r="BA80" i="29"/>
  <c r="S82" i="29"/>
  <c r="AO82" i="29"/>
  <c r="AT82" i="29"/>
  <c r="AQ98" i="29"/>
  <c r="AY98" i="29" s="1"/>
  <c r="BA98" i="29"/>
  <c r="BA100" i="29" s="1"/>
  <c r="S106" i="29"/>
  <c r="W101" i="29"/>
  <c r="BA106" i="29"/>
  <c r="AZ103" i="29"/>
  <c r="AQ103" i="29"/>
  <c r="AY103" i="29" s="1"/>
  <c r="AO106" i="29"/>
  <c r="AB104" i="29"/>
  <c r="AV104" i="29" s="1"/>
  <c r="AS104" i="29"/>
  <c r="AA104" i="29"/>
  <c r="AG104" i="29" s="1"/>
  <c r="AR104" i="29" s="1"/>
  <c r="AQ112" i="29"/>
  <c r="AY107" i="29"/>
  <c r="AC110" i="29"/>
  <c r="AW110" i="29" s="1"/>
  <c r="AB110" i="29"/>
  <c r="AV110" i="29" s="1"/>
  <c r="AS110" i="29"/>
  <c r="AX118" i="29"/>
  <c r="AS116" i="29"/>
  <c r="AT124" i="29"/>
  <c r="AO124" i="29"/>
  <c r="AQ119" i="29"/>
  <c r="AS120" i="29"/>
  <c r="AB120" i="29"/>
  <c r="AV120" i="29" s="1"/>
  <c r="AC120" i="29"/>
  <c r="AW120" i="29" s="1"/>
  <c r="AA120" i="29"/>
  <c r="AY125" i="29"/>
  <c r="BA130" i="29"/>
  <c r="AZ127" i="29"/>
  <c r="AZ130" i="29" s="1"/>
  <c r="AS129" i="29"/>
  <c r="AB129" i="29"/>
  <c r="AV129" i="29" s="1"/>
  <c r="AA129" i="29"/>
  <c r="AG129" i="29" s="1"/>
  <c r="AR129" i="29" s="1"/>
  <c r="AF130" i="29"/>
  <c r="AF195" i="29"/>
  <c r="AX131" i="29"/>
  <c r="AU195" i="29"/>
  <c r="AU132" i="29"/>
  <c r="AS133" i="29"/>
  <c r="AB133" i="29"/>
  <c r="AA133" i="29"/>
  <c r="AB135" i="29"/>
  <c r="AV135" i="29" s="1"/>
  <c r="W140" i="29"/>
  <c r="AP140" i="29"/>
  <c r="AB141" i="29"/>
  <c r="AA141" i="29"/>
  <c r="W147" i="29"/>
  <c r="AS141" i="29"/>
  <c r="BA141" i="29"/>
  <c r="BA147" i="29" s="1"/>
  <c r="AC145" i="29"/>
  <c r="AW145" i="29" s="1"/>
  <c r="AB145" i="29"/>
  <c r="AV145" i="29" s="1"/>
  <c r="AA145" i="29"/>
  <c r="AG145" i="29" s="1"/>
  <c r="AR145" i="29" s="1"/>
  <c r="AS145" i="29"/>
  <c r="AF147" i="29"/>
  <c r="AS148" i="29"/>
  <c r="AB148" i="29"/>
  <c r="W151" i="29"/>
  <c r="AA148" i="29"/>
  <c r="AA155" i="29"/>
  <c r="AB155" i="29"/>
  <c r="AV155" i="29" s="1"/>
  <c r="AS155" i="29"/>
  <c r="AC155" i="29"/>
  <c r="AW155" i="29" s="1"/>
  <c r="S156" i="29"/>
  <c r="AA157" i="29"/>
  <c r="AC157" i="29"/>
  <c r="AB157" i="29"/>
  <c r="AY157" i="29"/>
  <c r="AS158" i="29"/>
  <c r="AC158" i="29"/>
  <c r="AW158" i="29" s="1"/>
  <c r="S159" i="29"/>
  <c r="W159" i="29"/>
  <c r="Z190" i="29"/>
  <c r="AT161" i="29"/>
  <c r="AT190" i="29" s="1"/>
  <c r="Z166" i="29"/>
  <c r="BA170" i="29"/>
  <c r="BA175" i="29" s="1"/>
  <c r="AP175" i="29"/>
  <c r="AV174" i="29"/>
  <c r="AG174" i="29"/>
  <c r="AR174" i="29" s="1"/>
  <c r="AA97" i="29"/>
  <c r="AG97" i="29" s="1"/>
  <c r="AR97" i="29" s="1"/>
  <c r="AB97" i="29"/>
  <c r="AV97" i="29" s="1"/>
  <c r="AT106" i="29"/>
  <c r="AA103" i="29"/>
  <c r="AC103" i="29"/>
  <c r="AW103" i="29" s="1"/>
  <c r="AB103" i="29"/>
  <c r="AV103" i="29" s="1"/>
  <c r="BA108" i="29"/>
  <c r="BA112" i="29" s="1"/>
  <c r="AP112" i="29"/>
  <c r="AQ108" i="29"/>
  <c r="AY108" i="29" s="1"/>
  <c r="AA115" i="29"/>
  <c r="AG115" i="29" s="1"/>
  <c r="AR115" i="29" s="1"/>
  <c r="AS115" i="29"/>
  <c r="AC117" i="29"/>
  <c r="AW117" i="29" s="1"/>
  <c r="AB117" i="29"/>
  <c r="AV117" i="29" s="1"/>
  <c r="AS117" i="29"/>
  <c r="AA117" i="29"/>
  <c r="AG117" i="29" s="1"/>
  <c r="AR117" i="29" s="1"/>
  <c r="AA121" i="29"/>
  <c r="AB121" i="29"/>
  <c r="AV121" i="29" s="1"/>
  <c r="AS122" i="29"/>
  <c r="AA122" i="29"/>
  <c r="AP124" i="29"/>
  <c r="AS131" i="29"/>
  <c r="AB131" i="29"/>
  <c r="AA131" i="29"/>
  <c r="AS135" i="29"/>
  <c r="BA137" i="29"/>
  <c r="BA140" i="29" s="1"/>
  <c r="AQ137" i="29"/>
  <c r="AY137" i="29" s="1"/>
  <c r="AS146" i="29"/>
  <c r="AB146" i="29"/>
  <c r="AV146" i="29" s="1"/>
  <c r="AA146" i="29"/>
  <c r="AG146" i="29" s="1"/>
  <c r="AR146" i="29" s="1"/>
  <c r="AQ150" i="29"/>
  <c r="AY150" i="29" s="1"/>
  <c r="AZ150" i="29"/>
  <c r="AZ151" i="29" s="1"/>
  <c r="AP151" i="29"/>
  <c r="AC153" i="29"/>
  <c r="AW153" i="29" s="1"/>
  <c r="AA153" i="29"/>
  <c r="AS159" i="29"/>
  <c r="AP169" i="29"/>
  <c r="BA168" i="29"/>
  <c r="BA169" i="29" s="1"/>
  <c r="AC170" i="29"/>
  <c r="AT175" i="29"/>
  <c r="AA173" i="29"/>
  <c r="AS173" i="29"/>
  <c r="AC173" i="29"/>
  <c r="AW173" i="29" s="1"/>
  <c r="AB173" i="29"/>
  <c r="AV173" i="29" s="1"/>
  <c r="AT178" i="29"/>
  <c r="AT182" i="29" s="1"/>
  <c r="AS108" i="29"/>
  <c r="AB108" i="29"/>
  <c r="AV108" i="29" s="1"/>
  <c r="AU118" i="29"/>
  <c r="S124" i="29"/>
  <c r="W119" i="29"/>
  <c r="AF124" i="29"/>
  <c r="Z130" i="29"/>
  <c r="AT125" i="29"/>
  <c r="Z195" i="29"/>
  <c r="Z132" i="29"/>
  <c r="AS137" i="29"/>
  <c r="AB137" i="29"/>
  <c r="AV137" i="29" s="1"/>
  <c r="AQ139" i="29"/>
  <c r="AY139" i="29" s="1"/>
  <c r="AZ139" i="29"/>
  <c r="AS142" i="29"/>
  <c r="S147" i="29"/>
  <c r="AA149" i="29"/>
  <c r="AG149" i="29" s="1"/>
  <c r="AR149" i="29" s="1"/>
  <c r="AS149" i="29"/>
  <c r="AT156" i="29"/>
  <c r="AO166" i="29"/>
  <c r="AQ160" i="29"/>
  <c r="AZ160" i="29"/>
  <c r="AZ166" i="29" s="1"/>
  <c r="AX166" i="29"/>
  <c r="BA162" i="29"/>
  <c r="AQ162" i="29"/>
  <c r="AY162" i="29" s="1"/>
  <c r="AA163" i="29"/>
  <c r="AC163" i="29"/>
  <c r="AW163" i="29" s="1"/>
  <c r="AZ163" i="29"/>
  <c r="AQ163" i="29"/>
  <c r="AY163" i="29" s="1"/>
  <c r="AZ167" i="29"/>
  <c r="AZ169" i="29" s="1"/>
  <c r="AO169" i="29"/>
  <c r="AS172" i="29"/>
  <c r="AB172" i="29"/>
  <c r="AV172" i="29" s="1"/>
  <c r="AA172" i="29"/>
  <c r="K186" i="29"/>
  <c r="O186" i="29"/>
  <c r="Z188" i="29"/>
  <c r="AF188" i="29"/>
  <c r="AU188" i="29"/>
  <c r="AF82" i="29"/>
  <c r="AU88" i="29"/>
  <c r="S94" i="29"/>
  <c r="W89" i="29"/>
  <c r="AF94" i="29"/>
  <c r="AS102" i="29"/>
  <c r="AB102" i="29"/>
  <c r="AV102" i="29" s="1"/>
  <c r="AQ102" i="29"/>
  <c r="AY102" i="29" s="1"/>
  <c r="AQ104" i="29"/>
  <c r="AY104" i="29" s="1"/>
  <c r="AP106" i="29"/>
  <c r="AU112" i="29"/>
  <c r="AZ110" i="29"/>
  <c r="S118" i="29"/>
  <c r="W113" i="29"/>
  <c r="AF118" i="29"/>
  <c r="AS126" i="29"/>
  <c r="AB126" i="29"/>
  <c r="AV126" i="29" s="1"/>
  <c r="AQ126" i="29"/>
  <c r="AY126" i="29" s="1"/>
  <c r="AT131" i="29"/>
  <c r="AT133" i="29"/>
  <c r="AT140" i="29" s="1"/>
  <c r="AU147" i="29"/>
  <c r="S151" i="29"/>
  <c r="AO151" i="29"/>
  <c r="BA166" i="29"/>
  <c r="AF190" i="29"/>
  <c r="AX161" i="29"/>
  <c r="AX190" i="29" s="1"/>
  <c r="AQ190" i="29"/>
  <c r="AY161" i="29"/>
  <c r="AC171" i="29"/>
  <c r="AW171" i="29" s="1"/>
  <c r="AB171" i="29"/>
  <c r="AV171" i="29" s="1"/>
  <c r="AA171" i="29"/>
  <c r="AG171" i="29" s="1"/>
  <c r="AR171" i="29" s="1"/>
  <c r="AS171" i="29"/>
  <c r="AB176" i="29"/>
  <c r="AC176" i="29"/>
  <c r="AS176" i="29"/>
  <c r="AC177" i="29"/>
  <c r="AW177" i="29" s="1"/>
  <c r="AA177" i="29"/>
  <c r="AG177" i="29" s="1"/>
  <c r="AR177" i="29" s="1"/>
  <c r="AZ181" i="29"/>
  <c r="AZ182" i="29" s="1"/>
  <c r="AQ181" i="29"/>
  <c r="AY181" i="29" s="1"/>
  <c r="I184" i="29"/>
  <c r="S166" i="29"/>
  <c r="W160" i="29"/>
  <c r="AF166" i="29"/>
  <c r="S190" i="29"/>
  <c r="W161" i="29"/>
  <c r="AZ190" i="29"/>
  <c r="AB163" i="29"/>
  <c r="AV163" i="29" s="1"/>
  <c r="AS163" i="29"/>
  <c r="AS164" i="29"/>
  <c r="AQ167" i="29"/>
  <c r="AS168" i="29"/>
  <c r="AA168" i="29"/>
  <c r="AC168" i="29"/>
  <c r="AW168" i="29" s="1"/>
  <c r="AQ168" i="29"/>
  <c r="AY168" i="29" s="1"/>
  <c r="S175" i="29"/>
  <c r="AQ170" i="29"/>
  <c r="AO175" i="29"/>
  <c r="AC172" i="29"/>
  <c r="AW172" i="29" s="1"/>
  <c r="AQ174" i="29"/>
  <c r="AY174" i="29" s="1"/>
  <c r="AZ174" i="29"/>
  <c r="AZ175" i="29" s="1"/>
  <c r="AS178" i="29"/>
  <c r="AB178" i="29"/>
  <c r="AV178" i="29" s="1"/>
  <c r="AC178" i="29"/>
  <c r="AW178" i="29" s="1"/>
  <c r="W179" i="29"/>
  <c r="AA181" i="29"/>
  <c r="AB181" i="29"/>
  <c r="AV181" i="29" s="1"/>
  <c r="AC181" i="29"/>
  <c r="AW181" i="29" s="1"/>
  <c r="AF185" i="29"/>
  <c r="AQ141" i="29"/>
  <c r="AT147" i="29"/>
  <c r="AX147" i="29"/>
  <c r="AO147" i="29"/>
  <c r="AO156" i="29"/>
  <c r="AQ152" i="29"/>
  <c r="Z156" i="29"/>
  <c r="AZ159" i="29"/>
  <c r="AT157" i="29"/>
  <c r="AT159" i="29" s="1"/>
  <c r="AP166" i="29"/>
  <c r="AU166" i="29"/>
  <c r="AO190" i="29"/>
  <c r="AS162" i="29"/>
  <c r="AB162" i="29"/>
  <c r="AV162" i="29" s="1"/>
  <c r="AQ164" i="29"/>
  <c r="AY164" i="29" s="1"/>
  <c r="AZ165" i="29"/>
  <c r="AQ165" i="29"/>
  <c r="AY165" i="29" s="1"/>
  <c r="AU182" i="29"/>
  <c r="AP190" i="29"/>
  <c r="AF175" i="29"/>
  <c r="AO182" i="29"/>
  <c r="AQ176" i="29"/>
  <c r="Z182" i="29"/>
  <c r="I186" i="29"/>
  <c r="M186" i="29"/>
  <c r="Q186" i="29"/>
  <c r="P185" i="29" s="1"/>
  <c r="AI186" i="29"/>
  <c r="AP185" i="29" s="1"/>
  <c r="AM186" i="29"/>
  <c r="AO185" i="29" s="1"/>
  <c r="AF302" i="32" l="1"/>
  <c r="AG296" i="32"/>
  <c r="AR296" i="32" s="1"/>
  <c r="AG294" i="32"/>
  <c r="AR294" i="32" s="1"/>
  <c r="AW243" i="32"/>
  <c r="AC243" i="32"/>
  <c r="AZ297" i="32"/>
  <c r="AG247" i="32"/>
  <c r="AR247" i="32" s="1"/>
  <c r="AZ197" i="32"/>
  <c r="AG235" i="32"/>
  <c r="AR235" i="32" s="1"/>
  <c r="AW260" i="32"/>
  <c r="AZ311" i="32"/>
  <c r="AG173" i="32"/>
  <c r="AR173" i="32" s="1"/>
  <c r="AG161" i="32"/>
  <c r="AR161" i="32" s="1"/>
  <c r="AG157" i="32"/>
  <c r="AR157" i="32" s="1"/>
  <c r="AG115" i="32"/>
  <c r="AR115" i="32" s="1"/>
  <c r="AZ56" i="32"/>
  <c r="AG167" i="32"/>
  <c r="AR167" i="32" s="1"/>
  <c r="AG131" i="32"/>
  <c r="AR131" i="32" s="1"/>
  <c r="AG126" i="32"/>
  <c r="AR126" i="32" s="1"/>
  <c r="AG80" i="32"/>
  <c r="AR80" i="32" s="1"/>
  <c r="BA311" i="32"/>
  <c r="BA50" i="32"/>
  <c r="AG72" i="32"/>
  <c r="AR72" i="32" s="1"/>
  <c r="AG133" i="32"/>
  <c r="AR133" i="32" s="1"/>
  <c r="AG114" i="32"/>
  <c r="AR114" i="32" s="1"/>
  <c r="BA310" i="32"/>
  <c r="AW27" i="32"/>
  <c r="AG259" i="32"/>
  <c r="AR259" i="32" s="1"/>
  <c r="AG191" i="32"/>
  <c r="AR191" i="32" s="1"/>
  <c r="AC180" i="32"/>
  <c r="AW180" i="32" s="1"/>
  <c r="AS180" i="32"/>
  <c r="AB180" i="32"/>
  <c r="AV180" i="32" s="1"/>
  <c r="AA180" i="32"/>
  <c r="AO301" i="32"/>
  <c r="AY56" i="32"/>
  <c r="AX50" i="32"/>
  <c r="S303" i="32"/>
  <c r="W302" i="32" s="1"/>
  <c r="AT311" i="32"/>
  <c r="AF300" i="32"/>
  <c r="AW22" i="32"/>
  <c r="AG29" i="32"/>
  <c r="AR29" i="32" s="1"/>
  <c r="AC57" i="32"/>
  <c r="AW57" i="32" s="1"/>
  <c r="AB57" i="32"/>
  <c r="AV57" i="32" s="1"/>
  <c r="AQ306" i="32"/>
  <c r="AS269" i="32"/>
  <c r="AG236" i="32"/>
  <c r="AR236" i="32" s="1"/>
  <c r="AS263" i="32"/>
  <c r="AY212" i="32"/>
  <c r="AG208" i="32"/>
  <c r="AR208" i="32" s="1"/>
  <c r="AG231" i="32"/>
  <c r="AR231" i="32" s="1"/>
  <c r="AG132" i="32"/>
  <c r="AR132" i="32" s="1"/>
  <c r="AG87" i="32"/>
  <c r="AR87" i="32" s="1"/>
  <c r="AQ56" i="32"/>
  <c r="AG137" i="32"/>
  <c r="AR137" i="32" s="1"/>
  <c r="AG33" i="32"/>
  <c r="AR33" i="32" s="1"/>
  <c r="AG192" i="32"/>
  <c r="AR192" i="32" s="1"/>
  <c r="AS122" i="32"/>
  <c r="AG289" i="32"/>
  <c r="AR289" i="32" s="1"/>
  <c r="AY297" i="32"/>
  <c r="AG280" i="32"/>
  <c r="AR280" i="32" s="1"/>
  <c r="AZ283" i="32"/>
  <c r="AG249" i="32"/>
  <c r="AR249" i="32" s="1"/>
  <c r="AG213" i="32"/>
  <c r="AA212" i="32"/>
  <c r="AW182" i="32"/>
  <c r="AG248" i="32"/>
  <c r="AR248" i="32" s="1"/>
  <c r="AZ239" i="32"/>
  <c r="AG181" i="32"/>
  <c r="AR181" i="32" s="1"/>
  <c r="AZ162" i="32"/>
  <c r="AZ276" i="32"/>
  <c r="AG174" i="32"/>
  <c r="AR174" i="32" s="1"/>
  <c r="AZ176" i="32"/>
  <c r="AG151" i="32"/>
  <c r="AR151" i="32" s="1"/>
  <c r="AG125" i="32"/>
  <c r="AR125" i="32" s="1"/>
  <c r="BA312" i="32"/>
  <c r="BA105" i="32"/>
  <c r="AQ63" i="32"/>
  <c r="AG164" i="32"/>
  <c r="AR164" i="32" s="1"/>
  <c r="AG60" i="32"/>
  <c r="AR60" i="32" s="1"/>
  <c r="AG117" i="32"/>
  <c r="AR117" i="32" s="1"/>
  <c r="AY63" i="32"/>
  <c r="AG54" i="32"/>
  <c r="AR54" i="32" s="1"/>
  <c r="AG49" i="32"/>
  <c r="AR49" i="32" s="1"/>
  <c r="AG15" i="32"/>
  <c r="AR15" i="32" s="1"/>
  <c r="AG52" i="32"/>
  <c r="AR52" i="32" s="1"/>
  <c r="AG293" i="32"/>
  <c r="AR293" i="32" s="1"/>
  <c r="AG210" i="32"/>
  <c r="AR210" i="32" s="1"/>
  <c r="AG230" i="32"/>
  <c r="AR230" i="32" s="1"/>
  <c r="Z100" i="30"/>
  <c r="AR213" i="32"/>
  <c r="AR45" i="32"/>
  <c r="AR28" i="32"/>
  <c r="AQ290" i="32"/>
  <c r="AY284" i="32"/>
  <c r="AY290" i="32" s="1"/>
  <c r="AQ269" i="32"/>
  <c r="AY264" i="32"/>
  <c r="AY269" i="32" s="1"/>
  <c r="AA299" i="32"/>
  <c r="AG298" i="32"/>
  <c r="AV189" i="32"/>
  <c r="AG189" i="32"/>
  <c r="AR189" i="32" s="1"/>
  <c r="AV277" i="32"/>
  <c r="AV283" i="32" s="1"/>
  <c r="AB283" i="32"/>
  <c r="AY215" i="32"/>
  <c r="AY219" i="32" s="1"/>
  <c r="AQ219" i="32"/>
  <c r="AG241" i="32"/>
  <c r="AR241" i="32" s="1"/>
  <c r="AR194" i="32"/>
  <c r="AQ142" i="32"/>
  <c r="AY136" i="32"/>
  <c r="AY142" i="32" s="1"/>
  <c r="AG177" i="32"/>
  <c r="AA182" i="32"/>
  <c r="AA176" i="32"/>
  <c r="AG170" i="32"/>
  <c r="AB155" i="32"/>
  <c r="AV149" i="32"/>
  <c r="AV155" i="32" s="1"/>
  <c r="AQ148" i="32"/>
  <c r="AY145" i="32"/>
  <c r="AY148" i="32" s="1"/>
  <c r="AQ118" i="32"/>
  <c r="AY112" i="32"/>
  <c r="AP303" i="32"/>
  <c r="AT135" i="32"/>
  <c r="AV108" i="32"/>
  <c r="AV84" i="32"/>
  <c r="AX313" i="32"/>
  <c r="AX13" i="32"/>
  <c r="AF303" i="32"/>
  <c r="W313" i="32"/>
  <c r="W13" i="32"/>
  <c r="AC12" i="32"/>
  <c r="AS12" i="32"/>
  <c r="AB12" i="32"/>
  <c r="AA12" i="32"/>
  <c r="AU303" i="32"/>
  <c r="Z303" i="32"/>
  <c r="W297" i="32"/>
  <c r="AC291" i="32"/>
  <c r="AS291" i="32"/>
  <c r="AS297" i="32" s="1"/>
  <c r="AA291" i="32"/>
  <c r="AB291" i="32"/>
  <c r="AG288" i="32"/>
  <c r="AR288" i="32" s="1"/>
  <c r="AV264" i="32"/>
  <c r="AV269" i="32" s="1"/>
  <c r="AG264" i="32"/>
  <c r="AB269" i="32"/>
  <c r="AC299" i="32"/>
  <c r="AW298" i="32"/>
  <c r="AW299" i="32" s="1"/>
  <c r="AS225" i="32"/>
  <c r="AA263" i="32"/>
  <c r="AG261" i="32"/>
  <c r="AB260" i="32"/>
  <c r="AV254" i="32"/>
  <c r="AV260" i="32" s="1"/>
  <c r="AA253" i="32"/>
  <c r="AG251" i="32"/>
  <c r="AQ239" i="32"/>
  <c r="AQ283" i="32"/>
  <c r="AY277" i="32"/>
  <c r="AY283" i="32" s="1"/>
  <c r="AG258" i="32"/>
  <c r="AR258" i="32" s="1"/>
  <c r="AG257" i="32"/>
  <c r="AR257" i="32" s="1"/>
  <c r="AV233" i="32"/>
  <c r="AY223" i="32"/>
  <c r="AY225" i="32" s="1"/>
  <c r="AQ225" i="32"/>
  <c r="AW213" i="32"/>
  <c r="AV194" i="32"/>
  <c r="AQ182" i="32"/>
  <c r="AY177" i="32"/>
  <c r="AY182" i="32" s="1"/>
  <c r="AV204" i="32"/>
  <c r="AV212" i="32" s="1"/>
  <c r="AB212" i="32"/>
  <c r="AG190" i="32"/>
  <c r="AR190" i="32" s="1"/>
  <c r="AC182" i="32"/>
  <c r="AY226" i="32"/>
  <c r="AY232" i="32" s="1"/>
  <c r="AQ232" i="32"/>
  <c r="AG224" i="32"/>
  <c r="AR224" i="32" s="1"/>
  <c r="AZ260" i="32"/>
  <c r="AA162" i="32"/>
  <c r="AG156" i="32"/>
  <c r="AQ144" i="32"/>
  <c r="AY143" i="32"/>
  <c r="AY144" i="32" s="1"/>
  <c r="W135" i="32"/>
  <c r="AC129" i="32"/>
  <c r="AS129" i="32"/>
  <c r="AS135" i="32" s="1"/>
  <c r="AB129" i="32"/>
  <c r="AA129" i="32"/>
  <c r="AQ212" i="32"/>
  <c r="AG184" i="32"/>
  <c r="AR184" i="32" s="1"/>
  <c r="AG275" i="32"/>
  <c r="AR275" i="32" s="1"/>
  <c r="AG211" i="32"/>
  <c r="AR211" i="32" s="1"/>
  <c r="AY199" i="32"/>
  <c r="AY203" i="32" s="1"/>
  <c r="AQ203" i="32"/>
  <c r="AZ186" i="32"/>
  <c r="AV127" i="32"/>
  <c r="AG127" i="32"/>
  <c r="AR127" i="32" s="1"/>
  <c r="AA243" i="32"/>
  <c r="AB176" i="32"/>
  <c r="AV170" i="32"/>
  <c r="AV176" i="32" s="1"/>
  <c r="AG150" i="32"/>
  <c r="AR150" i="32" s="1"/>
  <c r="AQ305" i="32"/>
  <c r="AY45" i="32"/>
  <c r="AU300" i="32"/>
  <c r="S301" i="32"/>
  <c r="Z301" i="32"/>
  <c r="AY163" i="32"/>
  <c r="AY169" i="32" s="1"/>
  <c r="AQ169" i="32"/>
  <c r="AB144" i="32"/>
  <c r="AV143" i="32"/>
  <c r="AV144" i="32" s="1"/>
  <c r="AA78" i="32"/>
  <c r="AC78" i="32"/>
  <c r="AW78" i="32" s="1"/>
  <c r="AS78" i="32"/>
  <c r="AB78" i="32"/>
  <c r="AV78" i="32" s="1"/>
  <c r="W76" i="32"/>
  <c r="AC71" i="32"/>
  <c r="AB71" i="32"/>
  <c r="AS71" i="32"/>
  <c r="AS76" i="32" s="1"/>
  <c r="AA71" i="32"/>
  <c r="AW63" i="32"/>
  <c r="BA304" i="32"/>
  <c r="AT313" i="32"/>
  <c r="AT13" i="32"/>
  <c r="AT225" i="32"/>
  <c r="AW155" i="32"/>
  <c r="AG124" i="32"/>
  <c r="AR124" i="32" s="1"/>
  <c r="AY128" i="32"/>
  <c r="AA112" i="32"/>
  <c r="W118" i="32"/>
  <c r="AC112" i="32"/>
  <c r="AB112" i="32"/>
  <c r="AS112" i="32"/>
  <c r="AS118" i="32" s="1"/>
  <c r="W309" i="32"/>
  <c r="AC99" i="32"/>
  <c r="AA99" i="32"/>
  <c r="AB99" i="32"/>
  <c r="AS99" i="32"/>
  <c r="AS309" i="32" s="1"/>
  <c r="AC63" i="32"/>
  <c r="AG96" i="32"/>
  <c r="AG73" i="32"/>
  <c r="AR73" i="32" s="1"/>
  <c r="AA56" i="32"/>
  <c r="AC37" i="32"/>
  <c r="AW35" i="32"/>
  <c r="AW37" i="32" s="1"/>
  <c r="AY28" i="32"/>
  <c r="AY31" i="32" s="1"/>
  <c r="AQ31" i="32"/>
  <c r="AG16" i="32"/>
  <c r="AB17" i="32"/>
  <c r="AV14" i="32"/>
  <c r="AA147" i="32"/>
  <c r="AB147" i="32"/>
  <c r="AV147" i="32" s="1"/>
  <c r="AS147" i="32"/>
  <c r="AS148" i="32" s="1"/>
  <c r="AC147" i="32"/>
  <c r="W148" i="32"/>
  <c r="AC85" i="32"/>
  <c r="AA85" i="32"/>
  <c r="AS85" i="32"/>
  <c r="AS89" i="32" s="1"/>
  <c r="AB85" i="32"/>
  <c r="AV85" i="32" s="1"/>
  <c r="AG82" i="32"/>
  <c r="AR82" i="32" s="1"/>
  <c r="AG65" i="32"/>
  <c r="AR65" i="32" s="1"/>
  <c r="AV64" i="32"/>
  <c r="AV70" i="32" s="1"/>
  <c r="AB70" i="32"/>
  <c r="AA70" i="32"/>
  <c r="AG64" i="32"/>
  <c r="AG55" i="32"/>
  <c r="AR55" i="32" s="1"/>
  <c r="AC34" i="32"/>
  <c r="AW32" i="32"/>
  <c r="AW34" i="32" s="1"/>
  <c r="AQ27" i="32"/>
  <c r="AQ304" i="32"/>
  <c r="S300" i="32"/>
  <c r="AG159" i="32"/>
  <c r="AR159" i="32" s="1"/>
  <c r="AG38" i="32"/>
  <c r="AA41" i="32"/>
  <c r="AT304" i="32"/>
  <c r="AA122" i="32"/>
  <c r="AG119" i="32"/>
  <c r="AW119" i="32"/>
  <c r="AW122" i="32" s="1"/>
  <c r="AC122" i="32"/>
  <c r="AG84" i="32"/>
  <c r="AG81" i="32"/>
  <c r="AR81" i="32" s="1"/>
  <c r="W83" i="32"/>
  <c r="AQ70" i="32"/>
  <c r="AY64" i="32"/>
  <c r="AY70" i="32" s="1"/>
  <c r="AV51" i="32"/>
  <c r="AV56" i="32" s="1"/>
  <c r="AB56" i="32"/>
  <c r="AV45" i="32"/>
  <c r="AV32" i="32"/>
  <c r="AV34" i="32" s="1"/>
  <c r="AB34" i="32"/>
  <c r="AG30" i="32"/>
  <c r="AR30" i="32" s="1"/>
  <c r="AS27" i="32"/>
  <c r="AY89" i="32"/>
  <c r="AG21" i="32"/>
  <c r="AR21" i="32" s="1"/>
  <c r="AO300" i="32"/>
  <c r="AG51" i="32"/>
  <c r="AC22" i="32"/>
  <c r="AG14" i="32"/>
  <c r="AB128" i="32"/>
  <c r="AV123" i="32"/>
  <c r="AV128" i="32" s="1"/>
  <c r="AG123" i="32"/>
  <c r="AV98" i="32"/>
  <c r="AG98" i="32"/>
  <c r="AR98" i="32" s="1"/>
  <c r="AQ105" i="32"/>
  <c r="AY96" i="32"/>
  <c r="AV79" i="32"/>
  <c r="AG79" i="32"/>
  <c r="AR79" i="32" s="1"/>
  <c r="AG57" i="32"/>
  <c r="AA63" i="32"/>
  <c r="AS307" i="32"/>
  <c r="AG100" i="32"/>
  <c r="AR100" i="32" s="1"/>
  <c r="AS70" i="32"/>
  <c r="AB22" i="32"/>
  <c r="AV18" i="32"/>
  <c r="AV22" i="32" s="1"/>
  <c r="W311" i="32"/>
  <c r="AS48" i="32"/>
  <c r="AA48" i="32"/>
  <c r="AC48" i="32"/>
  <c r="AB48" i="32"/>
  <c r="AQ34" i="32"/>
  <c r="AY32" i="32"/>
  <c r="AY34" i="32" s="1"/>
  <c r="AW77" i="32"/>
  <c r="AC83" i="32"/>
  <c r="AB63" i="32"/>
  <c r="AW45" i="32"/>
  <c r="AA22" i="32"/>
  <c r="AG18" i="32"/>
  <c r="BA27" i="32"/>
  <c r="BA300" i="32" s="1"/>
  <c r="AG200" i="32"/>
  <c r="AR200" i="32" s="1"/>
  <c r="W290" i="32"/>
  <c r="AC284" i="32"/>
  <c r="AA284" i="32"/>
  <c r="AS284" i="32"/>
  <c r="AS290" i="32" s="1"/>
  <c r="AB284" i="32"/>
  <c r="AG271" i="32"/>
  <c r="AR271" i="32" s="1"/>
  <c r="AB299" i="32"/>
  <c r="AV298" i="32"/>
  <c r="AV299" i="32" s="1"/>
  <c r="AG287" i="32"/>
  <c r="AR287" i="32" s="1"/>
  <c r="AG265" i="32"/>
  <c r="AR265" i="32" s="1"/>
  <c r="AG222" i="32"/>
  <c r="AA225" i="32"/>
  <c r="AC283" i="32"/>
  <c r="AW277" i="32"/>
  <c r="AW283" i="32" s="1"/>
  <c r="AA283" i="32"/>
  <c r="AG277" i="32"/>
  <c r="AW261" i="32"/>
  <c r="AW263" i="32" s="1"/>
  <c r="AC263" i="32"/>
  <c r="AW251" i="32"/>
  <c r="AW253" i="32" s="1"/>
  <c r="AC253" i="32"/>
  <c r="AQ250" i="32"/>
  <c r="AG237" i="32"/>
  <c r="AR237" i="32" s="1"/>
  <c r="AG285" i="32"/>
  <c r="AR285" i="32" s="1"/>
  <c r="AG256" i="32"/>
  <c r="AR256" i="32" s="1"/>
  <c r="AA214" i="32"/>
  <c r="AS214" i="32"/>
  <c r="AS219" i="32" s="1"/>
  <c r="AB214" i="32"/>
  <c r="AV214" i="32" s="1"/>
  <c r="AC214" i="32"/>
  <c r="AW214" i="32" s="1"/>
  <c r="W219" i="32"/>
  <c r="AG209" i="32"/>
  <c r="AR209" i="32" s="1"/>
  <c r="AA195" i="32"/>
  <c r="AS195" i="32"/>
  <c r="AS197" i="32" s="1"/>
  <c r="AB195" i="32"/>
  <c r="AV195" i="32" s="1"/>
  <c r="AC195" i="32"/>
  <c r="AW195" i="32" s="1"/>
  <c r="AV177" i="32"/>
  <c r="AV182" i="32" s="1"/>
  <c r="AB182" i="32"/>
  <c r="AG268" i="32"/>
  <c r="AR268" i="32" s="1"/>
  <c r="AS212" i="32"/>
  <c r="AZ193" i="32"/>
  <c r="AG266" i="32"/>
  <c r="AR266" i="32" s="1"/>
  <c r="AC260" i="32"/>
  <c r="AG252" i="32"/>
  <c r="AR252" i="32" s="1"/>
  <c r="AG233" i="32"/>
  <c r="W232" i="32"/>
  <c r="AC226" i="32"/>
  <c r="AS226" i="32"/>
  <c r="AS232" i="32" s="1"/>
  <c r="AA226" i="32"/>
  <c r="AB226" i="32"/>
  <c r="AV225" i="32"/>
  <c r="AG202" i="32"/>
  <c r="AR202" i="32" s="1"/>
  <c r="AY197" i="32"/>
  <c r="AB162" i="32"/>
  <c r="AV156" i="32"/>
  <c r="AV162" i="32" s="1"/>
  <c r="AV136" i="32"/>
  <c r="AY108" i="32"/>
  <c r="AY111" i="32" s="1"/>
  <c r="AQ111" i="32"/>
  <c r="AY270" i="32"/>
  <c r="AY276" i="32" s="1"/>
  <c r="AQ276" i="32"/>
  <c r="AC220" i="32"/>
  <c r="W221" i="32"/>
  <c r="AS220" i="32"/>
  <c r="AS221" i="32" s="1"/>
  <c r="AA220" i="32"/>
  <c r="AB220" i="32"/>
  <c r="AG218" i="32"/>
  <c r="AR218" i="32" s="1"/>
  <c r="AG188" i="32"/>
  <c r="AR188" i="32" s="1"/>
  <c r="AY170" i="32"/>
  <c r="AY176" i="32" s="1"/>
  <c r="AQ176" i="32"/>
  <c r="AG179" i="32"/>
  <c r="AR179" i="32" s="1"/>
  <c r="AG228" i="32"/>
  <c r="AR228" i="32" s="1"/>
  <c r="AG171" i="32"/>
  <c r="AR171" i="32" s="1"/>
  <c r="AS176" i="32"/>
  <c r="AG149" i="32"/>
  <c r="AA155" i="32"/>
  <c r="AX312" i="32"/>
  <c r="AX107" i="32"/>
  <c r="AT306" i="32"/>
  <c r="AT105" i="32"/>
  <c r="AY77" i="32"/>
  <c r="AY83" i="32" s="1"/>
  <c r="AQ83" i="32"/>
  <c r="AS63" i="32"/>
  <c r="AW157" i="32"/>
  <c r="AW162" i="32" s="1"/>
  <c r="AC162" i="32"/>
  <c r="AG146" i="32"/>
  <c r="AR146" i="32" s="1"/>
  <c r="AA144" i="32"/>
  <c r="AG143" i="32"/>
  <c r="AG140" i="32"/>
  <c r="AR140" i="32" s="1"/>
  <c r="AQ135" i="32"/>
  <c r="AA128" i="32"/>
  <c r="W306" i="32"/>
  <c r="AA97" i="32"/>
  <c r="AA105" i="32" s="1"/>
  <c r="AC97" i="32"/>
  <c r="AS97" i="32"/>
  <c r="AS306" i="32" s="1"/>
  <c r="AB97" i="32"/>
  <c r="AB105" i="32" s="1"/>
  <c r="AX305" i="32"/>
  <c r="AO303" i="32"/>
  <c r="AF301" i="32"/>
  <c r="BA305" i="32"/>
  <c r="AQ162" i="32"/>
  <c r="AY156" i="32"/>
  <c r="AY162" i="32" s="1"/>
  <c r="AG154" i="32"/>
  <c r="AR154" i="32" s="1"/>
  <c r="AC155" i="32"/>
  <c r="AG139" i="32"/>
  <c r="AR139" i="32" s="1"/>
  <c r="AG136" i="32"/>
  <c r="AQ128" i="32"/>
  <c r="BA307" i="32"/>
  <c r="AC307" i="32"/>
  <c r="AG130" i="32"/>
  <c r="AR130" i="32" s="1"/>
  <c r="AG116" i="32"/>
  <c r="AR116" i="32" s="1"/>
  <c r="AG101" i="32"/>
  <c r="AR101" i="32" s="1"/>
  <c r="W105" i="32"/>
  <c r="W95" i="32"/>
  <c r="AC90" i="32"/>
  <c r="AA90" i="32"/>
  <c r="AS90" i="32"/>
  <c r="AS95" i="32" s="1"/>
  <c r="AB90" i="32"/>
  <c r="AZ76" i="32"/>
  <c r="AY42" i="32"/>
  <c r="AY43" i="32" s="1"/>
  <c r="AQ43" i="32"/>
  <c r="AC41" i="32"/>
  <c r="AW38" i="32"/>
  <c r="AW41" i="32" s="1"/>
  <c r="W310" i="32"/>
  <c r="AS17" i="32"/>
  <c r="AQ312" i="32"/>
  <c r="AQ107" i="32"/>
  <c r="AY106" i="32"/>
  <c r="AG93" i="32"/>
  <c r="AR93" i="32" s="1"/>
  <c r="AY90" i="32"/>
  <c r="AY95" i="32" s="1"/>
  <c r="AQ95" i="32"/>
  <c r="AW64" i="32"/>
  <c r="AW70" i="32" s="1"/>
  <c r="AC70" i="32"/>
  <c r="AG47" i="32"/>
  <c r="AR47" i="32" s="1"/>
  <c r="AG42" i="32"/>
  <c r="AA43" i="32"/>
  <c r="AG36" i="32"/>
  <c r="AR36" i="32" s="1"/>
  <c r="AY27" i="32"/>
  <c r="AG19" i="32"/>
  <c r="AR19" i="32" s="1"/>
  <c r="AW16" i="32"/>
  <c r="AX304" i="32"/>
  <c r="AX303" i="32" s="1"/>
  <c r="AX17" i="32"/>
  <c r="AB31" i="32"/>
  <c r="AG104" i="32"/>
  <c r="AR104" i="32" s="1"/>
  <c r="AG88" i="32"/>
  <c r="AR88" i="32" s="1"/>
  <c r="AB83" i="32"/>
  <c r="AV77" i="32"/>
  <c r="AV83" i="32" s="1"/>
  <c r="AZ70" i="32"/>
  <c r="AZ305" i="32"/>
  <c r="W305" i="32"/>
  <c r="AA44" i="32"/>
  <c r="W50" i="32"/>
  <c r="AC44" i="32"/>
  <c r="AS44" i="32"/>
  <c r="AS50" i="32" s="1"/>
  <c r="AB44" i="32"/>
  <c r="AY38" i="32"/>
  <c r="AY41" i="32" s="1"/>
  <c r="AQ41" i="32"/>
  <c r="AQ22" i="32"/>
  <c r="AZ105" i="32"/>
  <c r="AQ89" i="32"/>
  <c r="AQ310" i="32"/>
  <c r="AY16" i="32"/>
  <c r="AY310" i="32" s="1"/>
  <c r="AQ313" i="32"/>
  <c r="AQ13" i="32"/>
  <c r="AY12" i="32"/>
  <c r="AG24" i="32"/>
  <c r="AR24" i="32" s="1"/>
  <c r="AA31" i="32"/>
  <c r="AA17" i="32"/>
  <c r="AR270" i="32"/>
  <c r="W203" i="32"/>
  <c r="AC198" i="32"/>
  <c r="AS198" i="32"/>
  <c r="AS203" i="32" s="1"/>
  <c r="AA198" i="32"/>
  <c r="AB198" i="32"/>
  <c r="AW204" i="32"/>
  <c r="AW212" i="32" s="1"/>
  <c r="AC212" i="32"/>
  <c r="AY187" i="32"/>
  <c r="AY193" i="32" s="1"/>
  <c r="AQ193" i="32"/>
  <c r="AC269" i="32"/>
  <c r="AG217" i="32"/>
  <c r="AR217" i="32" s="1"/>
  <c r="AT203" i="32"/>
  <c r="W193" i="32"/>
  <c r="AC187" i="32"/>
  <c r="AC304" i="32" s="1"/>
  <c r="AB187" i="32"/>
  <c r="AA187" i="32"/>
  <c r="AS187" i="32"/>
  <c r="AS193" i="32" s="1"/>
  <c r="AQ221" i="32"/>
  <c r="AY220" i="32"/>
  <c r="AY221" i="32" s="1"/>
  <c r="AQ186" i="32"/>
  <c r="AY183" i="32"/>
  <c r="AY186" i="32" s="1"/>
  <c r="AG243" i="32"/>
  <c r="AR240" i="32"/>
  <c r="AR243" i="32" s="1"/>
  <c r="AG152" i="32"/>
  <c r="AR152" i="32" s="1"/>
  <c r="AR145" i="32"/>
  <c r="AT312" i="32"/>
  <c r="AT107" i="32"/>
  <c r="AA307" i="32"/>
  <c r="W312" i="32"/>
  <c r="AA106" i="32"/>
  <c r="W107" i="32"/>
  <c r="AC106" i="32"/>
  <c r="AS106" i="32"/>
  <c r="AB106" i="32"/>
  <c r="AV96" i="32"/>
  <c r="AG58" i="32"/>
  <c r="AR58" i="32" s="1"/>
  <c r="AA34" i="32"/>
  <c r="AG32" i="32"/>
  <c r="AB27" i="32"/>
  <c r="AV23" i="32"/>
  <c r="AV27" i="32" s="1"/>
  <c r="AZ304" i="32"/>
  <c r="AZ313" i="32"/>
  <c r="AZ13" i="32"/>
  <c r="AG108" i="32"/>
  <c r="AZ312" i="32"/>
  <c r="AZ107" i="32"/>
  <c r="AV38" i="32"/>
  <c r="AV41" i="32" s="1"/>
  <c r="AB41" i="32"/>
  <c r="AO75" i="31"/>
  <c r="AY254" i="32"/>
  <c r="AY260" i="32" s="1"/>
  <c r="AQ260" i="32"/>
  <c r="AG286" i="32"/>
  <c r="AR286" i="32" s="1"/>
  <c r="AS273" i="32"/>
  <c r="AS276" i="32" s="1"/>
  <c r="AC273" i="32"/>
  <c r="AB273" i="32"/>
  <c r="AA273" i="32"/>
  <c r="AG272" i="32"/>
  <c r="AR272" i="32" s="1"/>
  <c r="AZ250" i="32"/>
  <c r="AA234" i="32"/>
  <c r="AS234" i="32"/>
  <c r="AS239" i="32" s="1"/>
  <c r="AC234" i="32"/>
  <c r="AW234" i="32" s="1"/>
  <c r="AB234" i="32"/>
  <c r="AV234" i="32" s="1"/>
  <c r="AG295" i="32"/>
  <c r="AR295" i="32" s="1"/>
  <c r="AQ297" i="32"/>
  <c r="AS283" i="32"/>
  <c r="AB263" i="32"/>
  <c r="AV261" i="32"/>
  <c r="AV263" i="32" s="1"/>
  <c r="AA260" i="32"/>
  <c r="AG254" i="32"/>
  <c r="AB253" i="32"/>
  <c r="AV251" i="32"/>
  <c r="AV253" i="32" s="1"/>
  <c r="AY250" i="32"/>
  <c r="AB243" i="32"/>
  <c r="AV240" i="32"/>
  <c r="AV243" i="32" s="1"/>
  <c r="AW233" i="32"/>
  <c r="AB219" i="32"/>
  <c r="AV213" i="32"/>
  <c r="AV219" i="32" s="1"/>
  <c r="AG199" i="32"/>
  <c r="AR199" i="32" s="1"/>
  <c r="AW194" i="32"/>
  <c r="AW197" i="32" s="1"/>
  <c r="AC197" i="32"/>
  <c r="W186" i="32"/>
  <c r="AA183" i="32"/>
  <c r="AS183" i="32"/>
  <c r="AS186" i="32" s="1"/>
  <c r="AC183" i="32"/>
  <c r="AB183" i="32"/>
  <c r="AS182" i="32"/>
  <c r="AG267" i="32"/>
  <c r="AR267" i="32" s="1"/>
  <c r="AG262" i="32"/>
  <c r="AR262" i="32" s="1"/>
  <c r="W250" i="32"/>
  <c r="AS244" i="32"/>
  <c r="AS250" i="32" s="1"/>
  <c r="AA244" i="32"/>
  <c r="AB244" i="32"/>
  <c r="AC244" i="32"/>
  <c r="AY240" i="32"/>
  <c r="AY243" i="32" s="1"/>
  <c r="AQ243" i="32"/>
  <c r="AG223" i="32"/>
  <c r="AR223" i="32" s="1"/>
  <c r="AG205" i="32"/>
  <c r="AR205" i="32" s="1"/>
  <c r="AZ232" i="32"/>
  <c r="AB225" i="32"/>
  <c r="AQ197" i="32"/>
  <c r="AG168" i="32"/>
  <c r="AR168" i="32" s="1"/>
  <c r="AS162" i="32"/>
  <c r="AY149" i="32"/>
  <c r="AY155" i="32" s="1"/>
  <c r="AQ155" i="32"/>
  <c r="AQ307" i="32"/>
  <c r="AY113" i="32"/>
  <c r="AG204" i="32"/>
  <c r="AG178" i="32"/>
  <c r="AR178" i="32" s="1"/>
  <c r="AG165" i="32"/>
  <c r="AR165" i="32" s="1"/>
  <c r="W169" i="32"/>
  <c r="AC163" i="32"/>
  <c r="AS163" i="32"/>
  <c r="AS169" i="32" s="1"/>
  <c r="AB163" i="32"/>
  <c r="AA163" i="32"/>
  <c r="AC128" i="32"/>
  <c r="AW123" i="32"/>
  <c r="AW128" i="32" s="1"/>
  <c r="AG160" i="32"/>
  <c r="AR160" i="32" s="1"/>
  <c r="AB148" i="32"/>
  <c r="AV145" i="32"/>
  <c r="AV148" i="32" s="1"/>
  <c r="AS128" i="32"/>
  <c r="AW170" i="32"/>
  <c r="AW176" i="32" s="1"/>
  <c r="AC176" i="32"/>
  <c r="AS155" i="32"/>
  <c r="AY122" i="32"/>
  <c r="AZ307" i="32"/>
  <c r="AG103" i="32"/>
  <c r="AR103" i="32" s="1"/>
  <c r="AQ309" i="32"/>
  <c r="AY99" i="32"/>
  <c r="AY309" i="32" s="1"/>
  <c r="AP301" i="32"/>
  <c r="AZ169" i="32"/>
  <c r="AY135" i="32"/>
  <c r="AG120" i="32"/>
  <c r="AR120" i="32" s="1"/>
  <c r="AB307" i="32"/>
  <c r="AV113" i="32"/>
  <c r="W89" i="32"/>
  <c r="AQ311" i="32"/>
  <c r="AY48" i="32"/>
  <c r="AY311" i="32" s="1"/>
  <c r="AT305" i="32"/>
  <c r="AP300" i="32"/>
  <c r="Z300" i="32"/>
  <c r="AG166" i="32"/>
  <c r="AR166" i="32" s="1"/>
  <c r="AA148" i="32"/>
  <c r="AG138" i="32"/>
  <c r="AR138" i="32" s="1"/>
  <c r="AQ122" i="32"/>
  <c r="AG113" i="32"/>
  <c r="AC109" i="32"/>
  <c r="AA109" i="32"/>
  <c r="W111" i="32"/>
  <c r="AS109" i="32"/>
  <c r="AS111" i="32" s="1"/>
  <c r="AB109" i="32"/>
  <c r="AV109" i="32" s="1"/>
  <c r="AX105" i="32"/>
  <c r="AW96" i="32"/>
  <c r="AQ76" i="32"/>
  <c r="AY71" i="32"/>
  <c r="AY76" i="32" s="1"/>
  <c r="AB37" i="32"/>
  <c r="AV35" i="32"/>
  <c r="AV37" i="32" s="1"/>
  <c r="AG20" i="32"/>
  <c r="AR20" i="32" s="1"/>
  <c r="AW14" i="32"/>
  <c r="AC17" i="32"/>
  <c r="AA141" i="32"/>
  <c r="AA142" i="32" s="1"/>
  <c r="AB141" i="32"/>
  <c r="AV141" i="32" s="1"/>
  <c r="AS141" i="32"/>
  <c r="AS142" i="32" s="1"/>
  <c r="AC141" i="32"/>
  <c r="AG59" i="32"/>
  <c r="AR59" i="32" s="1"/>
  <c r="AB43" i="32"/>
  <c r="AV42" i="32"/>
  <c r="AV43" i="32" s="1"/>
  <c r="AA27" i="32"/>
  <c r="AG23" i="32"/>
  <c r="W304" i="32"/>
  <c r="AG121" i="32"/>
  <c r="AR121" i="32" s="1"/>
  <c r="AG74" i="32"/>
  <c r="AR74" i="32" s="1"/>
  <c r="AG68" i="32"/>
  <c r="AR68" i="32" s="1"/>
  <c r="AG25" i="32"/>
  <c r="AR25" i="32" s="1"/>
  <c r="AB122" i="32"/>
  <c r="AV119" i="32"/>
  <c r="AV122" i="32" s="1"/>
  <c r="AA83" i="32"/>
  <c r="AG77" i="32"/>
  <c r="AG67" i="32"/>
  <c r="AR67" i="32" s="1"/>
  <c r="AG62" i="32"/>
  <c r="AR62" i="32" s="1"/>
  <c r="AV63" i="32"/>
  <c r="AG53" i="32"/>
  <c r="AR53" i="32" s="1"/>
  <c r="AC56" i="32"/>
  <c r="AW51" i="32"/>
  <c r="AW56" i="32" s="1"/>
  <c r="AY44" i="32"/>
  <c r="AQ50" i="32"/>
  <c r="AA37" i="32"/>
  <c r="AG35" i="32"/>
  <c r="AC31" i="32"/>
  <c r="AY22" i="32"/>
  <c r="AB310" i="32"/>
  <c r="AV16" i="32"/>
  <c r="AZ310" i="32"/>
  <c r="AC27" i="32"/>
  <c r="AG40" i="32"/>
  <c r="AR40" i="32" s="1"/>
  <c r="AG26" i="32"/>
  <c r="AR26" i="32" s="1"/>
  <c r="AO100" i="30"/>
  <c r="AB56" i="31"/>
  <c r="AV52" i="31"/>
  <c r="AV56" i="31" s="1"/>
  <c r="AQ42" i="31"/>
  <c r="AY40" i="31"/>
  <c r="AY42" i="31" s="1"/>
  <c r="AC86" i="31"/>
  <c r="AC24" i="31"/>
  <c r="AW23" i="31"/>
  <c r="AB15" i="31"/>
  <c r="AV12" i="31"/>
  <c r="AC84" i="31"/>
  <c r="AW29" i="31"/>
  <c r="AW84" i="31" s="1"/>
  <c r="AZ78" i="31"/>
  <c r="AZ76" i="31" s="1"/>
  <c r="AZ31" i="31"/>
  <c r="AZ73" i="31" s="1"/>
  <c r="AG25" i="31"/>
  <c r="AA31" i="31"/>
  <c r="AG20" i="31"/>
  <c r="AR20" i="31" s="1"/>
  <c r="AA15" i="31"/>
  <c r="AG12" i="31"/>
  <c r="AB18" i="31"/>
  <c r="AV16" i="31"/>
  <c r="AV18" i="31" s="1"/>
  <c r="AO74" i="31"/>
  <c r="AB83" i="31"/>
  <c r="AV14" i="31"/>
  <c r="AV83" i="31" s="1"/>
  <c r="AT80" i="31"/>
  <c r="AT47" i="31"/>
  <c r="AA66" i="31"/>
  <c r="AG53" i="31"/>
  <c r="AR53" i="31" s="1"/>
  <c r="AS56" i="31"/>
  <c r="W80" i="31"/>
  <c r="AC43" i="31"/>
  <c r="W47" i="31"/>
  <c r="W73" i="31" s="1"/>
  <c r="AA74" i="31" s="1"/>
  <c r="AB43" i="31"/>
  <c r="AS43" i="31"/>
  <c r="AA43" i="31"/>
  <c r="AG68" i="31"/>
  <c r="AR68" i="31" s="1"/>
  <c r="AW48" i="31"/>
  <c r="AW51" i="31" s="1"/>
  <c r="AC51" i="31"/>
  <c r="AG52" i="31"/>
  <c r="AZ80" i="31"/>
  <c r="AZ47" i="31"/>
  <c r="AY38" i="31"/>
  <c r="AQ85" i="31"/>
  <c r="AQ39" i="31"/>
  <c r="AZ86" i="31"/>
  <c r="AZ24" i="31"/>
  <c r="AF73" i="31"/>
  <c r="BA77" i="31"/>
  <c r="BA76" i="31" s="1"/>
  <c r="BA15" i="31"/>
  <c r="S76" i="31"/>
  <c r="W75" i="31" s="1"/>
  <c r="AA84" i="31"/>
  <c r="AG29" i="31"/>
  <c r="AV29" i="31"/>
  <c r="AB84" i="31"/>
  <c r="AT86" i="31"/>
  <c r="AT24" i="31"/>
  <c r="AT73" i="31" s="1"/>
  <c r="AC83" i="31"/>
  <c r="AW14" i="31"/>
  <c r="AW83" i="31" s="1"/>
  <c r="AO73" i="31"/>
  <c r="AQ74" i="31" s="1"/>
  <c r="AG48" i="31"/>
  <c r="AQ84" i="31"/>
  <c r="AY29" i="31"/>
  <c r="AY84" i="31" s="1"/>
  <c r="AX78" i="31"/>
  <c r="AX31" i="31"/>
  <c r="AX73" i="31" s="1"/>
  <c r="AG17" i="31"/>
  <c r="AR17" i="31" s="1"/>
  <c r="Z76" i="31"/>
  <c r="AX42" i="31"/>
  <c r="AG35" i="31"/>
  <c r="AR35" i="31" s="1"/>
  <c r="AG26" i="31"/>
  <c r="AR26" i="31" s="1"/>
  <c r="AT77" i="31"/>
  <c r="AT76" i="31" s="1"/>
  <c r="AY78" i="31"/>
  <c r="AA18" i="31"/>
  <c r="AW22" i="31"/>
  <c r="AR40" i="31"/>
  <c r="AR42" i="31" s="1"/>
  <c r="AG42" i="31"/>
  <c r="AV71" i="31"/>
  <c r="AG71" i="31"/>
  <c r="AR71" i="31" s="1"/>
  <c r="AB66" i="31"/>
  <c r="AV64" i="31"/>
  <c r="AV66" i="31" s="1"/>
  <c r="I75" i="31"/>
  <c r="AB72" i="31"/>
  <c r="AV67" i="31"/>
  <c r="AV72" i="31" s="1"/>
  <c r="AG64" i="31"/>
  <c r="W63" i="31"/>
  <c r="AC57" i="31"/>
  <c r="AA57" i="31"/>
  <c r="AS57" i="31"/>
  <c r="AS63" i="31" s="1"/>
  <c r="AB57" i="31"/>
  <c r="AV50" i="31"/>
  <c r="AV51" i="31" s="1"/>
  <c r="AB51" i="31"/>
  <c r="AQ80" i="31"/>
  <c r="AQ47" i="31"/>
  <c r="AY43" i="31"/>
  <c r="AQ86" i="31"/>
  <c r="AQ24" i="31"/>
  <c r="AY23" i="31"/>
  <c r="AA22" i="31"/>
  <c r="AG19" i="31"/>
  <c r="AF76" i="31"/>
  <c r="AY32" i="31"/>
  <c r="AY37" i="31" s="1"/>
  <c r="AQ37" i="31"/>
  <c r="AC78" i="31"/>
  <c r="AT83" i="31"/>
  <c r="AS51" i="31"/>
  <c r="BA78" i="31"/>
  <c r="BA31" i="31"/>
  <c r="AA72" i="31"/>
  <c r="AG67" i="31"/>
  <c r="AG58" i="31"/>
  <c r="AR58" i="31" s="1"/>
  <c r="AZ72" i="31"/>
  <c r="AG44" i="31"/>
  <c r="AR44" i="31" s="1"/>
  <c r="AA56" i="31"/>
  <c r="AA86" i="31"/>
  <c r="AG23" i="31"/>
  <c r="AA24" i="31"/>
  <c r="Z74" i="31"/>
  <c r="S74" i="31"/>
  <c r="AQ83" i="31"/>
  <c r="AS77" i="31"/>
  <c r="AS15" i="31"/>
  <c r="AB78" i="31"/>
  <c r="AB31" i="31"/>
  <c r="AV25" i="31"/>
  <c r="AX77" i="31"/>
  <c r="AG45" i="31"/>
  <c r="AR45" i="31" s="1"/>
  <c r="AS78" i="31"/>
  <c r="AS31" i="31"/>
  <c r="AB86" i="31"/>
  <c r="AV23" i="31"/>
  <c r="AB24" i="31"/>
  <c r="AP73" i="31"/>
  <c r="Z73" i="31"/>
  <c r="AU76" i="31"/>
  <c r="AG70" i="31"/>
  <c r="AR70" i="31" s="1"/>
  <c r="AZ51" i="31"/>
  <c r="AC32" i="31"/>
  <c r="W37" i="31"/>
  <c r="AS32" i="31"/>
  <c r="AS37" i="31" s="1"/>
  <c r="AA32" i="31"/>
  <c r="AA78" i="31" s="1"/>
  <c r="AB32" i="31"/>
  <c r="AY22" i="31"/>
  <c r="AC77" i="31"/>
  <c r="AW12" i="31"/>
  <c r="AC15" i="31"/>
  <c r="AG14" i="31"/>
  <c r="AC22" i="31"/>
  <c r="AY48" i="31"/>
  <c r="AY51" i="31" s="1"/>
  <c r="AQ51" i="31"/>
  <c r="AZ84" i="31"/>
  <c r="AW67" i="31"/>
  <c r="AW72" i="31" s="1"/>
  <c r="AC72" i="31"/>
  <c r="AQ66" i="31"/>
  <c r="AW52" i="31"/>
  <c r="AW56" i="31" s="1"/>
  <c r="AC56" i="31"/>
  <c r="AX80" i="31"/>
  <c r="AX47" i="31"/>
  <c r="AW40" i="31"/>
  <c r="AW42" i="31" s="1"/>
  <c r="AC42" i="31"/>
  <c r="AG54" i="31"/>
  <c r="AR54" i="31" s="1"/>
  <c r="AZ85" i="31"/>
  <c r="AZ39" i="31"/>
  <c r="W85" i="31"/>
  <c r="W39" i="31"/>
  <c r="AS38" i="31"/>
  <c r="AA38" i="31"/>
  <c r="AC38" i="31"/>
  <c r="AB38" i="31"/>
  <c r="AO76" i="31"/>
  <c r="AQ75" i="31" s="1"/>
  <c r="AW31" i="31"/>
  <c r="AG50" i="31"/>
  <c r="AR50" i="31" s="1"/>
  <c r="AT78" i="31"/>
  <c r="AT31" i="31"/>
  <c r="AB22" i="31"/>
  <c r="AV19" i="31"/>
  <c r="AV22" i="31" s="1"/>
  <c r="AU73" i="31"/>
  <c r="AY72" i="31"/>
  <c r="AV42" i="31"/>
  <c r="AG36" i="31"/>
  <c r="AR36" i="31" s="1"/>
  <c r="AG34" i="31"/>
  <c r="AR34" i="31" s="1"/>
  <c r="AS18" i="31"/>
  <c r="AQ77" i="31"/>
  <c r="AQ15" i="31"/>
  <c r="AY12" i="31"/>
  <c r="AG61" i="31"/>
  <c r="AR61" i="31" s="1"/>
  <c r="AQ31" i="31"/>
  <c r="AC31" i="31"/>
  <c r="AG16" i="31"/>
  <c r="W77" i="31"/>
  <c r="W76" i="31" s="1"/>
  <c r="AW18" i="31"/>
  <c r="I100" i="30"/>
  <c r="W100" i="30"/>
  <c r="AF100" i="30"/>
  <c r="I185" i="29"/>
  <c r="AC83" i="30"/>
  <c r="AW80" i="30"/>
  <c r="AW83" i="30" s="1"/>
  <c r="AW91" i="30"/>
  <c r="AW97" i="30" s="1"/>
  <c r="AC97" i="30"/>
  <c r="AV59" i="30"/>
  <c r="AG59" i="30"/>
  <c r="AR59" i="30" s="1"/>
  <c r="AQ90" i="30"/>
  <c r="AG82" i="30"/>
  <c r="AR82" i="30" s="1"/>
  <c r="AQ73" i="30"/>
  <c r="AY71" i="30"/>
  <c r="AY73" i="30" s="1"/>
  <c r="AG65" i="30"/>
  <c r="AA70" i="30"/>
  <c r="AA49" i="30"/>
  <c r="AS49" i="30"/>
  <c r="AC49" i="30"/>
  <c r="AW49" i="30" s="1"/>
  <c r="AB49" i="30"/>
  <c r="AV49" i="30" s="1"/>
  <c r="AC110" i="30"/>
  <c r="AC30" i="30"/>
  <c r="AW29" i="30"/>
  <c r="BA109" i="30"/>
  <c r="AS23" i="30"/>
  <c r="BA111" i="30"/>
  <c r="BA17" i="30"/>
  <c r="AB108" i="30"/>
  <c r="AV14" i="30"/>
  <c r="Z101" i="30"/>
  <c r="AY70" i="30"/>
  <c r="AY109" i="30"/>
  <c r="AZ103" i="30"/>
  <c r="AO98" i="30"/>
  <c r="AQ99" i="30" s="1"/>
  <c r="AQ111" i="30"/>
  <c r="AY16" i="30"/>
  <c r="AQ17" i="30"/>
  <c r="AG51" i="30"/>
  <c r="AR51" i="30" s="1"/>
  <c r="AB53" i="30"/>
  <c r="AV48" i="30"/>
  <c r="AV53" i="30" s="1"/>
  <c r="AS43" i="30"/>
  <c r="AZ36" i="30"/>
  <c r="AZ102" i="30"/>
  <c r="AG58" i="30"/>
  <c r="AR58" i="30" s="1"/>
  <c r="AG57" i="30"/>
  <c r="AR57" i="30" s="1"/>
  <c r="AQ60" i="30"/>
  <c r="AY54" i="30"/>
  <c r="AY60" i="30" s="1"/>
  <c r="AA60" i="30"/>
  <c r="AG45" i="30"/>
  <c r="AR45" i="30" s="1"/>
  <c r="AQ43" i="30"/>
  <c r="AY37" i="30"/>
  <c r="AY43" i="30" s="1"/>
  <c r="AG38" i="30"/>
  <c r="AR38" i="30" s="1"/>
  <c r="AG22" i="30"/>
  <c r="AR22" i="30" s="1"/>
  <c r="AT102" i="30"/>
  <c r="AT101" i="30" s="1"/>
  <c r="AX102" i="30"/>
  <c r="AW65" i="30"/>
  <c r="AW70" i="30" s="1"/>
  <c r="AC70" i="30"/>
  <c r="BA103" i="30"/>
  <c r="BA23" i="30"/>
  <c r="AA85" i="30"/>
  <c r="AG85" i="30" s="1"/>
  <c r="AR85" i="30" s="1"/>
  <c r="AS85" i="30"/>
  <c r="AS90" i="30" s="1"/>
  <c r="AC85" i="30"/>
  <c r="AB85" i="30"/>
  <c r="AV85" i="30" s="1"/>
  <c r="AB110" i="30"/>
  <c r="AV29" i="30"/>
  <c r="AB30" i="30"/>
  <c r="AA108" i="30"/>
  <c r="AG14" i="30"/>
  <c r="W102" i="30"/>
  <c r="AC12" i="30"/>
  <c r="AS12" i="30"/>
  <c r="AB12" i="30"/>
  <c r="W15" i="30"/>
  <c r="AA12" i="30"/>
  <c r="AG48" i="30"/>
  <c r="AA53" i="30"/>
  <c r="AG37" i="30"/>
  <c r="AA43" i="30"/>
  <c r="AY31" i="30"/>
  <c r="AQ36" i="30"/>
  <c r="AS110" i="30"/>
  <c r="AS30" i="30"/>
  <c r="AY44" i="30"/>
  <c r="AY47" i="30" s="1"/>
  <c r="AQ47" i="30"/>
  <c r="AZ110" i="30"/>
  <c r="AZ30" i="30"/>
  <c r="AY24" i="30"/>
  <c r="AY28" i="30" s="1"/>
  <c r="AQ28" i="30"/>
  <c r="W79" i="30"/>
  <c r="AC74" i="30"/>
  <c r="AS74" i="30"/>
  <c r="AS79" i="30" s="1"/>
  <c r="AB74" i="30"/>
  <c r="AA74" i="30"/>
  <c r="AA97" i="30"/>
  <c r="AG91" i="30"/>
  <c r="AA90" i="30"/>
  <c r="AG84" i="30"/>
  <c r="AC64" i="30"/>
  <c r="AG77" i="30"/>
  <c r="AR77" i="30" s="1"/>
  <c r="AS70" i="30"/>
  <c r="AS111" i="30"/>
  <c r="AS17" i="30"/>
  <c r="AU101" i="30"/>
  <c r="AT103" i="30"/>
  <c r="AB43" i="30"/>
  <c r="AV37" i="30"/>
  <c r="AV43" i="30" s="1"/>
  <c r="W28" i="30"/>
  <c r="AC24" i="30"/>
  <c r="AS24" i="30"/>
  <c r="AS28" i="30" s="1"/>
  <c r="AA24" i="30"/>
  <c r="AB24" i="30"/>
  <c r="AA103" i="30"/>
  <c r="AA23" i="30"/>
  <c r="AG18" i="30"/>
  <c r="AG13" i="30"/>
  <c r="AR13" i="30" s="1"/>
  <c r="AC60" i="30"/>
  <c r="AS53" i="30"/>
  <c r="AG44" i="30"/>
  <c r="AA47" i="30"/>
  <c r="AG41" i="30"/>
  <c r="AR41" i="30" s="1"/>
  <c r="W105" i="30"/>
  <c r="AC32" i="30"/>
  <c r="AB32" i="30"/>
  <c r="AA32" i="30"/>
  <c r="AS32" i="30"/>
  <c r="AS105" i="30" s="1"/>
  <c r="AQ109" i="30"/>
  <c r="AX103" i="30"/>
  <c r="AG68" i="30"/>
  <c r="AR68" i="30" s="1"/>
  <c r="AG56" i="30"/>
  <c r="AR56" i="30" s="1"/>
  <c r="BA60" i="30"/>
  <c r="BA98" i="30" s="1"/>
  <c r="AQ53" i="30"/>
  <c r="AG39" i="30"/>
  <c r="AR39" i="30" s="1"/>
  <c r="AG40" i="30"/>
  <c r="AR40" i="30" s="1"/>
  <c r="AA64" i="30"/>
  <c r="AG69" i="30"/>
  <c r="AR69" i="30" s="1"/>
  <c r="AV91" i="30"/>
  <c r="AV97" i="30" s="1"/>
  <c r="AB97" i="30"/>
  <c r="AV86" i="30"/>
  <c r="AG86" i="30"/>
  <c r="AR86" i="30" s="1"/>
  <c r="AZ97" i="30"/>
  <c r="AW44" i="30"/>
  <c r="AW47" i="30" s="1"/>
  <c r="AC47" i="30"/>
  <c r="AC43" i="30"/>
  <c r="AW37" i="30"/>
  <c r="AW43" i="30" s="1"/>
  <c r="AQ110" i="30"/>
  <c r="AY29" i="30"/>
  <c r="AQ30" i="30"/>
  <c r="AP98" i="30"/>
  <c r="Z98" i="30"/>
  <c r="AZ79" i="30"/>
  <c r="AZ98" i="30" s="1"/>
  <c r="AY99" i="30" s="1"/>
  <c r="AQ70" i="30"/>
  <c r="AQ105" i="30"/>
  <c r="AY32" i="30"/>
  <c r="AY105" i="30" s="1"/>
  <c r="AO101" i="30"/>
  <c r="W73" i="30"/>
  <c r="AC71" i="30"/>
  <c r="AB71" i="30"/>
  <c r="AA71" i="30"/>
  <c r="AS71" i="30"/>
  <c r="AS73" i="30" s="1"/>
  <c r="AR54" i="30"/>
  <c r="AR60" i="30" s="1"/>
  <c r="AC103" i="30"/>
  <c r="AW18" i="30"/>
  <c r="AC23" i="30"/>
  <c r="AC108" i="30"/>
  <c r="AW14" i="30"/>
  <c r="AW108" i="30" s="1"/>
  <c r="AG93" i="30"/>
  <c r="AR93" i="30" s="1"/>
  <c r="AG88" i="30"/>
  <c r="AR88" i="30" s="1"/>
  <c r="BA90" i="30"/>
  <c r="AB83" i="30"/>
  <c r="AV80" i="30"/>
  <c r="AV83" i="30" s="1"/>
  <c r="AG96" i="30"/>
  <c r="AR96" i="30" s="1"/>
  <c r="AB90" i="30"/>
  <c r="AV84" i="30"/>
  <c r="AQ83" i="30"/>
  <c r="AB64" i="30"/>
  <c r="AV61" i="30"/>
  <c r="AV64" i="30" s="1"/>
  <c r="AG92" i="30"/>
  <c r="AR92" i="30" s="1"/>
  <c r="AQ97" i="30"/>
  <c r="AY91" i="30"/>
  <c r="AY97" i="30" s="1"/>
  <c r="AG78" i="30"/>
  <c r="AR78" i="30" s="1"/>
  <c r="AQ64" i="30"/>
  <c r="AY61" i="30"/>
  <c r="AY64" i="30" s="1"/>
  <c r="AW64" i="30"/>
  <c r="AB60" i="30"/>
  <c r="AV54" i="30"/>
  <c r="AV60" i="30" s="1"/>
  <c r="AV33" i="30"/>
  <c r="AG33" i="30"/>
  <c r="AR33" i="30" s="1"/>
  <c r="AB70" i="30"/>
  <c r="AV65" i="30"/>
  <c r="AV70" i="30" s="1"/>
  <c r="AG61" i="30"/>
  <c r="AT43" i="30"/>
  <c r="AA31" i="30"/>
  <c r="W36" i="30"/>
  <c r="AS31" i="30"/>
  <c r="AS36" i="30" s="1"/>
  <c r="AC31" i="30"/>
  <c r="AB31" i="30"/>
  <c r="AT23" i="30"/>
  <c r="AC109" i="30"/>
  <c r="AW20" i="30"/>
  <c r="AW109" i="30" s="1"/>
  <c r="AB23" i="30"/>
  <c r="AV18" i="30"/>
  <c r="AB111" i="30"/>
  <c r="AV16" i="30"/>
  <c r="AB17" i="30"/>
  <c r="AS108" i="30"/>
  <c r="AQ102" i="30"/>
  <c r="AY12" i="30"/>
  <c r="AQ15" i="30"/>
  <c r="AC111" i="30"/>
  <c r="AW16" i="30"/>
  <c r="AC17" i="30"/>
  <c r="AG89" i="30"/>
  <c r="AR89" i="30" s="1"/>
  <c r="AW48" i="30"/>
  <c r="AC53" i="30"/>
  <c r="AV44" i="30"/>
  <c r="AV47" i="30" s="1"/>
  <c r="AB47" i="30"/>
  <c r="AG35" i="30"/>
  <c r="AR35" i="30" s="1"/>
  <c r="AA109" i="30"/>
  <c r="AG20" i="30"/>
  <c r="AA111" i="30"/>
  <c r="AG16" i="30"/>
  <c r="AA17" i="30"/>
  <c r="AP101" i="30"/>
  <c r="AF98" i="30"/>
  <c r="BA102" i="30"/>
  <c r="AG80" i="30"/>
  <c r="AG63" i="30"/>
  <c r="AR63" i="30" s="1"/>
  <c r="W53" i="30"/>
  <c r="AS47" i="30"/>
  <c r="AX110" i="30"/>
  <c r="AX30" i="30"/>
  <c r="AX98" i="30" s="1"/>
  <c r="AG29" i="30"/>
  <c r="AB109" i="30"/>
  <c r="AV20" i="30"/>
  <c r="AV109" i="30" s="1"/>
  <c r="AZ43" i="30"/>
  <c r="AT110" i="30"/>
  <c r="AT30" i="30"/>
  <c r="AT98" i="30" s="1"/>
  <c r="AQ103" i="30"/>
  <c r="AQ23" i="30"/>
  <c r="AY18" i="30"/>
  <c r="AQ108" i="30"/>
  <c r="AY14" i="30"/>
  <c r="AY108" i="30" s="1"/>
  <c r="AZ105" i="30"/>
  <c r="AG27" i="30"/>
  <c r="AR27" i="30" s="1"/>
  <c r="AX36" i="30"/>
  <c r="AG21" i="30"/>
  <c r="AR21" i="30" s="1"/>
  <c r="W185" i="29"/>
  <c r="AR69" i="29"/>
  <c r="AR71" i="29" s="1"/>
  <c r="AV77" i="29"/>
  <c r="AG77" i="29"/>
  <c r="BA195" i="29"/>
  <c r="BA132" i="29"/>
  <c r="AV72" i="29"/>
  <c r="AV76" i="29" s="1"/>
  <c r="AB76" i="29"/>
  <c r="AB61" i="29"/>
  <c r="AV58" i="29"/>
  <c r="AV61" i="29" s="1"/>
  <c r="AB46" i="29"/>
  <c r="AV43" i="29"/>
  <c r="AV46" i="29" s="1"/>
  <c r="AQ68" i="29"/>
  <c r="AY65" i="29"/>
  <c r="AY68" i="29" s="1"/>
  <c r="AB64" i="29"/>
  <c r="AV62" i="29"/>
  <c r="AV64" i="29" s="1"/>
  <c r="AA55" i="29"/>
  <c r="AB55" i="29"/>
  <c r="AV55" i="29" s="1"/>
  <c r="AS55" i="29"/>
  <c r="AC55" i="29"/>
  <c r="AA42" i="29"/>
  <c r="AG39" i="29"/>
  <c r="AG35" i="29"/>
  <c r="AB34" i="29"/>
  <c r="AV32" i="29"/>
  <c r="AV34" i="29" s="1"/>
  <c r="AG23" i="29"/>
  <c r="AA25" i="29"/>
  <c r="AB22" i="29"/>
  <c r="AV20" i="29"/>
  <c r="AV22" i="29" s="1"/>
  <c r="AC76" i="29"/>
  <c r="AG48" i="29"/>
  <c r="AR48" i="29" s="1"/>
  <c r="AQ42" i="29"/>
  <c r="AY39" i="29"/>
  <c r="AY42" i="29" s="1"/>
  <c r="AA31" i="29"/>
  <c r="AG29" i="29"/>
  <c r="AY141" i="29"/>
  <c r="AY147" i="29" s="1"/>
  <c r="AQ147" i="29"/>
  <c r="AG181" i="29"/>
  <c r="AR181" i="29" s="1"/>
  <c r="W190" i="29"/>
  <c r="AC161" i="29"/>
  <c r="AS161" i="29"/>
  <c r="AS190" i="29" s="1"/>
  <c r="AA161" i="29"/>
  <c r="AB161" i="29"/>
  <c r="AV176" i="29"/>
  <c r="W118" i="29"/>
  <c r="AC113" i="29"/>
  <c r="AB113" i="29"/>
  <c r="AS113" i="29"/>
  <c r="AS118" i="29" s="1"/>
  <c r="AA113" i="29"/>
  <c r="AG163" i="29"/>
  <c r="AR163" i="29" s="1"/>
  <c r="AW170" i="29"/>
  <c r="AW175" i="29" s="1"/>
  <c r="AC175" i="29"/>
  <c r="AG153" i="29"/>
  <c r="AR153" i="29" s="1"/>
  <c r="AS195" i="29"/>
  <c r="AS132" i="29"/>
  <c r="AG108" i="29"/>
  <c r="AR108" i="29" s="1"/>
  <c r="AG103" i="29"/>
  <c r="AR103" i="29" s="1"/>
  <c r="AG178" i="29"/>
  <c r="AR178" i="29" s="1"/>
  <c r="AQ159" i="29"/>
  <c r="AG157" i="29"/>
  <c r="AA159" i="29"/>
  <c r="AB151" i="29"/>
  <c r="AV148" i="29"/>
  <c r="AV151" i="29" s="1"/>
  <c r="AS147" i="29"/>
  <c r="AB140" i="29"/>
  <c r="AV133" i="29"/>
  <c r="AV140" i="29" s="1"/>
  <c r="AX195" i="29"/>
  <c r="AX132" i="29"/>
  <c r="AY130" i="29"/>
  <c r="AC195" i="29"/>
  <c r="AW131" i="29"/>
  <c r="AC132" i="29"/>
  <c r="AA167" i="29"/>
  <c r="W169" i="29"/>
  <c r="AB167" i="29"/>
  <c r="AC167" i="29"/>
  <c r="AS167" i="29"/>
  <c r="AS169" i="29" s="1"/>
  <c r="AZ194" i="29"/>
  <c r="AG136" i="29"/>
  <c r="AR136" i="29" s="1"/>
  <c r="AQ118" i="29"/>
  <c r="AY113" i="29"/>
  <c r="AY118" i="29" s="1"/>
  <c r="AZ88" i="29"/>
  <c r="AY106" i="29"/>
  <c r="AG98" i="29"/>
  <c r="AR98" i="29" s="1"/>
  <c r="AV35" i="29"/>
  <c r="AB25" i="29"/>
  <c r="AV23" i="29"/>
  <c r="AV25" i="29" s="1"/>
  <c r="AO183" i="29"/>
  <c r="AQ184" i="29" s="1"/>
  <c r="AZ196" i="29"/>
  <c r="AZ13" i="29"/>
  <c r="W112" i="29"/>
  <c r="AC107" i="29"/>
  <c r="AB107" i="29"/>
  <c r="AS107" i="29"/>
  <c r="AS112" i="29" s="1"/>
  <c r="AA107" i="29"/>
  <c r="AQ94" i="29"/>
  <c r="AY89" i="29"/>
  <c r="AY94" i="29" s="1"/>
  <c r="AC71" i="29"/>
  <c r="AW69" i="29"/>
  <c r="AW71" i="29" s="1"/>
  <c r="AZ68" i="29"/>
  <c r="AS64" i="29"/>
  <c r="AV51" i="29"/>
  <c r="AV53" i="29" s="1"/>
  <c r="AB53" i="29"/>
  <c r="AA46" i="29"/>
  <c r="AG43" i="29"/>
  <c r="AQ28" i="29"/>
  <c r="AY26" i="29"/>
  <c r="AY28" i="29" s="1"/>
  <c r="AQ187" i="29"/>
  <c r="AQ16" i="29"/>
  <c r="AY14" i="29"/>
  <c r="AQ196" i="29"/>
  <c r="AY12" i="29"/>
  <c r="AQ13" i="29"/>
  <c r="AG152" i="29"/>
  <c r="AA156" i="29"/>
  <c r="AW64" i="29"/>
  <c r="AC25" i="29"/>
  <c r="AW23" i="29"/>
  <c r="AW25" i="29" s="1"/>
  <c r="AW76" i="29"/>
  <c r="AQ57" i="29"/>
  <c r="AY54" i="29"/>
  <c r="AY57" i="29" s="1"/>
  <c r="AA26" i="29"/>
  <c r="W28" i="29"/>
  <c r="AS26" i="29"/>
  <c r="AS28" i="29" s="1"/>
  <c r="AB26" i="29"/>
  <c r="AC26" i="29"/>
  <c r="AP186" i="29"/>
  <c r="AQ185" i="29" s="1"/>
  <c r="AP184" i="29"/>
  <c r="AX28" i="29"/>
  <c r="AX183" i="29" s="1"/>
  <c r="AA19" i="29"/>
  <c r="AG17" i="29"/>
  <c r="AG81" i="29"/>
  <c r="AR81" i="29" s="1"/>
  <c r="AQ53" i="29"/>
  <c r="AG51" i="29"/>
  <c r="AC31" i="29"/>
  <c r="AW29" i="29"/>
  <c r="AW31" i="29" s="1"/>
  <c r="AY152" i="29"/>
  <c r="AY156" i="29" s="1"/>
  <c r="AQ156" i="29"/>
  <c r="AQ169" i="29"/>
  <c r="AY167" i="29"/>
  <c r="AY169" i="29" s="1"/>
  <c r="AT195" i="29"/>
  <c r="AT132" i="29"/>
  <c r="AT183" i="29" s="1"/>
  <c r="AG172" i="29"/>
  <c r="AR172" i="29" s="1"/>
  <c r="AW157" i="29"/>
  <c r="AW159" i="29" s="1"/>
  <c r="AC159" i="29"/>
  <c r="AB147" i="29"/>
  <c r="AV141" i="29"/>
  <c r="AV147" i="29" s="1"/>
  <c r="AG133" i="29"/>
  <c r="AQ88" i="29"/>
  <c r="AY83" i="29"/>
  <c r="AY88" i="29" s="1"/>
  <c r="W88" i="29"/>
  <c r="AC83" i="29"/>
  <c r="AB83" i="29"/>
  <c r="AA83" i="29"/>
  <c r="AS83" i="29"/>
  <c r="AZ94" i="29"/>
  <c r="AC179" i="29"/>
  <c r="AW179" i="29" s="1"/>
  <c r="AA179" i="29"/>
  <c r="AA182" i="29" s="1"/>
  <c r="AS179" i="29"/>
  <c r="AB179" i="29"/>
  <c r="AV179" i="29" s="1"/>
  <c r="AY170" i="29"/>
  <c r="AY175" i="29" s="1"/>
  <c r="AQ175" i="29"/>
  <c r="AG168" i="29"/>
  <c r="AR168" i="29" s="1"/>
  <c r="W182" i="29"/>
  <c r="AY160" i="29"/>
  <c r="AY166" i="29" s="1"/>
  <c r="AQ166" i="29"/>
  <c r="W124" i="29"/>
  <c r="AC119" i="29"/>
  <c r="AA119" i="29"/>
  <c r="AS119" i="29"/>
  <c r="AS124" i="29" s="1"/>
  <c r="AB119" i="29"/>
  <c r="AG121" i="29"/>
  <c r="AR121" i="29" s="1"/>
  <c r="AY159" i="29"/>
  <c r="AG155" i="29"/>
  <c r="AR155" i="29" s="1"/>
  <c r="AS151" i="29"/>
  <c r="AQ130" i="29"/>
  <c r="AX188" i="29"/>
  <c r="AG143" i="29"/>
  <c r="AR143" i="29" s="1"/>
  <c r="AY151" i="29"/>
  <c r="AY140" i="29"/>
  <c r="W188" i="29"/>
  <c r="AG144" i="29"/>
  <c r="AR144" i="29" s="1"/>
  <c r="AA134" i="29"/>
  <c r="AS134" i="29"/>
  <c r="AS140" i="29" s="1"/>
  <c r="AC134" i="29"/>
  <c r="AB134" i="29"/>
  <c r="AV134" i="29" s="1"/>
  <c r="AG111" i="29"/>
  <c r="AR111" i="29" s="1"/>
  <c r="AQ106" i="29"/>
  <c r="AG63" i="29"/>
  <c r="AR63" i="29" s="1"/>
  <c r="AG59" i="29"/>
  <c r="AR59" i="29" s="1"/>
  <c r="AY193" i="29"/>
  <c r="AG96" i="29"/>
  <c r="AR96" i="29" s="1"/>
  <c r="AW78" i="29"/>
  <c r="AY58" i="29"/>
  <c r="AY61" i="29" s="1"/>
  <c r="AQ61" i="29"/>
  <c r="AG49" i="29"/>
  <c r="AR49" i="29" s="1"/>
  <c r="W50" i="29"/>
  <c r="AA47" i="29"/>
  <c r="AC47" i="29"/>
  <c r="AS47" i="29"/>
  <c r="AS50" i="29" s="1"/>
  <c r="AB47" i="29"/>
  <c r="AF186" i="29"/>
  <c r="AF183" i="29"/>
  <c r="W196" i="29"/>
  <c r="AA12" i="29"/>
  <c r="AS12" i="29"/>
  <c r="AC12" i="29"/>
  <c r="AB12" i="29"/>
  <c r="W13" i="29"/>
  <c r="AC156" i="29"/>
  <c r="AW152" i="29"/>
  <c r="AW156" i="29" s="1"/>
  <c r="AC64" i="29"/>
  <c r="AW43" i="29"/>
  <c r="AW46" i="29" s="1"/>
  <c r="AC46" i="29"/>
  <c r="AY34" i="29"/>
  <c r="W100" i="29"/>
  <c r="AC95" i="29"/>
  <c r="AA95" i="29"/>
  <c r="AS95" i="29"/>
  <c r="AS100" i="29" s="1"/>
  <c r="AB95" i="29"/>
  <c r="AG84" i="29"/>
  <c r="AR84" i="29" s="1"/>
  <c r="AY194" i="29"/>
  <c r="W68" i="29"/>
  <c r="AA65" i="29"/>
  <c r="AB65" i="29"/>
  <c r="AS65" i="29"/>
  <c r="AS68" i="29" s="1"/>
  <c r="AC65" i="29"/>
  <c r="W57" i="29"/>
  <c r="AQ46" i="29"/>
  <c r="AY43" i="29"/>
  <c r="AY46" i="29" s="1"/>
  <c r="AA36" i="29"/>
  <c r="AG36" i="29" s="1"/>
  <c r="AR36" i="29" s="1"/>
  <c r="AS36" i="29"/>
  <c r="AS38" i="29" s="1"/>
  <c r="AB36" i="29"/>
  <c r="AV36" i="29" s="1"/>
  <c r="AC36" i="29"/>
  <c r="AW36" i="29" s="1"/>
  <c r="AA34" i="29"/>
  <c r="AG32" i="29"/>
  <c r="AA22" i="29"/>
  <c r="AG20" i="29"/>
  <c r="AA14" i="29"/>
  <c r="AB14" i="29"/>
  <c r="W16" i="29"/>
  <c r="W187" i="29"/>
  <c r="AS14" i="29"/>
  <c r="AC14" i="29"/>
  <c r="AG85" i="29"/>
  <c r="AR85" i="29" s="1"/>
  <c r="AX82" i="29"/>
  <c r="AW22" i="29"/>
  <c r="AG45" i="29"/>
  <c r="AR45" i="29" s="1"/>
  <c r="AC19" i="29"/>
  <c r="AW17" i="29"/>
  <c r="AW19" i="29" s="1"/>
  <c r="AQ22" i="29"/>
  <c r="AW34" i="29"/>
  <c r="AA53" i="29"/>
  <c r="AG24" i="29"/>
  <c r="AR24" i="29" s="1"/>
  <c r="AG37" i="29"/>
  <c r="AR37" i="29" s="1"/>
  <c r="AB31" i="29"/>
  <c r="AV29" i="29"/>
  <c r="AV31" i="29" s="1"/>
  <c r="W166" i="29"/>
  <c r="AC160" i="29"/>
  <c r="AB160" i="29"/>
  <c r="AA160" i="29"/>
  <c r="AS160" i="29"/>
  <c r="AS166" i="29" s="1"/>
  <c r="AC182" i="29"/>
  <c r="AW176" i="29"/>
  <c r="AB195" i="29"/>
  <c r="AV131" i="29"/>
  <c r="AB132" i="29"/>
  <c r="W106" i="29"/>
  <c r="AC101" i="29"/>
  <c r="AS101" i="29"/>
  <c r="AS106" i="29" s="1"/>
  <c r="AA101" i="29"/>
  <c r="AB101" i="29"/>
  <c r="AQ188" i="29"/>
  <c r="AY77" i="29"/>
  <c r="AQ82" i="29"/>
  <c r="AB175" i="29"/>
  <c r="AV170" i="29"/>
  <c r="AV175" i="29" s="1"/>
  <c r="AG176" i="29"/>
  <c r="AC147" i="29"/>
  <c r="AQ193" i="29"/>
  <c r="AU186" i="29"/>
  <c r="AS156" i="29"/>
  <c r="AW35" i="29"/>
  <c r="AW38" i="29" s="1"/>
  <c r="AC38" i="29"/>
  <c r="AG102" i="29"/>
  <c r="AR102" i="29" s="1"/>
  <c r="AS57" i="29"/>
  <c r="BA193" i="29"/>
  <c r="AT187" i="29"/>
  <c r="AQ100" i="29"/>
  <c r="AY95" i="29"/>
  <c r="AY100" i="29" s="1"/>
  <c r="AY176" i="29"/>
  <c r="AY182" i="29" s="1"/>
  <c r="AQ182" i="29"/>
  <c r="AS182" i="29"/>
  <c r="AY190" i="29"/>
  <c r="W94" i="29"/>
  <c r="AC89" i="29"/>
  <c r="AS89" i="29"/>
  <c r="AS94" i="29" s="1"/>
  <c r="AB89" i="29"/>
  <c r="AA89" i="29"/>
  <c r="AT130" i="29"/>
  <c r="AG173" i="29"/>
  <c r="AR173" i="29" s="1"/>
  <c r="AG137" i="29"/>
  <c r="AR137" i="29" s="1"/>
  <c r="AA195" i="29"/>
  <c r="AG131" i="29"/>
  <c r="AA132" i="29"/>
  <c r="AG122" i="29"/>
  <c r="AR122" i="29" s="1"/>
  <c r="AB159" i="29"/>
  <c r="AV157" i="29"/>
  <c r="AV159" i="29" s="1"/>
  <c r="AG148" i="29"/>
  <c r="AA151" i="29"/>
  <c r="AG141" i="29"/>
  <c r="AA147" i="29"/>
  <c r="AG120" i="29"/>
  <c r="AR120" i="29" s="1"/>
  <c r="AQ124" i="29"/>
  <c r="AY119" i="29"/>
  <c r="AY124" i="29" s="1"/>
  <c r="AY112" i="29"/>
  <c r="BA194" i="29"/>
  <c r="AT188" i="29"/>
  <c r="AA175" i="29"/>
  <c r="AG170" i="29"/>
  <c r="AG162" i="29"/>
  <c r="AR162" i="29" s="1"/>
  <c r="AG158" i="29"/>
  <c r="AR158" i="29" s="1"/>
  <c r="AQ151" i="29"/>
  <c r="AG139" i="29"/>
  <c r="AR139" i="29" s="1"/>
  <c r="AQ140" i="29"/>
  <c r="AG93" i="29"/>
  <c r="AR93" i="29" s="1"/>
  <c r="W194" i="29"/>
  <c r="AA80" i="29"/>
  <c r="AB80" i="29"/>
  <c r="AS80" i="29"/>
  <c r="AC80" i="29"/>
  <c r="AC82" i="29" s="1"/>
  <c r="BA188" i="29"/>
  <c r="BA82" i="29"/>
  <c r="BA183" i="29" s="1"/>
  <c r="AW147" i="29"/>
  <c r="AQ195" i="29"/>
  <c r="AQ132" i="29"/>
  <c r="AY131" i="29"/>
  <c r="AG91" i="29"/>
  <c r="AR91" i="29" s="1"/>
  <c r="AA76" i="29"/>
  <c r="AG72" i="29"/>
  <c r="AA57" i="29"/>
  <c r="AG54" i="29"/>
  <c r="AV39" i="29"/>
  <c r="AV42" i="29" s="1"/>
  <c r="AB42" i="29"/>
  <c r="AZ187" i="29"/>
  <c r="AZ186" i="29" s="1"/>
  <c r="AZ16" i="29"/>
  <c r="BA187" i="29"/>
  <c r="BA186" i="29" s="1"/>
  <c r="AG79" i="29"/>
  <c r="AR79" i="29" s="1"/>
  <c r="AA82" i="29"/>
  <c r="AV69" i="29"/>
  <c r="AV71" i="29" s="1"/>
  <c r="AB71" i="29"/>
  <c r="AG62" i="29"/>
  <c r="AA64" i="29"/>
  <c r="AA61" i="29"/>
  <c r="AG58" i="29"/>
  <c r="AV56" i="29"/>
  <c r="AG56" i="29"/>
  <c r="AR56" i="29" s="1"/>
  <c r="W193" i="29"/>
  <c r="AA15" i="29"/>
  <c r="AC15" i="29"/>
  <c r="AS15" i="29"/>
  <c r="AS193" i="29" s="1"/>
  <c r="AB15" i="29"/>
  <c r="Z186" i="29"/>
  <c r="Z184" i="29"/>
  <c r="S184" i="29"/>
  <c r="AB156" i="29"/>
  <c r="AV152" i="29"/>
  <c r="AV156" i="29" s="1"/>
  <c r="AG86" i="29"/>
  <c r="AR86" i="29" s="1"/>
  <c r="AG73" i="29"/>
  <c r="AR73" i="29" s="1"/>
  <c r="AW39" i="29"/>
  <c r="AW42" i="29" s="1"/>
  <c r="AC42" i="29"/>
  <c r="AG138" i="29"/>
  <c r="AR138" i="29" s="1"/>
  <c r="AC125" i="29"/>
  <c r="AS125" i="29"/>
  <c r="AS130" i="29" s="1"/>
  <c r="AA125" i="29"/>
  <c r="W130" i="29"/>
  <c r="AB125" i="29"/>
  <c r="AG90" i="29"/>
  <c r="AR90" i="29" s="1"/>
  <c r="AG87" i="29"/>
  <c r="AR87" i="29" s="1"/>
  <c r="AQ194" i="29"/>
  <c r="AG70" i="29"/>
  <c r="AR70" i="29" s="1"/>
  <c r="AG67" i="29"/>
  <c r="AR67" i="29" s="1"/>
  <c r="AS61" i="29"/>
  <c r="AB57" i="29"/>
  <c r="AV54" i="29"/>
  <c r="AV57" i="29" s="1"/>
  <c r="AQ38" i="29"/>
  <c r="AY35" i="29"/>
  <c r="AY38" i="29" s="1"/>
  <c r="AG30" i="29"/>
  <c r="AR30" i="29" s="1"/>
  <c r="AQ25" i="29"/>
  <c r="AY23" i="29"/>
  <c r="AY25" i="29" s="1"/>
  <c r="AG18" i="29"/>
  <c r="AR18" i="29" s="1"/>
  <c r="AX187" i="29"/>
  <c r="S183" i="29"/>
  <c r="W184" i="29" s="1"/>
  <c r="AT194" i="29"/>
  <c r="AY76" i="29"/>
  <c r="AY50" i="29"/>
  <c r="AC22" i="29"/>
  <c r="AV17" i="29"/>
  <c r="AV19" i="29" s="1"/>
  <c r="AB19" i="29"/>
  <c r="AC34" i="29"/>
  <c r="AG41" i="29"/>
  <c r="AR41" i="29" s="1"/>
  <c r="AS31" i="29"/>
  <c r="AR31" i="32" l="1"/>
  <c r="AG180" i="32"/>
  <c r="AR180" i="32" s="1"/>
  <c r="AS305" i="32"/>
  <c r="AS311" i="32"/>
  <c r="W301" i="32"/>
  <c r="AW307" i="32"/>
  <c r="AB111" i="32"/>
  <c r="AY118" i="32"/>
  <c r="AY50" i="32"/>
  <c r="AY304" i="32"/>
  <c r="BA303" i="32"/>
  <c r="AQ302" i="32"/>
  <c r="AA75" i="31"/>
  <c r="AG43" i="32"/>
  <c r="AR42" i="32"/>
  <c r="AR43" i="32" s="1"/>
  <c r="AG63" i="32"/>
  <c r="AR57" i="32"/>
  <c r="AR63" i="32" s="1"/>
  <c r="AG56" i="32"/>
  <c r="AR51" i="32"/>
  <c r="AR56" i="32" s="1"/>
  <c r="AG85" i="32"/>
  <c r="AR85" i="32" s="1"/>
  <c r="AA89" i="32"/>
  <c r="AB309" i="32"/>
  <c r="AV99" i="32"/>
  <c r="AV309" i="32" s="1"/>
  <c r="AA118" i="32"/>
  <c r="AG112" i="32"/>
  <c r="AB76" i="32"/>
  <c r="AV71" i="32"/>
  <c r="AV76" i="32" s="1"/>
  <c r="AS83" i="32"/>
  <c r="AG27" i="32"/>
  <c r="AR23" i="32"/>
  <c r="AR27" i="32" s="1"/>
  <c r="AG141" i="32"/>
  <c r="AR141" i="32" s="1"/>
  <c r="AW109" i="32"/>
  <c r="AW111" i="32" s="1"/>
  <c r="AC111" i="32"/>
  <c r="AV307" i="32"/>
  <c r="AG163" i="32"/>
  <c r="AA169" i="32"/>
  <c r="AY307" i="32"/>
  <c r="AA250" i="32"/>
  <c r="AG244" i="32"/>
  <c r="AC239" i="32"/>
  <c r="AG273" i="32"/>
  <c r="AR273" i="32" s="1"/>
  <c r="AA276" i="32"/>
  <c r="AR108" i="32"/>
  <c r="AA305" i="32"/>
  <c r="AB312" i="32"/>
  <c r="AB107" i="32"/>
  <c r="AV106" i="32"/>
  <c r="AA312" i="32"/>
  <c r="AG106" i="32"/>
  <c r="AA107" i="32"/>
  <c r="AB193" i="32"/>
  <c r="AV187" i="32"/>
  <c r="AV193" i="32" s="1"/>
  <c r="AG276" i="32"/>
  <c r="AY313" i="32"/>
  <c r="AY13" i="32"/>
  <c r="AW44" i="32"/>
  <c r="AC50" i="32"/>
  <c r="AC95" i="32"/>
  <c r="AW90" i="32"/>
  <c r="AW95" i="32" s="1"/>
  <c r="AA306" i="32"/>
  <c r="AG97" i="32"/>
  <c r="AA221" i="32"/>
  <c r="AG220" i="32"/>
  <c r="AV142" i="32"/>
  <c r="AA232" i="32"/>
  <c r="AG226" i="32"/>
  <c r="AR233" i="32"/>
  <c r="AV284" i="32"/>
  <c r="AV290" i="32" s="1"/>
  <c r="AB290" i="32"/>
  <c r="AB311" i="32"/>
  <c r="AV48" i="32"/>
  <c r="AV311" i="32" s="1"/>
  <c r="AQ301" i="32"/>
  <c r="AB305" i="32"/>
  <c r="AT303" i="32"/>
  <c r="AW85" i="32"/>
  <c r="AW89" i="32" s="1"/>
  <c r="AC89" i="32"/>
  <c r="AB304" i="32"/>
  <c r="AA309" i="32"/>
  <c r="AG99" i="32"/>
  <c r="AV112" i="32"/>
  <c r="AV118" i="32" s="1"/>
  <c r="AB118" i="32"/>
  <c r="AW71" i="32"/>
  <c r="AW76" i="32" s="1"/>
  <c r="AC76" i="32"/>
  <c r="AY305" i="32"/>
  <c r="AB135" i="32"/>
  <c r="AV129" i="32"/>
  <c r="AV135" i="32" s="1"/>
  <c r="AC219" i="32"/>
  <c r="AV239" i="32"/>
  <c r="AC297" i="32"/>
  <c r="AW291" i="32"/>
  <c r="AW297" i="32" s="1"/>
  <c r="AA313" i="32"/>
  <c r="AA13" i="32"/>
  <c r="AG12" i="32"/>
  <c r="W300" i="32"/>
  <c r="AV111" i="32"/>
  <c r="AG182" i="32"/>
  <c r="AR177" i="32"/>
  <c r="AR182" i="32" s="1"/>
  <c r="AG31" i="32"/>
  <c r="AG109" i="32"/>
  <c r="AR109" i="32" s="1"/>
  <c r="AA111" i="32"/>
  <c r="AZ303" i="32"/>
  <c r="AA193" i="32"/>
  <c r="AG187" i="32"/>
  <c r="AA203" i="32"/>
  <c r="AG198" i="32"/>
  <c r="AR276" i="32"/>
  <c r="AG90" i="32"/>
  <c r="AA95" i="32"/>
  <c r="AB221" i="32"/>
  <c r="AV220" i="32"/>
  <c r="AV221" i="32" s="1"/>
  <c r="AV197" i="32"/>
  <c r="AG253" i="32"/>
  <c r="AR251" i="32"/>
  <c r="AR253" i="32" s="1"/>
  <c r="AG263" i="32"/>
  <c r="AR261" i="32"/>
  <c r="AR263" i="32" s="1"/>
  <c r="AC313" i="32"/>
  <c r="AW12" i="32"/>
  <c r="AC13" i="32"/>
  <c r="AX300" i="32"/>
  <c r="AA304" i="32"/>
  <c r="AG37" i="32"/>
  <c r="AR35" i="32"/>
  <c r="AR37" i="32" s="1"/>
  <c r="AR77" i="32"/>
  <c r="W303" i="32"/>
  <c r="AA302" i="32" s="1"/>
  <c r="AW141" i="32"/>
  <c r="AW142" i="32" s="1"/>
  <c r="AC142" i="32"/>
  <c r="AG307" i="32"/>
  <c r="AR113" i="32"/>
  <c r="AB169" i="32"/>
  <c r="AV163" i="32"/>
  <c r="AV169" i="32" s="1"/>
  <c r="AG183" i="32"/>
  <c r="AA186" i="32"/>
  <c r="AW239" i="32"/>
  <c r="AG234" i="32"/>
  <c r="AR234" i="32" s="1"/>
  <c r="AA239" i="32"/>
  <c r="AV273" i="32"/>
  <c r="AV276" i="32" s="1"/>
  <c r="AB276" i="32"/>
  <c r="AZ300" i="32"/>
  <c r="AY301" i="32" s="1"/>
  <c r="AS312" i="32"/>
  <c r="AS107" i="32"/>
  <c r="AC193" i="32"/>
  <c r="AW187" i="32"/>
  <c r="AW193" i="32" s="1"/>
  <c r="AC203" i="32"/>
  <c r="AW198" i="32"/>
  <c r="AW203" i="32" s="1"/>
  <c r="AQ300" i="32"/>
  <c r="AB95" i="32"/>
  <c r="AV90" i="32"/>
  <c r="AV95" i="32" s="1"/>
  <c r="AB306" i="32"/>
  <c r="AV97" i="32"/>
  <c r="AV306" i="32" s="1"/>
  <c r="AR143" i="32"/>
  <c r="AR144" i="32" s="1"/>
  <c r="AG144" i="32"/>
  <c r="AB142" i="32"/>
  <c r="AG195" i="32"/>
  <c r="AA197" i="32"/>
  <c r="AR277" i="32"/>
  <c r="AR283" i="32" s="1"/>
  <c r="AG283" i="32"/>
  <c r="AW83" i="32"/>
  <c r="AC311" i="32"/>
  <c r="AW48" i="32"/>
  <c r="AR14" i="32"/>
  <c r="AG17" i="32"/>
  <c r="AG147" i="32"/>
  <c r="AR147" i="32" s="1"/>
  <c r="AR148" i="32" s="1"/>
  <c r="AR16" i="32"/>
  <c r="AR310" i="32" s="1"/>
  <c r="AS105" i="32"/>
  <c r="AC309" i="32"/>
  <c r="AW99" i="32"/>
  <c r="AW309" i="32" s="1"/>
  <c r="AC118" i="32"/>
  <c r="AW112" i="32"/>
  <c r="AW118" i="32" s="1"/>
  <c r="AT300" i="32"/>
  <c r="AG71" i="32"/>
  <c r="AA76" i="32"/>
  <c r="AG78" i="32"/>
  <c r="AR78" i="32" s="1"/>
  <c r="AW219" i="32"/>
  <c r="AB239" i="32"/>
  <c r="AB297" i="32"/>
  <c r="AV291" i="32"/>
  <c r="AV297" i="32" s="1"/>
  <c r="AB313" i="32"/>
  <c r="AB13" i="32"/>
  <c r="AV12" i="32"/>
  <c r="AV89" i="32"/>
  <c r="AR170" i="32"/>
  <c r="AR176" i="32" s="1"/>
  <c r="AG176" i="32"/>
  <c r="AG299" i="32"/>
  <c r="AR298" i="32"/>
  <c r="AR299" i="32" s="1"/>
  <c r="AC169" i="32"/>
  <c r="AW163" i="32"/>
  <c r="AW169" i="32" s="1"/>
  <c r="AG212" i="32"/>
  <c r="AR204" i="32"/>
  <c r="AR212" i="32" s="1"/>
  <c r="AV244" i="32"/>
  <c r="AV250" i="32" s="1"/>
  <c r="AB250" i="32"/>
  <c r="AW183" i="32"/>
  <c r="AW186" i="32" s="1"/>
  <c r="AC186" i="32"/>
  <c r="AG260" i="32"/>
  <c r="AR254" i="32"/>
  <c r="AR260" i="32" s="1"/>
  <c r="AC306" i="32"/>
  <c r="AW97" i="32"/>
  <c r="AW306" i="32" s="1"/>
  <c r="AC221" i="32"/>
  <c r="AW220" i="32"/>
  <c r="AW221" i="32" s="1"/>
  <c r="AB232" i="32"/>
  <c r="AV226" i="32"/>
  <c r="AV232" i="32" s="1"/>
  <c r="AG214" i="32"/>
  <c r="AA219" i="32"/>
  <c r="AW284" i="32"/>
  <c r="AW290" i="32" s="1"/>
  <c r="AC290" i="32"/>
  <c r="AR18" i="32"/>
  <c r="AR22" i="32" s="1"/>
  <c r="AG22" i="32"/>
  <c r="AV305" i="32"/>
  <c r="AR84" i="32"/>
  <c r="AR64" i="32"/>
  <c r="AR70" i="32" s="1"/>
  <c r="AG70" i="32"/>
  <c r="AA135" i="32"/>
  <c r="AG129" i="32"/>
  <c r="AS310" i="32"/>
  <c r="AY17" i="32"/>
  <c r="AW17" i="32"/>
  <c r="AC105" i="32"/>
  <c r="AW244" i="32"/>
  <c r="AW250" i="32" s="1"/>
  <c r="AC250" i="32"/>
  <c r="AB186" i="32"/>
  <c r="AV183" i="32"/>
  <c r="AV186" i="32" s="1"/>
  <c r="AW273" i="32"/>
  <c r="AW276" i="32" s="1"/>
  <c r="AC276" i="32"/>
  <c r="AR32" i="32"/>
  <c r="AR34" i="32" s="1"/>
  <c r="AG34" i="32"/>
  <c r="AV105" i="32"/>
  <c r="AC312" i="32"/>
  <c r="AC107" i="32"/>
  <c r="AW106" i="32"/>
  <c r="AV198" i="32"/>
  <c r="AV203" i="32" s="1"/>
  <c r="AB203" i="32"/>
  <c r="AB50" i="32"/>
  <c r="AV44" i="32"/>
  <c r="AV50" i="32" s="1"/>
  <c r="AA50" i="32"/>
  <c r="AG44" i="32"/>
  <c r="AC310" i="32"/>
  <c r="AY312" i="32"/>
  <c r="AY107" i="32"/>
  <c r="AS304" i="32"/>
  <c r="AG142" i="32"/>
  <c r="AR136" i="32"/>
  <c r="AR142" i="32" s="1"/>
  <c r="AG155" i="32"/>
  <c r="AR149" i="32"/>
  <c r="AR155" i="32" s="1"/>
  <c r="AC232" i="32"/>
  <c r="AW226" i="32"/>
  <c r="AW232" i="32" s="1"/>
  <c r="AR222" i="32"/>
  <c r="AR225" i="32" s="1"/>
  <c r="AG225" i="32"/>
  <c r="AA290" i="32"/>
  <c r="AG284" i="32"/>
  <c r="AC305" i="32"/>
  <c r="AA311" i="32"/>
  <c r="AG48" i="32"/>
  <c r="AY105" i="32"/>
  <c r="AG128" i="32"/>
  <c r="AR123" i="32"/>
  <c r="AR128" i="32" s="1"/>
  <c r="AR119" i="32"/>
  <c r="AR122" i="32" s="1"/>
  <c r="AG122" i="32"/>
  <c r="AR38" i="32"/>
  <c r="AR41" i="32" s="1"/>
  <c r="AG41" i="32"/>
  <c r="AQ303" i="32"/>
  <c r="AW147" i="32"/>
  <c r="AW148" i="32" s="1"/>
  <c r="AC148" i="32"/>
  <c r="AV17" i="32"/>
  <c r="AA310" i="32"/>
  <c r="AG105" i="32"/>
  <c r="AR96" i="32"/>
  <c r="AW129" i="32"/>
  <c r="AW135" i="32" s="1"/>
  <c r="AC135" i="32"/>
  <c r="AR156" i="32"/>
  <c r="AR162" i="32" s="1"/>
  <c r="AG162" i="32"/>
  <c r="AB197" i="32"/>
  <c r="AR264" i="32"/>
  <c r="AR269" i="32" s="1"/>
  <c r="AG269" i="32"/>
  <c r="AA297" i="32"/>
  <c r="AG291" i="32"/>
  <c r="AS313" i="32"/>
  <c r="AS13" i="32"/>
  <c r="AB89" i="32"/>
  <c r="AY75" i="31"/>
  <c r="AG22" i="31"/>
  <c r="AR19" i="31"/>
  <c r="AR22" i="31" s="1"/>
  <c r="AG84" i="31"/>
  <c r="AR29" i="31"/>
  <c r="AR84" i="31" s="1"/>
  <c r="AV15" i="31"/>
  <c r="AG86" i="31"/>
  <c r="AG24" i="31"/>
  <c r="AR23" i="31"/>
  <c r="AR48" i="31"/>
  <c r="AR51" i="31" s="1"/>
  <c r="AG51" i="31"/>
  <c r="AY77" i="31"/>
  <c r="AY15" i="31"/>
  <c r="AA85" i="31"/>
  <c r="AA39" i="31"/>
  <c r="AG38" i="31"/>
  <c r="AG83" i="31"/>
  <c r="AR14" i="31"/>
  <c r="AR83" i="31" s="1"/>
  <c r="AV86" i="31"/>
  <c r="AV24" i="31"/>
  <c r="AY80" i="31"/>
  <c r="AY47" i="31"/>
  <c r="AC63" i="31"/>
  <c r="AW57" i="31"/>
  <c r="AW63" i="31" s="1"/>
  <c r="AR52" i="31"/>
  <c r="AR56" i="31" s="1"/>
  <c r="AG56" i="31"/>
  <c r="AA80" i="31"/>
  <c r="AG43" i="31"/>
  <c r="AA47" i="31"/>
  <c r="AC80" i="31"/>
  <c r="AC76" i="31" s="1"/>
  <c r="AW43" i="31"/>
  <c r="AC47" i="31"/>
  <c r="AG77" i="31"/>
  <c r="AG15" i="31"/>
  <c r="AR12" i="31"/>
  <c r="AQ73" i="31"/>
  <c r="AS85" i="31"/>
  <c r="AS76" i="31" s="1"/>
  <c r="AS39" i="31"/>
  <c r="AB37" i="31"/>
  <c r="AB73" i="31" s="1"/>
  <c r="AV32" i="31"/>
  <c r="AV37" i="31" s="1"/>
  <c r="AC37" i="31"/>
  <c r="AC73" i="31" s="1"/>
  <c r="AW32" i="31"/>
  <c r="AX76" i="31"/>
  <c r="AS73" i="31"/>
  <c r="AG72" i="31"/>
  <c r="AR67" i="31"/>
  <c r="AR72" i="31" s="1"/>
  <c r="AY86" i="31"/>
  <c r="AY24" i="31"/>
  <c r="AB63" i="31"/>
  <c r="AV57" i="31"/>
  <c r="AV63" i="31" s="1"/>
  <c r="AY85" i="31"/>
  <c r="AY39" i="31"/>
  <c r="AS80" i="31"/>
  <c r="AS47" i="31"/>
  <c r="AB77" i="31"/>
  <c r="AB76" i="31" s="1"/>
  <c r="AY31" i="31"/>
  <c r="AC85" i="31"/>
  <c r="AW38" i="31"/>
  <c r="AC39" i="31"/>
  <c r="AA63" i="31"/>
  <c r="AG57" i="31"/>
  <c r="AR16" i="31"/>
  <c r="AR18" i="31" s="1"/>
  <c r="AG18" i="31"/>
  <c r="AQ76" i="31"/>
  <c r="AB85" i="31"/>
  <c r="AB39" i="31"/>
  <c r="AV38" i="31"/>
  <c r="AW77" i="31"/>
  <c r="AW15" i="31"/>
  <c r="AA37" i="31"/>
  <c r="AA73" i="31" s="1"/>
  <c r="AG32" i="31"/>
  <c r="AV31" i="31"/>
  <c r="AG66" i="31"/>
  <c r="AR64" i="31"/>
  <c r="AR66" i="31" s="1"/>
  <c r="AV84" i="31"/>
  <c r="BA73" i="31"/>
  <c r="AY74" i="31" s="1"/>
  <c r="AB47" i="31"/>
  <c r="AB80" i="31"/>
  <c r="AV43" i="31"/>
  <c r="AA77" i="31"/>
  <c r="AG78" i="31"/>
  <c r="AR25" i="31"/>
  <c r="AG31" i="31"/>
  <c r="AW86" i="31"/>
  <c r="AW24" i="31"/>
  <c r="AQ100" i="30"/>
  <c r="AG83" i="30"/>
  <c r="AR80" i="30"/>
  <c r="AR83" i="30" s="1"/>
  <c r="AQ101" i="30"/>
  <c r="AC36" i="30"/>
  <c r="AW31" i="30"/>
  <c r="AA73" i="30"/>
  <c r="AG71" i="30"/>
  <c r="AY110" i="30"/>
  <c r="AY30" i="30"/>
  <c r="BA101" i="30"/>
  <c r="AG111" i="30"/>
  <c r="AG17" i="30"/>
  <c r="AR16" i="30"/>
  <c r="AW53" i="30"/>
  <c r="AV23" i="30"/>
  <c r="AG64" i="30"/>
  <c r="AR61" i="30"/>
  <c r="AR64" i="30" s="1"/>
  <c r="AB73" i="30"/>
  <c r="AV71" i="30"/>
  <c r="AV73" i="30" s="1"/>
  <c r="AG23" i="30"/>
  <c r="AR18" i="30"/>
  <c r="AA28" i="30"/>
  <c r="AG24" i="30"/>
  <c r="AR91" i="30"/>
  <c r="AR97" i="30" s="1"/>
  <c r="AG97" i="30"/>
  <c r="AY36" i="30"/>
  <c r="AR48" i="30"/>
  <c r="AS102" i="30"/>
  <c r="AS101" i="30" s="1"/>
  <c r="AS15" i="30"/>
  <c r="AS98" i="30" s="1"/>
  <c r="AV108" i="30"/>
  <c r="AW111" i="30"/>
  <c r="AW17" i="30"/>
  <c r="AC105" i="30"/>
  <c r="AW32" i="30"/>
  <c r="AW105" i="30" s="1"/>
  <c r="AG47" i="30"/>
  <c r="AR44" i="30"/>
  <c r="AR47" i="30" s="1"/>
  <c r="AB28" i="30"/>
  <c r="AV24" i="30"/>
  <c r="AV28" i="30" s="1"/>
  <c r="AB79" i="30"/>
  <c r="AV74" i="30"/>
  <c r="AV79" i="30" s="1"/>
  <c r="AB102" i="30"/>
  <c r="AV12" i="30"/>
  <c r="AB15" i="30"/>
  <c r="AG108" i="30"/>
  <c r="AR14" i="30"/>
  <c r="AR108" i="30" s="1"/>
  <c r="AV110" i="30"/>
  <c r="AV30" i="30"/>
  <c r="AW110" i="30"/>
  <c r="AW30" i="30"/>
  <c r="AR65" i="30"/>
  <c r="AR70" i="30" s="1"/>
  <c r="AG70" i="30"/>
  <c r="AY103" i="30"/>
  <c r="AY23" i="30"/>
  <c r="AG110" i="30"/>
  <c r="AG30" i="30"/>
  <c r="AR29" i="30"/>
  <c r="AQ98" i="30"/>
  <c r="AV90" i="30"/>
  <c r="AG60" i="30"/>
  <c r="AC73" i="30"/>
  <c r="AW71" i="30"/>
  <c r="AW73" i="30" s="1"/>
  <c r="AA105" i="30"/>
  <c r="AG32" i="30"/>
  <c r="AW74" i="30"/>
  <c r="AW79" i="30" s="1"/>
  <c r="AC79" i="30"/>
  <c r="AA102" i="30"/>
  <c r="AA101" i="30" s="1"/>
  <c r="AG12" i="30"/>
  <c r="AA15" i="30"/>
  <c r="AC102" i="30"/>
  <c r="AC101" i="30" s="1"/>
  <c r="AC15" i="30"/>
  <c r="AW12" i="30"/>
  <c r="AY111" i="30"/>
  <c r="AY17" i="30"/>
  <c r="AS103" i="30"/>
  <c r="AG49" i="30"/>
  <c r="AR49" i="30" s="1"/>
  <c r="AG109" i="30"/>
  <c r="AR20" i="30"/>
  <c r="AR109" i="30" s="1"/>
  <c r="AY102" i="30"/>
  <c r="AY15" i="30"/>
  <c r="AV111" i="30"/>
  <c r="AV17" i="30"/>
  <c r="AB103" i="30"/>
  <c r="AV31" i="30"/>
  <c r="AB36" i="30"/>
  <c r="AG31" i="30"/>
  <c r="AA36" i="30"/>
  <c r="AW23" i="30"/>
  <c r="AB105" i="30"/>
  <c r="AV32" i="30"/>
  <c r="AV105" i="30" s="1"/>
  <c r="AC28" i="30"/>
  <c r="AW24" i="30"/>
  <c r="AW28" i="30" s="1"/>
  <c r="AG90" i="30"/>
  <c r="AR84" i="30"/>
  <c r="AR90" i="30" s="1"/>
  <c r="AA79" i="30"/>
  <c r="AG74" i="30"/>
  <c r="AR37" i="30"/>
  <c r="AR43" i="30" s="1"/>
  <c r="AG43" i="30"/>
  <c r="W98" i="30"/>
  <c r="AA99" i="30" s="1"/>
  <c r="W101" i="30"/>
  <c r="AA100" i="30" s="1"/>
  <c r="AW85" i="30"/>
  <c r="AW90" i="30" s="1"/>
  <c r="AC90" i="30"/>
  <c r="AX101" i="30"/>
  <c r="AZ101" i="30"/>
  <c r="AB130" i="29"/>
  <c r="AV125" i="29"/>
  <c r="AV130" i="29" s="1"/>
  <c r="AC130" i="29"/>
  <c r="AW125" i="29"/>
  <c r="AW130" i="29" s="1"/>
  <c r="AY185" i="29"/>
  <c r="AY195" i="29"/>
  <c r="AY132" i="29"/>
  <c r="AB194" i="29"/>
  <c r="AV80" i="29"/>
  <c r="AV194" i="29" s="1"/>
  <c r="AR148" i="29"/>
  <c r="AR151" i="29" s="1"/>
  <c r="AG151" i="29"/>
  <c r="AR176" i="29"/>
  <c r="AY188" i="29"/>
  <c r="AY82" i="29"/>
  <c r="AV195" i="29"/>
  <c r="AV132" i="29"/>
  <c r="W186" i="29"/>
  <c r="AA185" i="29" s="1"/>
  <c r="AG22" i="29"/>
  <c r="AR20" i="29"/>
  <c r="AR22" i="29" s="1"/>
  <c r="AA100" i="29"/>
  <c r="AG95" i="29"/>
  <c r="AS196" i="29"/>
  <c r="AS13" i="29"/>
  <c r="AA50" i="29"/>
  <c r="AG47" i="29"/>
  <c r="AG134" i="29"/>
  <c r="AR134" i="29" s="1"/>
  <c r="AC124" i="29"/>
  <c r="AW119" i="29"/>
  <c r="AW124" i="29" s="1"/>
  <c r="AW83" i="29"/>
  <c r="AW88" i="29" s="1"/>
  <c r="AC88" i="29"/>
  <c r="AC188" i="29"/>
  <c r="AA140" i="29"/>
  <c r="AB28" i="29"/>
  <c r="AV26" i="29"/>
  <c r="AV28" i="29" s="1"/>
  <c r="AQ183" i="29"/>
  <c r="AR43" i="29"/>
  <c r="AR46" i="29" s="1"/>
  <c r="AG46" i="29"/>
  <c r="AB112" i="29"/>
  <c r="AV107" i="29"/>
  <c r="AV112" i="29" s="1"/>
  <c r="AB38" i="29"/>
  <c r="AW167" i="29"/>
  <c r="AW169" i="29" s="1"/>
  <c r="AC169" i="29"/>
  <c r="AR157" i="29"/>
  <c r="AR159" i="29" s="1"/>
  <c r="AG159" i="29"/>
  <c r="AV182" i="29"/>
  <c r="AG25" i="29"/>
  <c r="AR23" i="29"/>
  <c r="AR25" i="29" s="1"/>
  <c r="AG38" i="29"/>
  <c r="AR35" i="29"/>
  <c r="AR38" i="29" s="1"/>
  <c r="AV82" i="29"/>
  <c r="AG71" i="29"/>
  <c r="AR54" i="29"/>
  <c r="AS194" i="29"/>
  <c r="AS82" i="29"/>
  <c r="AA106" i="29"/>
  <c r="AG101" i="29"/>
  <c r="AC166" i="29"/>
  <c r="AW160" i="29"/>
  <c r="AS187" i="29"/>
  <c r="AS16" i="29"/>
  <c r="AA187" i="29"/>
  <c r="AA186" i="29" s="1"/>
  <c r="AG14" i="29"/>
  <c r="AA16" i="29"/>
  <c r="AC68" i="29"/>
  <c r="AW65" i="29"/>
  <c r="AW68" i="29" s="1"/>
  <c r="AC196" i="29"/>
  <c r="AC13" i="29"/>
  <c r="AW12" i="29"/>
  <c r="AC50" i="29"/>
  <c r="AW47" i="29"/>
  <c r="AW50" i="29" s="1"/>
  <c r="AA124" i="29"/>
  <c r="AG119" i="29"/>
  <c r="AV83" i="29"/>
  <c r="AV88" i="29" s="1"/>
  <c r="AB88" i="29"/>
  <c r="AG53" i="29"/>
  <c r="AR51" i="29"/>
  <c r="AR53" i="29" s="1"/>
  <c r="AW26" i="29"/>
  <c r="AW28" i="29" s="1"/>
  <c r="AC28" i="29"/>
  <c r="AG26" i="29"/>
  <c r="AA28" i="29"/>
  <c r="AY187" i="29"/>
  <c r="AY16" i="29"/>
  <c r="AZ183" i="29"/>
  <c r="AY184" i="29" s="1"/>
  <c r="AG167" i="29"/>
  <c r="AA169" i="29"/>
  <c r="AA118" i="29"/>
  <c r="AG113" i="29"/>
  <c r="AA190" i="29"/>
  <c r="AG161" i="29"/>
  <c r="AA38" i="29"/>
  <c r="AW55" i="29"/>
  <c r="AW57" i="29" s="1"/>
  <c r="AC57" i="29"/>
  <c r="AR77" i="29"/>
  <c r="AX186" i="29"/>
  <c r="AC193" i="29"/>
  <c r="AW15" i="29"/>
  <c r="AW193" i="29" s="1"/>
  <c r="AG64" i="29"/>
  <c r="AR62" i="29"/>
  <c r="AR64" i="29" s="1"/>
  <c r="AG76" i="29"/>
  <c r="AR72" i="29"/>
  <c r="AR76" i="29" s="1"/>
  <c r="AA194" i="29"/>
  <c r="AG80" i="29"/>
  <c r="AR170" i="29"/>
  <c r="AR175" i="29" s="1"/>
  <c r="AG175" i="29"/>
  <c r="AG195" i="29"/>
  <c r="AG132" i="29"/>
  <c r="AR131" i="29"/>
  <c r="AC94" i="29"/>
  <c r="AW89" i="29"/>
  <c r="AW94" i="29" s="1"/>
  <c r="AT186" i="29"/>
  <c r="AC106" i="29"/>
  <c r="AW101" i="29"/>
  <c r="AW106" i="29" s="1"/>
  <c r="AA166" i="29"/>
  <c r="AG160" i="29"/>
  <c r="AV65" i="29"/>
  <c r="AV68" i="29" s="1"/>
  <c r="AB68" i="29"/>
  <c r="AC100" i="29"/>
  <c r="AW95" i="29"/>
  <c r="AW100" i="29" s="1"/>
  <c r="W183" i="29"/>
  <c r="AA184" i="29" s="1"/>
  <c r="AA196" i="29"/>
  <c r="AG12" i="29"/>
  <c r="AA13" i="29"/>
  <c r="AB50" i="29"/>
  <c r="AV47" i="29"/>
  <c r="AV50" i="29" s="1"/>
  <c r="AB124" i="29"/>
  <c r="AV119" i="29"/>
  <c r="AV124" i="29" s="1"/>
  <c r="AS88" i="29"/>
  <c r="AS188" i="29"/>
  <c r="AR133" i="29"/>
  <c r="AG140" i="29"/>
  <c r="AY196" i="29"/>
  <c r="AY13" i="29"/>
  <c r="AY183" i="29" s="1"/>
  <c r="AQ186" i="29"/>
  <c r="AC112" i="29"/>
  <c r="AW107" i="29"/>
  <c r="AW112" i="29" s="1"/>
  <c r="AV38" i="29"/>
  <c r="AB169" i="29"/>
  <c r="AV167" i="29"/>
  <c r="AV169" i="29" s="1"/>
  <c r="AW195" i="29"/>
  <c r="AW132" i="29"/>
  <c r="AB118" i="29"/>
  <c r="AV113" i="29"/>
  <c r="AV118" i="29" s="1"/>
  <c r="AB182" i="29"/>
  <c r="AC190" i="29"/>
  <c r="AW161" i="29"/>
  <c r="AW190" i="29" s="1"/>
  <c r="AR39" i="29"/>
  <c r="AR42" i="29" s="1"/>
  <c r="AG42" i="29"/>
  <c r="AB82" i="29"/>
  <c r="AB193" i="29"/>
  <c r="AV15" i="29"/>
  <c r="AV193" i="29" s="1"/>
  <c r="AB94" i="29"/>
  <c r="AV89" i="29"/>
  <c r="AV94" i="29" s="1"/>
  <c r="AG156" i="29"/>
  <c r="AR152" i="29"/>
  <c r="AR156" i="29" s="1"/>
  <c r="AG125" i="29"/>
  <c r="AA130" i="29"/>
  <c r="AA193" i="29"/>
  <c r="AG15" i="29"/>
  <c r="AG61" i="29"/>
  <c r="AR58" i="29"/>
  <c r="AR61" i="29" s="1"/>
  <c r="AC194" i="29"/>
  <c r="AW80" i="29"/>
  <c r="AW194" i="29" s="1"/>
  <c r="AG147" i="29"/>
  <c r="AR141" i="29"/>
  <c r="AR147" i="29" s="1"/>
  <c r="AA94" i="29"/>
  <c r="AG89" i="29"/>
  <c r="AV101" i="29"/>
  <c r="AV106" i="29" s="1"/>
  <c r="AB106" i="29"/>
  <c r="AW182" i="29"/>
  <c r="AV160" i="29"/>
  <c r="AV166" i="29" s="1"/>
  <c r="AB166" i="29"/>
  <c r="AC187" i="29"/>
  <c r="AC16" i="29"/>
  <c r="AW14" i="29"/>
  <c r="AB187" i="29"/>
  <c r="AB16" i="29"/>
  <c r="AV14" i="29"/>
  <c r="AG34" i="29"/>
  <c r="AR32" i="29"/>
  <c r="AR34" i="29" s="1"/>
  <c r="AA68" i="29"/>
  <c r="AG65" i="29"/>
  <c r="AV95" i="29"/>
  <c r="AV100" i="29" s="1"/>
  <c r="AB100" i="29"/>
  <c r="AB196" i="29"/>
  <c r="AV12" i="29"/>
  <c r="AB13" i="29"/>
  <c r="AW134" i="29"/>
  <c r="AW140" i="29" s="1"/>
  <c r="AC140" i="29"/>
  <c r="AG179" i="29"/>
  <c r="AR179" i="29" s="1"/>
  <c r="AA88" i="29"/>
  <c r="AG83" i="29"/>
  <c r="AA188" i="29"/>
  <c r="AR17" i="29"/>
  <c r="AR19" i="29" s="1"/>
  <c r="AG19" i="29"/>
  <c r="AA112" i="29"/>
  <c r="AG107" i="29"/>
  <c r="AW113" i="29"/>
  <c r="AW118" i="29" s="1"/>
  <c r="AC118" i="29"/>
  <c r="AV161" i="29"/>
  <c r="AV190" i="29" s="1"/>
  <c r="AB190" i="29"/>
  <c r="AR29" i="29"/>
  <c r="AR31" i="29" s="1"/>
  <c r="AG31" i="29"/>
  <c r="AG55" i="29"/>
  <c r="AR55" i="29" s="1"/>
  <c r="AB188" i="29"/>
  <c r="AY302" i="32" l="1"/>
  <c r="AG148" i="32"/>
  <c r="AG111" i="32"/>
  <c r="AY303" i="32"/>
  <c r="AC303" i="32"/>
  <c r="AA301" i="32"/>
  <c r="AG239" i="32"/>
  <c r="AR111" i="32"/>
  <c r="AR284" i="32"/>
  <c r="AR290" i="32" s="1"/>
  <c r="AG290" i="32"/>
  <c r="AG83" i="32"/>
  <c r="AV312" i="32"/>
  <c r="AV107" i="32"/>
  <c r="AG305" i="32"/>
  <c r="AG297" i="32"/>
  <c r="AR291" i="32"/>
  <c r="AR297" i="32" s="1"/>
  <c r="AG311" i="32"/>
  <c r="AR48" i="32"/>
  <c r="AR311" i="32" s="1"/>
  <c r="AW312" i="32"/>
  <c r="AW107" i="32"/>
  <c r="AV313" i="32"/>
  <c r="AV13" i="32"/>
  <c r="AV300" i="32" s="1"/>
  <c r="AR17" i="32"/>
  <c r="AR307" i="32"/>
  <c r="AG313" i="32"/>
  <c r="AG13" i="32"/>
  <c r="AR12" i="32"/>
  <c r="AB303" i="32"/>
  <c r="AG232" i="32"/>
  <c r="AR226" i="32"/>
  <c r="AR232" i="32" s="1"/>
  <c r="AR244" i="32"/>
  <c r="AR250" i="32" s="1"/>
  <c r="AG250" i="32"/>
  <c r="AG169" i="32"/>
  <c r="AR163" i="32"/>
  <c r="AR169" i="32" s="1"/>
  <c r="AG221" i="32"/>
  <c r="AR220" i="32"/>
  <c r="AR221" i="32" s="1"/>
  <c r="AY300" i="32"/>
  <c r="AV304" i="32"/>
  <c r="AS303" i="32"/>
  <c r="AG50" i="32"/>
  <c r="AR44" i="32"/>
  <c r="AR50" i="32" s="1"/>
  <c r="AR129" i="32"/>
  <c r="AR135" i="32" s="1"/>
  <c r="AG135" i="32"/>
  <c r="AR89" i="32"/>
  <c r="AR214" i="32"/>
  <c r="AR219" i="32" s="1"/>
  <c r="AG219" i="32"/>
  <c r="AB300" i="32"/>
  <c r="AR71" i="32"/>
  <c r="AR76" i="32" s="1"/>
  <c r="AG76" i="32"/>
  <c r="AG310" i="32"/>
  <c r="AG304" i="32"/>
  <c r="AW305" i="32"/>
  <c r="AR195" i="32"/>
  <c r="AR197" i="32" s="1"/>
  <c r="AG197" i="32"/>
  <c r="AW310" i="32"/>
  <c r="AR183" i="32"/>
  <c r="AR186" i="32" s="1"/>
  <c r="AG186" i="32"/>
  <c r="AR90" i="32"/>
  <c r="AR95" i="32" s="1"/>
  <c r="AG95" i="32"/>
  <c r="AG193" i="32"/>
  <c r="AR187" i="32"/>
  <c r="AR193" i="32" s="1"/>
  <c r="AA300" i="32"/>
  <c r="AG306" i="32"/>
  <c r="AR97" i="32"/>
  <c r="AR306" i="32" s="1"/>
  <c r="AG312" i="32"/>
  <c r="AR106" i="32"/>
  <c r="AG107" i="32"/>
  <c r="AA303" i="32"/>
  <c r="AW313" i="32"/>
  <c r="AW13" i="32"/>
  <c r="AG203" i="32"/>
  <c r="AR198" i="32"/>
  <c r="AR203" i="32" s="1"/>
  <c r="AS300" i="32"/>
  <c r="AW304" i="32"/>
  <c r="AG89" i="32"/>
  <c r="AW311" i="32"/>
  <c r="AW105" i="32"/>
  <c r="AR83" i="32"/>
  <c r="AV310" i="32"/>
  <c r="AC300" i="32"/>
  <c r="AG309" i="32"/>
  <c r="AR99" i="32"/>
  <c r="AR309" i="32" s="1"/>
  <c r="AR239" i="32"/>
  <c r="AW50" i="32"/>
  <c r="AR112" i="32"/>
  <c r="AR118" i="32" s="1"/>
  <c r="AG118" i="32"/>
  <c r="AY100" i="30"/>
  <c r="AG74" i="31"/>
  <c r="AG37" i="31"/>
  <c r="AR32" i="31"/>
  <c r="AR37" i="31" s="1"/>
  <c r="AA76" i="31"/>
  <c r="AG75" i="31" s="1"/>
  <c r="AW85" i="31"/>
  <c r="AW39" i="31"/>
  <c r="AG76" i="31"/>
  <c r="AY73" i="31"/>
  <c r="AR86" i="31"/>
  <c r="AR24" i="31"/>
  <c r="AV77" i="31"/>
  <c r="AV76" i="31" s="1"/>
  <c r="AV85" i="31"/>
  <c r="AV39" i="31"/>
  <c r="AV73" i="31" s="1"/>
  <c r="AV47" i="31"/>
  <c r="AV80" i="31"/>
  <c r="AG63" i="31"/>
  <c r="AR57" i="31"/>
  <c r="AR63" i="31" s="1"/>
  <c r="AW37" i="31"/>
  <c r="AW73" i="31" s="1"/>
  <c r="AW78" i="31"/>
  <c r="AW76" i="31" s="1"/>
  <c r="AG80" i="31"/>
  <c r="AR43" i="31"/>
  <c r="AG47" i="31"/>
  <c r="AG73" i="31" s="1"/>
  <c r="AG85" i="31"/>
  <c r="AG39" i="31"/>
  <c r="AR38" i="31"/>
  <c r="AY76" i="31"/>
  <c r="AR78" i="31"/>
  <c r="AR31" i="31"/>
  <c r="AV78" i="31"/>
  <c r="AR77" i="31"/>
  <c r="AR15" i="31"/>
  <c r="AW80" i="31"/>
  <c r="AW47" i="31"/>
  <c r="AR23" i="30"/>
  <c r="AV103" i="30"/>
  <c r="AG73" i="30"/>
  <c r="AR71" i="30"/>
  <c r="AR73" i="30" s="1"/>
  <c r="AG36" i="30"/>
  <c r="AR31" i="30"/>
  <c r="AR36" i="30" s="1"/>
  <c r="AR74" i="30"/>
  <c r="AR79" i="30" s="1"/>
  <c r="AG79" i="30"/>
  <c r="AA98" i="30"/>
  <c r="AR110" i="30"/>
  <c r="AR30" i="30"/>
  <c r="AW103" i="30"/>
  <c r="AV36" i="30"/>
  <c r="AY98" i="30"/>
  <c r="AW102" i="30"/>
  <c r="AW15" i="30"/>
  <c r="AG102" i="30"/>
  <c r="AG15" i="30"/>
  <c r="AG98" i="30" s="1"/>
  <c r="AR12" i="30"/>
  <c r="AG105" i="30"/>
  <c r="AR32" i="30"/>
  <c r="AR105" i="30" s="1"/>
  <c r="AB98" i="30"/>
  <c r="AR53" i="30"/>
  <c r="AB101" i="30"/>
  <c r="AG100" i="30" s="1"/>
  <c r="AY101" i="30"/>
  <c r="AC98" i="30"/>
  <c r="AV102" i="30"/>
  <c r="AV15" i="30"/>
  <c r="AV98" i="30" s="1"/>
  <c r="AG53" i="30"/>
  <c r="AG28" i="30"/>
  <c r="AR24" i="30"/>
  <c r="AR28" i="30" s="1"/>
  <c r="AG103" i="30"/>
  <c r="AR111" i="30"/>
  <c r="AR17" i="30"/>
  <c r="AW36" i="30"/>
  <c r="AB183" i="29"/>
  <c r="AG94" i="29"/>
  <c r="AR89" i="29"/>
  <c r="AR94" i="29" s="1"/>
  <c r="AG193" i="29"/>
  <c r="AR15" i="29"/>
  <c r="AR193" i="29" s="1"/>
  <c r="AA183" i="29"/>
  <c r="AG166" i="29"/>
  <c r="AR160" i="29"/>
  <c r="AR166" i="29" s="1"/>
  <c r="AG194" i="29"/>
  <c r="AR80" i="29"/>
  <c r="AR194" i="29" s="1"/>
  <c r="AR167" i="29"/>
  <c r="AR169" i="29" s="1"/>
  <c r="AG169" i="29"/>
  <c r="AG124" i="29"/>
  <c r="AR119" i="29"/>
  <c r="AR124" i="29" s="1"/>
  <c r="AW196" i="29"/>
  <c r="AW13" i="29"/>
  <c r="AW183" i="29" s="1"/>
  <c r="AG106" i="29"/>
  <c r="AR101" i="29"/>
  <c r="AR106" i="29" s="1"/>
  <c r="AG57" i="29"/>
  <c r="AV188" i="29"/>
  <c r="AB186" i="29"/>
  <c r="AG130" i="29"/>
  <c r="AR125" i="29"/>
  <c r="AR130" i="29" s="1"/>
  <c r="AY186" i="29"/>
  <c r="AS183" i="29"/>
  <c r="AW187" i="29"/>
  <c r="AW16" i="29"/>
  <c r="AG88" i="29"/>
  <c r="AR83" i="29"/>
  <c r="AR88" i="29" s="1"/>
  <c r="AV196" i="29"/>
  <c r="AV13" i="29"/>
  <c r="AR65" i="29"/>
  <c r="AR68" i="29" s="1"/>
  <c r="AG68" i="29"/>
  <c r="AV187" i="29"/>
  <c r="AV16" i="29"/>
  <c r="AR140" i="29"/>
  <c r="AG196" i="29"/>
  <c r="AG13" i="29"/>
  <c r="AR12" i="29"/>
  <c r="AR82" i="29"/>
  <c r="AG118" i="29"/>
  <c r="AR113" i="29"/>
  <c r="AR118" i="29" s="1"/>
  <c r="AR26" i="29"/>
  <c r="AR28" i="29" s="1"/>
  <c r="AG28" i="29"/>
  <c r="AC183" i="29"/>
  <c r="AS186" i="29"/>
  <c r="AR57" i="29"/>
  <c r="AR47" i="29"/>
  <c r="AR50" i="29" s="1"/>
  <c r="AG50" i="29"/>
  <c r="AG100" i="29"/>
  <c r="AR95" i="29"/>
  <c r="AR100" i="29" s="1"/>
  <c r="AW188" i="29"/>
  <c r="AR195" i="29"/>
  <c r="AR132" i="29"/>
  <c r="AG188" i="29"/>
  <c r="AG190" i="29"/>
  <c r="AR161" i="29"/>
  <c r="AR190" i="29" s="1"/>
  <c r="AG182" i="29"/>
  <c r="AR107" i="29"/>
  <c r="AR112" i="29" s="1"/>
  <c r="AG112" i="29"/>
  <c r="AW82" i="29"/>
  <c r="AC186" i="29"/>
  <c r="AG82" i="29"/>
  <c r="AG187" i="29"/>
  <c r="AR14" i="29"/>
  <c r="AG16" i="29"/>
  <c r="AW166" i="29"/>
  <c r="AR182" i="29"/>
  <c r="AG302" i="32" l="1"/>
  <c r="AW303" i="32"/>
  <c r="AG301" i="32"/>
  <c r="AV303" i="32"/>
  <c r="AW300" i="32"/>
  <c r="AR312" i="32"/>
  <c r="AR107" i="32"/>
  <c r="AR313" i="32"/>
  <c r="AR13" i="32"/>
  <c r="AR301" i="32"/>
  <c r="AR105" i="32"/>
  <c r="AG300" i="32"/>
  <c r="AR304" i="32"/>
  <c r="AR305" i="32"/>
  <c r="AG303" i="32"/>
  <c r="AR75" i="31"/>
  <c r="AR74" i="31"/>
  <c r="AR85" i="31"/>
  <c r="AR39" i="31"/>
  <c r="AR80" i="31"/>
  <c r="AR47" i="31"/>
  <c r="AR76" i="31"/>
  <c r="AR73" i="31"/>
  <c r="AV101" i="30"/>
  <c r="AG101" i="30"/>
  <c r="AG99" i="30"/>
  <c r="AW98" i="30"/>
  <c r="AR99" i="30" s="1"/>
  <c r="AR103" i="30"/>
  <c r="AR102" i="30"/>
  <c r="AR15" i="30"/>
  <c r="AR98" i="30" s="1"/>
  <c r="AW101" i="30"/>
  <c r="AG185" i="29"/>
  <c r="AR188" i="29"/>
  <c r="AR187" i="29"/>
  <c r="AR16" i="29"/>
  <c r="AR196" i="29"/>
  <c r="AR13" i="29"/>
  <c r="AV183" i="29"/>
  <c r="AR184" i="29" s="1"/>
  <c r="AG186" i="29"/>
  <c r="AG183" i="29"/>
  <c r="AV186" i="29"/>
  <c r="AW186" i="29"/>
  <c r="AG184" i="29"/>
  <c r="AR302" i="32" l="1"/>
  <c r="AR303" i="32"/>
  <c r="AR300" i="32"/>
  <c r="AR185" i="29"/>
  <c r="AR101" i="30"/>
  <c r="AR100" i="30"/>
  <c r="AR183" i="29"/>
  <c r="AR186" i="29"/>
  <c r="AU117" i="43" l="1"/>
  <c r="AP117" i="43"/>
  <c r="BA117" i="43" s="1"/>
  <c r="AO117" i="43"/>
  <c r="AZ117" i="43" s="1"/>
  <c r="AF117" i="43"/>
  <c r="AX117" i="43" s="1"/>
  <c r="Z117" i="43"/>
  <c r="AT117" i="43" s="1"/>
  <c r="W117" i="43"/>
  <c r="AU128" i="44"/>
  <c r="AU127" i="44"/>
  <c r="AU126" i="44"/>
  <c r="AU125" i="44"/>
  <c r="AU124" i="44"/>
  <c r="AU122" i="44"/>
  <c r="AU121" i="44"/>
  <c r="AU120" i="44"/>
  <c r="AU119" i="44"/>
  <c r="AU118" i="44"/>
  <c r="AU117" i="44"/>
  <c r="AU116" i="44"/>
  <c r="AU115" i="44"/>
  <c r="AU113" i="44"/>
  <c r="AU111" i="44"/>
  <c r="AU110" i="44"/>
  <c r="AU109" i="44"/>
  <c r="AU108" i="44"/>
  <c r="AU107" i="44"/>
  <c r="AU105" i="44"/>
  <c r="AU103" i="44"/>
  <c r="AU102" i="44"/>
  <c r="AU101" i="44"/>
  <c r="AU99" i="44"/>
  <c r="AU98" i="44"/>
  <c r="AU97" i="44"/>
  <c r="AU96" i="44"/>
  <c r="AU95" i="44"/>
  <c r="AU93" i="44"/>
  <c r="AU92" i="44"/>
  <c r="AU91" i="44"/>
  <c r="AU89" i="44"/>
  <c r="AU88" i="44"/>
  <c r="AU87" i="44"/>
  <c r="AU86" i="44"/>
  <c r="AU85" i="44"/>
  <c r="AU84" i="44"/>
  <c r="AU82" i="44"/>
  <c r="AU81" i="44"/>
  <c r="AU80" i="44"/>
  <c r="AU79" i="44"/>
  <c r="AU78" i="44"/>
  <c r="AU77" i="44"/>
  <c r="AU75" i="44"/>
  <c r="AU74" i="44"/>
  <c r="AU73" i="44"/>
  <c r="AU72" i="44"/>
  <c r="AU71" i="44"/>
  <c r="AU70" i="44"/>
  <c r="AU68" i="44"/>
  <c r="AU67" i="44"/>
  <c r="AU66" i="44"/>
  <c r="AU65" i="44"/>
  <c r="AU64" i="44"/>
  <c r="AU63" i="44"/>
  <c r="AU61" i="44"/>
  <c r="AU60" i="44"/>
  <c r="AU59" i="44"/>
  <c r="AU58" i="44"/>
  <c r="AU57" i="44"/>
  <c r="AU56" i="44"/>
  <c r="AU54" i="44"/>
  <c r="AU53" i="44"/>
  <c r="AU52" i="44"/>
  <c r="AU51" i="44"/>
  <c r="AU50" i="44"/>
  <c r="AU49" i="44"/>
  <c r="AU47" i="44"/>
  <c r="AU46" i="44"/>
  <c r="AU45" i="44"/>
  <c r="AU44" i="44"/>
  <c r="AU43" i="44"/>
  <c r="AU42" i="44"/>
  <c r="AU40" i="44"/>
  <c r="AU39" i="44"/>
  <c r="AU38" i="44"/>
  <c r="AU37" i="44"/>
  <c r="AU36" i="44"/>
  <c r="AU35" i="44"/>
  <c r="AU33" i="44"/>
  <c r="AU32" i="44"/>
  <c r="AU31" i="44"/>
  <c r="AU30" i="44"/>
  <c r="AU29" i="44"/>
  <c r="AU28" i="44"/>
  <c r="AU26" i="44"/>
  <c r="AU25" i="44"/>
  <c r="AU24" i="44"/>
  <c r="AU23" i="44"/>
  <c r="AU22" i="44"/>
  <c r="AU21" i="44"/>
  <c r="AU20" i="44"/>
  <c r="AU19" i="44"/>
  <c r="AU17" i="44"/>
  <c r="AU16" i="44"/>
  <c r="AU15" i="44"/>
  <c r="AU14" i="44"/>
  <c r="AU12" i="44"/>
  <c r="L134" i="44"/>
  <c r="L135" i="44"/>
  <c r="L136" i="44"/>
  <c r="L137" i="44"/>
  <c r="L138" i="44"/>
  <c r="L139" i="44"/>
  <c r="L140" i="44"/>
  <c r="L141" i="44"/>
  <c r="L142" i="44"/>
  <c r="L143" i="44"/>
  <c r="L130" i="44"/>
  <c r="AJ129" i="44"/>
  <c r="AJ123" i="44"/>
  <c r="AJ114" i="44"/>
  <c r="AJ112" i="44"/>
  <c r="AJ106" i="44"/>
  <c r="AJ104" i="44"/>
  <c r="AJ100" i="44"/>
  <c r="AJ94" i="44"/>
  <c r="AJ90" i="44"/>
  <c r="AJ83" i="44"/>
  <c r="AJ76" i="44"/>
  <c r="AJ69" i="44"/>
  <c r="AJ62" i="44"/>
  <c r="AJ55" i="44"/>
  <c r="AJ48" i="44"/>
  <c r="AJ41" i="44"/>
  <c r="AJ34" i="44"/>
  <c r="AJ27" i="44"/>
  <c r="AJ18" i="44"/>
  <c r="AJ13" i="44"/>
  <c r="AK62" i="44"/>
  <c r="AL62" i="44"/>
  <c r="AK55" i="44"/>
  <c r="AL55" i="44"/>
  <c r="AK41" i="44"/>
  <c r="AL41" i="44"/>
  <c r="AK27" i="44"/>
  <c r="AL27" i="44"/>
  <c r="W113" i="44"/>
  <c r="AB113" i="44" s="1"/>
  <c r="AU453" i="43"/>
  <c r="AU452" i="43"/>
  <c r="AU450" i="43"/>
  <c r="AU449" i="43"/>
  <c r="AU447" i="43"/>
  <c r="AU446" i="43"/>
  <c r="AU445" i="43"/>
  <c r="AU444" i="43"/>
  <c r="AU443" i="43"/>
  <c r="AU441" i="43"/>
  <c r="AU440" i="43"/>
  <c r="AU439" i="43"/>
  <c r="AU438" i="43"/>
  <c r="AU437" i="43"/>
  <c r="AU436" i="43"/>
  <c r="AU434" i="43"/>
  <c r="AU433" i="43"/>
  <c r="AU432" i="43"/>
  <c r="AU431" i="43"/>
  <c r="AU430" i="43"/>
  <c r="AU429" i="43"/>
  <c r="AU427" i="43"/>
  <c r="AU426" i="43"/>
  <c r="AU425" i="43"/>
  <c r="AU424" i="43"/>
  <c r="AU423" i="43"/>
  <c r="AU422" i="43"/>
  <c r="AU420" i="43"/>
  <c r="AU419" i="43"/>
  <c r="AU418" i="43"/>
  <c r="AU417" i="43"/>
  <c r="AU416" i="43"/>
  <c r="AU415" i="43"/>
  <c r="AU413" i="43"/>
  <c r="AU412" i="43"/>
  <c r="AU411" i="43"/>
  <c r="AU410" i="43"/>
  <c r="AU409" i="43"/>
  <c r="AU408" i="43"/>
  <c r="AU406" i="43"/>
  <c r="AU405" i="43"/>
  <c r="AU404" i="43"/>
  <c r="AU403" i="43"/>
  <c r="AU402" i="43"/>
  <c r="AU400" i="43"/>
  <c r="AU399" i="43"/>
  <c r="AU397" i="43"/>
  <c r="AU396" i="43"/>
  <c r="AU395" i="43"/>
  <c r="AU394" i="43"/>
  <c r="AU393" i="43"/>
  <c r="AU392" i="43"/>
  <c r="AU390" i="43"/>
  <c r="AU389" i="43"/>
  <c r="AU388" i="43"/>
  <c r="AU387" i="43"/>
  <c r="AU386" i="43"/>
  <c r="AU385" i="43"/>
  <c r="AU383" i="43"/>
  <c r="AU382" i="43"/>
  <c r="AU381" i="43"/>
  <c r="AU379" i="43"/>
  <c r="AU378" i="43"/>
  <c r="AU377" i="43"/>
  <c r="AU376" i="43"/>
  <c r="AU375" i="43"/>
  <c r="AU373" i="43"/>
  <c r="AU372" i="43"/>
  <c r="AU371" i="43"/>
  <c r="AU370" i="43"/>
  <c r="AU369" i="43"/>
  <c r="AU368" i="43"/>
  <c r="AU366" i="43"/>
  <c r="AU364" i="43"/>
  <c r="AU363" i="43"/>
  <c r="AU362" i="43"/>
  <c r="AU360" i="43"/>
  <c r="AU359" i="43"/>
  <c r="AU358" i="43"/>
  <c r="AU357" i="43"/>
  <c r="AU356" i="43"/>
  <c r="AU355" i="43"/>
  <c r="AU353" i="43"/>
  <c r="AU352" i="43"/>
  <c r="AU351" i="43"/>
  <c r="AU350" i="43"/>
  <c r="AU348" i="43"/>
  <c r="AU347" i="43"/>
  <c r="AU346" i="43"/>
  <c r="AU345" i="43"/>
  <c r="AU344" i="43"/>
  <c r="AU343" i="43"/>
  <c r="AU341" i="43"/>
  <c r="AU340" i="43"/>
  <c r="AU339" i="43"/>
  <c r="AU338" i="43"/>
  <c r="AU337" i="43"/>
  <c r="AU335" i="43"/>
  <c r="AU334" i="43"/>
  <c r="AU333" i="43"/>
  <c r="AU332" i="43"/>
  <c r="AU331" i="43"/>
  <c r="AU330" i="43"/>
  <c r="AU329" i="43"/>
  <c r="AU327" i="43"/>
  <c r="AU326" i="43"/>
  <c r="AU324" i="43"/>
  <c r="AU323" i="43"/>
  <c r="AU322" i="43"/>
  <c r="AU320" i="43"/>
  <c r="AU319" i="43"/>
  <c r="AU317" i="43"/>
  <c r="AU315" i="43"/>
  <c r="AU314" i="43"/>
  <c r="AU313" i="43"/>
  <c r="AU312" i="43"/>
  <c r="AU311" i="43"/>
  <c r="AU309" i="43"/>
  <c r="AU308" i="43"/>
  <c r="AU307" i="43"/>
  <c r="AU305" i="43"/>
  <c r="AU304" i="43"/>
  <c r="AU303" i="43"/>
  <c r="AU302" i="43"/>
  <c r="AU301" i="43"/>
  <c r="AU300" i="43"/>
  <c r="AU298" i="43"/>
  <c r="AU297" i="43"/>
  <c r="AU296" i="43"/>
  <c r="AU295" i="43"/>
  <c r="AU294" i="43"/>
  <c r="AU293" i="43"/>
  <c r="AU291" i="43"/>
  <c r="AU289" i="43"/>
  <c r="AU288" i="43"/>
  <c r="AU287" i="43"/>
  <c r="AU286" i="43"/>
  <c r="AU285" i="43"/>
  <c r="AU284" i="43"/>
  <c r="AU283" i="43"/>
  <c r="AU281" i="43"/>
  <c r="AU280" i="43"/>
  <c r="AU279" i="43"/>
  <c r="AU278" i="43"/>
  <c r="AU276" i="43"/>
  <c r="AU275" i="43"/>
  <c r="AU274" i="43"/>
  <c r="AU273" i="43"/>
  <c r="AU272" i="43"/>
  <c r="AU271" i="43"/>
  <c r="AU269" i="43"/>
  <c r="AU268" i="43"/>
  <c r="AU267" i="43"/>
  <c r="AU265" i="43"/>
  <c r="AU264" i="43"/>
  <c r="AU263" i="43"/>
  <c r="AU262" i="43"/>
  <c r="AU261" i="43"/>
  <c r="AU259" i="43"/>
  <c r="AU258" i="43"/>
  <c r="AU257" i="43"/>
  <c r="AU255" i="43"/>
  <c r="AU254" i="43"/>
  <c r="AU253" i="43"/>
  <c r="AU251" i="43"/>
  <c r="AU249" i="43"/>
  <c r="AU248" i="43"/>
  <c r="AU247" i="43"/>
  <c r="AU246" i="43"/>
  <c r="AU245" i="43"/>
  <c r="AU244" i="43"/>
  <c r="AU242" i="43"/>
  <c r="AU241" i="43"/>
  <c r="AU240" i="43"/>
  <c r="AU239" i="43"/>
  <c r="AU238" i="43"/>
  <c r="AU236" i="43"/>
  <c r="AU235" i="43"/>
  <c r="AU234" i="43"/>
  <c r="AU233" i="43"/>
  <c r="AU232" i="43"/>
  <c r="AU230" i="43"/>
  <c r="AU229" i="43"/>
  <c r="AU228" i="43"/>
  <c r="AU227" i="43"/>
  <c r="AU226" i="43"/>
  <c r="AU224" i="43"/>
  <c r="AU223" i="43"/>
  <c r="AU222" i="43"/>
  <c r="AU221" i="43"/>
  <c r="AU220" i="43"/>
  <c r="AU218" i="43"/>
  <c r="AU217" i="43"/>
  <c r="AU216" i="43"/>
  <c r="AU215" i="43"/>
  <c r="AU214" i="43"/>
  <c r="AU212" i="43"/>
  <c r="AU211" i="43"/>
  <c r="AU210" i="43"/>
  <c r="AU209" i="43"/>
  <c r="AU208" i="43"/>
  <c r="AU206" i="43"/>
  <c r="AU205" i="43"/>
  <c r="AU204" i="43"/>
  <c r="AU203" i="43"/>
  <c r="AU202" i="43"/>
  <c r="AU201" i="43"/>
  <c r="AU199" i="43"/>
  <c r="AU198" i="43"/>
  <c r="AU197" i="43"/>
  <c r="AU196" i="43"/>
  <c r="AU195" i="43"/>
  <c r="AU193" i="43"/>
  <c r="AU192" i="43"/>
  <c r="AU191" i="43"/>
  <c r="AU190" i="43"/>
  <c r="AU189" i="43"/>
  <c r="AU187" i="43"/>
  <c r="AU186" i="43"/>
  <c r="AU185" i="43"/>
  <c r="AU184" i="43"/>
  <c r="AU183" i="43"/>
  <c r="AU182" i="43"/>
  <c r="AU180" i="43"/>
  <c r="AU179" i="43"/>
  <c r="AU178" i="43"/>
  <c r="AU177" i="43"/>
  <c r="AU176" i="43"/>
  <c r="AU175" i="43"/>
  <c r="AU173" i="43"/>
  <c r="AU172" i="43"/>
  <c r="AU171" i="43"/>
  <c r="AU170" i="43"/>
  <c r="AU169" i="43"/>
  <c r="AU167" i="43"/>
  <c r="AU166" i="43"/>
  <c r="AU165" i="43"/>
  <c r="AU164" i="43"/>
  <c r="AU163" i="43"/>
  <c r="AU161" i="43"/>
  <c r="AU160" i="43"/>
  <c r="AU159" i="43"/>
  <c r="AU158" i="43"/>
  <c r="AU157" i="43"/>
  <c r="AU155" i="43"/>
  <c r="AU154" i="43"/>
  <c r="AU153" i="43"/>
  <c r="AU152" i="43"/>
  <c r="AU150" i="43"/>
  <c r="AU149" i="43"/>
  <c r="AU148" i="43"/>
  <c r="AU147" i="43"/>
  <c r="AU146" i="43"/>
  <c r="AU144" i="43"/>
  <c r="AU143" i="43"/>
  <c r="AU142" i="43"/>
  <c r="AU141" i="43"/>
  <c r="AU140" i="43"/>
  <c r="AU138" i="43"/>
  <c r="AU137" i="43"/>
  <c r="AU136" i="43"/>
  <c r="AU135" i="43"/>
  <c r="AU134" i="43"/>
  <c r="AU132" i="43"/>
  <c r="AU131" i="43"/>
  <c r="AU130" i="43"/>
  <c r="AU129" i="43"/>
  <c r="AU128" i="43"/>
  <c r="AU127" i="43"/>
  <c r="AU125" i="43"/>
  <c r="AU124" i="43"/>
  <c r="AU123" i="43"/>
  <c r="AU122" i="43"/>
  <c r="AU121" i="43"/>
  <c r="AU120" i="43"/>
  <c r="AU118" i="43"/>
  <c r="AU116" i="43"/>
  <c r="AU115" i="43"/>
  <c r="AU113" i="43"/>
  <c r="AU112" i="43"/>
  <c r="AU110" i="43"/>
  <c r="AU109" i="43"/>
  <c r="AU107" i="43"/>
  <c r="AU106" i="43"/>
  <c r="AU105" i="43"/>
  <c r="AU103" i="43"/>
  <c r="AU102" i="43"/>
  <c r="AU101" i="43"/>
  <c r="AU99" i="43"/>
  <c r="AU98" i="43"/>
  <c r="AU96" i="43"/>
  <c r="AU95" i="43"/>
  <c r="AU94" i="43"/>
  <c r="AU92" i="43"/>
  <c r="AU91" i="43"/>
  <c r="AU90" i="43"/>
  <c r="AU88" i="43"/>
  <c r="AU87" i="43"/>
  <c r="AU85" i="43"/>
  <c r="AU84" i="43"/>
  <c r="AU83" i="43"/>
  <c r="AU81" i="43"/>
  <c r="AU80" i="43"/>
  <c r="AU78" i="43"/>
  <c r="AU77" i="43"/>
  <c r="AU75" i="43"/>
  <c r="AU74" i="43"/>
  <c r="AU73" i="43"/>
  <c r="AU71" i="43"/>
  <c r="AU70" i="43"/>
  <c r="AU69" i="43"/>
  <c r="AU68" i="43"/>
  <c r="AU66" i="43"/>
  <c r="AU65" i="43"/>
  <c r="AU63" i="43"/>
  <c r="AU62" i="43"/>
  <c r="AU61" i="43"/>
  <c r="AU59" i="43"/>
  <c r="AU58" i="43"/>
  <c r="AU57" i="43"/>
  <c r="AU55" i="43"/>
  <c r="AU54" i="43"/>
  <c r="AU53" i="43"/>
  <c r="AU51" i="43"/>
  <c r="AU50" i="43"/>
  <c r="AU48" i="43"/>
  <c r="AU47" i="43"/>
  <c r="AU45" i="43"/>
  <c r="AU44" i="43"/>
  <c r="AU42" i="43"/>
  <c r="AU41" i="43"/>
  <c r="AU40" i="43"/>
  <c r="AU38" i="43"/>
  <c r="AU37" i="43"/>
  <c r="AU35" i="43"/>
  <c r="AU34" i="43"/>
  <c r="AU32" i="43"/>
  <c r="AU31" i="43"/>
  <c r="AU30" i="43"/>
  <c r="AU28" i="43"/>
  <c r="AU27" i="43"/>
  <c r="AU25" i="43"/>
  <c r="AU24" i="43"/>
  <c r="AU23" i="43"/>
  <c r="AU22" i="43"/>
  <c r="AU20" i="43"/>
  <c r="AU19" i="43"/>
  <c r="AU18" i="43"/>
  <c r="AU16" i="43"/>
  <c r="AU15" i="43"/>
  <c r="AU14" i="43"/>
  <c r="AU12" i="43"/>
  <c r="L459" i="43"/>
  <c r="E27" i="45" s="1"/>
  <c r="L460" i="43"/>
  <c r="E28" i="45" s="1"/>
  <c r="L461" i="43"/>
  <c r="E29" i="45" s="1"/>
  <c r="L462" i="43"/>
  <c r="E30" i="45" s="1"/>
  <c r="L463" i="43"/>
  <c r="E31" i="45" s="1"/>
  <c r="L464" i="43"/>
  <c r="E32" i="45" s="1"/>
  <c r="L465" i="43"/>
  <c r="E33" i="45" s="1"/>
  <c r="L466" i="43"/>
  <c r="E34" i="45" s="1"/>
  <c r="L467" i="43"/>
  <c r="E35" i="45" s="1"/>
  <c r="L468" i="43"/>
  <c r="E36" i="45" s="1"/>
  <c r="L455" i="43"/>
  <c r="E13" i="45" s="1"/>
  <c r="S13" i="43"/>
  <c r="S17" i="43"/>
  <c r="S21" i="43"/>
  <c r="S26" i="43"/>
  <c r="S29" i="43"/>
  <c r="S33" i="43"/>
  <c r="S36" i="43"/>
  <c r="S39" i="43"/>
  <c r="S43" i="43"/>
  <c r="S46" i="43"/>
  <c r="S49" i="43"/>
  <c r="S52" i="43"/>
  <c r="S56" i="43"/>
  <c r="S60" i="43"/>
  <c r="S64" i="43"/>
  <c r="S67" i="43"/>
  <c r="S72" i="43"/>
  <c r="S76" i="43"/>
  <c r="S79" i="43"/>
  <c r="S82" i="43"/>
  <c r="S86" i="43"/>
  <c r="S89" i="43"/>
  <c r="S93" i="43"/>
  <c r="S97" i="43"/>
  <c r="S100" i="43"/>
  <c r="S104" i="43"/>
  <c r="S108" i="43"/>
  <c r="S111" i="43"/>
  <c r="S114" i="43"/>
  <c r="S119" i="43"/>
  <c r="S126" i="43"/>
  <c r="S133" i="43"/>
  <c r="S139" i="43"/>
  <c r="S145" i="43"/>
  <c r="S151" i="43"/>
  <c r="S156" i="43"/>
  <c r="S162" i="43"/>
  <c r="S168" i="43"/>
  <c r="S174" i="43"/>
  <c r="S181" i="43"/>
  <c r="S188" i="43"/>
  <c r="S194" i="43"/>
  <c r="S200" i="43"/>
  <c r="S207" i="43"/>
  <c r="S213" i="43"/>
  <c r="S219" i="43"/>
  <c r="S225" i="43"/>
  <c r="S231" i="43"/>
  <c r="S237" i="43"/>
  <c r="S243" i="43"/>
  <c r="S250" i="43"/>
  <c r="S252" i="43"/>
  <c r="S256" i="43"/>
  <c r="S260" i="43"/>
  <c r="S266" i="43"/>
  <c r="S270" i="43"/>
  <c r="S277" i="43"/>
  <c r="S282" i="43"/>
  <c r="S290" i="43"/>
  <c r="S292" i="43"/>
  <c r="S299" i="43"/>
  <c r="S306" i="43"/>
  <c r="S310" i="43"/>
  <c r="S316" i="43"/>
  <c r="S318" i="43"/>
  <c r="S321" i="43"/>
  <c r="S325" i="43"/>
  <c r="S328" i="43"/>
  <c r="S336" i="43"/>
  <c r="S342" i="43"/>
  <c r="S349" i="43"/>
  <c r="S354" i="43"/>
  <c r="S361" i="43"/>
  <c r="S365" i="43"/>
  <c r="S367" i="43"/>
  <c r="S374" i="43"/>
  <c r="S380" i="43"/>
  <c r="S384" i="43"/>
  <c r="S391" i="43"/>
  <c r="S398" i="43"/>
  <c r="S401" i="43"/>
  <c r="S407" i="43"/>
  <c r="S414" i="43"/>
  <c r="S421" i="43"/>
  <c r="S428" i="43"/>
  <c r="S435" i="43"/>
  <c r="S442" i="43"/>
  <c r="S448" i="43"/>
  <c r="S451" i="43"/>
  <c r="S454" i="43"/>
  <c r="AS117" i="43" l="1"/>
  <c r="AB117" i="43"/>
  <c r="AV117" i="43" s="1"/>
  <c r="AC117" i="43"/>
  <c r="AW117" i="43" s="1"/>
  <c r="AA117" i="43"/>
  <c r="AQ117" i="43"/>
  <c r="AY117" i="43" s="1"/>
  <c r="E23" i="45"/>
  <c r="E26" i="45"/>
  <c r="L133" i="44"/>
  <c r="L458" i="43"/>
  <c r="AG117" i="43" l="1"/>
  <c r="AR117" i="43" s="1"/>
  <c r="X398" i="43" l="1"/>
  <c r="X266" i="43"/>
  <c r="Y454" i="43"/>
  <c r="X454" i="43"/>
  <c r="Y451" i="43"/>
  <c r="X451" i="43"/>
  <c r="Y448" i="43"/>
  <c r="X448" i="43"/>
  <c r="Y442" i="43"/>
  <c r="X442" i="43"/>
  <c r="Y435" i="43"/>
  <c r="X435" i="43"/>
  <c r="Y428" i="43"/>
  <c r="X428" i="43"/>
  <c r="Y421" i="43"/>
  <c r="X421" i="43"/>
  <c r="Y414" i="43"/>
  <c r="X414" i="43"/>
  <c r="Y407" i="43"/>
  <c r="X407" i="43"/>
  <c r="Y401" i="43"/>
  <c r="X401" i="43"/>
  <c r="Y398" i="43"/>
  <c r="Y391" i="43"/>
  <c r="X391" i="43"/>
  <c r="Y384" i="43"/>
  <c r="X384" i="43"/>
  <c r="Y380" i="43"/>
  <c r="X380" i="43"/>
  <c r="Y374" i="43"/>
  <c r="X374" i="43"/>
  <c r="Y367" i="43"/>
  <c r="X367" i="43"/>
  <c r="Y365" i="43"/>
  <c r="X365" i="43"/>
  <c r="Y361" i="43"/>
  <c r="X361" i="43"/>
  <c r="Y354" i="43"/>
  <c r="X354" i="43"/>
  <c r="Y349" i="43"/>
  <c r="X349" i="43"/>
  <c r="Y342" i="43"/>
  <c r="X342" i="43"/>
  <c r="Y336" i="43"/>
  <c r="X336" i="43"/>
  <c r="Y328" i="43"/>
  <c r="X328" i="43"/>
  <c r="Y325" i="43"/>
  <c r="X325" i="43"/>
  <c r="Y321" i="43"/>
  <c r="X321" i="43"/>
  <c r="Y318" i="43"/>
  <c r="X318" i="43"/>
  <c r="Y316" i="43"/>
  <c r="X316" i="43"/>
  <c r="Y310" i="43"/>
  <c r="X310" i="43"/>
  <c r="Y306" i="43"/>
  <c r="X306" i="43"/>
  <c r="Y299" i="43"/>
  <c r="X299" i="43"/>
  <c r="Y292" i="43"/>
  <c r="X292" i="43"/>
  <c r="Y290" i="43"/>
  <c r="X290" i="43"/>
  <c r="Y282" i="43"/>
  <c r="X282" i="43"/>
  <c r="Y277" i="43"/>
  <c r="X277" i="43"/>
  <c r="Y270" i="43"/>
  <c r="X270" i="43"/>
  <c r="Y266" i="43"/>
  <c r="Y260" i="43"/>
  <c r="X260" i="43"/>
  <c r="Y256" i="43"/>
  <c r="X256" i="43"/>
  <c r="Y252" i="43"/>
  <c r="X252" i="43"/>
  <c r="Y250" i="43"/>
  <c r="X250" i="43"/>
  <c r="Y243" i="43"/>
  <c r="X243" i="43"/>
  <c r="Y237" i="43"/>
  <c r="X237" i="43"/>
  <c r="Y231" i="43"/>
  <c r="X231" i="43"/>
  <c r="Y225" i="43"/>
  <c r="X225" i="43"/>
  <c r="Y219" i="43"/>
  <c r="X219" i="43"/>
  <c r="Y213" i="43"/>
  <c r="X213" i="43"/>
  <c r="Y207" i="43"/>
  <c r="X207" i="43"/>
  <c r="Y200" i="43"/>
  <c r="X200" i="43"/>
  <c r="Y194" i="43"/>
  <c r="X194" i="43"/>
  <c r="Y188" i="43"/>
  <c r="X188" i="43"/>
  <c r="Y181" i="43"/>
  <c r="X181" i="43"/>
  <c r="Y174" i="43"/>
  <c r="X174" i="43"/>
  <c r="Y168" i="43"/>
  <c r="X168" i="43"/>
  <c r="Y162" i="43"/>
  <c r="X162" i="43"/>
  <c r="Y156" i="43"/>
  <c r="X156" i="43"/>
  <c r="Y151" i="43"/>
  <c r="X151" i="43"/>
  <c r="Y145" i="43"/>
  <c r="X145" i="43"/>
  <c r="Y139" i="43"/>
  <c r="X139" i="43"/>
  <c r="Y133" i="43"/>
  <c r="X133" i="43"/>
  <c r="Y126" i="43"/>
  <c r="X126" i="43"/>
  <c r="Y119" i="43"/>
  <c r="X119" i="43"/>
  <c r="Y114" i="43"/>
  <c r="X114" i="43"/>
  <c r="Y111" i="43"/>
  <c r="X111" i="43"/>
  <c r="Y108" i="43"/>
  <c r="X108" i="43"/>
  <c r="Y104" i="43"/>
  <c r="X104" i="43"/>
  <c r="Y100" i="43"/>
  <c r="X100" i="43"/>
  <c r="Y97" i="43"/>
  <c r="X97" i="43"/>
  <c r="Y93" i="43"/>
  <c r="X93" i="43"/>
  <c r="Y89" i="43"/>
  <c r="X89" i="43"/>
  <c r="Y86" i="43"/>
  <c r="X86" i="43"/>
  <c r="Y82" i="43"/>
  <c r="X82" i="43"/>
  <c r="Y79" i="43"/>
  <c r="X79" i="43"/>
  <c r="Y76" i="43"/>
  <c r="X76" i="43"/>
  <c r="Y72" i="43"/>
  <c r="X72" i="43"/>
  <c r="Y67" i="43"/>
  <c r="X67" i="43"/>
  <c r="Y64" i="43"/>
  <c r="X64" i="43"/>
  <c r="Y60" i="43"/>
  <c r="X60" i="43"/>
  <c r="Y56" i="43"/>
  <c r="X56" i="43"/>
  <c r="Y52" i="43"/>
  <c r="X52" i="43"/>
  <c r="Y49" i="43"/>
  <c r="X49" i="43"/>
  <c r="Y46" i="43"/>
  <c r="X46" i="43"/>
  <c r="Y43" i="43"/>
  <c r="X43" i="43"/>
  <c r="Y39" i="43"/>
  <c r="X39" i="43"/>
  <c r="Y36" i="43"/>
  <c r="X36" i="43"/>
  <c r="Y33" i="43"/>
  <c r="X33" i="43"/>
  <c r="Y29" i="43"/>
  <c r="X29" i="43"/>
  <c r="Y26" i="43"/>
  <c r="X26" i="43"/>
  <c r="Y21" i="43"/>
  <c r="X21" i="43"/>
  <c r="Y17" i="43"/>
  <c r="X17" i="43"/>
  <c r="Y13" i="43"/>
  <c r="X13" i="43"/>
  <c r="AI454" i="43"/>
  <c r="AH454" i="43"/>
  <c r="AI451" i="43"/>
  <c r="AH451" i="43"/>
  <c r="AI448" i="43"/>
  <c r="AH448" i="43"/>
  <c r="AI442" i="43"/>
  <c r="AH442" i="43"/>
  <c r="AI435" i="43"/>
  <c r="AH435" i="43"/>
  <c r="AI428" i="43"/>
  <c r="AH428" i="43"/>
  <c r="AI421" i="43"/>
  <c r="AH421" i="43"/>
  <c r="AI414" i="43"/>
  <c r="AH414" i="43"/>
  <c r="AI407" i="43"/>
  <c r="AH407" i="43"/>
  <c r="AI401" i="43"/>
  <c r="AH401" i="43"/>
  <c r="AI398" i="43"/>
  <c r="AH398" i="43"/>
  <c r="AI391" i="43"/>
  <c r="AH391" i="43"/>
  <c r="AI384" i="43"/>
  <c r="AH384" i="43"/>
  <c r="AI380" i="43"/>
  <c r="AH380" i="43"/>
  <c r="AI374" i="43"/>
  <c r="AH374" i="43"/>
  <c r="AI367" i="43"/>
  <c r="AH367" i="43"/>
  <c r="AI365" i="43"/>
  <c r="AH365" i="43"/>
  <c r="AI361" i="43"/>
  <c r="AH361" i="43"/>
  <c r="AI354" i="43"/>
  <c r="AH354" i="43"/>
  <c r="AI349" i="43"/>
  <c r="AH349" i="43"/>
  <c r="AI342" i="43"/>
  <c r="AH342" i="43"/>
  <c r="AI336" i="43"/>
  <c r="AH336" i="43"/>
  <c r="AI328" i="43"/>
  <c r="AH328" i="43"/>
  <c r="AI325" i="43"/>
  <c r="AH325" i="43"/>
  <c r="AI321" i="43"/>
  <c r="AH321" i="43"/>
  <c r="AI318" i="43"/>
  <c r="AH318" i="43"/>
  <c r="AI316" i="43"/>
  <c r="AH316" i="43"/>
  <c r="AI310" i="43"/>
  <c r="AH310" i="43"/>
  <c r="AI306" i="43"/>
  <c r="AH306" i="43"/>
  <c r="AI299" i="43"/>
  <c r="AH299" i="43"/>
  <c r="AI292" i="43"/>
  <c r="AH292" i="43"/>
  <c r="AI290" i="43"/>
  <c r="AH290" i="43"/>
  <c r="AI282" i="43"/>
  <c r="AH282" i="43"/>
  <c r="AI277" i="43"/>
  <c r="AH277" i="43"/>
  <c r="AI270" i="43"/>
  <c r="AH270" i="43"/>
  <c r="AI266" i="43"/>
  <c r="AH266" i="43"/>
  <c r="AI260" i="43"/>
  <c r="AH260" i="43"/>
  <c r="AI256" i="43"/>
  <c r="AH256" i="43"/>
  <c r="AI252" i="43"/>
  <c r="AH252" i="43"/>
  <c r="AI250" i="43"/>
  <c r="AH250" i="43"/>
  <c r="AI243" i="43"/>
  <c r="AH243" i="43"/>
  <c r="AI237" i="43"/>
  <c r="AH237" i="43"/>
  <c r="AI231" i="43"/>
  <c r="AH231" i="43"/>
  <c r="AI225" i="43"/>
  <c r="AH225" i="43"/>
  <c r="AI219" i="43"/>
  <c r="AH219" i="43"/>
  <c r="AI213" i="43"/>
  <c r="AH213" i="43"/>
  <c r="AI207" i="43"/>
  <c r="AH207" i="43"/>
  <c r="AI200" i="43"/>
  <c r="AH200" i="43"/>
  <c r="AI194" i="43"/>
  <c r="AH194" i="43"/>
  <c r="AI188" i="43"/>
  <c r="AH188" i="43"/>
  <c r="AI181" i="43"/>
  <c r="AH181" i="43"/>
  <c r="AI174" i="43"/>
  <c r="AH174" i="43"/>
  <c r="AI168" i="43"/>
  <c r="AH168" i="43"/>
  <c r="AI162" i="43"/>
  <c r="AH162" i="43"/>
  <c r="AI156" i="43"/>
  <c r="AH156" i="43"/>
  <c r="AI151" i="43"/>
  <c r="AH151" i="43"/>
  <c r="AI145" i="43"/>
  <c r="AH145" i="43"/>
  <c r="AI139" i="43"/>
  <c r="AH139" i="43"/>
  <c r="AI133" i="43"/>
  <c r="AH133" i="43"/>
  <c r="AI126" i="43"/>
  <c r="AH126" i="43"/>
  <c r="AI119" i="43"/>
  <c r="AH119" i="43"/>
  <c r="AI114" i="43"/>
  <c r="AH114" i="43"/>
  <c r="AI111" i="43"/>
  <c r="AH111" i="43"/>
  <c r="AI108" i="43"/>
  <c r="AH108" i="43"/>
  <c r="AI104" i="43"/>
  <c r="AH104" i="43"/>
  <c r="AI100" i="43"/>
  <c r="AH100" i="43"/>
  <c r="AI97" i="43"/>
  <c r="AH97" i="43"/>
  <c r="AI93" i="43"/>
  <c r="AH93" i="43"/>
  <c r="AI89" i="43"/>
  <c r="AH89" i="43"/>
  <c r="AI86" i="43"/>
  <c r="AH86" i="43"/>
  <c r="AI82" i="43"/>
  <c r="AH82" i="43"/>
  <c r="AI79" i="43"/>
  <c r="AH79" i="43"/>
  <c r="AI76" i="43"/>
  <c r="AH76" i="43"/>
  <c r="AI72" i="43"/>
  <c r="AH72" i="43"/>
  <c r="AI67" i="43"/>
  <c r="AH67" i="43"/>
  <c r="AI64" i="43"/>
  <c r="AH64" i="43"/>
  <c r="AI60" i="43"/>
  <c r="AH60" i="43"/>
  <c r="AI56" i="43"/>
  <c r="AH56" i="43"/>
  <c r="AI52" i="43"/>
  <c r="AH52" i="43"/>
  <c r="AI49" i="43"/>
  <c r="AH49" i="43"/>
  <c r="AI46" i="43"/>
  <c r="AH46" i="43"/>
  <c r="AI43" i="43"/>
  <c r="AH43" i="43"/>
  <c r="AI39" i="43"/>
  <c r="AH39" i="43"/>
  <c r="AI36" i="43"/>
  <c r="AH36" i="43"/>
  <c r="AI33" i="43"/>
  <c r="AH33" i="43"/>
  <c r="AI29" i="43"/>
  <c r="AH29" i="43"/>
  <c r="AI26" i="43"/>
  <c r="AH26" i="43"/>
  <c r="AI21" i="43"/>
  <c r="AH21" i="43"/>
  <c r="AI17" i="43"/>
  <c r="AH17" i="43"/>
  <c r="AI13" i="43"/>
  <c r="AH13" i="43"/>
  <c r="Y129" i="44" l="1"/>
  <c r="X129" i="44"/>
  <c r="Y123" i="44"/>
  <c r="X123" i="44"/>
  <c r="Y114" i="44"/>
  <c r="X114" i="44"/>
  <c r="Y112" i="44"/>
  <c r="X112" i="44"/>
  <c r="Y106" i="44"/>
  <c r="X106" i="44"/>
  <c r="Y104" i="44"/>
  <c r="X104" i="44"/>
  <c r="Y100" i="44"/>
  <c r="X100" i="44"/>
  <c r="Y94" i="44"/>
  <c r="X94" i="44"/>
  <c r="Y90" i="44"/>
  <c r="X90" i="44"/>
  <c r="Y83" i="44"/>
  <c r="X83" i="44"/>
  <c r="Y76" i="44"/>
  <c r="X76" i="44"/>
  <c r="Y69" i="44"/>
  <c r="X69" i="44"/>
  <c r="Y62" i="44"/>
  <c r="X62" i="44"/>
  <c r="Y55" i="44"/>
  <c r="X55" i="44"/>
  <c r="Y48" i="44"/>
  <c r="X48" i="44"/>
  <c r="Y41" i="44"/>
  <c r="X41" i="44"/>
  <c r="Y34" i="44"/>
  <c r="X34" i="44"/>
  <c r="Y27" i="44"/>
  <c r="X27" i="44"/>
  <c r="Y18" i="44"/>
  <c r="X18" i="44"/>
  <c r="Y13" i="44"/>
  <c r="X13" i="44"/>
  <c r="S129" i="44"/>
  <c r="S123" i="44"/>
  <c r="S114" i="44"/>
  <c r="S112" i="44"/>
  <c r="S106" i="44"/>
  <c r="S104" i="44"/>
  <c r="S100" i="44"/>
  <c r="S94" i="44"/>
  <c r="S90" i="44"/>
  <c r="S83" i="44"/>
  <c r="S76" i="44"/>
  <c r="S69" i="44"/>
  <c r="S62" i="44"/>
  <c r="S55" i="44"/>
  <c r="S48" i="44"/>
  <c r="S41" i="44"/>
  <c r="S34" i="44"/>
  <c r="S27" i="44"/>
  <c r="S18" i="44"/>
  <c r="S13" i="44"/>
  <c r="AI129" i="44"/>
  <c r="AH129" i="44"/>
  <c r="AI123" i="44"/>
  <c r="AH123" i="44"/>
  <c r="AI114" i="44"/>
  <c r="AH114" i="44"/>
  <c r="AI112" i="44"/>
  <c r="AH112" i="44"/>
  <c r="AI106" i="44"/>
  <c r="AH106" i="44"/>
  <c r="AI104" i="44"/>
  <c r="AH104" i="44"/>
  <c r="AI100" i="44"/>
  <c r="AH100" i="44"/>
  <c r="AI94" i="44"/>
  <c r="AH94" i="44"/>
  <c r="AI90" i="44"/>
  <c r="AH90" i="44"/>
  <c r="AI83" i="44"/>
  <c r="AH83" i="44"/>
  <c r="AI76" i="44"/>
  <c r="AH76" i="44"/>
  <c r="AI69" i="44"/>
  <c r="AH69" i="44"/>
  <c r="AI62" i="44"/>
  <c r="AH62" i="44"/>
  <c r="AI55" i="44"/>
  <c r="AH55" i="44"/>
  <c r="AI48" i="44"/>
  <c r="AH48" i="44"/>
  <c r="AI41" i="44"/>
  <c r="AH41" i="44"/>
  <c r="AI34" i="44"/>
  <c r="AH34" i="44"/>
  <c r="AI27" i="44"/>
  <c r="AH27" i="44"/>
  <c r="AI18" i="44"/>
  <c r="AH18" i="44"/>
  <c r="AI13" i="44"/>
  <c r="AH13" i="44"/>
  <c r="AU138" i="44"/>
  <c r="AU139" i="44"/>
  <c r="AU106" i="44"/>
  <c r="AU114" i="44"/>
  <c r="AU13" i="44"/>
  <c r="AU463" i="43"/>
  <c r="AU464" i="43"/>
  <c r="AU252" i="43"/>
  <c r="AU292" i="43"/>
  <c r="AU318" i="43"/>
  <c r="AU367" i="43"/>
  <c r="AU13" i="43"/>
  <c r="AN31" i="45" l="1"/>
  <c r="AN32" i="45"/>
  <c r="AU79" i="43"/>
  <c r="AU454" i="43"/>
  <c r="AU442" i="43"/>
  <c r="AU428" i="43"/>
  <c r="AU414" i="43"/>
  <c r="AU401" i="43"/>
  <c r="AU380" i="43"/>
  <c r="AU354" i="43"/>
  <c r="AU328" i="43"/>
  <c r="AU306" i="43"/>
  <c r="AU277" i="43"/>
  <c r="AU266" i="43"/>
  <c r="AU250" i="43"/>
  <c r="AU225" i="43"/>
  <c r="AU139" i="43"/>
  <c r="AU119" i="43"/>
  <c r="AU111" i="43"/>
  <c r="AU100" i="43"/>
  <c r="AU93" i="43"/>
  <c r="AU89" i="43"/>
  <c r="AU67" i="43"/>
  <c r="AU56" i="43"/>
  <c r="AU49" i="43"/>
  <c r="AU39" i="43"/>
  <c r="AU21" i="43"/>
  <c r="AU466" i="43"/>
  <c r="AU461" i="43"/>
  <c r="AU451" i="43"/>
  <c r="AU325" i="43"/>
  <c r="AU467" i="43"/>
  <c r="AU108" i="43"/>
  <c r="AU36" i="43"/>
  <c r="AU29" i="43"/>
  <c r="AU231" i="43"/>
  <c r="AU462" i="43"/>
  <c r="AU64" i="43"/>
  <c r="AU465" i="43"/>
  <c r="AU136" i="44"/>
  <c r="AU140" i="44"/>
  <c r="AU137" i="44"/>
  <c r="AU135" i="44"/>
  <c r="AU142" i="44"/>
  <c r="AU141" i="44"/>
  <c r="AU134" i="44"/>
  <c r="AU143" i="44"/>
  <c r="AU100" i="44"/>
  <c r="AU129" i="44"/>
  <c r="AU90" i="44"/>
  <c r="AU76" i="44"/>
  <c r="AU48" i="44"/>
  <c r="AU34" i="44"/>
  <c r="AU62" i="44"/>
  <c r="AU18" i="44"/>
  <c r="AU123" i="44"/>
  <c r="AU112" i="44"/>
  <c r="AU104" i="44"/>
  <c r="AU94" i="44"/>
  <c r="AU83" i="44"/>
  <c r="AU69" i="44"/>
  <c r="AU55" i="44"/>
  <c r="AU41" i="44"/>
  <c r="AU27" i="44"/>
  <c r="AU391" i="43"/>
  <c r="AU321" i="43"/>
  <c r="AU207" i="43"/>
  <c r="AU168" i="43"/>
  <c r="AU82" i="43"/>
  <c r="AU33" i="43"/>
  <c r="AU17" i="43"/>
  <c r="AU459" i="43"/>
  <c r="AU407" i="43"/>
  <c r="AU398" i="43"/>
  <c r="AU374" i="43"/>
  <c r="AU365" i="43"/>
  <c r="AU349" i="43"/>
  <c r="AU336" i="43"/>
  <c r="AU310" i="43"/>
  <c r="AU299" i="43"/>
  <c r="AU290" i="43"/>
  <c r="AU282" i="43"/>
  <c r="AU256" i="43"/>
  <c r="AU243" i="43"/>
  <c r="AU237" i="43"/>
  <c r="AU219" i="43"/>
  <c r="AU213" i="43"/>
  <c r="AU200" i="43"/>
  <c r="AU162" i="43"/>
  <c r="AU156" i="43"/>
  <c r="AU151" i="43"/>
  <c r="AU114" i="43"/>
  <c r="AU104" i="43"/>
  <c r="AU86" i="43"/>
  <c r="AU76" i="43"/>
  <c r="AU72" i="43"/>
  <c r="AU60" i="43"/>
  <c r="AU43" i="43"/>
  <c r="AU448" i="43"/>
  <c r="AU435" i="43"/>
  <c r="AU421" i="43"/>
  <c r="AU384" i="43"/>
  <c r="AU342" i="43"/>
  <c r="AU316" i="43"/>
  <c r="AU270" i="43"/>
  <c r="AU260" i="43"/>
  <c r="AU194" i="43"/>
  <c r="AU181" i="43"/>
  <c r="AU133" i="43"/>
  <c r="AU97" i="43"/>
  <c r="AU52" i="43"/>
  <c r="AU46" i="43"/>
  <c r="AU26" i="43"/>
  <c r="AU361" i="43"/>
  <c r="AU188" i="43"/>
  <c r="AU174" i="43"/>
  <c r="AU145" i="43"/>
  <c r="AU126" i="43"/>
  <c r="AU468" i="43"/>
  <c r="AN36" i="45" s="1"/>
  <c r="AU460" i="43"/>
  <c r="AN28" i="45" s="1"/>
  <c r="T129" i="44"/>
  <c r="T123" i="44"/>
  <c r="T114" i="44"/>
  <c r="T112" i="44"/>
  <c r="T106" i="44"/>
  <c r="T104" i="44"/>
  <c r="T100" i="44"/>
  <c r="T94" i="44"/>
  <c r="T90" i="44"/>
  <c r="T83" i="44"/>
  <c r="T76" i="44"/>
  <c r="T69" i="44"/>
  <c r="T62" i="44"/>
  <c r="T55" i="44"/>
  <c r="T48" i="44"/>
  <c r="T41" i="44"/>
  <c r="T34" i="44"/>
  <c r="T27" i="44"/>
  <c r="T18" i="44"/>
  <c r="T13" i="44"/>
  <c r="AJ454" i="43"/>
  <c r="AJ451" i="43"/>
  <c r="AJ448" i="43"/>
  <c r="AJ442" i="43"/>
  <c r="AJ435" i="43"/>
  <c r="AJ428" i="43"/>
  <c r="AJ421" i="43"/>
  <c r="AJ414" i="43"/>
  <c r="AJ407" i="43"/>
  <c r="AJ401" i="43"/>
  <c r="AJ398" i="43"/>
  <c r="AJ391" i="43"/>
  <c r="AJ384" i="43"/>
  <c r="AJ380" i="43"/>
  <c r="AJ374" i="43"/>
  <c r="AJ367" i="43"/>
  <c r="AJ365" i="43"/>
  <c r="AJ361" i="43"/>
  <c r="AJ354" i="43"/>
  <c r="AJ349" i="43"/>
  <c r="AJ342" i="43"/>
  <c r="AJ336" i="43"/>
  <c r="AJ328" i="43"/>
  <c r="AJ325" i="43"/>
  <c r="AJ321" i="43"/>
  <c r="AJ318" i="43"/>
  <c r="AJ316" i="43"/>
  <c r="AJ310" i="43"/>
  <c r="AJ306" i="43"/>
  <c r="AJ299" i="43"/>
  <c r="AJ292" i="43"/>
  <c r="AJ290" i="43"/>
  <c r="AJ282" i="43"/>
  <c r="AJ277" i="43"/>
  <c r="AJ270" i="43"/>
  <c r="AJ266" i="43"/>
  <c r="AJ260" i="43"/>
  <c r="AJ256" i="43"/>
  <c r="AJ252" i="43"/>
  <c r="AJ250" i="43"/>
  <c r="AJ243" i="43"/>
  <c r="AJ237" i="43"/>
  <c r="AJ231" i="43"/>
  <c r="AJ225" i="43"/>
  <c r="AJ219" i="43"/>
  <c r="AJ213" i="43"/>
  <c r="AJ207" i="43"/>
  <c r="AJ200" i="43"/>
  <c r="AJ194" i="43"/>
  <c r="AJ188" i="43"/>
  <c r="AJ181" i="43"/>
  <c r="AJ174" i="43"/>
  <c r="AJ168" i="43"/>
  <c r="AJ162" i="43"/>
  <c r="AJ156" i="43"/>
  <c r="AJ151" i="43"/>
  <c r="AJ145" i="43"/>
  <c r="AJ139" i="43"/>
  <c r="AJ133" i="43"/>
  <c r="AJ126" i="43"/>
  <c r="AJ119" i="43"/>
  <c r="AJ114" i="43"/>
  <c r="AJ111" i="43"/>
  <c r="AJ108" i="43"/>
  <c r="AJ104" i="43"/>
  <c r="AJ100" i="43"/>
  <c r="AJ97" i="43"/>
  <c r="AJ93" i="43"/>
  <c r="AJ89" i="43"/>
  <c r="AJ86" i="43"/>
  <c r="AJ82" i="43"/>
  <c r="AJ79" i="43"/>
  <c r="AJ76" i="43"/>
  <c r="AJ72" i="43"/>
  <c r="AJ67" i="43"/>
  <c r="AJ64" i="43"/>
  <c r="AJ60" i="43"/>
  <c r="AJ56" i="43"/>
  <c r="AJ52" i="43"/>
  <c r="AJ49" i="43"/>
  <c r="AJ46" i="43"/>
  <c r="AJ43" i="43"/>
  <c r="AJ39" i="43"/>
  <c r="AJ36" i="43"/>
  <c r="AJ33" i="43"/>
  <c r="AJ29" i="43"/>
  <c r="AJ26" i="43"/>
  <c r="AJ21" i="43"/>
  <c r="AJ17" i="43"/>
  <c r="AJ13" i="43"/>
  <c r="T454" i="43"/>
  <c r="T451" i="43"/>
  <c r="T448" i="43"/>
  <c r="T442" i="43"/>
  <c r="T435" i="43"/>
  <c r="T428" i="43"/>
  <c r="T421" i="43"/>
  <c r="T414" i="43"/>
  <c r="T407" i="43"/>
  <c r="T401" i="43"/>
  <c r="T398" i="43"/>
  <c r="T391" i="43"/>
  <c r="T384" i="43"/>
  <c r="T380" i="43"/>
  <c r="T374" i="43"/>
  <c r="T367" i="43"/>
  <c r="T365" i="43"/>
  <c r="T361" i="43"/>
  <c r="T354" i="43"/>
  <c r="T349" i="43"/>
  <c r="T342" i="43"/>
  <c r="T336" i="43"/>
  <c r="T328" i="43"/>
  <c r="T325" i="43"/>
  <c r="T321" i="43"/>
  <c r="T318" i="43"/>
  <c r="T316" i="43"/>
  <c r="T310" i="43"/>
  <c r="T306" i="43"/>
  <c r="T299" i="43"/>
  <c r="T292" i="43"/>
  <c r="T290" i="43"/>
  <c r="T282" i="43"/>
  <c r="T277" i="43"/>
  <c r="T270" i="43"/>
  <c r="T266" i="43"/>
  <c r="T260" i="43"/>
  <c r="T256" i="43"/>
  <c r="T252" i="43"/>
  <c r="T250" i="43"/>
  <c r="T243" i="43"/>
  <c r="T237" i="43"/>
  <c r="T231" i="43"/>
  <c r="T225" i="43"/>
  <c r="T219" i="43"/>
  <c r="T213" i="43"/>
  <c r="T207" i="43"/>
  <c r="T200" i="43"/>
  <c r="T194" i="43"/>
  <c r="T188" i="43"/>
  <c r="T181" i="43"/>
  <c r="T174" i="43"/>
  <c r="T168" i="43"/>
  <c r="T162" i="43"/>
  <c r="T156" i="43"/>
  <c r="T151" i="43"/>
  <c r="T145" i="43"/>
  <c r="T139" i="43"/>
  <c r="T133" i="43"/>
  <c r="T126" i="43"/>
  <c r="T119" i="43"/>
  <c r="T114" i="43"/>
  <c r="T111" i="43"/>
  <c r="T108" i="43"/>
  <c r="T104" i="43"/>
  <c r="T100" i="43"/>
  <c r="T97" i="43"/>
  <c r="T93" i="43"/>
  <c r="T89" i="43"/>
  <c r="T86" i="43"/>
  <c r="T82" i="43"/>
  <c r="T79" i="43"/>
  <c r="T76" i="43"/>
  <c r="T72" i="43"/>
  <c r="T67" i="43"/>
  <c r="T64" i="43"/>
  <c r="T60" i="43"/>
  <c r="T56" i="43"/>
  <c r="T52" i="43"/>
  <c r="T49" i="43"/>
  <c r="T46" i="43"/>
  <c r="T43" i="43"/>
  <c r="T39" i="43"/>
  <c r="T36" i="43"/>
  <c r="T33" i="43"/>
  <c r="T29" i="43"/>
  <c r="T26" i="43"/>
  <c r="T21" i="43"/>
  <c r="T17" i="43"/>
  <c r="T13" i="43"/>
  <c r="AD454" i="43"/>
  <c r="AD451" i="43"/>
  <c r="AD448" i="43"/>
  <c r="AD442" i="43"/>
  <c r="AD435" i="43"/>
  <c r="AD428" i="43"/>
  <c r="AD421" i="43"/>
  <c r="AD414" i="43"/>
  <c r="AD407" i="43"/>
  <c r="AD401" i="43"/>
  <c r="AD398" i="43"/>
  <c r="AD391" i="43"/>
  <c r="AD384" i="43"/>
  <c r="AD380" i="43"/>
  <c r="AD374" i="43"/>
  <c r="AD367" i="43"/>
  <c r="AD365" i="43"/>
  <c r="AD361" i="43"/>
  <c r="AD354" i="43"/>
  <c r="AD349" i="43"/>
  <c r="AD342" i="43"/>
  <c r="AD336" i="43"/>
  <c r="AD328" i="43"/>
  <c r="AD325" i="43"/>
  <c r="AD321" i="43"/>
  <c r="AD318" i="43"/>
  <c r="AD316" i="43"/>
  <c r="AD310" i="43"/>
  <c r="AD306" i="43"/>
  <c r="AD299" i="43"/>
  <c r="AD292" i="43"/>
  <c r="AD290" i="43"/>
  <c r="AD282" i="43"/>
  <c r="AD277" i="43"/>
  <c r="AD270" i="43"/>
  <c r="AD266" i="43"/>
  <c r="AD260" i="43"/>
  <c r="AD256" i="43"/>
  <c r="AD252" i="43"/>
  <c r="AD250" i="43"/>
  <c r="AD243" i="43"/>
  <c r="AD237" i="43"/>
  <c r="AD231" i="43"/>
  <c r="AD225" i="43"/>
  <c r="AD219" i="43"/>
  <c r="AD213" i="43"/>
  <c r="AD207" i="43"/>
  <c r="AD200" i="43"/>
  <c r="AD194" i="43"/>
  <c r="AD188" i="43"/>
  <c r="AD181" i="43"/>
  <c r="AD174" i="43"/>
  <c r="AD168" i="43"/>
  <c r="AD162" i="43"/>
  <c r="AD156" i="43"/>
  <c r="AD151" i="43"/>
  <c r="AD145" i="43"/>
  <c r="AD139" i="43"/>
  <c r="AD133" i="43"/>
  <c r="AD126" i="43"/>
  <c r="AD119" i="43"/>
  <c r="AD114" i="43"/>
  <c r="AD111" i="43"/>
  <c r="AD108" i="43"/>
  <c r="AD104" i="43"/>
  <c r="AD100" i="43"/>
  <c r="AD97" i="43"/>
  <c r="AD93" i="43"/>
  <c r="AD89" i="43"/>
  <c r="AD86" i="43"/>
  <c r="AD82" i="43"/>
  <c r="AD79" i="43"/>
  <c r="AD76" i="43"/>
  <c r="AD72" i="43"/>
  <c r="AD67" i="43"/>
  <c r="AD64" i="43"/>
  <c r="AD60" i="43"/>
  <c r="AD56" i="43"/>
  <c r="AD52" i="43"/>
  <c r="AD49" i="43"/>
  <c r="AD46" i="43"/>
  <c r="AD43" i="43"/>
  <c r="AD39" i="43"/>
  <c r="AD36" i="43"/>
  <c r="AD33" i="43"/>
  <c r="AD29" i="43"/>
  <c r="AD26" i="43"/>
  <c r="AD21" i="43"/>
  <c r="AD17" i="43"/>
  <c r="AD13" i="43"/>
  <c r="J455" i="43"/>
  <c r="C13" i="45" s="1"/>
  <c r="C23" i="45" s="1"/>
  <c r="K455" i="43"/>
  <c r="D13" i="45" s="1"/>
  <c r="M455" i="43"/>
  <c r="F13" i="45" s="1"/>
  <c r="N455" i="43"/>
  <c r="G13" i="45" s="1"/>
  <c r="O455" i="43"/>
  <c r="H13" i="45" s="1"/>
  <c r="P455" i="43"/>
  <c r="I13" i="45" s="1"/>
  <c r="Q455" i="43"/>
  <c r="J13" i="45" s="1"/>
  <c r="R455" i="43"/>
  <c r="K13" i="45" s="1"/>
  <c r="I455" i="43"/>
  <c r="B13" i="45" s="1"/>
  <c r="AN454" i="43"/>
  <c r="AM454" i="43"/>
  <c r="AL454" i="43"/>
  <c r="AK454" i="43"/>
  <c r="AE454" i="43"/>
  <c r="V454" i="43"/>
  <c r="U454" i="43"/>
  <c r="AP453" i="43"/>
  <c r="BA453" i="43" s="1"/>
  <c r="AO453" i="43"/>
  <c r="AZ453" i="43" s="1"/>
  <c r="AF453" i="43"/>
  <c r="AX453" i="43" s="1"/>
  <c r="Z453" i="43"/>
  <c r="AT453" i="43" s="1"/>
  <c r="W453" i="43"/>
  <c r="AP452" i="43"/>
  <c r="AO452" i="43"/>
  <c r="AZ452" i="43" s="1"/>
  <c r="AF452" i="43"/>
  <c r="Z452" i="43"/>
  <c r="AT452" i="43" s="1"/>
  <c r="AN35" i="45" l="1"/>
  <c r="AN34" i="45"/>
  <c r="AN33" i="45"/>
  <c r="AN30" i="45"/>
  <c r="AN29" i="45"/>
  <c r="AN27" i="45"/>
  <c r="AC453" i="43"/>
  <c r="AW453" i="43" s="1"/>
  <c r="AB453" i="43"/>
  <c r="I456" i="43"/>
  <c r="AU455" i="43"/>
  <c r="AN13" i="45" s="1"/>
  <c r="AU133" i="44"/>
  <c r="AU130" i="44"/>
  <c r="AU458" i="43"/>
  <c r="AT454" i="43"/>
  <c r="AZ454" i="43"/>
  <c r="AP454" i="43"/>
  <c r="AF454" i="43"/>
  <c r="W452" i="43"/>
  <c r="AQ452" i="43"/>
  <c r="AY452" i="43" s="1"/>
  <c r="AQ453" i="43"/>
  <c r="AY453" i="43" s="1"/>
  <c r="AO454" i="43"/>
  <c r="BA452" i="43"/>
  <c r="BA454" i="43" s="1"/>
  <c r="AA453" i="43"/>
  <c r="Z454" i="43"/>
  <c r="AX452" i="43"/>
  <c r="AX454" i="43" s="1"/>
  <c r="AV453" i="43"/>
  <c r="AS453" i="43"/>
  <c r="AC452" i="43" l="1"/>
  <c r="AW452" i="43" s="1"/>
  <c r="AW454" i="43" s="1"/>
  <c r="AB452" i="43"/>
  <c r="AB454" i="43" s="1"/>
  <c r="AN23" i="45"/>
  <c r="W454" i="43"/>
  <c r="AS452" i="43"/>
  <c r="AS454" i="43" s="1"/>
  <c r="AA452" i="43"/>
  <c r="AA454" i="43" s="1"/>
  <c r="AQ454" i="43"/>
  <c r="AY454" i="43"/>
  <c r="AG453" i="43"/>
  <c r="AR453" i="43" s="1"/>
  <c r="AC454" i="43" l="1"/>
  <c r="AG452" i="43"/>
  <c r="AG454" i="43" s="1"/>
  <c r="AV452" i="43"/>
  <c r="AV454" i="43" s="1"/>
  <c r="AR452" i="43" l="1"/>
  <c r="AR454" i="43" s="1"/>
  <c r="AP128" i="44"/>
  <c r="AO128" i="44"/>
  <c r="AP127" i="44"/>
  <c r="AO127" i="44"/>
  <c r="AP126" i="44"/>
  <c r="AO126" i="44"/>
  <c r="AP125" i="44"/>
  <c r="AO125" i="44"/>
  <c r="AP124" i="44"/>
  <c r="AO124" i="44"/>
  <c r="AP122" i="44"/>
  <c r="AO122" i="44"/>
  <c r="AP121" i="44"/>
  <c r="AO121" i="44"/>
  <c r="AP120" i="44"/>
  <c r="AO120" i="44"/>
  <c r="AP119" i="44"/>
  <c r="AO119" i="44"/>
  <c r="AP118" i="44"/>
  <c r="AO118" i="44"/>
  <c r="AP117" i="44"/>
  <c r="AO117" i="44"/>
  <c r="AP116" i="44"/>
  <c r="AO116" i="44"/>
  <c r="AP115" i="44"/>
  <c r="AO115" i="44"/>
  <c r="AP113" i="44"/>
  <c r="AO113" i="44"/>
  <c r="AP111" i="44"/>
  <c r="AO111" i="44"/>
  <c r="AP110" i="44"/>
  <c r="AO110" i="44"/>
  <c r="AP109" i="44"/>
  <c r="AO109" i="44"/>
  <c r="AP108" i="44"/>
  <c r="AO108" i="44"/>
  <c r="AP107" i="44"/>
  <c r="AO107" i="44"/>
  <c r="AP105" i="44"/>
  <c r="AO105" i="44"/>
  <c r="AP103" i="44"/>
  <c r="AO103" i="44"/>
  <c r="AP102" i="44"/>
  <c r="AO102" i="44"/>
  <c r="AP101" i="44"/>
  <c r="AO101" i="44"/>
  <c r="AP99" i="44"/>
  <c r="AO99" i="44"/>
  <c r="AP98" i="44"/>
  <c r="AO98" i="44"/>
  <c r="AP97" i="44"/>
  <c r="AO97" i="44"/>
  <c r="AP96" i="44"/>
  <c r="AO96" i="44"/>
  <c r="AP95" i="44"/>
  <c r="AO95" i="44"/>
  <c r="AP93" i="44"/>
  <c r="AO93" i="44"/>
  <c r="AP92" i="44"/>
  <c r="AO92" i="44"/>
  <c r="AP91" i="44"/>
  <c r="AO91" i="44"/>
  <c r="AP89" i="44"/>
  <c r="AO89" i="44"/>
  <c r="AP88" i="44"/>
  <c r="AO88" i="44"/>
  <c r="AP87" i="44"/>
  <c r="AO87" i="44"/>
  <c r="AP86" i="44"/>
  <c r="AO86" i="44"/>
  <c r="AP85" i="44"/>
  <c r="AO85" i="44"/>
  <c r="AP84" i="44"/>
  <c r="AO84" i="44"/>
  <c r="AP82" i="44"/>
  <c r="AO82" i="44"/>
  <c r="AP81" i="44"/>
  <c r="AO81" i="44"/>
  <c r="AP80" i="44"/>
  <c r="AO80" i="44"/>
  <c r="AP79" i="44"/>
  <c r="AO79" i="44"/>
  <c r="AP78" i="44"/>
  <c r="AO78" i="44"/>
  <c r="AP77" i="44"/>
  <c r="AO77" i="44"/>
  <c r="AP75" i="44"/>
  <c r="AO75" i="44"/>
  <c r="AP74" i="44"/>
  <c r="AO74" i="44"/>
  <c r="AP73" i="44"/>
  <c r="AO73" i="44"/>
  <c r="AP72" i="44"/>
  <c r="AO72" i="44"/>
  <c r="AP71" i="44"/>
  <c r="AO71" i="44"/>
  <c r="AP70" i="44"/>
  <c r="AO70" i="44"/>
  <c r="AP68" i="44"/>
  <c r="AO68" i="44"/>
  <c r="AP67" i="44"/>
  <c r="AO67" i="44"/>
  <c r="AP66" i="44"/>
  <c r="AO66" i="44"/>
  <c r="AP65" i="44"/>
  <c r="AO65" i="44"/>
  <c r="AP64" i="44"/>
  <c r="AO64" i="44"/>
  <c r="AP63" i="44"/>
  <c r="AO63" i="44"/>
  <c r="AP61" i="44"/>
  <c r="AO61" i="44"/>
  <c r="AP60" i="44"/>
  <c r="AO60" i="44"/>
  <c r="AP59" i="44"/>
  <c r="AO59" i="44"/>
  <c r="AP58" i="44"/>
  <c r="AO58" i="44"/>
  <c r="AP57" i="44"/>
  <c r="AO57" i="44"/>
  <c r="AP56" i="44"/>
  <c r="AO56" i="44"/>
  <c r="AP54" i="44"/>
  <c r="AO54" i="44"/>
  <c r="AP53" i="44"/>
  <c r="AO53" i="44"/>
  <c r="AP52" i="44"/>
  <c r="AO52" i="44"/>
  <c r="AP51" i="44"/>
  <c r="AO51" i="44"/>
  <c r="AP50" i="44"/>
  <c r="AO50" i="44"/>
  <c r="AP49" i="44"/>
  <c r="AO49" i="44"/>
  <c r="AP47" i="44"/>
  <c r="AO47" i="44"/>
  <c r="AP46" i="44"/>
  <c r="AO46" i="44"/>
  <c r="AP45" i="44"/>
  <c r="AO45" i="44"/>
  <c r="AP44" i="44"/>
  <c r="AO44" i="44"/>
  <c r="AP43" i="44"/>
  <c r="AO43" i="44"/>
  <c r="AP42" i="44"/>
  <c r="AO42" i="44"/>
  <c r="AP40" i="44"/>
  <c r="AO40" i="44"/>
  <c r="AP39" i="44"/>
  <c r="AO39" i="44"/>
  <c r="AP38" i="44"/>
  <c r="AO38" i="44"/>
  <c r="AP37" i="44"/>
  <c r="AO37" i="44"/>
  <c r="AP36" i="44"/>
  <c r="AO36" i="44"/>
  <c r="AP35" i="44"/>
  <c r="AO35" i="44"/>
  <c r="AP33" i="44"/>
  <c r="AO33" i="44"/>
  <c r="AP32" i="44"/>
  <c r="AO32" i="44"/>
  <c r="AP31" i="44"/>
  <c r="AO31" i="44"/>
  <c r="AP30" i="44"/>
  <c r="AO30" i="44"/>
  <c r="AP29" i="44"/>
  <c r="AO29" i="44"/>
  <c r="AP28" i="44"/>
  <c r="AO28" i="44"/>
  <c r="AP26" i="44"/>
  <c r="AO26" i="44"/>
  <c r="AP25" i="44"/>
  <c r="AO25" i="44"/>
  <c r="AP24" i="44"/>
  <c r="AO24" i="44"/>
  <c r="AP23" i="44"/>
  <c r="AO23" i="44"/>
  <c r="AP22" i="44"/>
  <c r="AO22" i="44"/>
  <c r="AP21" i="44"/>
  <c r="AO21" i="44"/>
  <c r="AP20" i="44"/>
  <c r="AO20" i="44"/>
  <c r="AP19" i="44"/>
  <c r="AO19" i="44"/>
  <c r="AP17" i="44"/>
  <c r="AO17" i="44"/>
  <c r="AP16" i="44"/>
  <c r="AO16" i="44"/>
  <c r="AP15" i="44"/>
  <c r="AO15" i="44"/>
  <c r="AP450" i="43"/>
  <c r="AO450" i="43"/>
  <c r="AP449" i="43"/>
  <c r="AO449" i="43"/>
  <c r="AP447" i="43"/>
  <c r="AO447" i="43"/>
  <c r="AP446" i="43"/>
  <c r="AO446" i="43"/>
  <c r="AP445" i="43"/>
  <c r="AO445" i="43"/>
  <c r="AP444" i="43"/>
  <c r="AO444" i="43"/>
  <c r="AP443" i="43"/>
  <c r="AO443" i="43"/>
  <c r="AP441" i="43"/>
  <c r="AO441" i="43"/>
  <c r="AP440" i="43"/>
  <c r="AO440" i="43"/>
  <c r="AP439" i="43"/>
  <c r="AO439" i="43"/>
  <c r="AP438" i="43"/>
  <c r="AO438" i="43"/>
  <c r="AP437" i="43"/>
  <c r="AO437" i="43"/>
  <c r="AP436" i="43"/>
  <c r="AO436" i="43"/>
  <c r="AP434" i="43"/>
  <c r="AO434" i="43"/>
  <c r="AP433" i="43"/>
  <c r="AO433" i="43"/>
  <c r="AP432" i="43"/>
  <c r="AO432" i="43"/>
  <c r="AP431" i="43"/>
  <c r="AO431" i="43"/>
  <c r="AP430" i="43"/>
  <c r="AO430" i="43"/>
  <c r="AP429" i="43"/>
  <c r="AO429" i="43"/>
  <c r="AP427" i="43"/>
  <c r="AO427" i="43"/>
  <c r="AP426" i="43"/>
  <c r="AO426" i="43"/>
  <c r="AP425" i="43"/>
  <c r="AO425" i="43"/>
  <c r="AP424" i="43"/>
  <c r="AO424" i="43"/>
  <c r="AP423" i="43"/>
  <c r="AO423" i="43"/>
  <c r="AP422" i="43"/>
  <c r="AO422" i="43"/>
  <c r="AP420" i="43"/>
  <c r="AO420" i="43"/>
  <c r="AP419" i="43"/>
  <c r="AO419" i="43"/>
  <c r="AP418" i="43"/>
  <c r="AO418" i="43"/>
  <c r="AP417" i="43"/>
  <c r="AO417" i="43"/>
  <c r="AP416" i="43"/>
  <c r="AO416" i="43"/>
  <c r="AP415" i="43"/>
  <c r="AO415" i="43"/>
  <c r="AP413" i="43"/>
  <c r="AO413" i="43"/>
  <c r="AP412" i="43"/>
  <c r="AO412" i="43"/>
  <c r="AP411" i="43"/>
  <c r="AO411" i="43"/>
  <c r="AP410" i="43"/>
  <c r="AO410" i="43"/>
  <c r="AP409" i="43"/>
  <c r="AO409" i="43"/>
  <c r="AP408" i="43"/>
  <c r="AO408" i="43"/>
  <c r="AP406" i="43"/>
  <c r="AO406" i="43"/>
  <c r="AP405" i="43"/>
  <c r="AO405" i="43"/>
  <c r="AP404" i="43"/>
  <c r="AO404" i="43"/>
  <c r="AP403" i="43"/>
  <c r="AO403" i="43"/>
  <c r="AP402" i="43"/>
  <c r="AO402" i="43"/>
  <c r="AP400" i="43"/>
  <c r="AO400" i="43"/>
  <c r="AP399" i="43"/>
  <c r="AO399" i="43"/>
  <c r="AP397" i="43"/>
  <c r="AO397" i="43"/>
  <c r="AP396" i="43"/>
  <c r="AO396" i="43"/>
  <c r="AP395" i="43"/>
  <c r="AO395" i="43"/>
  <c r="AP394" i="43"/>
  <c r="AO394" i="43"/>
  <c r="AP393" i="43"/>
  <c r="AO393" i="43"/>
  <c r="AP392" i="43"/>
  <c r="AO392" i="43"/>
  <c r="AP390" i="43"/>
  <c r="AO390" i="43"/>
  <c r="AP389" i="43"/>
  <c r="AO389" i="43"/>
  <c r="AP388" i="43"/>
  <c r="AO388" i="43"/>
  <c r="AP387" i="43"/>
  <c r="AO387" i="43"/>
  <c r="AP386" i="43"/>
  <c r="AO386" i="43"/>
  <c r="AP385" i="43"/>
  <c r="AO385" i="43"/>
  <c r="AP383" i="43"/>
  <c r="AO383" i="43"/>
  <c r="AP382" i="43"/>
  <c r="AO382" i="43"/>
  <c r="AP381" i="43"/>
  <c r="AO381" i="43"/>
  <c r="AP379" i="43"/>
  <c r="AO379" i="43"/>
  <c r="AP378" i="43"/>
  <c r="AO378" i="43"/>
  <c r="AP377" i="43"/>
  <c r="AO377" i="43"/>
  <c r="AP376" i="43"/>
  <c r="AO376" i="43"/>
  <c r="AP375" i="43"/>
  <c r="AO375" i="43"/>
  <c r="AP373" i="43"/>
  <c r="AO373" i="43"/>
  <c r="AP372" i="43"/>
  <c r="AO372" i="43"/>
  <c r="AP371" i="43"/>
  <c r="AO371" i="43"/>
  <c r="AP370" i="43"/>
  <c r="AO370" i="43"/>
  <c r="AP369" i="43"/>
  <c r="AO369" i="43"/>
  <c r="AP368" i="43"/>
  <c r="AO368" i="43"/>
  <c r="AP366" i="43"/>
  <c r="AO366" i="43"/>
  <c r="AP364" i="43"/>
  <c r="AO364" i="43"/>
  <c r="AP363" i="43"/>
  <c r="AO363" i="43"/>
  <c r="AP362" i="43"/>
  <c r="AO362" i="43"/>
  <c r="AP360" i="43"/>
  <c r="AO360" i="43"/>
  <c r="AP359" i="43"/>
  <c r="AO359" i="43"/>
  <c r="AP358" i="43"/>
  <c r="AO358" i="43"/>
  <c r="AP357" i="43"/>
  <c r="AO357" i="43"/>
  <c r="AP356" i="43"/>
  <c r="AO356" i="43"/>
  <c r="AP355" i="43"/>
  <c r="AO355" i="43"/>
  <c r="AP353" i="43"/>
  <c r="AO353" i="43"/>
  <c r="AP352" i="43"/>
  <c r="AO352" i="43"/>
  <c r="AP351" i="43"/>
  <c r="AO351" i="43"/>
  <c r="AP350" i="43"/>
  <c r="AO350" i="43"/>
  <c r="AP348" i="43"/>
  <c r="AO348" i="43"/>
  <c r="AP347" i="43"/>
  <c r="AO347" i="43"/>
  <c r="AP346" i="43"/>
  <c r="AO346" i="43"/>
  <c r="AP345" i="43"/>
  <c r="AO345" i="43"/>
  <c r="AP344" i="43"/>
  <c r="AO344" i="43"/>
  <c r="AP343" i="43"/>
  <c r="AO343" i="43"/>
  <c r="AP341" i="43"/>
  <c r="AO341" i="43"/>
  <c r="AP340" i="43"/>
  <c r="AO340" i="43"/>
  <c r="AP339" i="43"/>
  <c r="AO339" i="43"/>
  <c r="AP338" i="43"/>
  <c r="AO338" i="43"/>
  <c r="AP337" i="43"/>
  <c r="AO337" i="43"/>
  <c r="AP335" i="43"/>
  <c r="AO335" i="43"/>
  <c r="AP334" i="43"/>
  <c r="AO334" i="43"/>
  <c r="AP333" i="43"/>
  <c r="AO333" i="43"/>
  <c r="AP332" i="43"/>
  <c r="AO332" i="43"/>
  <c r="AP331" i="43"/>
  <c r="AO331" i="43"/>
  <c r="AP330" i="43"/>
  <c r="AO330" i="43"/>
  <c r="AP329" i="43"/>
  <c r="AO329" i="43"/>
  <c r="AP327" i="43"/>
  <c r="AO327" i="43"/>
  <c r="AP326" i="43"/>
  <c r="AO326" i="43"/>
  <c r="AP324" i="43"/>
  <c r="AO324" i="43"/>
  <c r="AP323" i="43"/>
  <c r="AO323" i="43"/>
  <c r="AP322" i="43"/>
  <c r="AO322" i="43"/>
  <c r="AP320" i="43"/>
  <c r="AO320" i="43"/>
  <c r="AP319" i="43"/>
  <c r="AO319" i="43"/>
  <c r="AP317" i="43"/>
  <c r="AO317" i="43"/>
  <c r="AP315" i="43"/>
  <c r="AO315" i="43"/>
  <c r="AP314" i="43"/>
  <c r="AO314" i="43"/>
  <c r="AP313" i="43"/>
  <c r="AO313" i="43"/>
  <c r="AP312" i="43"/>
  <c r="AO312" i="43"/>
  <c r="AP311" i="43"/>
  <c r="AO311" i="43"/>
  <c r="AP309" i="43"/>
  <c r="AO309" i="43"/>
  <c r="AP308" i="43"/>
  <c r="AO308" i="43"/>
  <c r="AP307" i="43"/>
  <c r="AO307" i="43"/>
  <c r="AP305" i="43"/>
  <c r="AO305" i="43"/>
  <c r="AP304" i="43"/>
  <c r="AO304" i="43"/>
  <c r="AP303" i="43"/>
  <c r="AO303" i="43"/>
  <c r="AP302" i="43"/>
  <c r="AO302" i="43"/>
  <c r="AP301" i="43"/>
  <c r="AO301" i="43"/>
  <c r="AP300" i="43"/>
  <c r="AO300" i="43"/>
  <c r="AP298" i="43"/>
  <c r="AO298" i="43"/>
  <c r="AP297" i="43"/>
  <c r="AO297" i="43"/>
  <c r="AP296" i="43"/>
  <c r="AO296" i="43"/>
  <c r="AP295" i="43"/>
  <c r="AO295" i="43"/>
  <c r="AP294" i="43"/>
  <c r="AO294" i="43"/>
  <c r="AP293" i="43"/>
  <c r="AO293" i="43"/>
  <c r="AP291" i="43"/>
  <c r="AO291" i="43"/>
  <c r="AP289" i="43"/>
  <c r="AO289" i="43"/>
  <c r="AP288" i="43"/>
  <c r="AO288" i="43"/>
  <c r="AP287" i="43"/>
  <c r="AO287" i="43"/>
  <c r="AP286" i="43"/>
  <c r="AO286" i="43"/>
  <c r="AP285" i="43"/>
  <c r="AO285" i="43"/>
  <c r="AP284" i="43"/>
  <c r="AO284" i="43"/>
  <c r="AP283" i="43"/>
  <c r="AO283" i="43"/>
  <c r="AP281" i="43"/>
  <c r="AO281" i="43"/>
  <c r="AP280" i="43"/>
  <c r="AO280" i="43"/>
  <c r="AP279" i="43"/>
  <c r="AO279" i="43"/>
  <c r="AP278" i="43"/>
  <c r="AO278" i="43"/>
  <c r="AP276" i="43"/>
  <c r="AO276" i="43"/>
  <c r="AP275" i="43"/>
  <c r="AO275" i="43"/>
  <c r="AP274" i="43"/>
  <c r="AO274" i="43"/>
  <c r="AP273" i="43"/>
  <c r="AO273" i="43"/>
  <c r="AP272" i="43"/>
  <c r="AO272" i="43"/>
  <c r="AP271" i="43"/>
  <c r="AO271" i="43"/>
  <c r="AP269" i="43"/>
  <c r="AO269" i="43"/>
  <c r="AP268" i="43"/>
  <c r="AO268" i="43"/>
  <c r="AP267" i="43"/>
  <c r="AO267" i="43"/>
  <c r="AP265" i="43"/>
  <c r="AO265" i="43"/>
  <c r="AP264" i="43"/>
  <c r="AO264" i="43"/>
  <c r="AP263" i="43"/>
  <c r="AO263" i="43"/>
  <c r="AP262" i="43"/>
  <c r="AO262" i="43"/>
  <c r="AP261" i="43"/>
  <c r="AO261" i="43"/>
  <c r="AP259" i="43"/>
  <c r="AO259" i="43"/>
  <c r="AP258" i="43"/>
  <c r="AO258" i="43"/>
  <c r="AP257" i="43"/>
  <c r="AO257" i="43"/>
  <c r="AP255" i="43"/>
  <c r="AO255" i="43"/>
  <c r="AP254" i="43"/>
  <c r="AO254" i="43"/>
  <c r="AP253" i="43"/>
  <c r="AO253" i="43"/>
  <c r="AP251" i="43"/>
  <c r="AO251" i="43"/>
  <c r="AP249" i="43"/>
  <c r="AO249" i="43"/>
  <c r="AP248" i="43"/>
  <c r="AO248" i="43"/>
  <c r="AP247" i="43"/>
  <c r="AO247" i="43"/>
  <c r="AP246" i="43"/>
  <c r="AO246" i="43"/>
  <c r="AP245" i="43"/>
  <c r="AO245" i="43"/>
  <c r="AP244" i="43"/>
  <c r="AO244" i="43"/>
  <c r="AP242" i="43"/>
  <c r="AO242" i="43"/>
  <c r="AP241" i="43"/>
  <c r="AO241" i="43"/>
  <c r="AP240" i="43"/>
  <c r="AO240" i="43"/>
  <c r="AP239" i="43"/>
  <c r="AO239" i="43"/>
  <c r="AP238" i="43"/>
  <c r="AO238" i="43"/>
  <c r="AP236" i="43"/>
  <c r="AO236" i="43"/>
  <c r="AP235" i="43"/>
  <c r="AO235" i="43"/>
  <c r="AP234" i="43"/>
  <c r="AO234" i="43"/>
  <c r="AP233" i="43"/>
  <c r="AO233" i="43"/>
  <c r="AP232" i="43"/>
  <c r="AO232" i="43"/>
  <c r="AP230" i="43"/>
  <c r="AO230" i="43"/>
  <c r="AP229" i="43"/>
  <c r="AO229" i="43"/>
  <c r="AP228" i="43"/>
  <c r="AO228" i="43"/>
  <c r="AP227" i="43"/>
  <c r="AO227" i="43"/>
  <c r="AP226" i="43"/>
  <c r="AO226" i="43"/>
  <c r="AP224" i="43"/>
  <c r="AO224" i="43"/>
  <c r="AP223" i="43"/>
  <c r="AO223" i="43"/>
  <c r="AP222" i="43"/>
  <c r="AO222" i="43"/>
  <c r="AP221" i="43"/>
  <c r="AO221" i="43"/>
  <c r="AP220" i="43"/>
  <c r="AO220" i="43"/>
  <c r="AP218" i="43"/>
  <c r="AO218" i="43"/>
  <c r="AP217" i="43"/>
  <c r="AO217" i="43"/>
  <c r="AP216" i="43"/>
  <c r="AO216" i="43"/>
  <c r="AP215" i="43"/>
  <c r="AO215" i="43"/>
  <c r="AP214" i="43"/>
  <c r="AO214" i="43"/>
  <c r="AP212" i="43"/>
  <c r="AO212" i="43"/>
  <c r="AP211" i="43"/>
  <c r="AO211" i="43"/>
  <c r="AP210" i="43"/>
  <c r="AO210" i="43"/>
  <c r="AP209" i="43"/>
  <c r="AO209" i="43"/>
  <c r="AP208" i="43"/>
  <c r="AO208" i="43"/>
  <c r="AP206" i="43"/>
  <c r="AO206" i="43"/>
  <c r="AP205" i="43"/>
  <c r="AO205" i="43"/>
  <c r="AP204" i="43"/>
  <c r="AO204" i="43"/>
  <c r="AP203" i="43"/>
  <c r="AO203" i="43"/>
  <c r="AP202" i="43"/>
  <c r="AO202" i="43"/>
  <c r="AP201" i="43"/>
  <c r="AO201" i="43"/>
  <c r="AP199" i="43"/>
  <c r="AO199" i="43"/>
  <c r="AP198" i="43"/>
  <c r="AO198" i="43"/>
  <c r="AP197" i="43"/>
  <c r="AO197" i="43"/>
  <c r="AP196" i="43"/>
  <c r="AO196" i="43"/>
  <c r="AP195" i="43"/>
  <c r="AO195" i="43"/>
  <c r="AP193" i="43"/>
  <c r="AO193" i="43"/>
  <c r="AP192" i="43"/>
  <c r="AO192" i="43"/>
  <c r="AP191" i="43"/>
  <c r="AO191" i="43"/>
  <c r="AP190" i="43"/>
  <c r="AO190" i="43"/>
  <c r="AP189" i="43"/>
  <c r="AO189" i="43"/>
  <c r="AP187" i="43"/>
  <c r="AO187" i="43"/>
  <c r="AP186" i="43"/>
  <c r="AO186" i="43"/>
  <c r="AP185" i="43"/>
  <c r="AO185" i="43"/>
  <c r="AP184" i="43"/>
  <c r="AO184" i="43"/>
  <c r="AP183" i="43"/>
  <c r="AO183" i="43"/>
  <c r="AP182" i="43"/>
  <c r="AO182" i="43"/>
  <c r="AP180" i="43"/>
  <c r="AO180" i="43"/>
  <c r="AP179" i="43"/>
  <c r="AO179" i="43"/>
  <c r="AP178" i="43"/>
  <c r="AO178" i="43"/>
  <c r="AP177" i="43"/>
  <c r="AO177" i="43"/>
  <c r="AP176" i="43"/>
  <c r="AO176" i="43"/>
  <c r="AP175" i="43"/>
  <c r="AO175" i="43"/>
  <c r="AP173" i="43"/>
  <c r="AO173" i="43"/>
  <c r="AP172" i="43"/>
  <c r="AO172" i="43"/>
  <c r="AP171" i="43"/>
  <c r="AO171" i="43"/>
  <c r="AP170" i="43"/>
  <c r="AO170" i="43"/>
  <c r="AP169" i="43"/>
  <c r="AO169" i="43"/>
  <c r="AP167" i="43"/>
  <c r="AO167" i="43"/>
  <c r="AP166" i="43"/>
  <c r="AO166" i="43"/>
  <c r="AP165" i="43"/>
  <c r="AO165" i="43"/>
  <c r="AP164" i="43"/>
  <c r="AO164" i="43"/>
  <c r="AP163" i="43"/>
  <c r="AO163" i="43"/>
  <c r="AP161" i="43"/>
  <c r="AO161" i="43"/>
  <c r="AP160" i="43"/>
  <c r="AO160" i="43"/>
  <c r="AP159" i="43"/>
  <c r="AO159" i="43"/>
  <c r="AP158" i="43"/>
  <c r="AO158" i="43"/>
  <c r="AP157" i="43"/>
  <c r="AO157" i="43"/>
  <c r="AP155" i="43"/>
  <c r="AO155" i="43"/>
  <c r="AP154" i="43"/>
  <c r="AO154" i="43"/>
  <c r="AP153" i="43"/>
  <c r="AO153" i="43"/>
  <c r="AP152" i="43"/>
  <c r="AO152" i="43"/>
  <c r="AP150" i="43"/>
  <c r="AO150" i="43"/>
  <c r="AP149" i="43"/>
  <c r="AO149" i="43"/>
  <c r="AP148" i="43"/>
  <c r="AO148" i="43"/>
  <c r="AP147" i="43"/>
  <c r="AO147" i="43"/>
  <c r="AP146" i="43"/>
  <c r="AO146" i="43"/>
  <c r="AP144" i="43"/>
  <c r="AO144" i="43"/>
  <c r="AP143" i="43"/>
  <c r="AO143" i="43"/>
  <c r="AP142" i="43"/>
  <c r="AO142" i="43"/>
  <c r="AP141" i="43"/>
  <c r="AO141" i="43"/>
  <c r="AP140" i="43"/>
  <c r="AO140" i="43"/>
  <c r="AP138" i="43"/>
  <c r="AO138" i="43"/>
  <c r="AP137" i="43"/>
  <c r="AO137" i="43"/>
  <c r="AP136" i="43"/>
  <c r="AO136" i="43"/>
  <c r="AP135" i="43"/>
  <c r="AO135" i="43"/>
  <c r="AP134" i="43"/>
  <c r="AO134" i="43"/>
  <c r="AP132" i="43"/>
  <c r="AO132" i="43"/>
  <c r="AP131" i="43"/>
  <c r="AO131" i="43"/>
  <c r="AP130" i="43"/>
  <c r="AO130" i="43"/>
  <c r="AP129" i="43"/>
  <c r="AO129" i="43"/>
  <c r="AP128" i="43"/>
  <c r="AO128" i="43"/>
  <c r="AP127" i="43"/>
  <c r="AO127" i="43"/>
  <c r="AP125" i="43"/>
  <c r="AO125" i="43"/>
  <c r="AP124" i="43"/>
  <c r="AO124" i="43"/>
  <c r="AP123" i="43"/>
  <c r="AO123" i="43"/>
  <c r="AP122" i="43"/>
  <c r="AO122" i="43"/>
  <c r="AP121" i="43"/>
  <c r="AO121" i="43"/>
  <c r="AP120" i="43"/>
  <c r="AO120" i="43"/>
  <c r="AP118" i="43"/>
  <c r="AO118" i="43"/>
  <c r="AP116" i="43"/>
  <c r="AO116" i="43"/>
  <c r="AP115" i="43"/>
  <c r="AO115" i="43"/>
  <c r="AP113" i="43"/>
  <c r="AO113" i="43"/>
  <c r="AP112" i="43"/>
  <c r="AO112" i="43"/>
  <c r="AP110" i="43"/>
  <c r="AO110" i="43"/>
  <c r="AP109" i="43"/>
  <c r="AO109" i="43"/>
  <c r="AP107" i="43"/>
  <c r="AO107" i="43"/>
  <c r="AP106" i="43"/>
  <c r="AO106" i="43"/>
  <c r="AP105" i="43"/>
  <c r="AO105" i="43"/>
  <c r="AP103" i="43"/>
  <c r="AO103" i="43"/>
  <c r="AP102" i="43"/>
  <c r="AO102" i="43"/>
  <c r="AP101" i="43"/>
  <c r="AO101" i="43"/>
  <c r="AP99" i="43"/>
  <c r="AO99" i="43"/>
  <c r="AP98" i="43"/>
  <c r="AO98" i="43"/>
  <c r="AP96" i="43"/>
  <c r="AO96" i="43"/>
  <c r="AP95" i="43"/>
  <c r="AO95" i="43"/>
  <c r="AP94" i="43"/>
  <c r="AO94" i="43"/>
  <c r="AP92" i="43"/>
  <c r="AO92" i="43"/>
  <c r="AP91" i="43"/>
  <c r="AO91" i="43"/>
  <c r="AP90" i="43"/>
  <c r="AO90" i="43"/>
  <c r="AP88" i="43"/>
  <c r="AO88" i="43"/>
  <c r="AP87" i="43"/>
  <c r="AO87" i="43"/>
  <c r="AP85" i="43"/>
  <c r="AO85" i="43"/>
  <c r="AP84" i="43"/>
  <c r="AO84" i="43"/>
  <c r="AP83" i="43"/>
  <c r="AO83" i="43"/>
  <c r="AP81" i="43"/>
  <c r="AO81" i="43"/>
  <c r="AP80" i="43"/>
  <c r="AO80" i="43"/>
  <c r="AP78" i="43"/>
  <c r="AO78" i="43"/>
  <c r="AP77" i="43"/>
  <c r="AO77" i="43"/>
  <c r="AP75" i="43"/>
  <c r="AO75" i="43"/>
  <c r="AP74" i="43"/>
  <c r="AO74" i="43"/>
  <c r="AP73" i="43"/>
  <c r="AO73" i="43"/>
  <c r="AP71" i="43"/>
  <c r="AO71" i="43"/>
  <c r="AP70" i="43"/>
  <c r="AO70" i="43"/>
  <c r="AP69" i="43"/>
  <c r="AO69" i="43"/>
  <c r="AP68" i="43"/>
  <c r="AO68" i="43"/>
  <c r="AP66" i="43"/>
  <c r="AO66" i="43"/>
  <c r="AP65" i="43"/>
  <c r="AO65" i="43"/>
  <c r="AP63" i="43"/>
  <c r="AO63" i="43"/>
  <c r="AP62" i="43"/>
  <c r="AO62" i="43"/>
  <c r="AP61" i="43"/>
  <c r="AO61" i="43"/>
  <c r="AP59" i="43"/>
  <c r="AO59" i="43"/>
  <c r="AP58" i="43"/>
  <c r="AO58" i="43"/>
  <c r="AP57" i="43"/>
  <c r="AO57" i="43"/>
  <c r="AP55" i="43"/>
  <c r="AO55" i="43"/>
  <c r="AP54" i="43"/>
  <c r="AO54" i="43"/>
  <c r="AP53" i="43"/>
  <c r="AO53" i="43"/>
  <c r="AP51" i="43"/>
  <c r="AO51" i="43"/>
  <c r="AP50" i="43"/>
  <c r="AO50" i="43"/>
  <c r="AP48" i="43"/>
  <c r="AO48" i="43"/>
  <c r="AP47" i="43"/>
  <c r="AO47" i="43"/>
  <c r="AP45" i="43"/>
  <c r="AO45" i="43"/>
  <c r="AP44" i="43"/>
  <c r="AO44" i="43"/>
  <c r="AP42" i="43"/>
  <c r="AO42" i="43"/>
  <c r="AP41" i="43"/>
  <c r="AO41" i="43"/>
  <c r="AP40" i="43"/>
  <c r="AO40" i="43"/>
  <c r="AP38" i="43"/>
  <c r="AO38" i="43"/>
  <c r="AP37" i="43"/>
  <c r="AO37" i="43"/>
  <c r="AP35" i="43"/>
  <c r="AO35" i="43"/>
  <c r="AP34" i="43"/>
  <c r="AO34" i="43"/>
  <c r="AP32" i="43"/>
  <c r="AO32" i="43"/>
  <c r="AP31" i="43"/>
  <c r="AO31" i="43"/>
  <c r="AP30" i="43"/>
  <c r="AO30" i="43"/>
  <c r="AP28" i="43"/>
  <c r="AO28" i="43"/>
  <c r="AP27" i="43"/>
  <c r="AO27" i="43"/>
  <c r="AP25" i="43"/>
  <c r="AO25" i="43"/>
  <c r="AP24" i="43"/>
  <c r="AO24" i="43"/>
  <c r="AP23" i="43"/>
  <c r="AO23" i="43"/>
  <c r="AP22" i="43"/>
  <c r="AO22" i="43"/>
  <c r="AP20" i="43"/>
  <c r="AO20" i="43"/>
  <c r="AP19" i="43"/>
  <c r="AO19" i="43"/>
  <c r="AP18" i="43"/>
  <c r="AO18" i="43"/>
  <c r="AP16" i="43"/>
  <c r="AO16" i="43"/>
  <c r="AP15" i="43"/>
  <c r="AO15" i="43"/>
  <c r="AK134" i="44"/>
  <c r="AL134" i="44"/>
  <c r="AK135" i="44"/>
  <c r="AL135" i="44"/>
  <c r="AK136" i="44"/>
  <c r="AL136" i="44"/>
  <c r="AK137" i="44"/>
  <c r="AL137" i="44"/>
  <c r="AK138" i="44"/>
  <c r="AL138" i="44"/>
  <c r="AK139" i="44"/>
  <c r="AL139" i="44"/>
  <c r="AK140" i="44"/>
  <c r="AL140" i="44"/>
  <c r="AK141" i="44"/>
  <c r="AL141" i="44"/>
  <c r="AK142" i="44"/>
  <c r="AL142" i="44"/>
  <c r="AK143" i="44"/>
  <c r="AL143" i="44"/>
  <c r="AK13" i="44"/>
  <c r="AL13" i="44"/>
  <c r="AK18" i="44"/>
  <c r="AL18" i="44"/>
  <c r="AK34" i="44"/>
  <c r="AL34" i="44"/>
  <c r="AK48" i="44"/>
  <c r="AL48" i="44"/>
  <c r="AK69" i="44"/>
  <c r="AL69" i="44"/>
  <c r="AK76" i="44"/>
  <c r="AL76" i="44"/>
  <c r="AK83" i="44"/>
  <c r="AL83" i="44"/>
  <c r="AK90" i="44"/>
  <c r="AL90" i="44"/>
  <c r="AK94" i="44"/>
  <c r="AL94" i="44"/>
  <c r="AK100" i="44"/>
  <c r="AL100" i="44"/>
  <c r="AK104" i="44"/>
  <c r="AL104" i="44"/>
  <c r="AK106" i="44"/>
  <c r="AL106" i="44"/>
  <c r="AK112" i="44"/>
  <c r="AL112" i="44"/>
  <c r="AK114" i="44"/>
  <c r="AL114" i="44"/>
  <c r="AK123" i="44"/>
  <c r="AL123" i="44"/>
  <c r="AK129" i="44"/>
  <c r="AL129" i="44"/>
  <c r="AP12" i="44"/>
  <c r="AO12" i="44"/>
  <c r="AP14" i="44"/>
  <c r="AO14" i="44"/>
  <c r="AP14" i="43"/>
  <c r="AO14" i="43"/>
  <c r="AP12" i="43"/>
  <c r="AO12" i="43"/>
  <c r="AK459" i="43"/>
  <c r="AD27" i="45" s="1"/>
  <c r="AL459" i="43"/>
  <c r="AE27" i="45" s="1"/>
  <c r="AK460" i="43"/>
  <c r="AD28" i="45" s="1"/>
  <c r="AL460" i="43"/>
  <c r="AE28" i="45" s="1"/>
  <c r="AK461" i="43"/>
  <c r="AD29" i="45" s="1"/>
  <c r="AL461" i="43"/>
  <c r="AE29" i="45" s="1"/>
  <c r="AK462" i="43"/>
  <c r="AD30" i="45" s="1"/>
  <c r="AL462" i="43"/>
  <c r="AE30" i="45" s="1"/>
  <c r="AK463" i="43"/>
  <c r="AD31" i="45" s="1"/>
  <c r="AL463" i="43"/>
  <c r="AE31" i="45" s="1"/>
  <c r="AK464" i="43"/>
  <c r="AD32" i="45" s="1"/>
  <c r="AL464" i="43"/>
  <c r="AE32" i="45" s="1"/>
  <c r="AK465" i="43"/>
  <c r="AD33" i="45" s="1"/>
  <c r="AL465" i="43"/>
  <c r="AE33" i="45" s="1"/>
  <c r="AK466" i="43"/>
  <c r="AD34" i="45" s="1"/>
  <c r="AL466" i="43"/>
  <c r="AE34" i="45" s="1"/>
  <c r="AK467" i="43"/>
  <c r="AD35" i="45" s="1"/>
  <c r="AL467" i="43"/>
  <c r="AE35" i="45" s="1"/>
  <c r="AK468" i="43"/>
  <c r="AD36" i="45" s="1"/>
  <c r="AL468" i="43"/>
  <c r="AE36" i="45" s="1"/>
  <c r="AK13" i="43"/>
  <c r="AL13" i="43"/>
  <c r="AK17" i="43"/>
  <c r="AL17" i="43"/>
  <c r="AK21" i="43"/>
  <c r="AL21" i="43"/>
  <c r="AK26" i="43"/>
  <c r="AL26" i="43"/>
  <c r="AK29" i="43"/>
  <c r="AL29" i="43"/>
  <c r="AK33" i="43"/>
  <c r="AL33" i="43"/>
  <c r="AK36" i="43"/>
  <c r="AL36" i="43"/>
  <c r="AK39" i="43"/>
  <c r="AL39" i="43"/>
  <c r="AK43" i="43"/>
  <c r="AL43" i="43"/>
  <c r="AK46" i="43"/>
  <c r="AL46" i="43"/>
  <c r="AK49" i="43"/>
  <c r="AL49" i="43"/>
  <c r="AK52" i="43"/>
  <c r="AL52" i="43"/>
  <c r="AK56" i="43"/>
  <c r="AL56" i="43"/>
  <c r="AK60" i="43"/>
  <c r="AL60" i="43"/>
  <c r="AK64" i="43"/>
  <c r="AL64" i="43"/>
  <c r="AK67" i="43"/>
  <c r="AL67" i="43"/>
  <c r="AK72" i="43"/>
  <c r="AL72" i="43"/>
  <c r="AK76" i="43"/>
  <c r="AL76" i="43"/>
  <c r="AK79" i="43"/>
  <c r="AL79" i="43"/>
  <c r="AK82" i="43"/>
  <c r="AL82" i="43"/>
  <c r="AK86" i="43"/>
  <c r="AL86" i="43"/>
  <c r="AK89" i="43"/>
  <c r="AL89" i="43"/>
  <c r="AK93" i="43"/>
  <c r="AL93" i="43"/>
  <c r="AK97" i="43"/>
  <c r="AL97" i="43"/>
  <c r="AK100" i="43"/>
  <c r="AL100" i="43"/>
  <c r="AK104" i="43"/>
  <c r="AL104" i="43"/>
  <c r="AK108" i="43"/>
  <c r="AL108" i="43"/>
  <c r="AK111" i="43"/>
  <c r="AL111" i="43"/>
  <c r="AK114" i="43"/>
  <c r="AL114" i="43"/>
  <c r="AK119" i="43"/>
  <c r="AL119" i="43"/>
  <c r="AK126" i="43"/>
  <c r="AL126" i="43"/>
  <c r="AK133" i="43"/>
  <c r="AL133" i="43"/>
  <c r="AK139" i="43"/>
  <c r="AL139" i="43"/>
  <c r="AK145" i="43"/>
  <c r="AL145" i="43"/>
  <c r="AK151" i="43"/>
  <c r="AL151" i="43"/>
  <c r="AK156" i="43"/>
  <c r="AL156" i="43"/>
  <c r="AK162" i="43"/>
  <c r="AL162" i="43"/>
  <c r="AK168" i="43"/>
  <c r="AL168" i="43"/>
  <c r="AK174" i="43"/>
  <c r="AL174" i="43"/>
  <c r="AK181" i="43"/>
  <c r="AL181" i="43"/>
  <c r="AK188" i="43"/>
  <c r="AL188" i="43"/>
  <c r="AK194" i="43"/>
  <c r="AL194" i="43"/>
  <c r="AK200" i="43"/>
  <c r="AL200" i="43"/>
  <c r="AK207" i="43"/>
  <c r="AL207" i="43"/>
  <c r="AK213" i="43"/>
  <c r="AL213" i="43"/>
  <c r="AK219" i="43"/>
  <c r="AL219" i="43"/>
  <c r="AK225" i="43"/>
  <c r="AL225" i="43"/>
  <c r="AK231" i="43"/>
  <c r="AL231" i="43"/>
  <c r="AK237" i="43"/>
  <c r="AL237" i="43"/>
  <c r="AK243" i="43"/>
  <c r="AL243" i="43"/>
  <c r="AK250" i="43"/>
  <c r="AL250" i="43"/>
  <c r="AK252" i="43"/>
  <c r="AL252" i="43"/>
  <c r="AK256" i="43"/>
  <c r="AL256" i="43"/>
  <c r="AK260" i="43"/>
  <c r="AL260" i="43"/>
  <c r="AK266" i="43"/>
  <c r="AL266" i="43"/>
  <c r="AK270" i="43"/>
  <c r="AL270" i="43"/>
  <c r="AK277" i="43"/>
  <c r="AL277" i="43"/>
  <c r="AK282" i="43"/>
  <c r="AL282" i="43"/>
  <c r="AK290" i="43"/>
  <c r="AL290" i="43"/>
  <c r="AK292" i="43"/>
  <c r="AL292" i="43"/>
  <c r="AK299" i="43"/>
  <c r="AL299" i="43"/>
  <c r="AK306" i="43"/>
  <c r="AL306" i="43"/>
  <c r="AK310" i="43"/>
  <c r="AL310" i="43"/>
  <c r="AK316" i="43"/>
  <c r="AL316" i="43"/>
  <c r="AK318" i="43"/>
  <c r="AL318" i="43"/>
  <c r="AK321" i="43"/>
  <c r="AL321" i="43"/>
  <c r="AK325" i="43"/>
  <c r="AL325" i="43"/>
  <c r="AK328" i="43"/>
  <c r="AL328" i="43"/>
  <c r="AK336" i="43"/>
  <c r="AL336" i="43"/>
  <c r="AK342" i="43"/>
  <c r="AL342" i="43"/>
  <c r="AK349" i="43"/>
  <c r="AL349" i="43"/>
  <c r="AK354" i="43"/>
  <c r="AL354" i="43"/>
  <c r="AK361" i="43"/>
  <c r="AL361" i="43"/>
  <c r="AK365" i="43"/>
  <c r="AL365" i="43"/>
  <c r="AK367" i="43"/>
  <c r="AL367" i="43"/>
  <c r="AK374" i="43"/>
  <c r="AL374" i="43"/>
  <c r="AK380" i="43"/>
  <c r="AL380" i="43"/>
  <c r="AK384" i="43"/>
  <c r="AL384" i="43"/>
  <c r="AK391" i="43"/>
  <c r="AL391" i="43"/>
  <c r="AK398" i="43"/>
  <c r="AL398" i="43"/>
  <c r="AK401" i="43"/>
  <c r="AL401" i="43"/>
  <c r="AK407" i="43"/>
  <c r="AL407" i="43"/>
  <c r="AK414" i="43"/>
  <c r="AL414" i="43"/>
  <c r="AK421" i="43"/>
  <c r="AL421" i="43"/>
  <c r="AK428" i="43"/>
  <c r="AL428" i="43"/>
  <c r="AK435" i="43"/>
  <c r="AL435" i="43"/>
  <c r="AK442" i="43"/>
  <c r="AL442" i="43"/>
  <c r="AK448" i="43"/>
  <c r="AL448" i="43"/>
  <c r="AK451" i="43"/>
  <c r="AL451" i="43"/>
  <c r="AL455" i="43" l="1"/>
  <c r="AE13" i="45" s="1"/>
  <c r="AK455" i="43"/>
  <c r="AD13" i="45" s="1"/>
  <c r="AL130" i="44"/>
  <c r="AK130" i="44"/>
  <c r="AL133" i="44"/>
  <c r="AK133" i="44"/>
  <c r="AL458" i="43"/>
  <c r="AK458" i="43"/>
  <c r="AD23" i="45" l="1"/>
  <c r="AE23" i="45"/>
  <c r="Q170" i="44" l="1"/>
  <c r="P170" i="44"/>
  <c r="N170" i="44"/>
  <c r="M170" i="44"/>
  <c r="AN143" i="44"/>
  <c r="AM143" i="44"/>
  <c r="AJ143" i="44"/>
  <c r="AI143" i="44"/>
  <c r="AH143" i="44"/>
  <c r="AE143" i="44"/>
  <c r="AD143" i="44"/>
  <c r="Y143" i="44"/>
  <c r="X143" i="44"/>
  <c r="V143" i="44"/>
  <c r="U143" i="44"/>
  <c r="T143" i="44"/>
  <c r="R143" i="44"/>
  <c r="Q143" i="44"/>
  <c r="P143" i="44"/>
  <c r="O143" i="44"/>
  <c r="N143" i="44"/>
  <c r="M143" i="44"/>
  <c r="K143" i="44"/>
  <c r="J143" i="44"/>
  <c r="I143" i="44"/>
  <c r="AN142" i="44"/>
  <c r="AM142" i="44"/>
  <c r="AJ142" i="44"/>
  <c r="AI142" i="44"/>
  <c r="AH142" i="44"/>
  <c r="AE142" i="44"/>
  <c r="AD142" i="44"/>
  <c r="Y142" i="44"/>
  <c r="X142" i="44"/>
  <c r="V142" i="44"/>
  <c r="U142" i="44"/>
  <c r="T142" i="44"/>
  <c r="R142" i="44"/>
  <c r="Q142" i="44"/>
  <c r="P142" i="44"/>
  <c r="O142" i="44"/>
  <c r="N142" i="44"/>
  <c r="M142" i="44"/>
  <c r="K142" i="44"/>
  <c r="J142" i="44"/>
  <c r="I142" i="44"/>
  <c r="AN141" i="44"/>
  <c r="AM141" i="44"/>
  <c r="AJ141" i="44"/>
  <c r="AI141" i="44"/>
  <c r="AH141" i="44"/>
  <c r="AE141" i="44"/>
  <c r="AD141" i="44"/>
  <c r="Y141" i="44"/>
  <c r="X141" i="44"/>
  <c r="V141" i="44"/>
  <c r="U141" i="44"/>
  <c r="T141" i="44"/>
  <c r="R141" i="44"/>
  <c r="Q141" i="44"/>
  <c r="P141" i="44"/>
  <c r="O141" i="44"/>
  <c r="N141" i="44"/>
  <c r="M141" i="44"/>
  <c r="K141" i="44"/>
  <c r="J141" i="44"/>
  <c r="I141" i="44"/>
  <c r="AN140" i="44"/>
  <c r="AM140" i="44"/>
  <c r="AJ140" i="44"/>
  <c r="AI140" i="44"/>
  <c r="AH140" i="44"/>
  <c r="AE140" i="44"/>
  <c r="AD140" i="44"/>
  <c r="Y140" i="44"/>
  <c r="X140" i="44"/>
  <c r="V140" i="44"/>
  <c r="U140" i="44"/>
  <c r="T140" i="44"/>
  <c r="R140" i="44"/>
  <c r="Q140" i="44"/>
  <c r="P140" i="44"/>
  <c r="O140" i="44"/>
  <c r="N140" i="44"/>
  <c r="M140" i="44"/>
  <c r="K140" i="44"/>
  <c r="J140" i="44"/>
  <c r="I140" i="44"/>
  <c r="BA139" i="44"/>
  <c r="AZ139" i="44"/>
  <c r="AY139" i="44"/>
  <c r="AX139" i="44"/>
  <c r="AW139" i="44"/>
  <c r="AV139" i="44"/>
  <c r="AT139" i="44"/>
  <c r="AS139" i="44"/>
  <c r="AR139" i="44"/>
  <c r="AQ139" i="44"/>
  <c r="AP139" i="44"/>
  <c r="AO139" i="44"/>
  <c r="AN139" i="44"/>
  <c r="AM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K139" i="44"/>
  <c r="J139" i="44"/>
  <c r="I139" i="44"/>
  <c r="BA138" i="44"/>
  <c r="AZ138" i="44"/>
  <c r="AY138" i="44"/>
  <c r="AX138" i="44"/>
  <c r="AW138" i="44"/>
  <c r="AV138" i="44"/>
  <c r="AT138" i="44"/>
  <c r="AS138" i="44"/>
  <c r="AR138" i="44"/>
  <c r="AQ138" i="44"/>
  <c r="AP138" i="44"/>
  <c r="AO138" i="44"/>
  <c r="AN138" i="44"/>
  <c r="AM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K138" i="44"/>
  <c r="J138" i="44"/>
  <c r="I138" i="44"/>
  <c r="AN137" i="44"/>
  <c r="AM137" i="44"/>
  <c r="AJ137" i="44"/>
  <c r="AI137" i="44"/>
  <c r="AH137" i="44"/>
  <c r="AE137" i="44"/>
  <c r="AD137" i="44"/>
  <c r="Y137" i="44"/>
  <c r="X137" i="44"/>
  <c r="V137" i="44"/>
  <c r="U137" i="44"/>
  <c r="T137" i="44"/>
  <c r="R137" i="44"/>
  <c r="Q137" i="44"/>
  <c r="P137" i="44"/>
  <c r="O137" i="44"/>
  <c r="N137" i="44"/>
  <c r="M137" i="44"/>
  <c r="K137" i="44"/>
  <c r="J137" i="44"/>
  <c r="I137" i="44"/>
  <c r="AN136" i="44"/>
  <c r="AM136" i="44"/>
  <c r="AJ136" i="44"/>
  <c r="AI136" i="44"/>
  <c r="AH136" i="44"/>
  <c r="AE136" i="44"/>
  <c r="AD136" i="44"/>
  <c r="Y136" i="44"/>
  <c r="X136" i="44"/>
  <c r="V136" i="44"/>
  <c r="U136" i="44"/>
  <c r="T136" i="44"/>
  <c r="R136" i="44"/>
  <c r="Q136" i="44"/>
  <c r="P136" i="44"/>
  <c r="O136" i="44"/>
  <c r="N136" i="44"/>
  <c r="M136" i="44"/>
  <c r="K136" i="44"/>
  <c r="J136" i="44"/>
  <c r="I136" i="44"/>
  <c r="AN135" i="44"/>
  <c r="AM135" i="44"/>
  <c r="AJ135" i="44"/>
  <c r="AI135" i="44"/>
  <c r="AH135" i="44"/>
  <c r="AE135" i="44"/>
  <c r="AD135" i="44"/>
  <c r="Y135" i="44"/>
  <c r="X135" i="44"/>
  <c r="V135" i="44"/>
  <c r="U135" i="44"/>
  <c r="T135" i="44"/>
  <c r="R135" i="44"/>
  <c r="Q135" i="44"/>
  <c r="P135" i="44"/>
  <c r="O135" i="44"/>
  <c r="N135" i="44"/>
  <c r="M135" i="44"/>
  <c r="K135" i="44"/>
  <c r="J135" i="44"/>
  <c r="I135" i="44"/>
  <c r="AN134" i="44"/>
  <c r="AM134" i="44"/>
  <c r="AJ134" i="44"/>
  <c r="AI134" i="44"/>
  <c r="AH134" i="44"/>
  <c r="AE134" i="44"/>
  <c r="AD134" i="44"/>
  <c r="Y134" i="44"/>
  <c r="X134" i="44"/>
  <c r="V134" i="44"/>
  <c r="U134" i="44"/>
  <c r="T134" i="44"/>
  <c r="R134" i="44"/>
  <c r="Q134" i="44"/>
  <c r="P134" i="44"/>
  <c r="O134" i="44"/>
  <c r="N134" i="44"/>
  <c r="M134" i="44"/>
  <c r="K134" i="44"/>
  <c r="J134" i="44"/>
  <c r="I134" i="44"/>
  <c r="R130" i="44"/>
  <c r="Q130" i="44"/>
  <c r="P130" i="44"/>
  <c r="O130" i="44"/>
  <c r="N130" i="44"/>
  <c r="M130" i="44"/>
  <c r="K130" i="44"/>
  <c r="J130" i="44"/>
  <c r="I130" i="44"/>
  <c r="AN129" i="44"/>
  <c r="AM129" i="44"/>
  <c r="AE129" i="44"/>
  <c r="AD129" i="44"/>
  <c r="V129" i="44"/>
  <c r="U129" i="44"/>
  <c r="AZ128" i="44"/>
  <c r="AF128" i="44"/>
  <c r="AX128" i="44" s="1"/>
  <c r="Z128" i="44"/>
  <c r="AT128" i="44" s="1"/>
  <c r="W128" i="44"/>
  <c r="AC128" i="44" s="1"/>
  <c r="AW128" i="44" s="1"/>
  <c r="AZ127" i="44"/>
  <c r="AF127" i="44"/>
  <c r="AX127" i="44" s="1"/>
  <c r="Z127" i="44"/>
  <c r="AT127" i="44" s="1"/>
  <c r="W127" i="44"/>
  <c r="BA126" i="44"/>
  <c r="AZ126" i="44"/>
  <c r="AF126" i="44"/>
  <c r="AX126" i="44" s="1"/>
  <c r="Z126" i="44"/>
  <c r="AT126" i="44" s="1"/>
  <c r="W126" i="44"/>
  <c r="BA125" i="44"/>
  <c r="AZ125" i="44"/>
  <c r="AF125" i="44"/>
  <c r="AX125" i="44" s="1"/>
  <c r="Z125" i="44"/>
  <c r="AT125" i="44" s="1"/>
  <c r="W125" i="44"/>
  <c r="AC125" i="44" s="1"/>
  <c r="AW125" i="44" s="1"/>
  <c r="BA124" i="44"/>
  <c r="AF124" i="44"/>
  <c r="Z124" i="44"/>
  <c r="AT124" i="44" s="1"/>
  <c r="W124" i="44"/>
  <c r="AB124" i="44" s="1"/>
  <c r="AN123" i="44"/>
  <c r="AM123" i="44"/>
  <c r="AE123" i="44"/>
  <c r="AD123" i="44"/>
  <c r="V123" i="44"/>
  <c r="U123" i="44"/>
  <c r="BA122" i="44"/>
  <c r="AF122" i="44"/>
  <c r="AX122" i="44" s="1"/>
  <c r="Z122" i="44"/>
  <c r="AT122" i="44" s="1"/>
  <c r="W122" i="44"/>
  <c r="BA121" i="44"/>
  <c r="AF121" i="44"/>
  <c r="AX121" i="44" s="1"/>
  <c r="Z121" i="44"/>
  <c r="AT121" i="44" s="1"/>
  <c r="W121" i="44"/>
  <c r="AS121" i="44" s="1"/>
  <c r="BA120" i="44"/>
  <c r="AZ120" i="44"/>
  <c r="AF120" i="44"/>
  <c r="AX120" i="44" s="1"/>
  <c r="Z120" i="44"/>
  <c r="AT120" i="44" s="1"/>
  <c r="W120" i="44"/>
  <c r="AC120" i="44" s="1"/>
  <c r="AW120" i="44" s="1"/>
  <c r="AZ119" i="44"/>
  <c r="BA119" i="44"/>
  <c r="AF119" i="44"/>
  <c r="AX119" i="44" s="1"/>
  <c r="Z119" i="44"/>
  <c r="AT119" i="44" s="1"/>
  <c r="W119" i="44"/>
  <c r="BA118" i="44"/>
  <c r="AF118" i="44"/>
  <c r="AX118" i="44" s="1"/>
  <c r="Z118" i="44"/>
  <c r="AT118" i="44" s="1"/>
  <c r="W118" i="44"/>
  <c r="AZ117" i="44"/>
  <c r="BA117" i="44"/>
  <c r="AF117" i="44"/>
  <c r="AX117" i="44" s="1"/>
  <c r="Z117" i="44"/>
  <c r="AT117" i="44" s="1"/>
  <c r="W117" i="44"/>
  <c r="AZ116" i="44"/>
  <c r="AF116" i="44"/>
  <c r="AX116" i="44" s="1"/>
  <c r="Z116" i="44"/>
  <c r="AT116" i="44" s="1"/>
  <c r="W116" i="44"/>
  <c r="AC116" i="44" s="1"/>
  <c r="AW116" i="44" s="1"/>
  <c r="BA115" i="44"/>
  <c r="AZ115" i="44"/>
  <c r="AF115" i="44"/>
  <c r="Z115" i="44"/>
  <c r="AT115" i="44" s="1"/>
  <c r="W115" i="44"/>
  <c r="AN114" i="44"/>
  <c r="AM114" i="44"/>
  <c r="AE114" i="44"/>
  <c r="AD114" i="44"/>
  <c r="V114" i="44"/>
  <c r="U114" i="44"/>
  <c r="AP114" i="44"/>
  <c r="AO114" i="44"/>
  <c r="AF113" i="44"/>
  <c r="AX113" i="44" s="1"/>
  <c r="AX114" i="44" s="1"/>
  <c r="Z113" i="44"/>
  <c r="AN112" i="44"/>
  <c r="AM112" i="44"/>
  <c r="AE112" i="44"/>
  <c r="AD112" i="44"/>
  <c r="V112" i="44"/>
  <c r="U112" i="44"/>
  <c r="BA111" i="44"/>
  <c r="AF111" i="44"/>
  <c r="AX111" i="44" s="1"/>
  <c r="Z111" i="44"/>
  <c r="AT111" i="44" s="1"/>
  <c r="W111" i="44"/>
  <c r="BA110" i="44"/>
  <c r="AF110" i="44"/>
  <c r="AX110" i="44" s="1"/>
  <c r="Z110" i="44"/>
  <c r="AT110" i="44" s="1"/>
  <c r="W110" i="44"/>
  <c r="AS110" i="44" s="1"/>
  <c r="BA109" i="44"/>
  <c r="AF109" i="44"/>
  <c r="AX109" i="44" s="1"/>
  <c r="Z109" i="44"/>
  <c r="AT109" i="44" s="1"/>
  <c r="W109" i="44"/>
  <c r="BA108" i="44"/>
  <c r="AF108" i="44"/>
  <c r="AX108" i="44" s="1"/>
  <c r="Z108" i="44"/>
  <c r="AT108" i="44" s="1"/>
  <c r="W108" i="44"/>
  <c r="AF107" i="44"/>
  <c r="Z107" i="44"/>
  <c r="W107" i="44"/>
  <c r="AC107" i="44" s="1"/>
  <c r="AN106" i="44"/>
  <c r="AM106" i="44"/>
  <c r="AE106" i="44"/>
  <c r="AD106" i="44"/>
  <c r="V106" i="44"/>
  <c r="U106" i="44"/>
  <c r="BA105" i="44"/>
  <c r="BA106" i="44" s="1"/>
  <c r="AF105" i="44"/>
  <c r="Z105" i="44"/>
  <c r="Z106" i="44" s="1"/>
  <c r="AN104" i="44"/>
  <c r="AM104" i="44"/>
  <c r="AE104" i="44"/>
  <c r="AD104" i="44"/>
  <c r="V104" i="44"/>
  <c r="U104" i="44"/>
  <c r="BA103" i="44"/>
  <c r="AZ103" i="44"/>
  <c r="AF103" i="44"/>
  <c r="AX103" i="44" s="1"/>
  <c r="Z103" i="44"/>
  <c r="AT103" i="44" s="1"/>
  <c r="W103" i="44"/>
  <c r="AC103" i="44" s="1"/>
  <c r="AW103" i="44" s="1"/>
  <c r="BA102" i="44"/>
  <c r="AF102" i="44"/>
  <c r="AX102" i="44" s="1"/>
  <c r="Z102" i="44"/>
  <c r="AT102" i="44" s="1"/>
  <c r="W102" i="44"/>
  <c r="AZ101" i="44"/>
  <c r="AF101" i="44"/>
  <c r="AX101" i="44" s="1"/>
  <c r="Z101" i="44"/>
  <c r="AN100" i="44"/>
  <c r="AM100" i="44"/>
  <c r="AE100" i="44"/>
  <c r="AD100" i="44"/>
  <c r="V100" i="44"/>
  <c r="U100" i="44"/>
  <c r="BA99" i="44"/>
  <c r="AZ99" i="44"/>
  <c r="AF99" i="44"/>
  <c r="AX99" i="44" s="1"/>
  <c r="Z99" i="44"/>
  <c r="AT99" i="44" s="1"/>
  <c r="W99" i="44"/>
  <c r="AB99" i="44" s="1"/>
  <c r="AV99" i="44" s="1"/>
  <c r="BA98" i="44"/>
  <c r="AZ98" i="44"/>
  <c r="AF98" i="44"/>
  <c r="AX98" i="44" s="1"/>
  <c r="Z98" i="44"/>
  <c r="AT98" i="44" s="1"/>
  <c r="W98" i="44"/>
  <c r="BA97" i="44"/>
  <c r="AZ97" i="44"/>
  <c r="AF97" i="44"/>
  <c r="AX97" i="44" s="1"/>
  <c r="Z97" i="44"/>
  <c r="AT97" i="44" s="1"/>
  <c r="W97" i="44"/>
  <c r="BA96" i="44"/>
  <c r="AZ96" i="44"/>
  <c r="AF96" i="44"/>
  <c r="AX96" i="44" s="1"/>
  <c r="Z96" i="44"/>
  <c r="AT96" i="44" s="1"/>
  <c r="W96" i="44"/>
  <c r="AB96" i="44" s="1"/>
  <c r="AV96" i="44" s="1"/>
  <c r="AF95" i="44"/>
  <c r="Z95" i="44"/>
  <c r="AT95" i="44" s="1"/>
  <c r="W95" i="44"/>
  <c r="AB95" i="44" s="1"/>
  <c r="AN94" i="44"/>
  <c r="AM94" i="44"/>
  <c r="AE94" i="44"/>
  <c r="AD94" i="44"/>
  <c r="V94" i="44"/>
  <c r="U94" i="44"/>
  <c r="BA93" i="44"/>
  <c r="AF93" i="44"/>
  <c r="AX93" i="44" s="1"/>
  <c r="Z93" i="44"/>
  <c r="AT93" i="44" s="1"/>
  <c r="W93" i="44"/>
  <c r="BA92" i="44"/>
  <c r="AF92" i="44"/>
  <c r="AX92" i="44" s="1"/>
  <c r="Z92" i="44"/>
  <c r="AT92" i="44" s="1"/>
  <c r="W92" i="44"/>
  <c r="BA91" i="44"/>
  <c r="AF91" i="44"/>
  <c r="Z91" i="44"/>
  <c r="W91" i="44"/>
  <c r="AC91" i="44" s="1"/>
  <c r="AN90" i="44"/>
  <c r="AM90" i="44"/>
  <c r="AE90" i="44"/>
  <c r="AD90" i="44"/>
  <c r="V90" i="44"/>
  <c r="U90" i="44"/>
  <c r="BA89" i="44"/>
  <c r="AF89" i="44"/>
  <c r="AX89" i="44" s="1"/>
  <c r="Z89" i="44"/>
  <c r="W89" i="44"/>
  <c r="BA88" i="44"/>
  <c r="AZ88" i="44"/>
  <c r="AF88" i="44"/>
  <c r="AX88" i="44" s="1"/>
  <c r="Z88" i="44"/>
  <c r="AT88" i="44" s="1"/>
  <c r="W88" i="44"/>
  <c r="AC88" i="44" s="1"/>
  <c r="AW88" i="44" s="1"/>
  <c r="BA87" i="44"/>
  <c r="AF87" i="44"/>
  <c r="AX87" i="44" s="1"/>
  <c r="Z87" i="44"/>
  <c r="AT87" i="44" s="1"/>
  <c r="W87" i="44"/>
  <c r="BA86" i="44"/>
  <c r="AF86" i="44"/>
  <c r="AX86" i="44" s="1"/>
  <c r="Z86" i="44"/>
  <c r="AT86" i="44" s="1"/>
  <c r="W86" i="44"/>
  <c r="AS86" i="44" s="1"/>
  <c r="BA85" i="44"/>
  <c r="AF85" i="44"/>
  <c r="AX85" i="44" s="1"/>
  <c r="Z85" i="44"/>
  <c r="AT85" i="44" s="1"/>
  <c r="W85" i="44"/>
  <c r="AC85" i="44" s="1"/>
  <c r="AW85" i="44" s="1"/>
  <c r="BA84" i="44"/>
  <c r="AF84" i="44"/>
  <c r="Z84" i="44"/>
  <c r="AT84" i="44" s="1"/>
  <c r="W84" i="44"/>
  <c r="AC84" i="44" s="1"/>
  <c r="AN83" i="44"/>
  <c r="AM83" i="44"/>
  <c r="AE83" i="44"/>
  <c r="AD83" i="44"/>
  <c r="V83" i="44"/>
  <c r="U83" i="44"/>
  <c r="BA82" i="44"/>
  <c r="AF82" i="44"/>
  <c r="AX82" i="44" s="1"/>
  <c r="Z82" i="44"/>
  <c r="AT82" i="44" s="1"/>
  <c r="W82" i="44"/>
  <c r="BA81" i="44"/>
  <c r="AZ81" i="44"/>
  <c r="AF81" i="44"/>
  <c r="AX81" i="44" s="1"/>
  <c r="Z81" i="44"/>
  <c r="AT81" i="44" s="1"/>
  <c r="W81" i="44"/>
  <c r="BA80" i="44"/>
  <c r="AF80" i="44"/>
  <c r="AX80" i="44" s="1"/>
  <c r="Z80" i="44"/>
  <c r="AT80" i="44" s="1"/>
  <c r="W80" i="44"/>
  <c r="BA79" i="44"/>
  <c r="AF79" i="44"/>
  <c r="AX79" i="44" s="1"/>
  <c r="Z79" i="44"/>
  <c r="AT79" i="44" s="1"/>
  <c r="W79" i="44"/>
  <c r="BA78" i="44"/>
  <c r="AZ78" i="44"/>
  <c r="AF78" i="44"/>
  <c r="Z78" i="44"/>
  <c r="AT78" i="44" s="1"/>
  <c r="W78" i="44"/>
  <c r="AC78" i="44" s="1"/>
  <c r="AW78" i="44" s="1"/>
  <c r="AZ77" i="44"/>
  <c r="AF77" i="44"/>
  <c r="AX77" i="44" s="1"/>
  <c r="Z77" i="44"/>
  <c r="AN76" i="44"/>
  <c r="AM76" i="44"/>
  <c r="AE76" i="44"/>
  <c r="AD76" i="44"/>
  <c r="V76" i="44"/>
  <c r="U76" i="44"/>
  <c r="AZ75" i="44"/>
  <c r="AF75" i="44"/>
  <c r="AX75" i="44" s="1"/>
  <c r="Z75" i="44"/>
  <c r="AT75" i="44" s="1"/>
  <c r="W75" i="44"/>
  <c r="BA74" i="44"/>
  <c r="AZ74" i="44"/>
  <c r="AF74" i="44"/>
  <c r="AX74" i="44" s="1"/>
  <c r="Z74" i="44"/>
  <c r="AT74" i="44" s="1"/>
  <c r="W74" i="44"/>
  <c r="AC74" i="44" s="1"/>
  <c r="AW74" i="44" s="1"/>
  <c r="BA73" i="44"/>
  <c r="AF73" i="44"/>
  <c r="AX73" i="44" s="1"/>
  <c r="Z73" i="44"/>
  <c r="W73" i="44"/>
  <c r="AC73" i="44" s="1"/>
  <c r="AW73" i="44" s="1"/>
  <c r="BA72" i="44"/>
  <c r="AF72" i="44"/>
  <c r="AX72" i="44" s="1"/>
  <c r="Z72" i="44"/>
  <c r="AT72" i="44" s="1"/>
  <c r="W72" i="44"/>
  <c r="AC72" i="44" s="1"/>
  <c r="AW72" i="44" s="1"/>
  <c r="BA71" i="44"/>
  <c r="AZ71" i="44"/>
  <c r="AF71" i="44"/>
  <c r="AX71" i="44" s="1"/>
  <c r="Z71" i="44"/>
  <c r="W71" i="44"/>
  <c r="AC71" i="44" s="1"/>
  <c r="AW71" i="44" s="1"/>
  <c r="BA70" i="44"/>
  <c r="AZ70" i="44"/>
  <c r="AF70" i="44"/>
  <c r="Z70" i="44"/>
  <c r="W70" i="44"/>
  <c r="AN69" i="44"/>
  <c r="AM69" i="44"/>
  <c r="AE69" i="44"/>
  <c r="AD69" i="44"/>
  <c r="V69" i="44"/>
  <c r="U69" i="44"/>
  <c r="BA68" i="44"/>
  <c r="AF68" i="44"/>
  <c r="AX68" i="44" s="1"/>
  <c r="Z68" i="44"/>
  <c r="AT68" i="44" s="1"/>
  <c r="W68" i="44"/>
  <c r="BA67" i="44"/>
  <c r="AF67" i="44"/>
  <c r="AX67" i="44" s="1"/>
  <c r="Z67" i="44"/>
  <c r="AT67" i="44" s="1"/>
  <c r="W67" i="44"/>
  <c r="BA66" i="44"/>
  <c r="AF66" i="44"/>
  <c r="AX66" i="44" s="1"/>
  <c r="Z66" i="44"/>
  <c r="AT66" i="44" s="1"/>
  <c r="W66" i="44"/>
  <c r="BA65" i="44"/>
  <c r="AF65" i="44"/>
  <c r="AX65" i="44" s="1"/>
  <c r="Z65" i="44"/>
  <c r="AT65" i="44" s="1"/>
  <c r="W65" i="44"/>
  <c r="AC65" i="44" s="1"/>
  <c r="AW65" i="44" s="1"/>
  <c r="BA64" i="44"/>
  <c r="AF64" i="44"/>
  <c r="AX64" i="44" s="1"/>
  <c r="Z64" i="44"/>
  <c r="W64" i="44"/>
  <c r="AC64" i="44" s="1"/>
  <c r="AW64" i="44" s="1"/>
  <c r="BA63" i="44"/>
  <c r="AF63" i="44"/>
  <c r="AX63" i="44" s="1"/>
  <c r="Z63" i="44"/>
  <c r="AT63" i="44" s="1"/>
  <c r="W63" i="44"/>
  <c r="AC63" i="44" s="1"/>
  <c r="AW63" i="44" s="1"/>
  <c r="AN62" i="44"/>
  <c r="AM62" i="44"/>
  <c r="AE62" i="44"/>
  <c r="AD62" i="44"/>
  <c r="V62" i="44"/>
  <c r="U62" i="44"/>
  <c r="BA61" i="44"/>
  <c r="AF61" i="44"/>
  <c r="AX61" i="44" s="1"/>
  <c r="Z61" i="44"/>
  <c r="AT61" i="44" s="1"/>
  <c r="W61" i="44"/>
  <c r="BA60" i="44"/>
  <c r="AF60" i="44"/>
  <c r="AX60" i="44" s="1"/>
  <c r="Z60" i="44"/>
  <c r="AT60" i="44" s="1"/>
  <c r="W60" i="44"/>
  <c r="BA59" i="44"/>
  <c r="AF59" i="44"/>
  <c r="AX59" i="44" s="1"/>
  <c r="Z59" i="44"/>
  <c r="AT59" i="44" s="1"/>
  <c r="W59" i="44"/>
  <c r="BA58" i="44"/>
  <c r="AF58" i="44"/>
  <c r="AX58" i="44" s="1"/>
  <c r="Z58" i="44"/>
  <c r="AT58" i="44" s="1"/>
  <c r="W58" i="44"/>
  <c r="BA57" i="44"/>
  <c r="AF57" i="44"/>
  <c r="AX57" i="44" s="1"/>
  <c r="Z57" i="44"/>
  <c r="AT57" i="44" s="1"/>
  <c r="W57" i="44"/>
  <c r="AF56" i="44"/>
  <c r="Z56" i="44"/>
  <c r="W56" i="44"/>
  <c r="AN55" i="44"/>
  <c r="AM55" i="44"/>
  <c r="AE55" i="44"/>
  <c r="AD55" i="44"/>
  <c r="V55" i="44"/>
  <c r="U55" i="44"/>
  <c r="BA54" i="44"/>
  <c r="AZ54" i="44"/>
  <c r="AF54" i="44"/>
  <c r="AX54" i="44" s="1"/>
  <c r="Z54" i="44"/>
  <c r="AT54" i="44" s="1"/>
  <c r="W54" i="44"/>
  <c r="BA53" i="44"/>
  <c r="AZ53" i="44"/>
  <c r="AF53" i="44"/>
  <c r="AX53" i="44" s="1"/>
  <c r="Z53" i="44"/>
  <c r="AT53" i="44" s="1"/>
  <c r="W53" i="44"/>
  <c r="BA52" i="44"/>
  <c r="AZ52" i="44"/>
  <c r="AF52" i="44"/>
  <c r="AX52" i="44" s="1"/>
  <c r="Z52" i="44"/>
  <c r="AT52" i="44" s="1"/>
  <c r="W52" i="44"/>
  <c r="BA51" i="44"/>
  <c r="AZ51" i="44"/>
  <c r="AF51" i="44"/>
  <c r="AX51" i="44" s="1"/>
  <c r="Z51" i="44"/>
  <c r="AT51" i="44" s="1"/>
  <c r="W51" i="44"/>
  <c r="BA50" i="44"/>
  <c r="AZ50" i="44"/>
  <c r="AF50" i="44"/>
  <c r="AX50" i="44" s="1"/>
  <c r="Z50" i="44"/>
  <c r="AT50" i="44" s="1"/>
  <c r="W50" i="44"/>
  <c r="BA49" i="44"/>
  <c r="AF49" i="44"/>
  <c r="Z49" i="44"/>
  <c r="AN48" i="44"/>
  <c r="AM48" i="44"/>
  <c r="AE48" i="44"/>
  <c r="AD48" i="44"/>
  <c r="V48" i="44"/>
  <c r="U48" i="44"/>
  <c r="BA47" i="44"/>
  <c r="AZ47" i="44"/>
  <c r="AF47" i="44"/>
  <c r="AX47" i="44" s="1"/>
  <c r="Z47" i="44"/>
  <c r="W47" i="44"/>
  <c r="AC47" i="44" s="1"/>
  <c r="AW47" i="44" s="1"/>
  <c r="BA46" i="44"/>
  <c r="AZ46" i="44"/>
  <c r="AF46" i="44"/>
  <c r="AX46" i="44" s="1"/>
  <c r="Z46" i="44"/>
  <c r="AT46" i="44" s="1"/>
  <c r="W46" i="44"/>
  <c r="AC46" i="44" s="1"/>
  <c r="AW46" i="44" s="1"/>
  <c r="BA45" i="44"/>
  <c r="AF45" i="44"/>
  <c r="AX45" i="44" s="1"/>
  <c r="Z45" i="44"/>
  <c r="W45" i="44"/>
  <c r="AC45" i="44" s="1"/>
  <c r="AW45" i="44" s="1"/>
  <c r="BA44" i="44"/>
  <c r="AZ44" i="44"/>
  <c r="AF44" i="44"/>
  <c r="AX44" i="44" s="1"/>
  <c r="Z44" i="44"/>
  <c r="AT44" i="44" s="1"/>
  <c r="W44" i="44"/>
  <c r="AC44" i="44" s="1"/>
  <c r="AW44" i="44" s="1"/>
  <c r="BA43" i="44"/>
  <c r="AQ43" i="44"/>
  <c r="AY43" i="44" s="1"/>
  <c r="AF43" i="44"/>
  <c r="AX43" i="44" s="1"/>
  <c r="Z43" i="44"/>
  <c r="W43" i="44"/>
  <c r="AC43" i="44" s="1"/>
  <c r="AW43" i="44" s="1"/>
  <c r="BA42" i="44"/>
  <c r="AF42" i="44"/>
  <c r="Z42" i="44"/>
  <c r="AN41" i="44"/>
  <c r="AM41" i="44"/>
  <c r="AE41" i="44"/>
  <c r="AD41" i="44"/>
  <c r="V41" i="44"/>
  <c r="U41" i="44"/>
  <c r="BA40" i="44"/>
  <c r="AF40" i="44"/>
  <c r="AX40" i="44" s="1"/>
  <c r="Z40" i="44"/>
  <c r="AT40" i="44" s="1"/>
  <c r="W40" i="44"/>
  <c r="AC40" i="44" s="1"/>
  <c r="AW40" i="44" s="1"/>
  <c r="BA39" i="44"/>
  <c r="AF39" i="44"/>
  <c r="AX39" i="44" s="1"/>
  <c r="Z39" i="44"/>
  <c r="AT39" i="44" s="1"/>
  <c r="W39" i="44"/>
  <c r="AC39" i="44" s="1"/>
  <c r="AW39" i="44" s="1"/>
  <c r="BA38" i="44"/>
  <c r="AF38" i="44"/>
  <c r="AX38" i="44" s="1"/>
  <c r="Z38" i="44"/>
  <c r="AT38" i="44" s="1"/>
  <c r="W38" i="44"/>
  <c r="BA37" i="44"/>
  <c r="AF37" i="44"/>
  <c r="AX37" i="44" s="1"/>
  <c r="Z37" i="44"/>
  <c r="AT37" i="44" s="1"/>
  <c r="W37" i="44"/>
  <c r="BA36" i="44"/>
  <c r="AF36" i="44"/>
  <c r="AX36" i="44" s="1"/>
  <c r="Z36" i="44"/>
  <c r="AT36" i="44" s="1"/>
  <c r="W36" i="44"/>
  <c r="AC36" i="44" s="1"/>
  <c r="AW36" i="44" s="1"/>
  <c r="AF35" i="44"/>
  <c r="AX35" i="44" s="1"/>
  <c r="Z35" i="44"/>
  <c r="AT35" i="44" s="1"/>
  <c r="W35" i="44"/>
  <c r="AC35" i="44" s="1"/>
  <c r="AW35" i="44" s="1"/>
  <c r="AN34" i="44"/>
  <c r="AM34" i="44"/>
  <c r="AE34" i="44"/>
  <c r="AD34" i="44"/>
  <c r="V34" i="44"/>
  <c r="U34" i="44"/>
  <c r="BA33" i="44"/>
  <c r="AF33" i="44"/>
  <c r="AX33" i="44" s="1"/>
  <c r="Z33" i="44"/>
  <c r="AT33" i="44" s="1"/>
  <c r="W33" i="44"/>
  <c r="BA32" i="44"/>
  <c r="AF32" i="44"/>
  <c r="AX32" i="44" s="1"/>
  <c r="Z32" i="44"/>
  <c r="AT32" i="44" s="1"/>
  <c r="W32" i="44"/>
  <c r="BA31" i="44"/>
  <c r="AF31" i="44"/>
  <c r="AX31" i="44" s="1"/>
  <c r="Z31" i="44"/>
  <c r="AT31" i="44" s="1"/>
  <c r="W31" i="44"/>
  <c r="BA30" i="44"/>
  <c r="AF30" i="44"/>
  <c r="AX30" i="44" s="1"/>
  <c r="Z30" i="44"/>
  <c r="AT30" i="44" s="1"/>
  <c r="W30" i="44"/>
  <c r="AF29" i="44"/>
  <c r="AX29" i="44" s="1"/>
  <c r="Z29" i="44"/>
  <c r="AF28" i="44"/>
  <c r="Z28" i="44"/>
  <c r="AT28" i="44" s="1"/>
  <c r="W28" i="44"/>
  <c r="AN27" i="44"/>
  <c r="AM27" i="44"/>
  <c r="AE27" i="44"/>
  <c r="AD27" i="44"/>
  <c r="V27" i="44"/>
  <c r="U27" i="44"/>
  <c r="AZ26" i="44"/>
  <c r="AF26" i="44"/>
  <c r="Z26" i="44"/>
  <c r="AO142" i="44"/>
  <c r="AF25" i="44"/>
  <c r="AX25" i="44" s="1"/>
  <c r="Z25" i="44"/>
  <c r="AZ24" i="44"/>
  <c r="AF24" i="44"/>
  <c r="AX24" i="44" s="1"/>
  <c r="Z24" i="44"/>
  <c r="AT24" i="44" s="1"/>
  <c r="W24" i="44"/>
  <c r="AB24" i="44" s="1"/>
  <c r="AV24" i="44" s="1"/>
  <c r="BA23" i="44"/>
  <c r="AF23" i="44"/>
  <c r="AX23" i="44" s="1"/>
  <c r="Z23" i="44"/>
  <c r="AT23" i="44" s="1"/>
  <c r="W23" i="44"/>
  <c r="BA22" i="44"/>
  <c r="AF22" i="44"/>
  <c r="AX22" i="44" s="1"/>
  <c r="Z22" i="44"/>
  <c r="W22" i="44"/>
  <c r="AS22" i="44" s="1"/>
  <c r="BA21" i="44"/>
  <c r="AZ21" i="44"/>
  <c r="AF21" i="44"/>
  <c r="AX21" i="44" s="1"/>
  <c r="Z21" i="44"/>
  <c r="AT21" i="44" s="1"/>
  <c r="W21" i="44"/>
  <c r="AC21" i="44" s="1"/>
  <c r="AW21" i="44" s="1"/>
  <c r="AF20" i="44"/>
  <c r="AX20" i="44" s="1"/>
  <c r="Z20" i="44"/>
  <c r="AF19" i="44"/>
  <c r="AX19" i="44" s="1"/>
  <c r="Z19" i="44"/>
  <c r="AT19" i="44" s="1"/>
  <c r="AN18" i="44"/>
  <c r="AM18" i="44"/>
  <c r="AE18" i="44"/>
  <c r="AD18" i="44"/>
  <c r="V18" i="44"/>
  <c r="U18" i="44"/>
  <c r="AZ17" i="44"/>
  <c r="AF17" i="44"/>
  <c r="AX17" i="44" s="1"/>
  <c r="Z17" i="44"/>
  <c r="AT17" i="44" s="1"/>
  <c r="W17" i="44"/>
  <c r="BA16" i="44"/>
  <c r="AF16" i="44"/>
  <c r="Z16" i="44"/>
  <c r="AZ15" i="44"/>
  <c r="BA15" i="44"/>
  <c r="AF15" i="44"/>
  <c r="AX15" i="44" s="1"/>
  <c r="Z15" i="44"/>
  <c r="AT15" i="44" s="1"/>
  <c r="W15" i="44"/>
  <c r="AZ14" i="44"/>
  <c r="AF14" i="44"/>
  <c r="Z14" i="44"/>
  <c r="AN13" i="44"/>
  <c r="AM13" i="44"/>
  <c r="AE13" i="44"/>
  <c r="AD13" i="44"/>
  <c r="V13" i="44"/>
  <c r="U13" i="44"/>
  <c r="BA12" i="44"/>
  <c r="AF12" i="44"/>
  <c r="AX12" i="44" s="1"/>
  <c r="AX13" i="44" s="1"/>
  <c r="Z12" i="44"/>
  <c r="AT12" i="44" s="1"/>
  <c r="W12" i="44"/>
  <c r="Q613" i="43"/>
  <c r="P613" i="43"/>
  <c r="N613" i="43"/>
  <c r="M613" i="43"/>
  <c r="Q611" i="43"/>
  <c r="P611" i="43"/>
  <c r="N611" i="43"/>
  <c r="M611" i="43"/>
  <c r="AN468" i="43"/>
  <c r="AG36" i="45" s="1"/>
  <c r="AM468" i="43"/>
  <c r="AF36" i="45" s="1"/>
  <c r="AJ468" i="43"/>
  <c r="AC36" i="45" s="1"/>
  <c r="AI468" i="43"/>
  <c r="AB36" i="45" s="1"/>
  <c r="AH468" i="43"/>
  <c r="AA36" i="45" s="1"/>
  <c r="AE468" i="43"/>
  <c r="X36" i="45" s="1"/>
  <c r="AD468" i="43"/>
  <c r="W36" i="45" s="1"/>
  <c r="Y468" i="43"/>
  <c r="R36" i="45" s="1"/>
  <c r="X468" i="43"/>
  <c r="Q36" i="45" s="1"/>
  <c r="V468" i="43"/>
  <c r="O36" i="45" s="1"/>
  <c r="U468" i="43"/>
  <c r="N36" i="45" s="1"/>
  <c r="T468" i="43"/>
  <c r="M36" i="45" s="1"/>
  <c r="R468" i="43"/>
  <c r="K36" i="45" s="1"/>
  <c r="Q468" i="43"/>
  <c r="J36" i="45" s="1"/>
  <c r="P468" i="43"/>
  <c r="I36" i="45" s="1"/>
  <c r="O468" i="43"/>
  <c r="H36" i="45" s="1"/>
  <c r="N468" i="43"/>
  <c r="G36" i="45" s="1"/>
  <c r="M468" i="43"/>
  <c r="F36" i="45" s="1"/>
  <c r="K468" i="43"/>
  <c r="D36" i="45" s="1"/>
  <c r="J468" i="43"/>
  <c r="C36" i="45" s="1"/>
  <c r="I468" i="43"/>
  <c r="B36" i="45" s="1"/>
  <c r="AN467" i="43"/>
  <c r="AG35" i="45" s="1"/>
  <c r="AM467" i="43"/>
  <c r="AF35" i="45" s="1"/>
  <c r="AJ467" i="43"/>
  <c r="AC35" i="45" s="1"/>
  <c r="AI467" i="43"/>
  <c r="AB35" i="45" s="1"/>
  <c r="AH467" i="43"/>
  <c r="AA35" i="45" s="1"/>
  <c r="AE467" i="43"/>
  <c r="X35" i="45" s="1"/>
  <c r="AD467" i="43"/>
  <c r="W35" i="45" s="1"/>
  <c r="Y467" i="43"/>
  <c r="R35" i="45" s="1"/>
  <c r="X467" i="43"/>
  <c r="Q35" i="45" s="1"/>
  <c r="V467" i="43"/>
  <c r="O35" i="45" s="1"/>
  <c r="U467" i="43"/>
  <c r="N35" i="45" s="1"/>
  <c r="T467" i="43"/>
  <c r="M35" i="45" s="1"/>
  <c r="R467" i="43"/>
  <c r="K35" i="45" s="1"/>
  <c r="Q467" i="43"/>
  <c r="J35" i="45" s="1"/>
  <c r="P467" i="43"/>
  <c r="I35" i="45" s="1"/>
  <c r="O467" i="43"/>
  <c r="H35" i="45" s="1"/>
  <c r="N467" i="43"/>
  <c r="G35" i="45" s="1"/>
  <c r="M467" i="43"/>
  <c r="F35" i="45" s="1"/>
  <c r="K467" i="43"/>
  <c r="D35" i="45" s="1"/>
  <c r="J467" i="43"/>
  <c r="C35" i="45" s="1"/>
  <c r="I467" i="43"/>
  <c r="B35" i="45" s="1"/>
  <c r="AN466" i="43"/>
  <c r="AG34" i="45" s="1"/>
  <c r="AM466" i="43"/>
  <c r="AF34" i="45" s="1"/>
  <c r="AJ466" i="43"/>
  <c r="AC34" i="45" s="1"/>
  <c r="AI466" i="43"/>
  <c r="AB34" i="45" s="1"/>
  <c r="AH466" i="43"/>
  <c r="AA34" i="45" s="1"/>
  <c r="AE466" i="43"/>
  <c r="X34" i="45" s="1"/>
  <c r="AD466" i="43"/>
  <c r="W34" i="45" s="1"/>
  <c r="Y466" i="43"/>
  <c r="R34" i="45" s="1"/>
  <c r="X466" i="43"/>
  <c r="Q34" i="45" s="1"/>
  <c r="V466" i="43"/>
  <c r="O34" i="45" s="1"/>
  <c r="U466" i="43"/>
  <c r="N34" i="45" s="1"/>
  <c r="T466" i="43"/>
  <c r="M34" i="45" s="1"/>
  <c r="R466" i="43"/>
  <c r="K34" i="45" s="1"/>
  <c r="Q466" i="43"/>
  <c r="J34" i="45" s="1"/>
  <c r="P466" i="43"/>
  <c r="I34" i="45" s="1"/>
  <c r="O466" i="43"/>
  <c r="H34" i="45" s="1"/>
  <c r="N466" i="43"/>
  <c r="G34" i="45" s="1"/>
  <c r="M466" i="43"/>
  <c r="F34" i="45" s="1"/>
  <c r="K466" i="43"/>
  <c r="D34" i="45" s="1"/>
  <c r="J466" i="43"/>
  <c r="C34" i="45" s="1"/>
  <c r="I466" i="43"/>
  <c r="B34" i="45" s="1"/>
  <c r="AN465" i="43"/>
  <c r="AG33" i="45" s="1"/>
  <c r="AM465" i="43"/>
  <c r="AF33" i="45" s="1"/>
  <c r="AJ465" i="43"/>
  <c r="AC33" i="45" s="1"/>
  <c r="AI465" i="43"/>
  <c r="AB33" i="45" s="1"/>
  <c r="AH465" i="43"/>
  <c r="AA33" i="45" s="1"/>
  <c r="AE465" i="43"/>
  <c r="X33" i="45" s="1"/>
  <c r="AD465" i="43"/>
  <c r="W33" i="45" s="1"/>
  <c r="Y465" i="43"/>
  <c r="R33" i="45" s="1"/>
  <c r="X465" i="43"/>
  <c r="Q33" i="45" s="1"/>
  <c r="V465" i="43"/>
  <c r="O33" i="45" s="1"/>
  <c r="U465" i="43"/>
  <c r="N33" i="45" s="1"/>
  <c r="T465" i="43"/>
  <c r="M33" i="45" s="1"/>
  <c r="R465" i="43"/>
  <c r="K33" i="45" s="1"/>
  <c r="Q465" i="43"/>
  <c r="J33" i="45" s="1"/>
  <c r="P465" i="43"/>
  <c r="I33" i="45" s="1"/>
  <c r="O465" i="43"/>
  <c r="H33" i="45" s="1"/>
  <c r="N465" i="43"/>
  <c r="G33" i="45" s="1"/>
  <c r="M465" i="43"/>
  <c r="F33" i="45" s="1"/>
  <c r="K465" i="43"/>
  <c r="D33" i="45" s="1"/>
  <c r="J465" i="43"/>
  <c r="C33" i="45" s="1"/>
  <c r="I465" i="43"/>
  <c r="B33" i="45" s="1"/>
  <c r="BA464" i="43"/>
  <c r="AT32" i="45" s="1"/>
  <c r="AZ464" i="43"/>
  <c r="AS32" i="45" s="1"/>
  <c r="AY464" i="43"/>
  <c r="AR32" i="45" s="1"/>
  <c r="AX464" i="43"/>
  <c r="AQ32" i="45" s="1"/>
  <c r="AW464" i="43"/>
  <c r="AP32" i="45" s="1"/>
  <c r="AV464" i="43"/>
  <c r="AO32" i="45" s="1"/>
  <c r="AT464" i="43"/>
  <c r="AM32" i="45" s="1"/>
  <c r="AS464" i="43"/>
  <c r="AL32" i="45" s="1"/>
  <c r="AR464" i="43"/>
  <c r="AK32" i="45" s="1"/>
  <c r="AQ464" i="43"/>
  <c r="AJ32" i="45" s="1"/>
  <c r="AP464" i="43"/>
  <c r="AI32" i="45" s="1"/>
  <c r="AO464" i="43"/>
  <c r="AH32" i="45" s="1"/>
  <c r="AN464" i="43"/>
  <c r="AG32" i="45" s="1"/>
  <c r="AM464" i="43"/>
  <c r="AF32" i="45" s="1"/>
  <c r="AJ464" i="43"/>
  <c r="AC32" i="45" s="1"/>
  <c r="AI464" i="43"/>
  <c r="AB32" i="45" s="1"/>
  <c r="AH464" i="43"/>
  <c r="AA32" i="45" s="1"/>
  <c r="AG464" i="43"/>
  <c r="Z32" i="45" s="1"/>
  <c r="AF464" i="43"/>
  <c r="Y32" i="45" s="1"/>
  <c r="AE464" i="43"/>
  <c r="X32" i="45" s="1"/>
  <c r="AD464" i="43"/>
  <c r="W32" i="45" s="1"/>
  <c r="AC464" i="43"/>
  <c r="V32" i="45" s="1"/>
  <c r="AB464" i="43"/>
  <c r="U32" i="45" s="1"/>
  <c r="AA464" i="43"/>
  <c r="T32" i="45" s="1"/>
  <c r="Z464" i="43"/>
  <c r="S32" i="45" s="1"/>
  <c r="Y464" i="43"/>
  <c r="R32" i="45" s="1"/>
  <c r="X464" i="43"/>
  <c r="Q32" i="45" s="1"/>
  <c r="W464" i="43"/>
  <c r="P32" i="45" s="1"/>
  <c r="V464" i="43"/>
  <c r="O32" i="45" s="1"/>
  <c r="U464" i="43"/>
  <c r="N32" i="45" s="1"/>
  <c r="T464" i="43"/>
  <c r="M32" i="45" s="1"/>
  <c r="S464" i="43"/>
  <c r="L32" i="45" s="1"/>
  <c r="R464" i="43"/>
  <c r="K32" i="45" s="1"/>
  <c r="Q464" i="43"/>
  <c r="J32" i="45" s="1"/>
  <c r="P464" i="43"/>
  <c r="I32" i="45" s="1"/>
  <c r="O464" i="43"/>
  <c r="H32" i="45" s="1"/>
  <c r="N464" i="43"/>
  <c r="G32" i="45" s="1"/>
  <c r="M464" i="43"/>
  <c r="F32" i="45" s="1"/>
  <c r="K464" i="43"/>
  <c r="D32" i="45" s="1"/>
  <c r="J464" i="43"/>
  <c r="C32" i="45" s="1"/>
  <c r="I464" i="43"/>
  <c r="B32" i="45" s="1"/>
  <c r="BA463" i="43"/>
  <c r="AT31" i="45" s="1"/>
  <c r="AZ463" i="43"/>
  <c r="AS31" i="45" s="1"/>
  <c r="AY463" i="43"/>
  <c r="AR31" i="45" s="1"/>
  <c r="AX463" i="43"/>
  <c r="AQ31" i="45" s="1"/>
  <c r="AW463" i="43"/>
  <c r="AP31" i="45" s="1"/>
  <c r="AV463" i="43"/>
  <c r="AO31" i="45" s="1"/>
  <c r="AT463" i="43"/>
  <c r="AM31" i="45" s="1"/>
  <c r="AS463" i="43"/>
  <c r="AL31" i="45" s="1"/>
  <c r="AR463" i="43"/>
  <c r="AK31" i="45" s="1"/>
  <c r="AQ463" i="43"/>
  <c r="AJ31" i="45" s="1"/>
  <c r="AP463" i="43"/>
  <c r="AI31" i="45" s="1"/>
  <c r="AO463" i="43"/>
  <c r="AH31" i="45" s="1"/>
  <c r="AN463" i="43"/>
  <c r="AG31" i="45" s="1"/>
  <c r="AM463" i="43"/>
  <c r="AF31" i="45" s="1"/>
  <c r="AJ463" i="43"/>
  <c r="AC31" i="45" s="1"/>
  <c r="AI463" i="43"/>
  <c r="AB31" i="45" s="1"/>
  <c r="AH463" i="43"/>
  <c r="AA31" i="45" s="1"/>
  <c r="AG463" i="43"/>
  <c r="Z31" i="45" s="1"/>
  <c r="AF463" i="43"/>
  <c r="Y31" i="45" s="1"/>
  <c r="AE463" i="43"/>
  <c r="X31" i="45" s="1"/>
  <c r="AD463" i="43"/>
  <c r="W31" i="45" s="1"/>
  <c r="AC463" i="43"/>
  <c r="V31" i="45" s="1"/>
  <c r="AB463" i="43"/>
  <c r="U31" i="45" s="1"/>
  <c r="AA463" i="43"/>
  <c r="T31" i="45" s="1"/>
  <c r="Z463" i="43"/>
  <c r="S31" i="45" s="1"/>
  <c r="Y463" i="43"/>
  <c r="R31" i="45" s="1"/>
  <c r="X463" i="43"/>
  <c r="Q31" i="45" s="1"/>
  <c r="W463" i="43"/>
  <c r="P31" i="45" s="1"/>
  <c r="V463" i="43"/>
  <c r="O31" i="45" s="1"/>
  <c r="U463" i="43"/>
  <c r="N31" i="45" s="1"/>
  <c r="T463" i="43"/>
  <c r="M31" i="45" s="1"/>
  <c r="S463" i="43"/>
  <c r="L31" i="45" s="1"/>
  <c r="R463" i="43"/>
  <c r="K31" i="45" s="1"/>
  <c r="Q463" i="43"/>
  <c r="J31" i="45" s="1"/>
  <c r="P463" i="43"/>
  <c r="I31" i="45" s="1"/>
  <c r="O463" i="43"/>
  <c r="H31" i="45" s="1"/>
  <c r="N463" i="43"/>
  <c r="G31" i="45" s="1"/>
  <c r="M463" i="43"/>
  <c r="F31" i="45" s="1"/>
  <c r="K463" i="43"/>
  <c r="D31" i="45" s="1"/>
  <c r="J463" i="43"/>
  <c r="C31" i="45" s="1"/>
  <c r="I463" i="43"/>
  <c r="B31" i="45" s="1"/>
  <c r="AN462" i="43"/>
  <c r="AG30" i="45" s="1"/>
  <c r="AM462" i="43"/>
  <c r="AF30" i="45" s="1"/>
  <c r="AJ462" i="43"/>
  <c r="AC30" i="45" s="1"/>
  <c r="AI462" i="43"/>
  <c r="AB30" i="45" s="1"/>
  <c r="AH462" i="43"/>
  <c r="AA30" i="45" s="1"/>
  <c r="AE462" i="43"/>
  <c r="X30" i="45" s="1"/>
  <c r="AD462" i="43"/>
  <c r="W30" i="45" s="1"/>
  <c r="Y462" i="43"/>
  <c r="R30" i="45" s="1"/>
  <c r="X462" i="43"/>
  <c r="Q30" i="45" s="1"/>
  <c r="V462" i="43"/>
  <c r="O30" i="45" s="1"/>
  <c r="U462" i="43"/>
  <c r="N30" i="45" s="1"/>
  <c r="T462" i="43"/>
  <c r="M30" i="45" s="1"/>
  <c r="R462" i="43"/>
  <c r="K30" i="45" s="1"/>
  <c r="Q462" i="43"/>
  <c r="J30" i="45" s="1"/>
  <c r="P462" i="43"/>
  <c r="I30" i="45" s="1"/>
  <c r="O462" i="43"/>
  <c r="H30" i="45" s="1"/>
  <c r="N462" i="43"/>
  <c r="G30" i="45" s="1"/>
  <c r="M462" i="43"/>
  <c r="F30" i="45" s="1"/>
  <c r="K462" i="43"/>
  <c r="D30" i="45" s="1"/>
  <c r="J462" i="43"/>
  <c r="C30" i="45" s="1"/>
  <c r="I462" i="43"/>
  <c r="B30" i="45" s="1"/>
  <c r="AN461" i="43"/>
  <c r="AG29" i="45" s="1"/>
  <c r="AM461" i="43"/>
  <c r="AF29" i="45" s="1"/>
  <c r="AJ461" i="43"/>
  <c r="AC29" i="45" s="1"/>
  <c r="AI461" i="43"/>
  <c r="AB29" i="45" s="1"/>
  <c r="AH461" i="43"/>
  <c r="AA29" i="45" s="1"/>
  <c r="AE461" i="43"/>
  <c r="X29" i="45" s="1"/>
  <c r="AD461" i="43"/>
  <c r="W29" i="45" s="1"/>
  <c r="Y461" i="43"/>
  <c r="R29" i="45" s="1"/>
  <c r="X461" i="43"/>
  <c r="Q29" i="45" s="1"/>
  <c r="V461" i="43"/>
  <c r="O29" i="45" s="1"/>
  <c r="U461" i="43"/>
  <c r="N29" i="45" s="1"/>
  <c r="T461" i="43"/>
  <c r="M29" i="45" s="1"/>
  <c r="R461" i="43"/>
  <c r="K29" i="45" s="1"/>
  <c r="Q461" i="43"/>
  <c r="J29" i="45" s="1"/>
  <c r="P461" i="43"/>
  <c r="I29" i="45" s="1"/>
  <c r="O461" i="43"/>
  <c r="H29" i="45" s="1"/>
  <c r="N461" i="43"/>
  <c r="G29" i="45" s="1"/>
  <c r="M461" i="43"/>
  <c r="F29" i="45" s="1"/>
  <c r="K461" i="43"/>
  <c r="D29" i="45" s="1"/>
  <c r="J461" i="43"/>
  <c r="C29" i="45" s="1"/>
  <c r="I461" i="43"/>
  <c r="B29" i="45" s="1"/>
  <c r="AN460" i="43"/>
  <c r="AG28" i="45" s="1"/>
  <c r="AM460" i="43"/>
  <c r="AF28" i="45" s="1"/>
  <c r="AJ460" i="43"/>
  <c r="AC28" i="45" s="1"/>
  <c r="AI460" i="43"/>
  <c r="AB28" i="45" s="1"/>
  <c r="AH460" i="43"/>
  <c r="AA28" i="45" s="1"/>
  <c r="AE460" i="43"/>
  <c r="X28" i="45" s="1"/>
  <c r="AD460" i="43"/>
  <c r="W28" i="45" s="1"/>
  <c r="Y460" i="43"/>
  <c r="R28" i="45" s="1"/>
  <c r="X460" i="43"/>
  <c r="Q28" i="45" s="1"/>
  <c r="V460" i="43"/>
  <c r="O28" i="45" s="1"/>
  <c r="U460" i="43"/>
  <c r="N28" i="45" s="1"/>
  <c r="T460" i="43"/>
  <c r="M28" i="45" s="1"/>
  <c r="R460" i="43"/>
  <c r="K28" i="45" s="1"/>
  <c r="Q460" i="43"/>
  <c r="J28" i="45" s="1"/>
  <c r="P460" i="43"/>
  <c r="I28" i="45" s="1"/>
  <c r="O460" i="43"/>
  <c r="H28" i="45" s="1"/>
  <c r="N460" i="43"/>
  <c r="G28" i="45" s="1"/>
  <c r="M460" i="43"/>
  <c r="F28" i="45" s="1"/>
  <c r="K460" i="43"/>
  <c r="D28" i="45" s="1"/>
  <c r="J460" i="43"/>
  <c r="C28" i="45" s="1"/>
  <c r="I460" i="43"/>
  <c r="B28" i="45" s="1"/>
  <c r="AN459" i="43"/>
  <c r="AG27" i="45" s="1"/>
  <c r="AM459" i="43"/>
  <c r="AJ459" i="43"/>
  <c r="AI459" i="43"/>
  <c r="AH459" i="43"/>
  <c r="AE459" i="43"/>
  <c r="AD459" i="43"/>
  <c r="Y459" i="43"/>
  <c r="X459" i="43"/>
  <c r="V459" i="43"/>
  <c r="U459" i="43"/>
  <c r="T459" i="43"/>
  <c r="R459" i="43"/>
  <c r="Q459" i="43"/>
  <c r="P459" i="43"/>
  <c r="O459" i="43"/>
  <c r="N459" i="43"/>
  <c r="M459" i="43"/>
  <c r="K459" i="43"/>
  <c r="J459" i="43"/>
  <c r="I459" i="43"/>
  <c r="AN451" i="43"/>
  <c r="AM451" i="43"/>
  <c r="AE451" i="43"/>
  <c r="V451" i="43"/>
  <c r="U451" i="43"/>
  <c r="BA450" i="43"/>
  <c r="AF450" i="43"/>
  <c r="AX450" i="43" s="1"/>
  <c r="Z450" i="43"/>
  <c r="AT450" i="43" s="1"/>
  <c r="W450" i="43"/>
  <c r="AB450" i="43" s="1"/>
  <c r="BA449" i="43"/>
  <c r="AF449" i="43"/>
  <c r="Z449" i="43"/>
  <c r="AT449" i="43" s="1"/>
  <c r="W449" i="43"/>
  <c r="AB449" i="43" s="1"/>
  <c r="AB451" i="43" s="1"/>
  <c r="AN448" i="43"/>
  <c r="AM448" i="43"/>
  <c r="AE448" i="43"/>
  <c r="V448" i="43"/>
  <c r="U448" i="43"/>
  <c r="BA447" i="43"/>
  <c r="AZ447" i="43"/>
  <c r="AF447" i="43"/>
  <c r="AX447" i="43" s="1"/>
  <c r="Z447" i="43"/>
  <c r="AT447" i="43" s="1"/>
  <c r="W447" i="43"/>
  <c r="BA446" i="43"/>
  <c r="AF446" i="43"/>
  <c r="AX446" i="43" s="1"/>
  <c r="Z446" i="43"/>
  <c r="AT446" i="43" s="1"/>
  <c r="W446" i="43"/>
  <c r="BA445" i="43"/>
  <c r="AF445" i="43"/>
  <c r="AX445" i="43" s="1"/>
  <c r="Z445" i="43"/>
  <c r="AT445" i="43" s="1"/>
  <c r="W445" i="43"/>
  <c r="BA444" i="43"/>
  <c r="AF444" i="43"/>
  <c r="AX444" i="43" s="1"/>
  <c r="Z444" i="43"/>
  <c r="AT444" i="43" s="1"/>
  <c r="AZ443" i="43"/>
  <c r="AF443" i="43"/>
  <c r="AX443" i="43" s="1"/>
  <c r="Z443" i="43"/>
  <c r="W443" i="43"/>
  <c r="AN442" i="43"/>
  <c r="AM442" i="43"/>
  <c r="AE442" i="43"/>
  <c r="V442" i="43"/>
  <c r="U442" i="43"/>
  <c r="BA441" i="43"/>
  <c r="AZ441" i="43"/>
  <c r="AF441" i="43"/>
  <c r="AX441" i="43" s="1"/>
  <c r="Z441" i="43"/>
  <c r="AT441" i="43" s="1"/>
  <c r="W441" i="43"/>
  <c r="AB441" i="43" s="1"/>
  <c r="BA440" i="43"/>
  <c r="AZ440" i="43"/>
  <c r="AF440" i="43"/>
  <c r="AX440" i="43" s="1"/>
  <c r="Z440" i="43"/>
  <c r="AT440" i="43" s="1"/>
  <c r="W440" i="43"/>
  <c r="AB440" i="43" s="1"/>
  <c r="BA439" i="43"/>
  <c r="AZ439" i="43"/>
  <c r="AF439" i="43"/>
  <c r="AX439" i="43" s="1"/>
  <c r="Z439" i="43"/>
  <c r="AT439" i="43" s="1"/>
  <c r="W439" i="43"/>
  <c r="AB439" i="43" s="1"/>
  <c r="AZ438" i="43"/>
  <c r="AF438" i="43"/>
  <c r="AX438" i="43" s="1"/>
  <c r="Z438" i="43"/>
  <c r="AT438" i="43" s="1"/>
  <c r="W438" i="43"/>
  <c r="AB438" i="43" s="1"/>
  <c r="AZ437" i="43"/>
  <c r="AF437" i="43"/>
  <c r="AX437" i="43" s="1"/>
  <c r="Z437" i="43"/>
  <c r="AT437" i="43" s="1"/>
  <c r="W437" i="43"/>
  <c r="AB437" i="43" s="1"/>
  <c r="AZ436" i="43"/>
  <c r="AF436" i="43"/>
  <c r="Z436" i="43"/>
  <c r="W436" i="43"/>
  <c r="AN435" i="43"/>
  <c r="AM435" i="43"/>
  <c r="AE435" i="43"/>
  <c r="V435" i="43"/>
  <c r="U435" i="43"/>
  <c r="AZ434" i="43"/>
  <c r="AF434" i="43"/>
  <c r="AX434" i="43" s="1"/>
  <c r="Z434" i="43"/>
  <c r="AT434" i="43" s="1"/>
  <c r="W434" i="43"/>
  <c r="AB434" i="43" s="1"/>
  <c r="AZ433" i="43"/>
  <c r="AF433" i="43"/>
  <c r="AX433" i="43" s="1"/>
  <c r="Z433" i="43"/>
  <c r="AT433" i="43" s="1"/>
  <c r="W433" i="43"/>
  <c r="AB433" i="43" s="1"/>
  <c r="BA432" i="43"/>
  <c r="AF432" i="43"/>
  <c r="AX432" i="43" s="1"/>
  <c r="Z432" i="43"/>
  <c r="AT432" i="43" s="1"/>
  <c r="W432" i="43"/>
  <c r="AB432" i="43" s="1"/>
  <c r="BA431" i="43"/>
  <c r="AF431" i="43"/>
  <c r="AX431" i="43" s="1"/>
  <c r="Z431" i="43"/>
  <c r="AT431" i="43" s="1"/>
  <c r="W431" i="43"/>
  <c r="AB431" i="43" s="1"/>
  <c r="AF430" i="43"/>
  <c r="AX430" i="43" s="1"/>
  <c r="Z430" i="43"/>
  <c r="AT430" i="43" s="1"/>
  <c r="W430" i="43"/>
  <c r="AB430" i="43" s="1"/>
  <c r="BA429" i="43"/>
  <c r="AF429" i="43"/>
  <c r="Z429" i="43"/>
  <c r="AT429" i="43" s="1"/>
  <c r="AN428" i="43"/>
  <c r="AM428" i="43"/>
  <c r="AE428" i="43"/>
  <c r="V428" i="43"/>
  <c r="U428" i="43"/>
  <c r="BA427" i="43"/>
  <c r="AF427" i="43"/>
  <c r="AX427" i="43" s="1"/>
  <c r="Z427" i="43"/>
  <c r="AT427" i="43" s="1"/>
  <c r="W427" i="43"/>
  <c r="AB427" i="43" s="1"/>
  <c r="BA426" i="43"/>
  <c r="AF426" i="43"/>
  <c r="AX426" i="43" s="1"/>
  <c r="Z426" i="43"/>
  <c r="AT426" i="43" s="1"/>
  <c r="W426" i="43"/>
  <c r="AB426" i="43" s="1"/>
  <c r="BA425" i="43"/>
  <c r="AF425" i="43"/>
  <c r="AX425" i="43" s="1"/>
  <c r="Z425" i="43"/>
  <c r="AT425" i="43" s="1"/>
  <c r="W425" i="43"/>
  <c r="AB425" i="43" s="1"/>
  <c r="BA424" i="43"/>
  <c r="AF424" i="43"/>
  <c r="AX424" i="43" s="1"/>
  <c r="Z424" i="43"/>
  <c r="AT424" i="43" s="1"/>
  <c r="BA423" i="43"/>
  <c r="AF423" i="43"/>
  <c r="AX423" i="43" s="1"/>
  <c r="Z423" i="43"/>
  <c r="AT423" i="43" s="1"/>
  <c r="W423" i="43"/>
  <c r="AB423" i="43" s="1"/>
  <c r="BA422" i="43"/>
  <c r="AF422" i="43"/>
  <c r="AX422" i="43" s="1"/>
  <c r="Z422" i="43"/>
  <c r="W422" i="43"/>
  <c r="AB422" i="43" s="1"/>
  <c r="AN421" i="43"/>
  <c r="AM421" i="43"/>
  <c r="AE421" i="43"/>
  <c r="V421" i="43"/>
  <c r="U421" i="43"/>
  <c r="BA420" i="43"/>
  <c r="AF420" i="43"/>
  <c r="AX420" i="43" s="1"/>
  <c r="Z420" i="43"/>
  <c r="AT420" i="43" s="1"/>
  <c r="W420" i="43"/>
  <c r="AB420" i="43" s="1"/>
  <c r="BA419" i="43"/>
  <c r="AZ419" i="43"/>
  <c r="AF419" i="43"/>
  <c r="AX419" i="43" s="1"/>
  <c r="Z419" i="43"/>
  <c r="AT419" i="43" s="1"/>
  <c r="W419" i="43"/>
  <c r="BA418" i="43"/>
  <c r="AZ418" i="43"/>
  <c r="AF418" i="43"/>
  <c r="AX418" i="43" s="1"/>
  <c r="Z418" i="43"/>
  <c r="AT418" i="43" s="1"/>
  <c r="W418" i="43"/>
  <c r="AB418" i="43" s="1"/>
  <c r="BA417" i="43"/>
  <c r="AF417" i="43"/>
  <c r="AX417" i="43" s="1"/>
  <c r="Z417" i="43"/>
  <c r="AT417" i="43" s="1"/>
  <c r="W417" i="43"/>
  <c r="AB417" i="43" s="1"/>
  <c r="BA416" i="43"/>
  <c r="AF416" i="43"/>
  <c r="AX416" i="43" s="1"/>
  <c r="Z416" i="43"/>
  <c r="AT416" i="43" s="1"/>
  <c r="W416" i="43"/>
  <c r="AB416" i="43" s="1"/>
  <c r="AZ415" i="43"/>
  <c r="AF415" i="43"/>
  <c r="AX415" i="43" s="1"/>
  <c r="Z415" i="43"/>
  <c r="AN414" i="43"/>
  <c r="AM414" i="43"/>
  <c r="AE414" i="43"/>
  <c r="V414" i="43"/>
  <c r="U414" i="43"/>
  <c r="AZ413" i="43"/>
  <c r="AF413" i="43"/>
  <c r="AX413" i="43" s="1"/>
  <c r="Z413" i="43"/>
  <c r="AT413" i="43" s="1"/>
  <c r="W413" i="43"/>
  <c r="AB413" i="43" s="1"/>
  <c r="BA412" i="43"/>
  <c r="AZ412" i="43"/>
  <c r="AF412" i="43"/>
  <c r="Z412" i="43"/>
  <c r="AT412" i="43" s="1"/>
  <c r="W412" i="43"/>
  <c r="AB412" i="43" s="1"/>
  <c r="AZ411" i="43"/>
  <c r="AF411" i="43"/>
  <c r="AX411" i="43" s="1"/>
  <c r="Z411" i="43"/>
  <c r="AT411" i="43" s="1"/>
  <c r="W411" i="43"/>
  <c r="AB411" i="43" s="1"/>
  <c r="BA410" i="43"/>
  <c r="AZ410" i="43"/>
  <c r="AF410" i="43"/>
  <c r="AX410" i="43" s="1"/>
  <c r="Z410" i="43"/>
  <c r="AT410" i="43" s="1"/>
  <c r="W410" i="43"/>
  <c r="BA409" i="43"/>
  <c r="AF409" i="43"/>
  <c r="AX409" i="43" s="1"/>
  <c r="Z409" i="43"/>
  <c r="W409" i="43"/>
  <c r="AZ408" i="43"/>
  <c r="AF408" i="43"/>
  <c r="AX408" i="43" s="1"/>
  <c r="Z408" i="43"/>
  <c r="AN407" i="43"/>
  <c r="AM407" i="43"/>
  <c r="AE407" i="43"/>
  <c r="V407" i="43"/>
  <c r="U407" i="43"/>
  <c r="BA406" i="43"/>
  <c r="AF406" i="43"/>
  <c r="AX406" i="43" s="1"/>
  <c r="Z406" i="43"/>
  <c r="AT406" i="43" s="1"/>
  <c r="W406" i="43"/>
  <c r="AB406" i="43" s="1"/>
  <c r="BA405" i="43"/>
  <c r="AF405" i="43"/>
  <c r="AX405" i="43" s="1"/>
  <c r="Z405" i="43"/>
  <c r="W405" i="43"/>
  <c r="AB405" i="43" s="1"/>
  <c r="BA404" i="43"/>
  <c r="AF404" i="43"/>
  <c r="Z404" i="43"/>
  <c r="AT404" i="43" s="1"/>
  <c r="W404" i="43"/>
  <c r="BA403" i="43"/>
  <c r="AF403" i="43"/>
  <c r="AX403" i="43" s="1"/>
  <c r="Z403" i="43"/>
  <c r="AT403" i="43" s="1"/>
  <c r="W403" i="43"/>
  <c r="AB403" i="43" s="1"/>
  <c r="AF402" i="43"/>
  <c r="AX402" i="43" s="1"/>
  <c r="Z402" i="43"/>
  <c r="AN401" i="43"/>
  <c r="AM401" i="43"/>
  <c r="AE401" i="43"/>
  <c r="V401" i="43"/>
  <c r="U401" i="43"/>
  <c r="BA400" i="43"/>
  <c r="AF400" i="43"/>
  <c r="AX400" i="43" s="1"/>
  <c r="Z400" i="43"/>
  <c r="AT400" i="43" s="1"/>
  <c r="W400" i="43"/>
  <c r="AB400" i="43" s="1"/>
  <c r="AF399" i="43"/>
  <c r="Z399" i="43"/>
  <c r="AT399" i="43" s="1"/>
  <c r="AN398" i="43"/>
  <c r="AM398" i="43"/>
  <c r="AE398" i="43"/>
  <c r="V398" i="43"/>
  <c r="U398" i="43"/>
  <c r="BA397" i="43"/>
  <c r="AZ397" i="43"/>
  <c r="AF397" i="43"/>
  <c r="AX397" i="43" s="1"/>
  <c r="Z397" i="43"/>
  <c r="AT397" i="43" s="1"/>
  <c r="W397" i="43"/>
  <c r="BA396" i="43"/>
  <c r="AF396" i="43"/>
  <c r="AX396" i="43" s="1"/>
  <c r="Z396" i="43"/>
  <c r="AT396" i="43" s="1"/>
  <c r="W396" i="43"/>
  <c r="AB396" i="43" s="1"/>
  <c r="BA395" i="43"/>
  <c r="AF395" i="43"/>
  <c r="AX395" i="43" s="1"/>
  <c r="Z395" i="43"/>
  <c r="AT395" i="43" s="1"/>
  <c r="W395" i="43"/>
  <c r="AB395" i="43" s="1"/>
  <c r="BA394" i="43"/>
  <c r="AZ394" i="43"/>
  <c r="AF394" i="43"/>
  <c r="AX394" i="43" s="1"/>
  <c r="Z394" i="43"/>
  <c r="AT394" i="43" s="1"/>
  <c r="W394" i="43"/>
  <c r="AB394" i="43" s="1"/>
  <c r="BA393" i="43"/>
  <c r="AF393" i="43"/>
  <c r="AX393" i="43" s="1"/>
  <c r="Z393" i="43"/>
  <c r="AT393" i="43" s="1"/>
  <c r="W393" i="43"/>
  <c r="BA392" i="43"/>
  <c r="AF392" i="43"/>
  <c r="Z392" i="43"/>
  <c r="W392" i="43"/>
  <c r="AB392" i="43" s="1"/>
  <c r="AN391" i="43"/>
  <c r="AM391" i="43"/>
  <c r="AE391" i="43"/>
  <c r="V391" i="43"/>
  <c r="U391" i="43"/>
  <c r="BA390" i="43"/>
  <c r="AF390" i="43"/>
  <c r="AX390" i="43" s="1"/>
  <c r="Z390" i="43"/>
  <c r="AT390" i="43" s="1"/>
  <c r="W390" i="43"/>
  <c r="AB390" i="43" s="1"/>
  <c r="BA389" i="43"/>
  <c r="AF389" i="43"/>
  <c r="AX389" i="43" s="1"/>
  <c r="Z389" i="43"/>
  <c r="AT389" i="43" s="1"/>
  <c r="W389" i="43"/>
  <c r="AB389" i="43" s="1"/>
  <c r="BA388" i="43"/>
  <c r="AF388" i="43"/>
  <c r="AX388" i="43" s="1"/>
  <c r="Z388" i="43"/>
  <c r="AT388" i="43" s="1"/>
  <c r="W388" i="43"/>
  <c r="AB388" i="43" s="1"/>
  <c r="BA387" i="43"/>
  <c r="AF387" i="43"/>
  <c r="AX387" i="43" s="1"/>
  <c r="Z387" i="43"/>
  <c r="W387" i="43"/>
  <c r="BA386" i="43"/>
  <c r="AF386" i="43"/>
  <c r="AX386" i="43" s="1"/>
  <c r="Z386" i="43"/>
  <c r="AT386" i="43" s="1"/>
  <c r="W386" i="43"/>
  <c r="AB386" i="43" s="1"/>
  <c r="AF385" i="43"/>
  <c r="Z385" i="43"/>
  <c r="W385" i="43"/>
  <c r="AB385" i="43" s="1"/>
  <c r="AN384" i="43"/>
  <c r="AM384" i="43"/>
  <c r="AE384" i="43"/>
  <c r="V384" i="43"/>
  <c r="U384" i="43"/>
  <c r="BA383" i="43"/>
  <c r="AF383" i="43"/>
  <c r="AX383" i="43" s="1"/>
  <c r="Z383" i="43"/>
  <c r="AT383" i="43" s="1"/>
  <c r="W383" i="43"/>
  <c r="AB383" i="43" s="1"/>
  <c r="BA382" i="43"/>
  <c r="AF382" i="43"/>
  <c r="AX382" i="43" s="1"/>
  <c r="Z382" i="43"/>
  <c r="AT382" i="43" s="1"/>
  <c r="AF381" i="43"/>
  <c r="Z381" i="43"/>
  <c r="W381" i="43"/>
  <c r="AN380" i="43"/>
  <c r="AM380" i="43"/>
  <c r="AE380" i="43"/>
  <c r="V380" i="43"/>
  <c r="U380" i="43"/>
  <c r="BA379" i="43"/>
  <c r="AF379" i="43"/>
  <c r="AX379" i="43" s="1"/>
  <c r="Z379" i="43"/>
  <c r="AT379" i="43" s="1"/>
  <c r="W379" i="43"/>
  <c r="AB379" i="43" s="1"/>
  <c r="BA378" i="43"/>
  <c r="AF378" i="43"/>
  <c r="AX378" i="43" s="1"/>
  <c r="Z378" i="43"/>
  <c r="AT378" i="43" s="1"/>
  <c r="W378" i="43"/>
  <c r="AB378" i="43" s="1"/>
  <c r="BA377" i="43"/>
  <c r="AZ377" i="43"/>
  <c r="AF377" i="43"/>
  <c r="AX377" i="43" s="1"/>
  <c r="Z377" i="43"/>
  <c r="AT377" i="43" s="1"/>
  <c r="W377" i="43"/>
  <c r="AB377" i="43" s="1"/>
  <c r="BA376" i="43"/>
  <c r="AF376" i="43"/>
  <c r="AX376" i="43" s="1"/>
  <c r="Z376" i="43"/>
  <c r="AT376" i="43" s="1"/>
  <c r="W376" i="43"/>
  <c r="AB376" i="43" s="1"/>
  <c r="BA375" i="43"/>
  <c r="AF375" i="43"/>
  <c r="AX375" i="43" s="1"/>
  <c r="Z375" i="43"/>
  <c r="W375" i="43"/>
  <c r="AB375" i="43" s="1"/>
  <c r="AB380" i="43" s="1"/>
  <c r="AN374" i="43"/>
  <c r="AM374" i="43"/>
  <c r="AE374" i="43"/>
  <c r="V374" i="43"/>
  <c r="U374" i="43"/>
  <c r="BA373" i="43"/>
  <c r="AF373" i="43"/>
  <c r="AX373" i="43" s="1"/>
  <c r="Z373" i="43"/>
  <c r="AT373" i="43" s="1"/>
  <c r="W373" i="43"/>
  <c r="AB373" i="43" s="1"/>
  <c r="BA372" i="43"/>
  <c r="AF372" i="43"/>
  <c r="AX372" i="43" s="1"/>
  <c r="Z372" i="43"/>
  <c r="AT372" i="43" s="1"/>
  <c r="W372" i="43"/>
  <c r="AB372" i="43" s="1"/>
  <c r="BA371" i="43"/>
  <c r="AF371" i="43"/>
  <c r="AX371" i="43" s="1"/>
  <c r="Z371" i="43"/>
  <c r="W371" i="43"/>
  <c r="BA370" i="43"/>
  <c r="AF370" i="43"/>
  <c r="AX370" i="43" s="1"/>
  <c r="Z370" i="43"/>
  <c r="W370" i="43"/>
  <c r="BA369" i="43"/>
  <c r="AF369" i="43"/>
  <c r="AX369" i="43" s="1"/>
  <c r="Z369" i="43"/>
  <c r="AT369" i="43" s="1"/>
  <c r="W369" i="43"/>
  <c r="AB369" i="43" s="1"/>
  <c r="BA368" i="43"/>
  <c r="AF368" i="43"/>
  <c r="Z368" i="43"/>
  <c r="AT368" i="43" s="1"/>
  <c r="AN367" i="43"/>
  <c r="AM367" i="43"/>
  <c r="AE367" i="43"/>
  <c r="V367" i="43"/>
  <c r="U367" i="43"/>
  <c r="AF366" i="43"/>
  <c r="Z366" i="43"/>
  <c r="AN365" i="43"/>
  <c r="AM365" i="43"/>
  <c r="AE365" i="43"/>
  <c r="V365" i="43"/>
  <c r="U365" i="43"/>
  <c r="BA364" i="43"/>
  <c r="AF364" i="43"/>
  <c r="AX364" i="43" s="1"/>
  <c r="Z364" i="43"/>
  <c r="AT364" i="43" s="1"/>
  <c r="W364" i="43"/>
  <c r="AB364" i="43" s="1"/>
  <c r="BA363" i="43"/>
  <c r="AZ363" i="43"/>
  <c r="AF363" i="43"/>
  <c r="AX363" i="43" s="1"/>
  <c r="Z363" i="43"/>
  <c r="AT363" i="43" s="1"/>
  <c r="W363" i="43"/>
  <c r="AB363" i="43" s="1"/>
  <c r="AZ362" i="43"/>
  <c r="AF362" i="43"/>
  <c r="Z362" i="43"/>
  <c r="AN361" i="43"/>
  <c r="AM361" i="43"/>
  <c r="AE361" i="43"/>
  <c r="V361" i="43"/>
  <c r="U361" i="43"/>
  <c r="BA360" i="43"/>
  <c r="AF360" i="43"/>
  <c r="AX360" i="43" s="1"/>
  <c r="Z360" i="43"/>
  <c r="AT360" i="43" s="1"/>
  <c r="W360" i="43"/>
  <c r="AB360" i="43" s="1"/>
  <c r="BA359" i="43"/>
  <c r="AZ359" i="43"/>
  <c r="AF359" i="43"/>
  <c r="AX359" i="43" s="1"/>
  <c r="Z359" i="43"/>
  <c r="AT359" i="43" s="1"/>
  <c r="W359" i="43"/>
  <c r="AB359" i="43" s="1"/>
  <c r="BA358" i="43"/>
  <c r="AZ358" i="43"/>
  <c r="AF358" i="43"/>
  <c r="AX358" i="43" s="1"/>
  <c r="Z358" i="43"/>
  <c r="AT358" i="43" s="1"/>
  <c r="W358" i="43"/>
  <c r="AB358" i="43" s="1"/>
  <c r="BA357" i="43"/>
  <c r="AZ357" i="43"/>
  <c r="AF357" i="43"/>
  <c r="AX357" i="43" s="1"/>
  <c r="Z357" i="43"/>
  <c r="AT357" i="43" s="1"/>
  <c r="W357" i="43"/>
  <c r="AB357" i="43" s="1"/>
  <c r="BA356" i="43"/>
  <c r="AZ356" i="43"/>
  <c r="AF356" i="43"/>
  <c r="AX356" i="43" s="1"/>
  <c r="Z356" i="43"/>
  <c r="AT356" i="43" s="1"/>
  <c r="W356" i="43"/>
  <c r="AB356" i="43" s="1"/>
  <c r="AZ355" i="43"/>
  <c r="AF355" i="43"/>
  <c r="AX355" i="43" s="1"/>
  <c r="Z355" i="43"/>
  <c r="AN354" i="43"/>
  <c r="AM354" i="43"/>
  <c r="AE354" i="43"/>
  <c r="V354" i="43"/>
  <c r="U354" i="43"/>
  <c r="BA353" i="43"/>
  <c r="AF353" i="43"/>
  <c r="AX353" i="43" s="1"/>
  <c r="Z353" i="43"/>
  <c r="AT353" i="43" s="1"/>
  <c r="W353" i="43"/>
  <c r="AB353" i="43" s="1"/>
  <c r="BA352" i="43"/>
  <c r="AF352" i="43"/>
  <c r="AX352" i="43" s="1"/>
  <c r="Z352" i="43"/>
  <c r="AT352" i="43" s="1"/>
  <c r="W352" i="43"/>
  <c r="AB352" i="43" s="1"/>
  <c r="BA351" i="43"/>
  <c r="AF351" i="43"/>
  <c r="AX351" i="43" s="1"/>
  <c r="Z351" i="43"/>
  <c r="AT351" i="43" s="1"/>
  <c r="W351" i="43"/>
  <c r="AF350" i="43"/>
  <c r="Z350" i="43"/>
  <c r="W350" i="43"/>
  <c r="AN349" i="43"/>
  <c r="AM349" i="43"/>
  <c r="AE349" i="43"/>
  <c r="V349" i="43"/>
  <c r="U349" i="43"/>
  <c r="AZ348" i="43"/>
  <c r="AF348" i="43"/>
  <c r="AX348" i="43" s="1"/>
  <c r="Z348" i="43"/>
  <c r="AT348" i="43" s="1"/>
  <c r="W348" i="43"/>
  <c r="AB348" i="43" s="1"/>
  <c r="BA347" i="43"/>
  <c r="AZ347" i="43"/>
  <c r="AF347" i="43"/>
  <c r="AX347" i="43" s="1"/>
  <c r="Z347" i="43"/>
  <c r="AT347" i="43" s="1"/>
  <c r="W347" i="43"/>
  <c r="BA346" i="43"/>
  <c r="AF346" i="43"/>
  <c r="AX346" i="43" s="1"/>
  <c r="Z346" i="43"/>
  <c r="AT346" i="43" s="1"/>
  <c r="W346" i="43"/>
  <c r="AB346" i="43" s="1"/>
  <c r="BA345" i="43"/>
  <c r="AF345" i="43"/>
  <c r="AX345" i="43" s="1"/>
  <c r="Z345" i="43"/>
  <c r="AT345" i="43" s="1"/>
  <c r="W345" i="43"/>
  <c r="AB345" i="43" s="1"/>
  <c r="BA344" i="43"/>
  <c r="AF344" i="43"/>
  <c r="AX344" i="43" s="1"/>
  <c r="Z344" i="43"/>
  <c r="AT344" i="43" s="1"/>
  <c r="W344" i="43"/>
  <c r="AZ343" i="43"/>
  <c r="AF343" i="43"/>
  <c r="AX343" i="43" s="1"/>
  <c r="Z343" i="43"/>
  <c r="AN342" i="43"/>
  <c r="AM342" i="43"/>
  <c r="AE342" i="43"/>
  <c r="V342" i="43"/>
  <c r="U342" i="43"/>
  <c r="AZ341" i="43"/>
  <c r="AF341" i="43"/>
  <c r="AX341" i="43" s="1"/>
  <c r="Z341" i="43"/>
  <c r="AT341" i="43" s="1"/>
  <c r="W341" i="43"/>
  <c r="AB341" i="43" s="1"/>
  <c r="BA340" i="43"/>
  <c r="AF340" i="43"/>
  <c r="AX340" i="43" s="1"/>
  <c r="Z340" i="43"/>
  <c r="AT340" i="43" s="1"/>
  <c r="W340" i="43"/>
  <c r="BA339" i="43"/>
  <c r="AF339" i="43"/>
  <c r="AX339" i="43" s="1"/>
  <c r="Z339" i="43"/>
  <c r="AT339" i="43" s="1"/>
  <c r="W339" i="43"/>
  <c r="AB339" i="43" s="1"/>
  <c r="BA338" i="43"/>
  <c r="AZ338" i="43"/>
  <c r="AF338" i="43"/>
  <c r="AX338" i="43" s="1"/>
  <c r="Z338" i="43"/>
  <c r="AT338" i="43" s="1"/>
  <c r="W338" i="43"/>
  <c r="BA337" i="43"/>
  <c r="AZ337" i="43"/>
  <c r="AF337" i="43"/>
  <c r="AX337" i="43" s="1"/>
  <c r="Z337" i="43"/>
  <c r="AT337" i="43" s="1"/>
  <c r="W337" i="43"/>
  <c r="AB337" i="43" s="1"/>
  <c r="AN336" i="43"/>
  <c r="AM336" i="43"/>
  <c r="AE336" i="43"/>
  <c r="V336" i="43"/>
  <c r="U336" i="43"/>
  <c r="BA335" i="43"/>
  <c r="AF335" i="43"/>
  <c r="AX335" i="43" s="1"/>
  <c r="Z335" i="43"/>
  <c r="AT335" i="43" s="1"/>
  <c r="W335" i="43"/>
  <c r="AB335" i="43" s="1"/>
  <c r="BA334" i="43"/>
  <c r="AF334" i="43"/>
  <c r="AX334" i="43" s="1"/>
  <c r="Z334" i="43"/>
  <c r="AT334" i="43" s="1"/>
  <c r="W334" i="43"/>
  <c r="AB334" i="43" s="1"/>
  <c r="AZ333" i="43"/>
  <c r="AF333" i="43"/>
  <c r="AX333" i="43" s="1"/>
  <c r="Z333" i="43"/>
  <c r="AT333" i="43" s="1"/>
  <c r="W333" i="43"/>
  <c r="AB333" i="43" s="1"/>
  <c r="BA332" i="43"/>
  <c r="AF332" i="43"/>
  <c r="AX332" i="43" s="1"/>
  <c r="Z332" i="43"/>
  <c r="AT332" i="43" s="1"/>
  <c r="W332" i="43"/>
  <c r="AB332" i="43" s="1"/>
  <c r="BA331" i="43"/>
  <c r="AF331" i="43"/>
  <c r="AX331" i="43" s="1"/>
  <c r="Z331" i="43"/>
  <c r="AT331" i="43" s="1"/>
  <c r="W331" i="43"/>
  <c r="AB331" i="43" s="1"/>
  <c r="BA330" i="43"/>
  <c r="AF330" i="43"/>
  <c r="AX330" i="43" s="1"/>
  <c r="Z330" i="43"/>
  <c r="AT330" i="43" s="1"/>
  <c r="W330" i="43"/>
  <c r="AB330" i="43" s="1"/>
  <c r="AF329" i="43"/>
  <c r="AX329" i="43" s="1"/>
  <c r="Z329" i="43"/>
  <c r="AT329" i="43" s="1"/>
  <c r="AN328" i="43"/>
  <c r="AM328" i="43"/>
  <c r="AE328" i="43"/>
  <c r="V328" i="43"/>
  <c r="U328" i="43"/>
  <c r="BA327" i="43"/>
  <c r="AF327" i="43"/>
  <c r="AX327" i="43" s="1"/>
  <c r="Z327" i="43"/>
  <c r="W327" i="43"/>
  <c r="AB327" i="43" s="1"/>
  <c r="BA326" i="43"/>
  <c r="AF326" i="43"/>
  <c r="Z326" i="43"/>
  <c r="AT326" i="43" s="1"/>
  <c r="AN325" i="43"/>
  <c r="AM325" i="43"/>
  <c r="AE325" i="43"/>
  <c r="V325" i="43"/>
  <c r="U325" i="43"/>
  <c r="BA324" i="43"/>
  <c r="AF324" i="43"/>
  <c r="AX324" i="43" s="1"/>
  <c r="Z324" i="43"/>
  <c r="AT324" i="43" s="1"/>
  <c r="W324" i="43"/>
  <c r="BA323" i="43"/>
  <c r="AZ323" i="43"/>
  <c r="AF323" i="43"/>
  <c r="AX323" i="43" s="1"/>
  <c r="Z323" i="43"/>
  <c r="AT323" i="43" s="1"/>
  <c r="W323" i="43"/>
  <c r="AB323" i="43" s="1"/>
  <c r="AZ322" i="43"/>
  <c r="AF322" i="43"/>
  <c r="Z322" i="43"/>
  <c r="W322" i="43"/>
  <c r="AN321" i="43"/>
  <c r="AM321" i="43"/>
  <c r="AE321" i="43"/>
  <c r="V321" i="43"/>
  <c r="U321" i="43"/>
  <c r="AF320" i="43"/>
  <c r="AX320" i="43" s="1"/>
  <c r="Z320" i="43"/>
  <c r="W320" i="43"/>
  <c r="BA319" i="43"/>
  <c r="AZ319" i="43"/>
  <c r="AF319" i="43"/>
  <c r="Z319" i="43"/>
  <c r="AN318" i="43"/>
  <c r="AM318" i="43"/>
  <c r="AE318" i="43"/>
  <c r="V318" i="43"/>
  <c r="U318" i="43"/>
  <c r="AP318" i="43"/>
  <c r="AF317" i="43"/>
  <c r="Z317" i="43"/>
  <c r="W317" i="43"/>
  <c r="AN316" i="43"/>
  <c r="AM316" i="43"/>
  <c r="AE316" i="43"/>
  <c r="V316" i="43"/>
  <c r="U316" i="43"/>
  <c r="BA315" i="43"/>
  <c r="AF315" i="43"/>
  <c r="AX315" i="43" s="1"/>
  <c r="Z315" i="43"/>
  <c r="AT315" i="43" s="1"/>
  <c r="W315" i="43"/>
  <c r="AB315" i="43" s="1"/>
  <c r="BA314" i="43"/>
  <c r="AF314" i="43"/>
  <c r="AX314" i="43" s="1"/>
  <c r="Z314" i="43"/>
  <c r="AT314" i="43" s="1"/>
  <c r="W314" i="43"/>
  <c r="AB314" i="43" s="1"/>
  <c r="BA313" i="43"/>
  <c r="AF313" i="43"/>
  <c r="AX313" i="43" s="1"/>
  <c r="Z313" i="43"/>
  <c r="AT313" i="43" s="1"/>
  <c r="W313" i="43"/>
  <c r="AB313" i="43" s="1"/>
  <c r="BA312" i="43"/>
  <c r="AF312" i="43"/>
  <c r="AX312" i="43" s="1"/>
  <c r="Z312" i="43"/>
  <c r="AF311" i="43"/>
  <c r="AX311" i="43" s="1"/>
  <c r="Z311" i="43"/>
  <c r="AT311" i="43" s="1"/>
  <c r="W311" i="43"/>
  <c r="AB311" i="43" s="1"/>
  <c r="AN310" i="43"/>
  <c r="AM310" i="43"/>
  <c r="AE310" i="43"/>
  <c r="V310" i="43"/>
  <c r="U310" i="43"/>
  <c r="BA309" i="43"/>
  <c r="AZ309" i="43"/>
  <c r="AF309" i="43"/>
  <c r="AX309" i="43" s="1"/>
  <c r="Z309" i="43"/>
  <c r="AT309" i="43" s="1"/>
  <c r="W309" i="43"/>
  <c r="BA308" i="43"/>
  <c r="AF308" i="43"/>
  <c r="AX308" i="43" s="1"/>
  <c r="Z308" i="43"/>
  <c r="AT308" i="43" s="1"/>
  <c r="W308" i="43"/>
  <c r="AF307" i="43"/>
  <c r="AX307" i="43" s="1"/>
  <c r="Z307" i="43"/>
  <c r="W307" i="43"/>
  <c r="AN306" i="43"/>
  <c r="AM306" i="43"/>
  <c r="AE306" i="43"/>
  <c r="V306" i="43"/>
  <c r="U306" i="43"/>
  <c r="AZ305" i="43"/>
  <c r="AF305" i="43"/>
  <c r="AX305" i="43" s="1"/>
  <c r="Z305" i="43"/>
  <c r="AT305" i="43" s="1"/>
  <c r="W305" i="43"/>
  <c r="AB305" i="43" s="1"/>
  <c r="BA304" i="43"/>
  <c r="AF304" i="43"/>
  <c r="AX304" i="43" s="1"/>
  <c r="Z304" i="43"/>
  <c r="W304" i="43"/>
  <c r="AZ303" i="43"/>
  <c r="AF303" i="43"/>
  <c r="Z303" i="43"/>
  <c r="AT303" i="43" s="1"/>
  <c r="W303" i="43"/>
  <c r="BA302" i="43"/>
  <c r="AF302" i="43"/>
  <c r="AX302" i="43" s="1"/>
  <c r="Z302" i="43"/>
  <c r="W302" i="43"/>
  <c r="AZ301" i="43"/>
  <c r="AF301" i="43"/>
  <c r="AX301" i="43" s="1"/>
  <c r="Z301" i="43"/>
  <c r="W301" i="43"/>
  <c r="AZ300" i="43"/>
  <c r="AF300" i="43"/>
  <c r="AX300" i="43" s="1"/>
  <c r="Z300" i="43"/>
  <c r="W300" i="43"/>
  <c r="AN299" i="43"/>
  <c r="AM299" i="43"/>
  <c r="AE299" i="43"/>
  <c r="V299" i="43"/>
  <c r="U299" i="43"/>
  <c r="BA298" i="43"/>
  <c r="AF298" i="43"/>
  <c r="AX298" i="43" s="1"/>
  <c r="Z298" i="43"/>
  <c r="AT298" i="43" s="1"/>
  <c r="W298" i="43"/>
  <c r="BA297" i="43"/>
  <c r="AF297" i="43"/>
  <c r="AX297" i="43" s="1"/>
  <c r="Z297" i="43"/>
  <c r="AT297" i="43" s="1"/>
  <c r="W297" i="43"/>
  <c r="AB297" i="43" s="1"/>
  <c r="BA296" i="43"/>
  <c r="AF296" i="43"/>
  <c r="AX296" i="43" s="1"/>
  <c r="Z296" i="43"/>
  <c r="AT296" i="43" s="1"/>
  <c r="W296" i="43"/>
  <c r="BA295" i="43"/>
  <c r="AF295" i="43"/>
  <c r="AX295" i="43" s="1"/>
  <c r="Z295" i="43"/>
  <c r="W295" i="43"/>
  <c r="BA294" i="43"/>
  <c r="AF294" i="43"/>
  <c r="AX294" i="43" s="1"/>
  <c r="Z294" i="43"/>
  <c r="W294" i="43"/>
  <c r="AF293" i="43"/>
  <c r="Z293" i="43"/>
  <c r="AT293" i="43" s="1"/>
  <c r="AN292" i="43"/>
  <c r="AM292" i="43"/>
  <c r="AE292" i="43"/>
  <c r="V292" i="43"/>
  <c r="U292" i="43"/>
  <c r="AF291" i="43"/>
  <c r="AF292" i="43" s="1"/>
  <c r="Z291" i="43"/>
  <c r="AT291" i="43" s="1"/>
  <c r="AT292" i="43" s="1"/>
  <c r="W291" i="43"/>
  <c r="AB291" i="43" s="1"/>
  <c r="AB292" i="43" s="1"/>
  <c r="AN290" i="43"/>
  <c r="AM290" i="43"/>
  <c r="AE290" i="43"/>
  <c r="V290" i="43"/>
  <c r="U290" i="43"/>
  <c r="BA289" i="43"/>
  <c r="AZ289" i="43"/>
  <c r="AF289" i="43"/>
  <c r="AX289" i="43" s="1"/>
  <c r="Z289" i="43"/>
  <c r="AT289" i="43" s="1"/>
  <c r="W289" i="43"/>
  <c r="AB289" i="43" s="1"/>
  <c r="BA288" i="43"/>
  <c r="AZ288" i="43"/>
  <c r="AF288" i="43"/>
  <c r="AX288" i="43" s="1"/>
  <c r="Z288" i="43"/>
  <c r="AT288" i="43" s="1"/>
  <c r="W288" i="43"/>
  <c r="AB288" i="43" s="1"/>
  <c r="BA287" i="43"/>
  <c r="AZ287" i="43"/>
  <c r="AF287" i="43"/>
  <c r="AX287" i="43" s="1"/>
  <c r="Z287" i="43"/>
  <c r="AT287" i="43" s="1"/>
  <c r="W287" i="43"/>
  <c r="AB287" i="43" s="1"/>
  <c r="BA286" i="43"/>
  <c r="AZ286" i="43"/>
  <c r="AF286" i="43"/>
  <c r="AX286" i="43" s="1"/>
  <c r="Z286" i="43"/>
  <c r="AT286" i="43" s="1"/>
  <c r="W286" i="43"/>
  <c r="AB286" i="43" s="1"/>
  <c r="BA285" i="43"/>
  <c r="AZ285" i="43"/>
  <c r="AF285" i="43"/>
  <c r="AX285" i="43" s="1"/>
  <c r="Z285" i="43"/>
  <c r="AT285" i="43" s="1"/>
  <c r="W285" i="43"/>
  <c r="AB285" i="43" s="1"/>
  <c r="BA284" i="43"/>
  <c r="AZ284" i="43"/>
  <c r="AF284" i="43"/>
  <c r="AX284" i="43" s="1"/>
  <c r="Z284" i="43"/>
  <c r="AT284" i="43" s="1"/>
  <c r="W284" i="43"/>
  <c r="AB284" i="43" s="1"/>
  <c r="AF283" i="43"/>
  <c r="Z283" i="43"/>
  <c r="AN282" i="43"/>
  <c r="AM282" i="43"/>
  <c r="AE282" i="43"/>
  <c r="V282" i="43"/>
  <c r="U282" i="43"/>
  <c r="AZ281" i="43"/>
  <c r="AF281" i="43"/>
  <c r="AX281" i="43" s="1"/>
  <c r="Z281" i="43"/>
  <c r="W281" i="43"/>
  <c r="AZ280" i="43"/>
  <c r="AF280" i="43"/>
  <c r="AX280" i="43" s="1"/>
  <c r="Z280" i="43"/>
  <c r="AT280" i="43" s="1"/>
  <c r="W280" i="43"/>
  <c r="AB280" i="43" s="1"/>
  <c r="AZ279" i="43"/>
  <c r="AF279" i="43"/>
  <c r="AX279" i="43" s="1"/>
  <c r="Z279" i="43"/>
  <c r="AT279" i="43" s="1"/>
  <c r="W279" i="43"/>
  <c r="AB279" i="43" s="1"/>
  <c r="AF278" i="43"/>
  <c r="Z278" i="43"/>
  <c r="AN277" i="43"/>
  <c r="AM277" i="43"/>
  <c r="AE277" i="43"/>
  <c r="V277" i="43"/>
  <c r="U277" i="43"/>
  <c r="BA276" i="43"/>
  <c r="AF276" i="43"/>
  <c r="AX276" i="43" s="1"/>
  <c r="Z276" i="43"/>
  <c r="AT276" i="43" s="1"/>
  <c r="W276" i="43"/>
  <c r="AB276" i="43" s="1"/>
  <c r="BA275" i="43"/>
  <c r="AF275" i="43"/>
  <c r="AX275" i="43" s="1"/>
  <c r="Z275" i="43"/>
  <c r="AT275" i="43" s="1"/>
  <c r="W275" i="43"/>
  <c r="AB275" i="43" s="1"/>
  <c r="BA274" i="43"/>
  <c r="AF274" i="43"/>
  <c r="AX274" i="43" s="1"/>
  <c r="Z274" i="43"/>
  <c r="AT274" i="43" s="1"/>
  <c r="W274" i="43"/>
  <c r="AB274" i="43" s="1"/>
  <c r="BA273" i="43"/>
  <c r="AF273" i="43"/>
  <c r="AX273" i="43" s="1"/>
  <c r="Z273" i="43"/>
  <c r="AT273" i="43" s="1"/>
  <c r="W273" i="43"/>
  <c r="AB273" i="43" s="1"/>
  <c r="BA272" i="43"/>
  <c r="AZ272" i="43"/>
  <c r="AF272" i="43"/>
  <c r="Z272" i="43"/>
  <c r="W272" i="43"/>
  <c r="AB272" i="43" s="1"/>
  <c r="AZ271" i="43"/>
  <c r="AF271" i="43"/>
  <c r="Z271" i="43"/>
  <c r="W271" i="43"/>
  <c r="AB271" i="43" s="1"/>
  <c r="AB277" i="43" s="1"/>
  <c r="AN270" i="43"/>
  <c r="AM270" i="43"/>
  <c r="AE270" i="43"/>
  <c r="V270" i="43"/>
  <c r="U270" i="43"/>
  <c r="BA269" i="43"/>
  <c r="AF269" i="43"/>
  <c r="AX269" i="43" s="1"/>
  <c r="Z269" i="43"/>
  <c r="AT269" i="43" s="1"/>
  <c r="W269" i="43"/>
  <c r="AB269" i="43" s="1"/>
  <c r="BA268" i="43"/>
  <c r="AF268" i="43"/>
  <c r="AX268" i="43" s="1"/>
  <c r="Z268" i="43"/>
  <c r="AT268" i="43" s="1"/>
  <c r="W268" i="43"/>
  <c r="AB268" i="43" s="1"/>
  <c r="AF267" i="43"/>
  <c r="Z267" i="43"/>
  <c r="AT267" i="43" s="1"/>
  <c r="W267" i="43"/>
  <c r="AB267" i="43" s="1"/>
  <c r="AN266" i="43"/>
  <c r="AM266" i="43"/>
  <c r="AE266" i="43"/>
  <c r="V266" i="43"/>
  <c r="U266" i="43"/>
  <c r="BA265" i="43"/>
  <c r="AF265" i="43"/>
  <c r="AX265" i="43" s="1"/>
  <c r="Z265" i="43"/>
  <c r="AT265" i="43" s="1"/>
  <c r="W265" i="43"/>
  <c r="AB265" i="43" s="1"/>
  <c r="BA264" i="43"/>
  <c r="AF264" i="43"/>
  <c r="AX264" i="43" s="1"/>
  <c r="Z264" i="43"/>
  <c r="AT264" i="43" s="1"/>
  <c r="W264" i="43"/>
  <c r="AB264" i="43" s="1"/>
  <c r="BA263" i="43"/>
  <c r="AF263" i="43"/>
  <c r="AX263" i="43" s="1"/>
  <c r="Z263" i="43"/>
  <c r="AT263" i="43" s="1"/>
  <c r="W263" i="43"/>
  <c r="AB263" i="43" s="1"/>
  <c r="BA262" i="43"/>
  <c r="AF262" i="43"/>
  <c r="AX262" i="43" s="1"/>
  <c r="Z262" i="43"/>
  <c r="AT262" i="43" s="1"/>
  <c r="W262" i="43"/>
  <c r="AB262" i="43" s="1"/>
  <c r="AF261" i="43"/>
  <c r="Z261" i="43"/>
  <c r="AN260" i="43"/>
  <c r="AM260" i="43"/>
  <c r="AE260" i="43"/>
  <c r="V260" i="43"/>
  <c r="U260" i="43"/>
  <c r="BA259" i="43"/>
  <c r="AZ259" i="43"/>
  <c r="AF259" i="43"/>
  <c r="AX259" i="43" s="1"/>
  <c r="Z259" i="43"/>
  <c r="AT259" i="43" s="1"/>
  <c r="W259" i="43"/>
  <c r="BA258" i="43"/>
  <c r="AF258" i="43"/>
  <c r="AX258" i="43" s="1"/>
  <c r="Z258" i="43"/>
  <c r="AT258" i="43" s="1"/>
  <c r="W258" i="43"/>
  <c r="AF257" i="43"/>
  <c r="AX257" i="43" s="1"/>
  <c r="Z257" i="43"/>
  <c r="AN256" i="43"/>
  <c r="AM256" i="43"/>
  <c r="AE256" i="43"/>
  <c r="V256" i="43"/>
  <c r="U256" i="43"/>
  <c r="BA255" i="43"/>
  <c r="AF255" i="43"/>
  <c r="AX255" i="43" s="1"/>
  <c r="Z255" i="43"/>
  <c r="AT255" i="43" s="1"/>
  <c r="W255" i="43"/>
  <c r="AB255" i="43" s="1"/>
  <c r="BA254" i="43"/>
  <c r="AF254" i="43"/>
  <c r="AX254" i="43" s="1"/>
  <c r="Z254" i="43"/>
  <c r="AT254" i="43" s="1"/>
  <c r="W254" i="43"/>
  <c r="AB254" i="43" s="1"/>
  <c r="AZ253" i="43"/>
  <c r="AF253" i="43"/>
  <c r="AX253" i="43" s="1"/>
  <c r="Z253" i="43"/>
  <c r="W253" i="43"/>
  <c r="AB253" i="43" s="1"/>
  <c r="AB256" i="43" s="1"/>
  <c r="AN252" i="43"/>
  <c r="AM252" i="43"/>
  <c r="AE252" i="43"/>
  <c r="V252" i="43"/>
  <c r="U252" i="43"/>
  <c r="AF251" i="43"/>
  <c r="AF252" i="43" s="1"/>
  <c r="Z251" i="43"/>
  <c r="AN250" i="43"/>
  <c r="AM250" i="43"/>
  <c r="AE250" i="43"/>
  <c r="V250" i="43"/>
  <c r="U250" i="43"/>
  <c r="BA249" i="43"/>
  <c r="AF249" i="43"/>
  <c r="AX249" i="43" s="1"/>
  <c r="Z249" i="43"/>
  <c r="AT249" i="43" s="1"/>
  <c r="W249" i="43"/>
  <c r="AB249" i="43" s="1"/>
  <c r="BA248" i="43"/>
  <c r="AF248" i="43"/>
  <c r="AX248" i="43" s="1"/>
  <c r="Z248" i="43"/>
  <c r="AT248" i="43" s="1"/>
  <c r="W248" i="43"/>
  <c r="AB248" i="43" s="1"/>
  <c r="BA247" i="43"/>
  <c r="AF247" i="43"/>
  <c r="AX247" i="43" s="1"/>
  <c r="Z247" i="43"/>
  <c r="AT247" i="43" s="1"/>
  <c r="W247" i="43"/>
  <c r="AB247" i="43" s="1"/>
  <c r="BA246" i="43"/>
  <c r="AF246" i="43"/>
  <c r="AX246" i="43" s="1"/>
  <c r="Z246" i="43"/>
  <c r="AT246" i="43" s="1"/>
  <c r="W246" i="43"/>
  <c r="AB246" i="43" s="1"/>
  <c r="BA245" i="43"/>
  <c r="AF245" i="43"/>
  <c r="AX245" i="43" s="1"/>
  <c r="Z245" i="43"/>
  <c r="AT245" i="43" s="1"/>
  <c r="W245" i="43"/>
  <c r="AB245" i="43" s="1"/>
  <c r="AF244" i="43"/>
  <c r="AX244" i="43" s="1"/>
  <c r="Z244" i="43"/>
  <c r="W244" i="43"/>
  <c r="AB244" i="43" s="1"/>
  <c r="AN243" i="43"/>
  <c r="AM243" i="43"/>
  <c r="AE243" i="43"/>
  <c r="V243" i="43"/>
  <c r="U243" i="43"/>
  <c r="BA242" i="43"/>
  <c r="AF242" i="43"/>
  <c r="AX242" i="43" s="1"/>
  <c r="Z242" i="43"/>
  <c r="AT242" i="43" s="1"/>
  <c r="W242" i="43"/>
  <c r="AB242" i="43" s="1"/>
  <c r="BA241" i="43"/>
  <c r="AF241" i="43"/>
  <c r="AX241" i="43" s="1"/>
  <c r="Z241" i="43"/>
  <c r="W241" i="43"/>
  <c r="AZ240" i="43"/>
  <c r="AF240" i="43"/>
  <c r="AX240" i="43" s="1"/>
  <c r="Z240" i="43"/>
  <c r="AT240" i="43" s="1"/>
  <c r="W240" i="43"/>
  <c r="AB240" i="43" s="1"/>
  <c r="BA239" i="43"/>
  <c r="AZ239" i="43"/>
  <c r="AF239" i="43"/>
  <c r="AX239" i="43" s="1"/>
  <c r="Z239" i="43"/>
  <c r="AT239" i="43" s="1"/>
  <c r="W239" i="43"/>
  <c r="AZ238" i="43"/>
  <c r="AF238" i="43"/>
  <c r="Z238" i="43"/>
  <c r="AN237" i="43"/>
  <c r="AM237" i="43"/>
  <c r="AE237" i="43"/>
  <c r="V237" i="43"/>
  <c r="U237" i="43"/>
  <c r="BA236" i="43"/>
  <c r="AF236" i="43"/>
  <c r="AX236" i="43" s="1"/>
  <c r="Z236" i="43"/>
  <c r="AT236" i="43" s="1"/>
  <c r="W236" i="43"/>
  <c r="AB236" i="43" s="1"/>
  <c r="BA235" i="43"/>
  <c r="AF235" i="43"/>
  <c r="AX235" i="43" s="1"/>
  <c r="Z235" i="43"/>
  <c r="AT235" i="43" s="1"/>
  <c r="W235" i="43"/>
  <c r="BA234" i="43"/>
  <c r="AF234" i="43"/>
  <c r="AX234" i="43" s="1"/>
  <c r="Z234" i="43"/>
  <c r="W234" i="43"/>
  <c r="AB234" i="43" s="1"/>
  <c r="BA233" i="43"/>
  <c r="AF233" i="43"/>
  <c r="AX233" i="43" s="1"/>
  <c r="Z233" i="43"/>
  <c r="AT233" i="43" s="1"/>
  <c r="W233" i="43"/>
  <c r="AB233" i="43" s="1"/>
  <c r="AF232" i="43"/>
  <c r="Z232" i="43"/>
  <c r="AT232" i="43" s="1"/>
  <c r="W232" i="43"/>
  <c r="AB232" i="43" s="1"/>
  <c r="AN231" i="43"/>
  <c r="AM231" i="43"/>
  <c r="AE231" i="43"/>
  <c r="V231" i="43"/>
  <c r="U231" i="43"/>
  <c r="BA230" i="43"/>
  <c r="AF230" i="43"/>
  <c r="AX230" i="43" s="1"/>
  <c r="Z230" i="43"/>
  <c r="AT230" i="43" s="1"/>
  <c r="W230" i="43"/>
  <c r="AB230" i="43" s="1"/>
  <c r="BA229" i="43"/>
  <c r="AF229" i="43"/>
  <c r="AX229" i="43" s="1"/>
  <c r="Z229" i="43"/>
  <c r="AT229" i="43" s="1"/>
  <c r="W229" i="43"/>
  <c r="BA228" i="43"/>
  <c r="AF228" i="43"/>
  <c r="AX228" i="43" s="1"/>
  <c r="Z228" i="43"/>
  <c r="AT228" i="43" s="1"/>
  <c r="W228" i="43"/>
  <c r="AB228" i="43" s="1"/>
  <c r="BA227" i="43"/>
  <c r="AF227" i="43"/>
  <c r="AX227" i="43" s="1"/>
  <c r="Z227" i="43"/>
  <c r="AT227" i="43" s="1"/>
  <c r="W227" i="43"/>
  <c r="AF226" i="43"/>
  <c r="AX226" i="43" s="1"/>
  <c r="Z226" i="43"/>
  <c r="AN225" i="43"/>
  <c r="AM225" i="43"/>
  <c r="AE225" i="43"/>
  <c r="V225" i="43"/>
  <c r="U225" i="43"/>
  <c r="BA224" i="43"/>
  <c r="AF224" i="43"/>
  <c r="AX224" i="43" s="1"/>
  <c r="Z224" i="43"/>
  <c r="AT224" i="43" s="1"/>
  <c r="W224" i="43"/>
  <c r="AB224" i="43" s="1"/>
  <c r="BA223" i="43"/>
  <c r="AF223" i="43"/>
  <c r="AX223" i="43" s="1"/>
  <c r="Z223" i="43"/>
  <c r="AT223" i="43" s="1"/>
  <c r="W223" i="43"/>
  <c r="AB223" i="43" s="1"/>
  <c r="BA222" i="43"/>
  <c r="AF222" i="43"/>
  <c r="AX222" i="43" s="1"/>
  <c r="Z222" i="43"/>
  <c r="W222" i="43"/>
  <c r="BA221" i="43"/>
  <c r="AF221" i="43"/>
  <c r="AX221" i="43" s="1"/>
  <c r="Z221" i="43"/>
  <c r="AT221" i="43" s="1"/>
  <c r="W221" i="43"/>
  <c r="AF220" i="43"/>
  <c r="Z220" i="43"/>
  <c r="AT220" i="43" s="1"/>
  <c r="AN219" i="43"/>
  <c r="AM219" i="43"/>
  <c r="AE219" i="43"/>
  <c r="V219" i="43"/>
  <c r="U219" i="43"/>
  <c r="BA218" i="43"/>
  <c r="AZ218" i="43"/>
  <c r="AF218" i="43"/>
  <c r="AX218" i="43" s="1"/>
  <c r="Z218" i="43"/>
  <c r="AT218" i="43" s="1"/>
  <c r="W218" i="43"/>
  <c r="AB218" i="43" s="1"/>
  <c r="BA217" i="43"/>
  <c r="AZ217" i="43"/>
  <c r="AF217" i="43"/>
  <c r="AX217" i="43" s="1"/>
  <c r="Z217" i="43"/>
  <c r="AT217" i="43" s="1"/>
  <c r="W217" i="43"/>
  <c r="AB217" i="43" s="1"/>
  <c r="BA216" i="43"/>
  <c r="AZ216" i="43"/>
  <c r="AF216" i="43"/>
  <c r="AX216" i="43" s="1"/>
  <c r="Z216" i="43"/>
  <c r="AT216" i="43" s="1"/>
  <c r="W216" i="43"/>
  <c r="AB216" i="43" s="1"/>
  <c r="BA215" i="43"/>
  <c r="AZ215" i="43"/>
  <c r="AF215" i="43"/>
  <c r="AX215" i="43" s="1"/>
  <c r="Z215" i="43"/>
  <c r="AT215" i="43" s="1"/>
  <c r="W215" i="43"/>
  <c r="AB215" i="43" s="1"/>
  <c r="BA214" i="43"/>
  <c r="AZ214" i="43"/>
  <c r="AF214" i="43"/>
  <c r="Z214" i="43"/>
  <c r="AT214" i="43" s="1"/>
  <c r="AN213" i="43"/>
  <c r="AM213" i="43"/>
  <c r="AE213" i="43"/>
  <c r="V213" i="43"/>
  <c r="U213" i="43"/>
  <c r="BA212" i="43"/>
  <c r="AF212" i="43"/>
  <c r="AX212" i="43" s="1"/>
  <c r="Z212" i="43"/>
  <c r="AT212" i="43" s="1"/>
  <c r="W212" i="43"/>
  <c r="AZ211" i="43"/>
  <c r="AF211" i="43"/>
  <c r="AX211" i="43" s="1"/>
  <c r="Z211" i="43"/>
  <c r="AT211" i="43" s="1"/>
  <c r="W211" i="43"/>
  <c r="AB211" i="43" s="1"/>
  <c r="BA210" i="43"/>
  <c r="AZ210" i="43"/>
  <c r="AF210" i="43"/>
  <c r="AX210" i="43" s="1"/>
  <c r="Z210" i="43"/>
  <c r="AT210" i="43" s="1"/>
  <c r="W210" i="43"/>
  <c r="BA209" i="43"/>
  <c r="AZ209" i="43"/>
  <c r="AF209" i="43"/>
  <c r="AX209" i="43" s="1"/>
  <c r="Z209" i="43"/>
  <c r="AT209" i="43" s="1"/>
  <c r="W209" i="43"/>
  <c r="AZ208" i="43"/>
  <c r="AF208" i="43"/>
  <c r="AX208" i="43" s="1"/>
  <c r="Z208" i="43"/>
  <c r="W208" i="43"/>
  <c r="AN207" i="43"/>
  <c r="AM207" i="43"/>
  <c r="AE207" i="43"/>
  <c r="V207" i="43"/>
  <c r="U207" i="43"/>
  <c r="BA206" i="43"/>
  <c r="AF206" i="43"/>
  <c r="AX206" i="43" s="1"/>
  <c r="Z206" i="43"/>
  <c r="AT206" i="43" s="1"/>
  <c r="W206" i="43"/>
  <c r="AB206" i="43" s="1"/>
  <c r="BA205" i="43"/>
  <c r="AF205" i="43"/>
  <c r="AX205" i="43" s="1"/>
  <c r="Z205" i="43"/>
  <c r="AT205" i="43" s="1"/>
  <c r="W205" i="43"/>
  <c r="BA204" i="43"/>
  <c r="AF204" i="43"/>
  <c r="AX204" i="43" s="1"/>
  <c r="Z204" i="43"/>
  <c r="AT204" i="43" s="1"/>
  <c r="W204" i="43"/>
  <c r="AB204" i="43" s="1"/>
  <c r="BA203" i="43"/>
  <c r="AF203" i="43"/>
  <c r="AX203" i="43" s="1"/>
  <c r="Z203" i="43"/>
  <c r="AT203" i="43" s="1"/>
  <c r="W203" i="43"/>
  <c r="AB203" i="43" s="1"/>
  <c r="BA202" i="43"/>
  <c r="AF202" i="43"/>
  <c r="AX202" i="43" s="1"/>
  <c r="Z202" i="43"/>
  <c r="AT202" i="43" s="1"/>
  <c r="W202" i="43"/>
  <c r="AB202" i="43" s="1"/>
  <c r="AF201" i="43"/>
  <c r="Z201" i="43"/>
  <c r="W201" i="43"/>
  <c r="AB201" i="43" s="1"/>
  <c r="AN200" i="43"/>
  <c r="AM200" i="43"/>
  <c r="AE200" i="43"/>
  <c r="V200" i="43"/>
  <c r="U200" i="43"/>
  <c r="BA199" i="43"/>
  <c r="AF199" i="43"/>
  <c r="AX199" i="43" s="1"/>
  <c r="Z199" i="43"/>
  <c r="AT199" i="43" s="1"/>
  <c r="W199" i="43"/>
  <c r="AB199" i="43" s="1"/>
  <c r="BA198" i="43"/>
  <c r="AF198" i="43"/>
  <c r="AX198" i="43" s="1"/>
  <c r="Z198" i="43"/>
  <c r="AT198" i="43" s="1"/>
  <c r="W198" i="43"/>
  <c r="AB198" i="43" s="1"/>
  <c r="BA197" i="43"/>
  <c r="AF197" i="43"/>
  <c r="AX197" i="43" s="1"/>
  <c r="Z197" i="43"/>
  <c r="AT197" i="43" s="1"/>
  <c r="W197" i="43"/>
  <c r="AB197" i="43" s="1"/>
  <c r="BA196" i="43"/>
  <c r="AF196" i="43"/>
  <c r="AX196" i="43" s="1"/>
  <c r="Z196" i="43"/>
  <c r="AT196" i="43" s="1"/>
  <c r="W196" i="43"/>
  <c r="AB196" i="43" s="1"/>
  <c r="AF195" i="43"/>
  <c r="Z195" i="43"/>
  <c r="W195" i="43"/>
  <c r="AB195" i="43" s="1"/>
  <c r="AN194" i="43"/>
  <c r="AM194" i="43"/>
  <c r="AE194" i="43"/>
  <c r="V194" i="43"/>
  <c r="U194" i="43"/>
  <c r="BA193" i="43"/>
  <c r="AF193" i="43"/>
  <c r="AX193" i="43" s="1"/>
  <c r="Z193" i="43"/>
  <c r="AT193" i="43" s="1"/>
  <c r="W193" i="43"/>
  <c r="BA192" i="43"/>
  <c r="AZ192" i="43"/>
  <c r="AF192" i="43"/>
  <c r="AX192" i="43" s="1"/>
  <c r="Z192" i="43"/>
  <c r="AT192" i="43" s="1"/>
  <c r="W192" i="43"/>
  <c r="BA191" i="43"/>
  <c r="AZ191" i="43"/>
  <c r="AF191" i="43"/>
  <c r="AX191" i="43" s="1"/>
  <c r="Z191" i="43"/>
  <c r="AT191" i="43" s="1"/>
  <c r="W191" i="43"/>
  <c r="BA190" i="43"/>
  <c r="AZ190" i="43"/>
  <c r="AF190" i="43"/>
  <c r="AX190" i="43" s="1"/>
  <c r="Z190" i="43"/>
  <c r="AT190" i="43" s="1"/>
  <c r="W190" i="43"/>
  <c r="AF189" i="43"/>
  <c r="AX189" i="43" s="1"/>
  <c r="Z189" i="43"/>
  <c r="W189" i="43"/>
  <c r="AN188" i="43"/>
  <c r="AM188" i="43"/>
  <c r="AE188" i="43"/>
  <c r="V188" i="43"/>
  <c r="U188" i="43"/>
  <c r="BA187" i="43"/>
  <c r="AZ187" i="43"/>
  <c r="AF187" i="43"/>
  <c r="AX187" i="43" s="1"/>
  <c r="Z187" i="43"/>
  <c r="AT187" i="43" s="1"/>
  <c r="W187" i="43"/>
  <c r="BA186" i="43"/>
  <c r="AZ186" i="43"/>
  <c r="AF186" i="43"/>
  <c r="AX186" i="43" s="1"/>
  <c r="Z186" i="43"/>
  <c r="AT186" i="43" s="1"/>
  <c r="W186" i="43"/>
  <c r="BA185" i="43"/>
  <c r="AZ185" i="43"/>
  <c r="AF185" i="43"/>
  <c r="AX185" i="43" s="1"/>
  <c r="Z185" i="43"/>
  <c r="AT185" i="43" s="1"/>
  <c r="W185" i="43"/>
  <c r="BA184" i="43"/>
  <c r="AF184" i="43"/>
  <c r="AX184" i="43" s="1"/>
  <c r="Z184" i="43"/>
  <c r="AT184" i="43" s="1"/>
  <c r="W184" i="43"/>
  <c r="BA183" i="43"/>
  <c r="AZ183" i="43"/>
  <c r="AF183" i="43"/>
  <c r="Z183" i="43"/>
  <c r="AT183" i="43" s="1"/>
  <c r="W183" i="43"/>
  <c r="AB183" i="43" s="1"/>
  <c r="AF182" i="43"/>
  <c r="AX182" i="43" s="1"/>
  <c r="Z182" i="43"/>
  <c r="W182" i="43"/>
  <c r="AN181" i="43"/>
  <c r="AM181" i="43"/>
  <c r="AE181" i="43"/>
  <c r="V181" i="43"/>
  <c r="U181" i="43"/>
  <c r="BA180" i="43"/>
  <c r="AF180" i="43"/>
  <c r="AX180" i="43" s="1"/>
  <c r="Z180" i="43"/>
  <c r="AT180" i="43" s="1"/>
  <c r="W180" i="43"/>
  <c r="BA179" i="43"/>
  <c r="AF179" i="43"/>
  <c r="AX179" i="43" s="1"/>
  <c r="Z179" i="43"/>
  <c r="AT179" i="43" s="1"/>
  <c r="W179" i="43"/>
  <c r="AB179" i="43" s="1"/>
  <c r="BA178" i="43"/>
  <c r="AF178" i="43"/>
  <c r="AX178" i="43" s="1"/>
  <c r="Z178" i="43"/>
  <c r="AT178" i="43" s="1"/>
  <c r="W178" i="43"/>
  <c r="BA177" i="43"/>
  <c r="AF177" i="43"/>
  <c r="AX177" i="43" s="1"/>
  <c r="Z177" i="43"/>
  <c r="AT177" i="43" s="1"/>
  <c r="W177" i="43"/>
  <c r="AB177" i="43" s="1"/>
  <c r="BA176" i="43"/>
  <c r="AF176" i="43"/>
  <c r="AX176" i="43" s="1"/>
  <c r="Z176" i="43"/>
  <c r="AT176" i="43" s="1"/>
  <c r="W176" i="43"/>
  <c r="BA175" i="43"/>
  <c r="AF175" i="43"/>
  <c r="AX175" i="43" s="1"/>
  <c r="Z175" i="43"/>
  <c r="W175" i="43"/>
  <c r="AN174" i="43"/>
  <c r="AM174" i="43"/>
  <c r="AE174" i="43"/>
  <c r="V174" i="43"/>
  <c r="U174" i="43"/>
  <c r="BA173" i="43"/>
  <c r="AF173" i="43"/>
  <c r="AX173" i="43" s="1"/>
  <c r="Z173" i="43"/>
  <c r="AT173" i="43" s="1"/>
  <c r="W173" i="43"/>
  <c r="AB173" i="43" s="1"/>
  <c r="BA172" i="43"/>
  <c r="AF172" i="43"/>
  <c r="AX172" i="43" s="1"/>
  <c r="Z172" i="43"/>
  <c r="AT172" i="43" s="1"/>
  <c r="W172" i="43"/>
  <c r="AB172" i="43" s="1"/>
  <c r="BA171" i="43"/>
  <c r="AF171" i="43"/>
  <c r="AX171" i="43" s="1"/>
  <c r="Z171" i="43"/>
  <c r="AT171" i="43" s="1"/>
  <c r="W171" i="43"/>
  <c r="AB171" i="43" s="1"/>
  <c r="BA170" i="43"/>
  <c r="AF170" i="43"/>
  <c r="AX170" i="43" s="1"/>
  <c r="Z170" i="43"/>
  <c r="W170" i="43"/>
  <c r="AB170" i="43" s="1"/>
  <c r="AF169" i="43"/>
  <c r="AX169" i="43" s="1"/>
  <c r="Z169" i="43"/>
  <c r="AT169" i="43" s="1"/>
  <c r="AN168" i="43"/>
  <c r="AM168" i="43"/>
  <c r="AE168" i="43"/>
  <c r="V168" i="43"/>
  <c r="U168" i="43"/>
  <c r="BA167" i="43"/>
  <c r="AZ167" i="43"/>
  <c r="AF167" i="43"/>
  <c r="AX167" i="43" s="1"/>
  <c r="Z167" i="43"/>
  <c r="AT167" i="43" s="1"/>
  <c r="W167" i="43"/>
  <c r="BA166" i="43"/>
  <c r="AZ166" i="43"/>
  <c r="AF166" i="43"/>
  <c r="AX166" i="43" s="1"/>
  <c r="Z166" i="43"/>
  <c r="AT166" i="43" s="1"/>
  <c r="W166" i="43"/>
  <c r="BA165" i="43"/>
  <c r="AF165" i="43"/>
  <c r="AX165" i="43" s="1"/>
  <c r="Z165" i="43"/>
  <c r="AT165" i="43" s="1"/>
  <c r="W165" i="43"/>
  <c r="BA164" i="43"/>
  <c r="AF164" i="43"/>
  <c r="AX164" i="43" s="1"/>
  <c r="Z164" i="43"/>
  <c r="AT164" i="43" s="1"/>
  <c r="W164" i="43"/>
  <c r="AZ163" i="43"/>
  <c r="AF163" i="43"/>
  <c r="AX163" i="43" s="1"/>
  <c r="Z163" i="43"/>
  <c r="W163" i="43"/>
  <c r="AN162" i="43"/>
  <c r="AM162" i="43"/>
  <c r="AE162" i="43"/>
  <c r="V162" i="43"/>
  <c r="U162" i="43"/>
  <c r="BA161" i="43"/>
  <c r="AQ161" i="43"/>
  <c r="AY161" i="43" s="1"/>
  <c r="AF161" i="43"/>
  <c r="AX161" i="43" s="1"/>
  <c r="Z161" i="43"/>
  <c r="AT161" i="43" s="1"/>
  <c r="W161" i="43"/>
  <c r="AB161" i="43" s="1"/>
  <c r="AZ160" i="43"/>
  <c r="AF160" i="43"/>
  <c r="AX160" i="43" s="1"/>
  <c r="Z160" i="43"/>
  <c r="AT160" i="43" s="1"/>
  <c r="W160" i="43"/>
  <c r="AB160" i="43" s="1"/>
  <c r="AZ159" i="43"/>
  <c r="AF159" i="43"/>
  <c r="AX159" i="43" s="1"/>
  <c r="Z159" i="43"/>
  <c r="AT159" i="43" s="1"/>
  <c r="W159" i="43"/>
  <c r="AB159" i="43" s="1"/>
  <c r="AZ158" i="43"/>
  <c r="AF158" i="43"/>
  <c r="AX158" i="43" s="1"/>
  <c r="Z158" i="43"/>
  <c r="AT158" i="43" s="1"/>
  <c r="W158" i="43"/>
  <c r="AB158" i="43" s="1"/>
  <c r="AF157" i="43"/>
  <c r="AX157" i="43" s="1"/>
  <c r="Z157" i="43"/>
  <c r="AN156" i="43"/>
  <c r="AM156" i="43"/>
  <c r="AE156" i="43"/>
  <c r="V156" i="43"/>
  <c r="U156" i="43"/>
  <c r="BA155" i="43"/>
  <c r="AZ155" i="43"/>
  <c r="AF155" i="43"/>
  <c r="AX155" i="43" s="1"/>
  <c r="Z155" i="43"/>
  <c r="AT155" i="43" s="1"/>
  <c r="W155" i="43"/>
  <c r="AB155" i="43" s="1"/>
  <c r="BA154" i="43"/>
  <c r="AZ154" i="43"/>
  <c r="AF154" i="43"/>
  <c r="AX154" i="43" s="1"/>
  <c r="Z154" i="43"/>
  <c r="W154" i="43"/>
  <c r="BA153" i="43"/>
  <c r="AZ153" i="43"/>
  <c r="AF153" i="43"/>
  <c r="AX153" i="43" s="1"/>
  <c r="Z153" i="43"/>
  <c r="AT153" i="43" s="1"/>
  <c r="W153" i="43"/>
  <c r="AB153" i="43" s="1"/>
  <c r="AZ152" i="43"/>
  <c r="AF152" i="43"/>
  <c r="AX152" i="43" s="1"/>
  <c r="Z152" i="43"/>
  <c r="W152" i="43"/>
  <c r="AN151" i="43"/>
  <c r="AM151" i="43"/>
  <c r="AE151" i="43"/>
  <c r="V151" i="43"/>
  <c r="U151" i="43"/>
  <c r="BA150" i="43"/>
  <c r="AF150" i="43"/>
  <c r="AX150" i="43" s="1"/>
  <c r="Z150" i="43"/>
  <c r="AT150" i="43" s="1"/>
  <c r="W150" i="43"/>
  <c r="AB150" i="43" s="1"/>
  <c r="BA149" i="43"/>
  <c r="AF149" i="43"/>
  <c r="AX149" i="43" s="1"/>
  <c r="Z149" i="43"/>
  <c r="AT149" i="43" s="1"/>
  <c r="W149" i="43"/>
  <c r="BA148" i="43"/>
  <c r="AF148" i="43"/>
  <c r="AX148" i="43" s="1"/>
  <c r="Z148" i="43"/>
  <c r="AT148" i="43" s="1"/>
  <c r="W148" i="43"/>
  <c r="BA147" i="43"/>
  <c r="AF147" i="43"/>
  <c r="AX147" i="43" s="1"/>
  <c r="Z147" i="43"/>
  <c r="AT147" i="43" s="1"/>
  <c r="W147" i="43"/>
  <c r="AB147" i="43" s="1"/>
  <c r="BA146" i="43"/>
  <c r="AF146" i="43"/>
  <c r="AX146" i="43" s="1"/>
  <c r="Z146" i="43"/>
  <c r="AT146" i="43" s="1"/>
  <c r="AN145" i="43"/>
  <c r="AM145" i="43"/>
  <c r="AE145" i="43"/>
  <c r="V145" i="43"/>
  <c r="U145" i="43"/>
  <c r="BA144" i="43"/>
  <c r="AF144" i="43"/>
  <c r="AX144" i="43" s="1"/>
  <c r="Z144" i="43"/>
  <c r="AT144" i="43" s="1"/>
  <c r="W144" i="43"/>
  <c r="BA143" i="43"/>
  <c r="AF143" i="43"/>
  <c r="AX143" i="43" s="1"/>
  <c r="Z143" i="43"/>
  <c r="AT143" i="43" s="1"/>
  <c r="W143" i="43"/>
  <c r="AB143" i="43" s="1"/>
  <c r="BA142" i="43"/>
  <c r="AF142" i="43"/>
  <c r="AX142" i="43" s="1"/>
  <c r="Z142" i="43"/>
  <c r="AT142" i="43" s="1"/>
  <c r="W142" i="43"/>
  <c r="AB142" i="43" s="1"/>
  <c r="BA141" i="43"/>
  <c r="AF141" i="43"/>
  <c r="AX141" i="43" s="1"/>
  <c r="Z141" i="43"/>
  <c r="AT141" i="43" s="1"/>
  <c r="W141" i="43"/>
  <c r="AF140" i="43"/>
  <c r="Z140" i="43"/>
  <c r="AT140" i="43" s="1"/>
  <c r="AN139" i="43"/>
  <c r="AM139" i="43"/>
  <c r="AE139" i="43"/>
  <c r="V139" i="43"/>
  <c r="U139" i="43"/>
  <c r="BA138" i="43"/>
  <c r="AF138" i="43"/>
  <c r="AX138" i="43" s="1"/>
  <c r="Z138" i="43"/>
  <c r="AT138" i="43" s="1"/>
  <c r="W138" i="43"/>
  <c r="AB138" i="43" s="1"/>
  <c r="BA137" i="43"/>
  <c r="AF137" i="43"/>
  <c r="AX137" i="43" s="1"/>
  <c r="Z137" i="43"/>
  <c r="AT137" i="43" s="1"/>
  <c r="W137" i="43"/>
  <c r="AB137" i="43" s="1"/>
  <c r="BA136" i="43"/>
  <c r="AZ136" i="43"/>
  <c r="AF136" i="43"/>
  <c r="AX136" i="43" s="1"/>
  <c r="Z136" i="43"/>
  <c r="AT136" i="43" s="1"/>
  <c r="W136" i="43"/>
  <c r="AB136" i="43" s="1"/>
  <c r="BA135" i="43"/>
  <c r="AF135" i="43"/>
  <c r="AX135" i="43" s="1"/>
  <c r="Z135" i="43"/>
  <c r="AT135" i="43" s="1"/>
  <c r="W135" i="43"/>
  <c r="AB135" i="43" s="1"/>
  <c r="BA134" i="43"/>
  <c r="AZ134" i="43"/>
  <c r="AF134" i="43"/>
  <c r="Z134" i="43"/>
  <c r="AN133" i="43"/>
  <c r="AM133" i="43"/>
  <c r="AE133" i="43"/>
  <c r="V133" i="43"/>
  <c r="U133" i="43"/>
  <c r="AZ132" i="43"/>
  <c r="AF132" i="43"/>
  <c r="Z132" i="43"/>
  <c r="W132" i="43"/>
  <c r="BA131" i="43"/>
  <c r="AZ131" i="43"/>
  <c r="AF131" i="43"/>
  <c r="AX131" i="43" s="1"/>
  <c r="Z131" i="43"/>
  <c r="AT131" i="43" s="1"/>
  <c r="W131" i="43"/>
  <c r="AB131" i="43" s="1"/>
  <c r="AZ130" i="43"/>
  <c r="AF130" i="43"/>
  <c r="AX130" i="43" s="1"/>
  <c r="Z130" i="43"/>
  <c r="W130" i="43"/>
  <c r="BA129" i="43"/>
  <c r="AF129" i="43"/>
  <c r="AX129" i="43" s="1"/>
  <c r="Z129" i="43"/>
  <c r="AT129" i="43" s="1"/>
  <c r="W129" i="43"/>
  <c r="AB129" i="43" s="1"/>
  <c r="BA128" i="43"/>
  <c r="AZ128" i="43"/>
  <c r="AF128" i="43"/>
  <c r="AX128" i="43" s="1"/>
  <c r="Z128" i="43"/>
  <c r="W128" i="43"/>
  <c r="AZ127" i="43"/>
  <c r="AF127" i="43"/>
  <c r="Z127" i="43"/>
  <c r="W127" i="43"/>
  <c r="AB127" i="43" s="1"/>
  <c r="AN126" i="43"/>
  <c r="AM126" i="43"/>
  <c r="AE126" i="43"/>
  <c r="V126" i="43"/>
  <c r="U126" i="43"/>
  <c r="BA125" i="43"/>
  <c r="AF125" i="43"/>
  <c r="AX125" i="43" s="1"/>
  <c r="Z125" i="43"/>
  <c r="AT125" i="43" s="1"/>
  <c r="W125" i="43"/>
  <c r="AB125" i="43" s="1"/>
  <c r="BA124" i="43"/>
  <c r="AF124" i="43"/>
  <c r="AX124" i="43" s="1"/>
  <c r="Z124" i="43"/>
  <c r="AT124" i="43" s="1"/>
  <c r="BA123" i="43"/>
  <c r="AF123" i="43"/>
  <c r="AX123" i="43" s="1"/>
  <c r="Z123" i="43"/>
  <c r="AT123" i="43" s="1"/>
  <c r="W123" i="43"/>
  <c r="AB123" i="43" s="1"/>
  <c r="BA122" i="43"/>
  <c r="AF122" i="43"/>
  <c r="AX122" i="43" s="1"/>
  <c r="Z122" i="43"/>
  <c r="AT122" i="43" s="1"/>
  <c r="W122" i="43"/>
  <c r="AB122" i="43" s="1"/>
  <c r="BA121" i="43"/>
  <c r="AF121" i="43"/>
  <c r="AX121" i="43" s="1"/>
  <c r="Z121" i="43"/>
  <c r="AF120" i="43"/>
  <c r="Z120" i="43"/>
  <c r="AT120" i="43" s="1"/>
  <c r="W120" i="43"/>
  <c r="AB120" i="43" s="1"/>
  <c r="AN119" i="43"/>
  <c r="AM119" i="43"/>
  <c r="AE119" i="43"/>
  <c r="V119" i="43"/>
  <c r="U119" i="43"/>
  <c r="BA118" i="43"/>
  <c r="AF118" i="43"/>
  <c r="AX118" i="43" s="1"/>
  <c r="Z118" i="43"/>
  <c r="AT118" i="43" s="1"/>
  <c r="W118" i="43"/>
  <c r="AB118" i="43" s="1"/>
  <c r="BA116" i="43"/>
  <c r="AF116" i="43"/>
  <c r="AX116" i="43" s="1"/>
  <c r="Z116" i="43"/>
  <c r="AT116" i="43" s="1"/>
  <c r="W116" i="43"/>
  <c r="AB116" i="43" s="1"/>
  <c r="BA115" i="43"/>
  <c r="AF115" i="43"/>
  <c r="AX115" i="43" s="1"/>
  <c r="Z115" i="43"/>
  <c r="W115" i="43"/>
  <c r="AN114" i="43"/>
  <c r="AM114" i="43"/>
  <c r="AE114" i="43"/>
  <c r="V114" i="43"/>
  <c r="U114" i="43"/>
  <c r="BA113" i="43"/>
  <c r="AF113" i="43"/>
  <c r="AX113" i="43" s="1"/>
  <c r="Z113" i="43"/>
  <c r="AT113" i="43" s="1"/>
  <c r="W113" i="43"/>
  <c r="AB113" i="43" s="1"/>
  <c r="BA112" i="43"/>
  <c r="AF112" i="43"/>
  <c r="Z112" i="43"/>
  <c r="AT112" i="43" s="1"/>
  <c r="W112" i="43"/>
  <c r="AN111" i="43"/>
  <c r="AM111" i="43"/>
  <c r="AE111" i="43"/>
  <c r="V111" i="43"/>
  <c r="U111" i="43"/>
  <c r="AZ110" i="43"/>
  <c r="AF110" i="43"/>
  <c r="AX110" i="43" s="1"/>
  <c r="Z110" i="43"/>
  <c r="AT110" i="43" s="1"/>
  <c r="W110" i="43"/>
  <c r="AB110" i="43" s="1"/>
  <c r="BA109" i="43"/>
  <c r="AZ109" i="43"/>
  <c r="AF109" i="43"/>
  <c r="AX109" i="43" s="1"/>
  <c r="Z109" i="43"/>
  <c r="AN108" i="43"/>
  <c r="AM108" i="43"/>
  <c r="AE108" i="43"/>
  <c r="V108" i="43"/>
  <c r="U108" i="43"/>
  <c r="BA107" i="43"/>
  <c r="AF107" i="43"/>
  <c r="AX107" i="43" s="1"/>
  <c r="Z107" i="43"/>
  <c r="AT107" i="43" s="1"/>
  <c r="W107" i="43"/>
  <c r="BA106" i="43"/>
  <c r="AZ106" i="43"/>
  <c r="AF106" i="43"/>
  <c r="AX106" i="43" s="1"/>
  <c r="Z106" i="43"/>
  <c r="AT106" i="43" s="1"/>
  <c r="W106" i="43"/>
  <c r="AF105" i="43"/>
  <c r="Z105" i="43"/>
  <c r="W105" i="43"/>
  <c r="AB105" i="43" s="1"/>
  <c r="AN104" i="43"/>
  <c r="AM104" i="43"/>
  <c r="AE104" i="43"/>
  <c r="V104" i="43"/>
  <c r="U104" i="43"/>
  <c r="BA103" i="43"/>
  <c r="AF103" i="43"/>
  <c r="AX103" i="43" s="1"/>
  <c r="Z103" i="43"/>
  <c r="AT103" i="43" s="1"/>
  <c r="W103" i="43"/>
  <c r="AB103" i="43" s="1"/>
  <c r="BA102" i="43"/>
  <c r="AF102" i="43"/>
  <c r="AX102" i="43" s="1"/>
  <c r="Z102" i="43"/>
  <c r="AT102" i="43" s="1"/>
  <c r="W102" i="43"/>
  <c r="AB102" i="43" s="1"/>
  <c r="BA101" i="43"/>
  <c r="AF101" i="43"/>
  <c r="AX101" i="43" s="1"/>
  <c r="Z101" i="43"/>
  <c r="W101" i="43"/>
  <c r="AN100" i="43"/>
  <c r="AM100" i="43"/>
  <c r="AE100" i="43"/>
  <c r="V100" i="43"/>
  <c r="U100" i="43"/>
  <c r="BA99" i="43"/>
  <c r="AF99" i="43"/>
  <c r="AX99" i="43" s="1"/>
  <c r="Z99" i="43"/>
  <c r="AT99" i="43" s="1"/>
  <c r="W99" i="43"/>
  <c r="AZ98" i="43"/>
  <c r="AF98" i="43"/>
  <c r="Z98" i="43"/>
  <c r="W98" i="43"/>
  <c r="AN97" i="43"/>
  <c r="AM97" i="43"/>
  <c r="AE97" i="43"/>
  <c r="V97" i="43"/>
  <c r="U97" i="43"/>
  <c r="BA96" i="43"/>
  <c r="AF96" i="43"/>
  <c r="AX96" i="43" s="1"/>
  <c r="Z96" i="43"/>
  <c r="AT96" i="43" s="1"/>
  <c r="W96" i="43"/>
  <c r="AB96" i="43" s="1"/>
  <c r="BA95" i="43"/>
  <c r="AF95" i="43"/>
  <c r="AX95" i="43" s="1"/>
  <c r="Z95" i="43"/>
  <c r="AT95" i="43" s="1"/>
  <c r="W95" i="43"/>
  <c r="AB95" i="43" s="1"/>
  <c r="AF94" i="43"/>
  <c r="AX94" i="43" s="1"/>
  <c r="Z94" i="43"/>
  <c r="W94" i="43"/>
  <c r="AN93" i="43"/>
  <c r="AM93" i="43"/>
  <c r="AE93" i="43"/>
  <c r="V93" i="43"/>
  <c r="U93" i="43"/>
  <c r="BA92" i="43"/>
  <c r="AF92" i="43"/>
  <c r="AX92" i="43" s="1"/>
  <c r="Z92" i="43"/>
  <c r="AT92" i="43" s="1"/>
  <c r="W92" i="43"/>
  <c r="AB92" i="43" s="1"/>
  <c r="BA91" i="43"/>
  <c r="AF91" i="43"/>
  <c r="AX91" i="43" s="1"/>
  <c r="Z91" i="43"/>
  <c r="AT91" i="43" s="1"/>
  <c r="W91" i="43"/>
  <c r="AB91" i="43" s="1"/>
  <c r="AF90" i="43"/>
  <c r="Z90" i="43"/>
  <c r="AN89" i="43"/>
  <c r="AM89" i="43"/>
  <c r="AE89" i="43"/>
  <c r="V89" i="43"/>
  <c r="U89" i="43"/>
  <c r="BA88" i="43"/>
  <c r="AZ88" i="43"/>
  <c r="AF88" i="43"/>
  <c r="AX88" i="43" s="1"/>
  <c r="Z88" i="43"/>
  <c r="AT88" i="43" s="1"/>
  <c r="W88" i="43"/>
  <c r="BA87" i="43"/>
  <c r="AF87" i="43"/>
  <c r="AX87" i="43" s="1"/>
  <c r="Z87" i="43"/>
  <c r="AN86" i="43"/>
  <c r="AM86" i="43"/>
  <c r="AE86" i="43"/>
  <c r="V86" i="43"/>
  <c r="U86" i="43"/>
  <c r="BA85" i="43"/>
  <c r="AZ85" i="43"/>
  <c r="AF85" i="43"/>
  <c r="AX85" i="43" s="1"/>
  <c r="Z85" i="43"/>
  <c r="AT85" i="43" s="1"/>
  <c r="W85" i="43"/>
  <c r="BA84" i="43"/>
  <c r="AF84" i="43"/>
  <c r="AX84" i="43" s="1"/>
  <c r="Z84" i="43"/>
  <c r="AT84" i="43" s="1"/>
  <c r="W84" i="43"/>
  <c r="AB84" i="43" s="1"/>
  <c r="BA83" i="43"/>
  <c r="AF83" i="43"/>
  <c r="AX83" i="43" s="1"/>
  <c r="Z83" i="43"/>
  <c r="AN82" i="43"/>
  <c r="AM82" i="43"/>
  <c r="AE82" i="43"/>
  <c r="V82" i="43"/>
  <c r="U82" i="43"/>
  <c r="BA81" i="43"/>
  <c r="AF81" i="43"/>
  <c r="AX81" i="43" s="1"/>
  <c r="Z81" i="43"/>
  <c r="AT81" i="43" s="1"/>
  <c r="W81" i="43"/>
  <c r="AF80" i="43"/>
  <c r="Z80" i="43"/>
  <c r="AT80" i="43" s="1"/>
  <c r="W80" i="43"/>
  <c r="AN79" i="43"/>
  <c r="AM79" i="43"/>
  <c r="AE79" i="43"/>
  <c r="V79" i="43"/>
  <c r="U79" i="43"/>
  <c r="BA78" i="43"/>
  <c r="AF78" i="43"/>
  <c r="AX78" i="43" s="1"/>
  <c r="Z78" i="43"/>
  <c r="AT78" i="43" s="1"/>
  <c r="W78" i="43"/>
  <c r="AB78" i="43" s="1"/>
  <c r="AF77" i="43"/>
  <c r="AX77" i="43" s="1"/>
  <c r="Z77" i="43"/>
  <c r="AT77" i="43" s="1"/>
  <c r="AN76" i="43"/>
  <c r="AM76" i="43"/>
  <c r="AE76" i="43"/>
  <c r="V76" i="43"/>
  <c r="U76" i="43"/>
  <c r="BA75" i="43"/>
  <c r="AZ75" i="43"/>
  <c r="AF75" i="43"/>
  <c r="AX75" i="43" s="1"/>
  <c r="Z75" i="43"/>
  <c r="AT75" i="43" s="1"/>
  <c r="W75" i="43"/>
  <c r="BA74" i="43"/>
  <c r="AF74" i="43"/>
  <c r="AX74" i="43" s="1"/>
  <c r="Z74" i="43"/>
  <c r="AT74" i="43" s="1"/>
  <c r="W74" i="43"/>
  <c r="BA73" i="43"/>
  <c r="AF73" i="43"/>
  <c r="AX73" i="43" s="1"/>
  <c r="Z73" i="43"/>
  <c r="AN72" i="43"/>
  <c r="AM72" i="43"/>
  <c r="AE72" i="43"/>
  <c r="V72" i="43"/>
  <c r="U72" i="43"/>
  <c r="BA71" i="43"/>
  <c r="AZ71" i="43"/>
  <c r="AF71" i="43"/>
  <c r="AX71" i="43" s="1"/>
  <c r="Z71" i="43"/>
  <c r="AT71" i="43" s="1"/>
  <c r="W71" i="43"/>
  <c r="AB71" i="43" s="1"/>
  <c r="AZ70" i="43"/>
  <c r="AF70" i="43"/>
  <c r="AX70" i="43" s="1"/>
  <c r="Z70" i="43"/>
  <c r="AT70" i="43" s="1"/>
  <c r="W70" i="43"/>
  <c r="BA69" i="43"/>
  <c r="AF69" i="43"/>
  <c r="AX69" i="43" s="1"/>
  <c r="Z69" i="43"/>
  <c r="AT69" i="43" s="1"/>
  <c r="W69" i="43"/>
  <c r="AB69" i="43" s="1"/>
  <c r="BA68" i="43"/>
  <c r="AF68" i="43"/>
  <c r="AX68" i="43" s="1"/>
  <c r="Z68" i="43"/>
  <c r="W68" i="43"/>
  <c r="AB68" i="43" s="1"/>
  <c r="AN67" i="43"/>
  <c r="AM67" i="43"/>
  <c r="AE67" i="43"/>
  <c r="V67" i="43"/>
  <c r="U67" i="43"/>
  <c r="BA66" i="43"/>
  <c r="AF66" i="43"/>
  <c r="AX66" i="43" s="1"/>
  <c r="Z66" i="43"/>
  <c r="AT66" i="43" s="1"/>
  <c r="W66" i="43"/>
  <c r="AF65" i="43"/>
  <c r="Z65" i="43"/>
  <c r="AN64" i="43"/>
  <c r="AM64" i="43"/>
  <c r="AE64" i="43"/>
  <c r="V64" i="43"/>
  <c r="U64" i="43"/>
  <c r="BA63" i="43"/>
  <c r="AF63" i="43"/>
  <c r="AX63" i="43" s="1"/>
  <c r="Z63" i="43"/>
  <c r="AT63" i="43" s="1"/>
  <c r="W63" i="43"/>
  <c r="AB63" i="43" s="1"/>
  <c r="BA62" i="43"/>
  <c r="AF62" i="43"/>
  <c r="AX62" i="43" s="1"/>
  <c r="Z62" i="43"/>
  <c r="AT62" i="43" s="1"/>
  <c r="W62" i="43"/>
  <c r="AB62" i="43" s="1"/>
  <c r="AF61" i="43"/>
  <c r="Z61" i="43"/>
  <c r="AN60" i="43"/>
  <c r="AM60" i="43"/>
  <c r="AE60" i="43"/>
  <c r="V60" i="43"/>
  <c r="U60" i="43"/>
  <c r="BA59" i="43"/>
  <c r="AZ59" i="43"/>
  <c r="AF59" i="43"/>
  <c r="AX59" i="43" s="1"/>
  <c r="Z59" i="43"/>
  <c r="AT59" i="43" s="1"/>
  <c r="W59" i="43"/>
  <c r="BA58" i="43"/>
  <c r="AZ58" i="43"/>
  <c r="AF58" i="43"/>
  <c r="AX58" i="43" s="1"/>
  <c r="Z58" i="43"/>
  <c r="AT58" i="43" s="1"/>
  <c r="W58" i="43"/>
  <c r="BA57" i="43"/>
  <c r="AF57" i="43"/>
  <c r="AX57" i="43" s="1"/>
  <c r="Z57" i="43"/>
  <c r="W57" i="43"/>
  <c r="AN56" i="43"/>
  <c r="AM56" i="43"/>
  <c r="AE56" i="43"/>
  <c r="V56" i="43"/>
  <c r="U56" i="43"/>
  <c r="AZ55" i="43"/>
  <c r="AF55" i="43"/>
  <c r="AX55" i="43" s="1"/>
  <c r="Z55" i="43"/>
  <c r="AT55" i="43" s="1"/>
  <c r="W55" i="43"/>
  <c r="AB55" i="43" s="1"/>
  <c r="BA54" i="43"/>
  <c r="AZ54" i="43"/>
  <c r="AF54" i="43"/>
  <c r="AX54" i="43" s="1"/>
  <c r="Z54" i="43"/>
  <c r="AT54" i="43" s="1"/>
  <c r="W54" i="43"/>
  <c r="AB54" i="43" s="1"/>
  <c r="BA53" i="43"/>
  <c r="AF53" i="43"/>
  <c r="AX53" i="43" s="1"/>
  <c r="Z53" i="43"/>
  <c r="W53" i="43"/>
  <c r="AN52" i="43"/>
  <c r="AM52" i="43"/>
  <c r="AE52" i="43"/>
  <c r="V52" i="43"/>
  <c r="U52" i="43"/>
  <c r="BA51" i="43"/>
  <c r="AF51" i="43"/>
  <c r="AX51" i="43" s="1"/>
  <c r="Z51" i="43"/>
  <c r="AT51" i="43" s="1"/>
  <c r="W51" i="43"/>
  <c r="AF50" i="43"/>
  <c r="AX50" i="43" s="1"/>
  <c r="Z50" i="43"/>
  <c r="AT50" i="43" s="1"/>
  <c r="W50" i="43"/>
  <c r="AN49" i="43"/>
  <c r="AM49" i="43"/>
  <c r="AE49" i="43"/>
  <c r="V49" i="43"/>
  <c r="U49" i="43"/>
  <c r="BA48" i="43"/>
  <c r="AF48" i="43"/>
  <c r="AX48" i="43" s="1"/>
  <c r="Z48" i="43"/>
  <c r="AT48" i="43" s="1"/>
  <c r="W48" i="43"/>
  <c r="AB48" i="43" s="1"/>
  <c r="AF47" i="43"/>
  <c r="Z47" i="43"/>
  <c r="AN46" i="43"/>
  <c r="AM46" i="43"/>
  <c r="AE46" i="43"/>
  <c r="V46" i="43"/>
  <c r="U46" i="43"/>
  <c r="BA45" i="43"/>
  <c r="AZ45" i="43"/>
  <c r="AF45" i="43"/>
  <c r="AX45" i="43" s="1"/>
  <c r="Z45" i="43"/>
  <c r="AT45" i="43" s="1"/>
  <c r="W45" i="43"/>
  <c r="AF44" i="43"/>
  <c r="AX44" i="43" s="1"/>
  <c r="Z44" i="43"/>
  <c r="AN43" i="43"/>
  <c r="AM43" i="43"/>
  <c r="AE43" i="43"/>
  <c r="V43" i="43"/>
  <c r="U43" i="43"/>
  <c r="BA42" i="43"/>
  <c r="AZ42" i="43"/>
  <c r="AF42" i="43"/>
  <c r="AX42" i="43" s="1"/>
  <c r="Z42" i="43"/>
  <c r="AT42" i="43" s="1"/>
  <c r="W42" i="43"/>
  <c r="BA41" i="43"/>
  <c r="AZ41" i="43"/>
  <c r="AF41" i="43"/>
  <c r="AX41" i="43" s="1"/>
  <c r="Z41" i="43"/>
  <c r="AT41" i="43" s="1"/>
  <c r="W41" i="43"/>
  <c r="AB41" i="43" s="1"/>
  <c r="AF40" i="43"/>
  <c r="AX40" i="43" s="1"/>
  <c r="Z40" i="43"/>
  <c r="AN39" i="43"/>
  <c r="AM39" i="43"/>
  <c r="AE39" i="43"/>
  <c r="V39" i="43"/>
  <c r="U39" i="43"/>
  <c r="BA38" i="43"/>
  <c r="AF38" i="43"/>
  <c r="AX38" i="43" s="1"/>
  <c r="Z38" i="43"/>
  <c r="AT38" i="43" s="1"/>
  <c r="W38" i="43"/>
  <c r="AF37" i="43"/>
  <c r="Z37" i="43"/>
  <c r="W37" i="43"/>
  <c r="AN36" i="43"/>
  <c r="AM36" i="43"/>
  <c r="AE36" i="43"/>
  <c r="V36" i="43"/>
  <c r="U36" i="43"/>
  <c r="BA35" i="43"/>
  <c r="AF35" i="43"/>
  <c r="AX35" i="43" s="1"/>
  <c r="Z35" i="43"/>
  <c r="AT35" i="43" s="1"/>
  <c r="W35" i="43"/>
  <c r="AB35" i="43" s="1"/>
  <c r="AF34" i="43"/>
  <c r="Z34" i="43"/>
  <c r="AN33" i="43"/>
  <c r="AM33" i="43"/>
  <c r="AE33" i="43"/>
  <c r="V33" i="43"/>
  <c r="U33" i="43"/>
  <c r="BA32" i="43"/>
  <c r="AZ32" i="43"/>
  <c r="AF32" i="43"/>
  <c r="AX32" i="43" s="1"/>
  <c r="Z32" i="43"/>
  <c r="AT32" i="43" s="1"/>
  <c r="W32" i="43"/>
  <c r="BA31" i="43"/>
  <c r="AF31" i="43"/>
  <c r="AX31" i="43" s="1"/>
  <c r="Z31" i="43"/>
  <c r="AT31" i="43" s="1"/>
  <c r="W31" i="43"/>
  <c r="BA30" i="43"/>
  <c r="AZ30" i="43"/>
  <c r="AF30" i="43"/>
  <c r="AX30" i="43" s="1"/>
  <c r="Z30" i="43"/>
  <c r="AN29" i="43"/>
  <c r="AM29" i="43"/>
  <c r="AE29" i="43"/>
  <c r="V29" i="43"/>
  <c r="U29" i="43"/>
  <c r="BA28" i="43"/>
  <c r="AF28" i="43"/>
  <c r="AX28" i="43" s="1"/>
  <c r="Z28" i="43"/>
  <c r="AT28" i="43" s="1"/>
  <c r="W28" i="43"/>
  <c r="AZ27" i="43"/>
  <c r="AF27" i="43"/>
  <c r="AX27" i="43" s="1"/>
  <c r="Z27" i="43"/>
  <c r="W27" i="43"/>
  <c r="AN26" i="43"/>
  <c r="AM26" i="43"/>
  <c r="AE26" i="43"/>
  <c r="V26" i="43"/>
  <c r="U26" i="43"/>
  <c r="BA25" i="43"/>
  <c r="AF25" i="43"/>
  <c r="AX25" i="43" s="1"/>
  <c r="Z25" i="43"/>
  <c r="AT25" i="43" s="1"/>
  <c r="W25" i="43"/>
  <c r="BA24" i="43"/>
  <c r="AF24" i="43"/>
  <c r="AX24" i="43" s="1"/>
  <c r="Z24" i="43"/>
  <c r="AT24" i="43" s="1"/>
  <c r="W24" i="43"/>
  <c r="BA23" i="43"/>
  <c r="AF23" i="43"/>
  <c r="AX23" i="43" s="1"/>
  <c r="Z23" i="43"/>
  <c r="AT23" i="43" s="1"/>
  <c r="W23" i="43"/>
  <c r="BA22" i="43"/>
  <c r="AF22" i="43"/>
  <c r="AX22" i="43" s="1"/>
  <c r="Z22" i="43"/>
  <c r="AT22" i="43" s="1"/>
  <c r="W22" i="43"/>
  <c r="AN21" i="43"/>
  <c r="AM21" i="43"/>
  <c r="AE21" i="43"/>
  <c r="V21" i="43"/>
  <c r="U21" i="43"/>
  <c r="BA20" i="43"/>
  <c r="AF20" i="43"/>
  <c r="AX20" i="43" s="1"/>
  <c r="Z20" i="43"/>
  <c r="AT20" i="43" s="1"/>
  <c r="W20" i="43"/>
  <c r="AB20" i="43" s="1"/>
  <c r="BA19" i="43"/>
  <c r="AF19" i="43"/>
  <c r="AX19" i="43" s="1"/>
  <c r="Z19" i="43"/>
  <c r="AT19" i="43" s="1"/>
  <c r="W19" i="43"/>
  <c r="AB19" i="43" s="1"/>
  <c r="AF18" i="43"/>
  <c r="Z18" i="43"/>
  <c r="W18" i="43"/>
  <c r="AB18" i="43" s="1"/>
  <c r="AN17" i="43"/>
  <c r="AM17" i="43"/>
  <c r="AE17" i="43"/>
  <c r="V17" i="43"/>
  <c r="U17" i="43"/>
  <c r="AF16" i="43"/>
  <c r="Z16" i="43"/>
  <c r="AT16" i="43" s="1"/>
  <c r="W16" i="43"/>
  <c r="BA15" i="43"/>
  <c r="AF15" i="43"/>
  <c r="AX15" i="43" s="1"/>
  <c r="Z15" i="43"/>
  <c r="AT15" i="43" s="1"/>
  <c r="W15" i="43"/>
  <c r="AF14" i="43"/>
  <c r="Z14" i="43"/>
  <c r="AT14" i="43" s="1"/>
  <c r="W14" i="43"/>
  <c r="AN13" i="43"/>
  <c r="AM13" i="43"/>
  <c r="AE13" i="43"/>
  <c r="V13" i="43"/>
  <c r="U13" i="43"/>
  <c r="AP13" i="43"/>
  <c r="AF12" i="43"/>
  <c r="Z12" i="43"/>
  <c r="AB21" i="43" l="1"/>
  <c r="AB27" i="45"/>
  <c r="H27" i="45"/>
  <c r="M27" i="45"/>
  <c r="R27" i="45"/>
  <c r="C27" i="45"/>
  <c r="C26" i="45" s="1"/>
  <c r="B27" i="45"/>
  <c r="G27" i="45"/>
  <c r="K27" i="45"/>
  <c r="Q27" i="45"/>
  <c r="AA27" i="45"/>
  <c r="AB200" i="43"/>
  <c r="F27" i="45"/>
  <c r="J27" i="45"/>
  <c r="O27" i="45"/>
  <c r="AF27" i="45"/>
  <c r="D27" i="45"/>
  <c r="I27" i="45"/>
  <c r="N27" i="45"/>
  <c r="W27" i="45"/>
  <c r="AC27" i="45"/>
  <c r="AD26" i="45"/>
  <c r="X27" i="45"/>
  <c r="AB270" i="43"/>
  <c r="AB250" i="43"/>
  <c r="AC16" i="43"/>
  <c r="AB16" i="43"/>
  <c r="AC24" i="43"/>
  <c r="AW24" i="43" s="1"/>
  <c r="AB24" i="43"/>
  <c r="AV24" i="43" s="1"/>
  <c r="AC185" i="43"/>
  <c r="AW185" i="43" s="1"/>
  <c r="AB185" i="43"/>
  <c r="AC189" i="43"/>
  <c r="AB189" i="43"/>
  <c r="AC191" i="43"/>
  <c r="AW191" i="43" s="1"/>
  <c r="AB191" i="43"/>
  <c r="AC210" i="43"/>
  <c r="AW210" i="43" s="1"/>
  <c r="AB210" i="43"/>
  <c r="AV210" i="43" s="1"/>
  <c r="AC227" i="43"/>
  <c r="AW227" i="43" s="1"/>
  <c r="AB227" i="43"/>
  <c r="AC235" i="43"/>
  <c r="AW235" i="43" s="1"/>
  <c r="AB235" i="43"/>
  <c r="AV235" i="43" s="1"/>
  <c r="AC239" i="43"/>
  <c r="AW239" i="43" s="1"/>
  <c r="AB239" i="43"/>
  <c r="AC258" i="43"/>
  <c r="AW258" i="43" s="1"/>
  <c r="AB258" i="43"/>
  <c r="AV258" i="43" s="1"/>
  <c r="AC320" i="43"/>
  <c r="AW320" i="43" s="1"/>
  <c r="AB320" i="43"/>
  <c r="AB370" i="43"/>
  <c r="AV370" i="43" s="1"/>
  <c r="AC14" i="43"/>
  <c r="AB14" i="43"/>
  <c r="AC28" i="43"/>
  <c r="AB28" i="43"/>
  <c r="AC58" i="43"/>
  <c r="AW58" i="43" s="1"/>
  <c r="AB58" i="43"/>
  <c r="AC98" i="43"/>
  <c r="AB98" i="43"/>
  <c r="AS112" i="43"/>
  <c r="AB112" i="43"/>
  <c r="AB114" i="43" s="1"/>
  <c r="AC152" i="43"/>
  <c r="AB152" i="43"/>
  <c r="AC164" i="43"/>
  <c r="AW164" i="43" s="1"/>
  <c r="AB164" i="43"/>
  <c r="AC166" i="43"/>
  <c r="AW166" i="43" s="1"/>
  <c r="AB166" i="43"/>
  <c r="AV166" i="43" s="1"/>
  <c r="AC186" i="43"/>
  <c r="AW186" i="43" s="1"/>
  <c r="AB186" i="43"/>
  <c r="AC192" i="43"/>
  <c r="AW192" i="43" s="1"/>
  <c r="AB192" i="43"/>
  <c r="AC212" i="43"/>
  <c r="AW212" i="43" s="1"/>
  <c r="AB212" i="43"/>
  <c r="AB222" i="43"/>
  <c r="AV222" i="43" s="1"/>
  <c r="AC295" i="43"/>
  <c r="AW295" i="43" s="1"/>
  <c r="AB295" i="43"/>
  <c r="AV295" i="43" s="1"/>
  <c r="AS296" i="43"/>
  <c r="AB296" i="43"/>
  <c r="AV296" i="43" s="1"/>
  <c r="AB298" i="43"/>
  <c r="AV298" i="43" s="1"/>
  <c r="AS324" i="43"/>
  <c r="AB324" i="43"/>
  <c r="AV324" i="43" s="1"/>
  <c r="AC387" i="43"/>
  <c r="AW387" i="43" s="1"/>
  <c r="AB387" i="43"/>
  <c r="AB391" i="43" s="1"/>
  <c r="AC419" i="43"/>
  <c r="AW419" i="43" s="1"/>
  <c r="AB419" i="43"/>
  <c r="AV419" i="43" s="1"/>
  <c r="AS445" i="43"/>
  <c r="AB445" i="43"/>
  <c r="AB446" i="43"/>
  <c r="AV446" i="43" s="1"/>
  <c r="AS447" i="43"/>
  <c r="AB447" i="43"/>
  <c r="AV447" i="43" s="1"/>
  <c r="AC32" i="43"/>
  <c r="AW32" i="43" s="1"/>
  <c r="AB32" i="43"/>
  <c r="AV32" i="43" s="1"/>
  <c r="AC42" i="43"/>
  <c r="AW42" i="43" s="1"/>
  <c r="AB42" i="43"/>
  <c r="AV42" i="43" s="1"/>
  <c r="AC51" i="43"/>
  <c r="AW51" i="43" s="1"/>
  <c r="AB51" i="43"/>
  <c r="AV51" i="43" s="1"/>
  <c r="AC70" i="43"/>
  <c r="AW70" i="43" s="1"/>
  <c r="AB70" i="43"/>
  <c r="AB72" i="43" s="1"/>
  <c r="AB106" i="43"/>
  <c r="AV106" i="43" s="1"/>
  <c r="AC130" i="43"/>
  <c r="AW130" i="43" s="1"/>
  <c r="AB130" i="43"/>
  <c r="AC154" i="43"/>
  <c r="AW154" i="43" s="1"/>
  <c r="AB154" i="43"/>
  <c r="AV154" i="43" s="1"/>
  <c r="AC167" i="43"/>
  <c r="AW167" i="43" s="1"/>
  <c r="AB167" i="43"/>
  <c r="AC187" i="43"/>
  <c r="AW187" i="43" s="1"/>
  <c r="AB187" i="43"/>
  <c r="AC193" i="43"/>
  <c r="AW193" i="43" s="1"/>
  <c r="AB193" i="43"/>
  <c r="AC301" i="43"/>
  <c r="AW301" i="43" s="1"/>
  <c r="AB301" i="43"/>
  <c r="AV301" i="43" s="1"/>
  <c r="AC303" i="43"/>
  <c r="AW303" i="43" s="1"/>
  <c r="AB303" i="43"/>
  <c r="AC309" i="43"/>
  <c r="AW309" i="43" s="1"/>
  <c r="AB309" i="43"/>
  <c r="AV309" i="43" s="1"/>
  <c r="AB393" i="43"/>
  <c r="AV393" i="43" s="1"/>
  <c r="AC404" i="43"/>
  <c r="AW404" i="43" s="1"/>
  <c r="AB404" i="43"/>
  <c r="AV404" i="43" s="1"/>
  <c r="AC410" i="43"/>
  <c r="AW410" i="43" s="1"/>
  <c r="AB410" i="43"/>
  <c r="AC436" i="43"/>
  <c r="AB436" i="43"/>
  <c r="AB442" i="43" s="1"/>
  <c r="AS443" i="43"/>
  <c r="AB443" i="43"/>
  <c r="AC15" i="43"/>
  <c r="AW15" i="43" s="1"/>
  <c r="AB15" i="43"/>
  <c r="AC22" i="43"/>
  <c r="AW22" i="43" s="1"/>
  <c r="AB22" i="43"/>
  <c r="AC23" i="43"/>
  <c r="AW23" i="43" s="1"/>
  <c r="AB23" i="43"/>
  <c r="AV23" i="43" s="1"/>
  <c r="AC25" i="43"/>
  <c r="AW25" i="43" s="1"/>
  <c r="AB25" i="43"/>
  <c r="AC80" i="43"/>
  <c r="AW80" i="43" s="1"/>
  <c r="AB80" i="43"/>
  <c r="AC88" i="43"/>
  <c r="AW88" i="43" s="1"/>
  <c r="AB88" i="43"/>
  <c r="AB141" i="43"/>
  <c r="AV141" i="43" s="1"/>
  <c r="AB144" i="43"/>
  <c r="AV144" i="43" s="1"/>
  <c r="AC148" i="43"/>
  <c r="AW148" i="43" s="1"/>
  <c r="AB148" i="43"/>
  <c r="AV148" i="43" s="1"/>
  <c r="AS149" i="43"/>
  <c r="AB149" i="43"/>
  <c r="AC182" i="43"/>
  <c r="AW182" i="43" s="1"/>
  <c r="AB182" i="43"/>
  <c r="AC184" i="43"/>
  <c r="AW184" i="43" s="1"/>
  <c r="AB184" i="43"/>
  <c r="AS229" i="43"/>
  <c r="AB229" i="43"/>
  <c r="AV229" i="43" s="1"/>
  <c r="AC259" i="43"/>
  <c r="AW259" i="43" s="1"/>
  <c r="AB259" i="43"/>
  <c r="AC322" i="43"/>
  <c r="AB322" i="43"/>
  <c r="AB325" i="43" s="1"/>
  <c r="AC351" i="43"/>
  <c r="AW351" i="43" s="1"/>
  <c r="AB351" i="43"/>
  <c r="AC371" i="43"/>
  <c r="AW371" i="43" s="1"/>
  <c r="AB371" i="43"/>
  <c r="AC27" i="43"/>
  <c r="AW27" i="43" s="1"/>
  <c r="AB27" i="43"/>
  <c r="AC57" i="43"/>
  <c r="AW57" i="43" s="1"/>
  <c r="AB57" i="43"/>
  <c r="AC66" i="43"/>
  <c r="AW66" i="43" s="1"/>
  <c r="AB66" i="43"/>
  <c r="AC94" i="43"/>
  <c r="AW94" i="43" s="1"/>
  <c r="AB94" i="43"/>
  <c r="AB97" i="43" s="1"/>
  <c r="AC99" i="43"/>
  <c r="AW99" i="43" s="1"/>
  <c r="AB99" i="43"/>
  <c r="AC128" i="43"/>
  <c r="AW128" i="43" s="1"/>
  <c r="AB128" i="43"/>
  <c r="AV128" i="43" s="1"/>
  <c r="AC163" i="43"/>
  <c r="AB163" i="43"/>
  <c r="AC165" i="43"/>
  <c r="AW165" i="43" s="1"/>
  <c r="AB165" i="43"/>
  <c r="AV165" i="43" s="1"/>
  <c r="AB221" i="43"/>
  <c r="AV221" i="43" s="1"/>
  <c r="AC241" i="43"/>
  <c r="AW241" i="43" s="1"/>
  <c r="AB241" i="43"/>
  <c r="AV241" i="43" s="1"/>
  <c r="AC281" i="43"/>
  <c r="AW281" i="43" s="1"/>
  <c r="AB281" i="43"/>
  <c r="AB294" i="43"/>
  <c r="AV294" i="43" s="1"/>
  <c r="AC350" i="43"/>
  <c r="AW350" i="43" s="1"/>
  <c r="AB350" i="43"/>
  <c r="AB354" i="43" s="1"/>
  <c r="AC31" i="43"/>
  <c r="AW31" i="43" s="1"/>
  <c r="AB31" i="43"/>
  <c r="AV31" i="43" s="1"/>
  <c r="AS38" i="43"/>
  <c r="AB38" i="43"/>
  <c r="AC45" i="43"/>
  <c r="AW45" i="43" s="1"/>
  <c r="AB45" i="43"/>
  <c r="AC59" i="43"/>
  <c r="AW59" i="43" s="1"/>
  <c r="AB59" i="43"/>
  <c r="AC101" i="43"/>
  <c r="AB101" i="43"/>
  <c r="AB104" i="43" s="1"/>
  <c r="AC115" i="43"/>
  <c r="AW115" i="43" s="1"/>
  <c r="AB115" i="43"/>
  <c r="AB119" i="43" s="1"/>
  <c r="AC205" i="43"/>
  <c r="AW205" i="43" s="1"/>
  <c r="AB205" i="43"/>
  <c r="AB207" i="43" s="1"/>
  <c r="AC300" i="43"/>
  <c r="AW300" i="43" s="1"/>
  <c r="AB300" i="43"/>
  <c r="AC302" i="43"/>
  <c r="AW302" i="43" s="1"/>
  <c r="AB302" i="43"/>
  <c r="AC304" i="43"/>
  <c r="AW304" i="43" s="1"/>
  <c r="AB304" i="43"/>
  <c r="AC308" i="43"/>
  <c r="AW308" i="43" s="1"/>
  <c r="AB308" i="43"/>
  <c r="AV308" i="43" s="1"/>
  <c r="AC338" i="43"/>
  <c r="AW338" i="43" s="1"/>
  <c r="AB338" i="43"/>
  <c r="AC409" i="43"/>
  <c r="AW409" i="43" s="1"/>
  <c r="AB409" i="43"/>
  <c r="AC37" i="43"/>
  <c r="AW37" i="43" s="1"/>
  <c r="AB37" i="43"/>
  <c r="AB39" i="43" s="1"/>
  <c r="AC50" i="43"/>
  <c r="AB50" i="43"/>
  <c r="AC53" i="43"/>
  <c r="AW53" i="43" s="1"/>
  <c r="AB53" i="43"/>
  <c r="AB56" i="43" s="1"/>
  <c r="AC74" i="43"/>
  <c r="AW74" i="43" s="1"/>
  <c r="AB74" i="43"/>
  <c r="AV74" i="43" s="1"/>
  <c r="AC75" i="43"/>
  <c r="AW75" i="43" s="1"/>
  <c r="AB75" i="43"/>
  <c r="AC81" i="43"/>
  <c r="AW81" i="43" s="1"/>
  <c r="AB81" i="43"/>
  <c r="AV81" i="43" s="1"/>
  <c r="AC85" i="43"/>
  <c r="AW85" i="43" s="1"/>
  <c r="AB85" i="43"/>
  <c r="AB107" i="43"/>
  <c r="AV107" i="43" s="1"/>
  <c r="AS132" i="43"/>
  <c r="AB132" i="43"/>
  <c r="AC175" i="43"/>
  <c r="AW175" i="43" s="1"/>
  <c r="AB175" i="43"/>
  <c r="AS176" i="43"/>
  <c r="AB176" i="43"/>
  <c r="AV176" i="43" s="1"/>
  <c r="AS178" i="43"/>
  <c r="AB178" i="43"/>
  <c r="AS180" i="43"/>
  <c r="AB180" i="43"/>
  <c r="AV180" i="43" s="1"/>
  <c r="AC190" i="43"/>
  <c r="AW190" i="43" s="1"/>
  <c r="AB190" i="43"/>
  <c r="AV190" i="43" s="1"/>
  <c r="AC208" i="43"/>
  <c r="AB208" i="43"/>
  <c r="AC209" i="43"/>
  <c r="AW209" i="43" s="1"/>
  <c r="AB209" i="43"/>
  <c r="AC307" i="43"/>
  <c r="AB307" i="43"/>
  <c r="AB310" i="43" s="1"/>
  <c r="W318" i="43"/>
  <c r="AB317" i="43"/>
  <c r="AC340" i="43"/>
  <c r="AW340" i="43" s="1"/>
  <c r="AB340" i="43"/>
  <c r="AV340" i="43" s="1"/>
  <c r="AC344" i="43"/>
  <c r="AW344" i="43" s="1"/>
  <c r="AB344" i="43"/>
  <c r="AC347" i="43"/>
  <c r="AW347" i="43" s="1"/>
  <c r="AB347" i="43"/>
  <c r="AV347" i="43" s="1"/>
  <c r="AC381" i="43"/>
  <c r="AB381" i="43"/>
  <c r="AB397" i="43"/>
  <c r="AV397" i="43" s="1"/>
  <c r="I131" i="44"/>
  <c r="AS113" i="44"/>
  <c r="AS114" i="44" s="1"/>
  <c r="V455" i="43"/>
  <c r="O13" i="45" s="1"/>
  <c r="AE455" i="43"/>
  <c r="X13" i="45" s="1"/>
  <c r="AM455" i="43"/>
  <c r="AF13" i="45" s="1"/>
  <c r="T455" i="43"/>
  <c r="M13" i="45" s="1"/>
  <c r="Y455" i="43"/>
  <c r="R13" i="45" s="1"/>
  <c r="AI455" i="43"/>
  <c r="AB13" i="45" s="1"/>
  <c r="X455" i="43"/>
  <c r="Q13" i="45" s="1"/>
  <c r="AH455" i="43"/>
  <c r="AA13" i="45" s="1"/>
  <c r="AN455" i="43"/>
  <c r="AG13" i="45" s="1"/>
  <c r="U455" i="43"/>
  <c r="N13" i="45" s="1"/>
  <c r="AD455" i="43"/>
  <c r="W13" i="45" s="1"/>
  <c r="AJ455" i="43"/>
  <c r="AC13" i="45" s="1"/>
  <c r="P131" i="44"/>
  <c r="AF129" i="44"/>
  <c r="Z34" i="44"/>
  <c r="AF34" i="44"/>
  <c r="AP136" i="44"/>
  <c r="AQ73" i="44"/>
  <c r="AY73" i="44" s="1"/>
  <c r="AQ119" i="44"/>
  <c r="AY119" i="44" s="1"/>
  <c r="AB35" i="44"/>
  <c r="AV35" i="44" s="1"/>
  <c r="AQ117" i="44"/>
  <c r="AY117" i="44" s="1"/>
  <c r="AQ15" i="44"/>
  <c r="AY15" i="44" s="1"/>
  <c r="AQ70" i="44"/>
  <c r="AY70" i="44" s="1"/>
  <c r="AQ46" i="44"/>
  <c r="AY46" i="44" s="1"/>
  <c r="AB65" i="44"/>
  <c r="AV65" i="44" s="1"/>
  <c r="AO104" i="44"/>
  <c r="AB64" i="44"/>
  <c r="AV64" i="44" s="1"/>
  <c r="AQ75" i="44"/>
  <c r="AY75" i="44" s="1"/>
  <c r="W114" i="44"/>
  <c r="AQ105" i="43"/>
  <c r="AY105" i="43" s="1"/>
  <c r="AX111" i="43"/>
  <c r="AP29" i="43"/>
  <c r="AQ28" i="43"/>
  <c r="AY28" i="43" s="1"/>
  <c r="AQ106" i="43"/>
  <c r="AY106" i="43" s="1"/>
  <c r="AA385" i="43"/>
  <c r="AX76" i="43"/>
  <c r="BA105" i="43"/>
  <c r="BA108" i="43" s="1"/>
  <c r="AO43" i="43"/>
  <c r="AQ54" i="43"/>
  <c r="AY54" i="43" s="1"/>
  <c r="AQ390" i="43"/>
  <c r="AY390" i="43" s="1"/>
  <c r="AS81" i="43"/>
  <c r="AQ110" i="43"/>
  <c r="AY110" i="43" s="1"/>
  <c r="AQ358" i="43"/>
  <c r="AY358" i="43" s="1"/>
  <c r="AQ57" i="43"/>
  <c r="AY57" i="43" s="1"/>
  <c r="AQ71" i="43"/>
  <c r="AY71" i="43" s="1"/>
  <c r="AQ255" i="43"/>
  <c r="AY255" i="43" s="1"/>
  <c r="AQ404" i="43"/>
  <c r="AY404" i="43" s="1"/>
  <c r="U458" i="43"/>
  <c r="AQ215" i="43"/>
  <c r="AY215" i="43" s="1"/>
  <c r="AQ45" i="43"/>
  <c r="AY45" i="43" s="1"/>
  <c r="AQ109" i="43"/>
  <c r="Z328" i="43"/>
  <c r="AO21" i="43"/>
  <c r="AV25" i="43"/>
  <c r="AS25" i="43"/>
  <c r="BA27" i="43"/>
  <c r="BA29" i="43" s="1"/>
  <c r="AA37" i="43"/>
  <c r="AO89" i="43"/>
  <c r="AF93" i="43"/>
  <c r="AQ112" i="43"/>
  <c r="AY112" i="43" s="1"/>
  <c r="AQ134" i="43"/>
  <c r="AY134" i="43" s="1"/>
  <c r="AV178" i="43"/>
  <c r="AS205" i="43"/>
  <c r="BA317" i="43"/>
  <c r="BA318" i="43" s="1"/>
  <c r="AQ15" i="43"/>
  <c r="AY15" i="43" s="1"/>
  <c r="AF36" i="43"/>
  <c r="AF39" i="43"/>
  <c r="AF67" i="43"/>
  <c r="W87" i="43"/>
  <c r="BA89" i="43"/>
  <c r="AQ132" i="43"/>
  <c r="AY132" i="43" s="1"/>
  <c r="AQ185" i="43"/>
  <c r="AY185" i="43" s="1"/>
  <c r="AQ217" i="43"/>
  <c r="AY217" i="43" s="1"/>
  <c r="AQ393" i="43"/>
  <c r="AY393" i="43" s="1"/>
  <c r="AJ613" i="43"/>
  <c r="AQ31" i="43"/>
  <c r="AY31" i="43" s="1"/>
  <c r="AO36" i="43"/>
  <c r="AP52" i="43"/>
  <c r="AV66" i="43"/>
  <c r="AS66" i="43"/>
  <c r="AC82" i="43"/>
  <c r="AP82" i="43"/>
  <c r="AZ87" i="43"/>
  <c r="AZ89" i="43" s="1"/>
  <c r="AO100" i="43"/>
  <c r="W114" i="43"/>
  <c r="AA175" i="43"/>
  <c r="AS175" i="43"/>
  <c r="AQ186" i="43"/>
  <c r="AY186" i="43" s="1"/>
  <c r="AV227" i="43"/>
  <c r="AS227" i="43"/>
  <c r="AQ322" i="43"/>
  <c r="AY322" i="43" s="1"/>
  <c r="AP336" i="43"/>
  <c r="AQ363" i="43"/>
  <c r="AY363" i="43" s="1"/>
  <c r="AZ28" i="43"/>
  <c r="AZ29" i="43" s="1"/>
  <c r="BA50" i="43"/>
  <c r="BA52" i="43" s="1"/>
  <c r="AP67" i="43"/>
  <c r="AV115" i="43"/>
  <c r="W119" i="43"/>
  <c r="AS148" i="43"/>
  <c r="AZ161" i="43"/>
  <c r="AS235" i="43"/>
  <c r="AA255" i="43"/>
  <c r="AJ458" i="43"/>
  <c r="AO17" i="43"/>
  <c r="AQ30" i="43"/>
  <c r="AY30" i="43" s="1"/>
  <c r="Z49" i="43"/>
  <c r="AA62" i="43"/>
  <c r="AA143" i="43"/>
  <c r="AO156" i="43"/>
  <c r="AQ184" i="43"/>
  <c r="AY184" i="43" s="1"/>
  <c r="AQ377" i="43"/>
  <c r="AY377" i="43" s="1"/>
  <c r="AV387" i="43"/>
  <c r="AS387" i="43"/>
  <c r="AA400" i="43"/>
  <c r="AA422" i="43"/>
  <c r="AD458" i="43"/>
  <c r="BA119" i="43"/>
  <c r="Q458" i="43"/>
  <c r="AX119" i="43"/>
  <c r="AX316" i="43"/>
  <c r="AX33" i="43"/>
  <c r="M458" i="43"/>
  <c r="AQ16" i="44"/>
  <c r="AY16" i="44" s="1"/>
  <c r="AQ45" i="44"/>
  <c r="AY45" i="44" s="1"/>
  <c r="BA55" i="44"/>
  <c r="AA75" i="44"/>
  <c r="AQ98" i="44"/>
  <c r="AY98" i="44" s="1"/>
  <c r="AQ99" i="44"/>
  <c r="AY99" i="44" s="1"/>
  <c r="AQ115" i="44"/>
  <c r="AY115" i="44" s="1"/>
  <c r="BA14" i="44"/>
  <c r="BA136" i="44" s="1"/>
  <c r="AF27" i="44"/>
  <c r="AQ71" i="44"/>
  <c r="AY71" i="44" s="1"/>
  <c r="AQ102" i="44"/>
  <c r="AY102" i="44" s="1"/>
  <c r="AB63" i="44"/>
  <c r="AV63" i="44" s="1"/>
  <c r="AO76" i="44"/>
  <c r="AO136" i="44"/>
  <c r="AZ16" i="44"/>
  <c r="AZ18" i="44" s="1"/>
  <c r="AB40" i="44"/>
  <c r="AV40" i="44" s="1"/>
  <c r="AC75" i="44"/>
  <c r="AW75" i="44" s="1"/>
  <c r="Z94" i="44"/>
  <c r="AS91" i="44"/>
  <c r="AO100" i="44"/>
  <c r="AQ97" i="44"/>
  <c r="AY97" i="44" s="1"/>
  <c r="AX104" i="44"/>
  <c r="AQ122" i="44"/>
  <c r="AY122" i="44" s="1"/>
  <c r="Z143" i="44"/>
  <c r="AA91" i="44"/>
  <c r="AT91" i="44"/>
  <c r="AT94" i="44" s="1"/>
  <c r="Z112" i="44"/>
  <c r="AT107" i="44"/>
  <c r="AT112" i="44" s="1"/>
  <c r="AA128" i="44"/>
  <c r="AA36" i="44"/>
  <c r="Z55" i="44"/>
  <c r="AT26" i="44"/>
  <c r="AT64" i="44"/>
  <c r="AT69" i="44" s="1"/>
  <c r="AA64" i="44"/>
  <c r="AT113" i="44"/>
  <c r="AT114" i="44" s="1"/>
  <c r="AA113" i="44"/>
  <c r="AA114" i="44" s="1"/>
  <c r="Z114" i="44"/>
  <c r="AZ121" i="44"/>
  <c r="AQ121" i="44"/>
  <c r="AY121" i="44" s="1"/>
  <c r="AP41" i="44"/>
  <c r="AC37" i="44"/>
  <c r="AW37" i="44" s="1"/>
  <c r="AB37" i="44"/>
  <c r="AV37" i="44" s="1"/>
  <c r="AA37" i="44"/>
  <c r="AF94" i="44"/>
  <c r="AX91" i="44"/>
  <c r="AX94" i="44" s="1"/>
  <c r="AC119" i="44"/>
  <c r="AW119" i="44" s="1"/>
  <c r="AB119" i="44"/>
  <c r="AV119" i="44" s="1"/>
  <c r="Z13" i="44"/>
  <c r="S136" i="44"/>
  <c r="AQ17" i="44"/>
  <c r="AY17" i="44" s="1"/>
  <c r="AO18" i="44"/>
  <c r="AO27" i="44"/>
  <c r="AT25" i="44"/>
  <c r="Z142" i="44"/>
  <c r="AQ25" i="44"/>
  <c r="AY25" i="44" s="1"/>
  <c r="AS37" i="44"/>
  <c r="W42" i="44"/>
  <c r="AC42" i="44" s="1"/>
  <c r="AC48" i="44" s="1"/>
  <c r="AP48" i="44"/>
  <c r="AZ49" i="44"/>
  <c r="AZ55" i="44" s="1"/>
  <c r="AO55" i="44"/>
  <c r="AC68" i="44"/>
  <c r="AW68" i="44" s="1"/>
  <c r="AB68" i="44"/>
  <c r="AV68" i="44" s="1"/>
  <c r="AA68" i="44"/>
  <c r="Z69" i="44"/>
  <c r="AP69" i="44"/>
  <c r="AX70" i="44"/>
  <c r="AX76" i="44" s="1"/>
  <c r="AF76" i="44"/>
  <c r="AC87" i="44"/>
  <c r="AW87" i="44" s="1"/>
  <c r="AS87" i="44"/>
  <c r="AA87" i="44"/>
  <c r="AA116" i="44"/>
  <c r="AP129" i="44"/>
  <c r="AX69" i="44"/>
  <c r="AC67" i="44"/>
  <c r="AW67" i="44" s="1"/>
  <c r="AB67" i="44"/>
  <c r="AV67" i="44" s="1"/>
  <c r="AP100" i="44"/>
  <c r="BA95" i="44"/>
  <c r="BA100" i="44" s="1"/>
  <c r="W101" i="44"/>
  <c r="AB101" i="44" s="1"/>
  <c r="AB111" i="44"/>
  <c r="AV111" i="44" s="1"/>
  <c r="AS111" i="44"/>
  <c r="AA111" i="44"/>
  <c r="AC118" i="44"/>
  <c r="AW118" i="44" s="1"/>
  <c r="AS118" i="44"/>
  <c r="AA118" i="44"/>
  <c r="AC127" i="44"/>
  <c r="AW127" i="44" s="1"/>
  <c r="AA127" i="44"/>
  <c r="AQ21" i="44"/>
  <c r="AY21" i="44" s="1"/>
  <c r="AZ42" i="44"/>
  <c r="AO48" i="44"/>
  <c r="AQ42" i="44"/>
  <c r="AY42" i="44" s="1"/>
  <c r="AZ82" i="44"/>
  <c r="AQ82" i="44"/>
  <c r="AY82" i="44" s="1"/>
  <c r="AQ14" i="44"/>
  <c r="AY14" i="44" s="1"/>
  <c r="S143" i="44"/>
  <c r="W26" i="44"/>
  <c r="AS26" i="44" s="1"/>
  <c r="AX28" i="44"/>
  <c r="AX34" i="44" s="1"/>
  <c r="BA48" i="44"/>
  <c r="AQ44" i="44"/>
  <c r="AY44" i="44" s="1"/>
  <c r="AZ45" i="44"/>
  <c r="W49" i="44"/>
  <c r="W55" i="44" s="1"/>
  <c r="Z62" i="44"/>
  <c r="AT56" i="44"/>
  <c r="AT62" i="44" s="1"/>
  <c r="AZ72" i="44"/>
  <c r="AQ72" i="44"/>
  <c r="AY72" i="44" s="1"/>
  <c r="AC80" i="44"/>
  <c r="AW80" i="44" s="1"/>
  <c r="AB80" i="44"/>
  <c r="AV80" i="44" s="1"/>
  <c r="BA94" i="44"/>
  <c r="AB92" i="44"/>
  <c r="AV92" i="44" s="1"/>
  <c r="AS92" i="44"/>
  <c r="AC92" i="44"/>
  <c r="AW92" i="44" s="1"/>
  <c r="AA92" i="44"/>
  <c r="BA113" i="44"/>
  <c r="BA114" i="44" s="1"/>
  <c r="AQ113" i="44"/>
  <c r="AY113" i="44" s="1"/>
  <c r="AY114" i="44" s="1"/>
  <c r="AA124" i="44"/>
  <c r="AS124" i="44"/>
  <c r="AQ22" i="44"/>
  <c r="AY22" i="44" s="1"/>
  <c r="AF41" i="44"/>
  <c r="BA35" i="44"/>
  <c r="BA41" i="44" s="1"/>
  <c r="AB36" i="44"/>
  <c r="AV36" i="44" s="1"/>
  <c r="AB39" i="44"/>
  <c r="AV39" i="44" s="1"/>
  <c r="AA40" i="44"/>
  <c r="AZ43" i="44"/>
  <c r="AQ47" i="44"/>
  <c r="AY47" i="44" s="1"/>
  <c r="AF62" i="44"/>
  <c r="AX56" i="44"/>
  <c r="AX62" i="44" s="1"/>
  <c r="AS65" i="44"/>
  <c r="AZ73" i="44"/>
  <c r="AQ74" i="44"/>
  <c r="AY74" i="44" s="1"/>
  <c r="AQ78" i="44"/>
  <c r="AY78" i="44" s="1"/>
  <c r="AF90" i="44"/>
  <c r="AX84" i="44"/>
  <c r="AX90" i="44" s="1"/>
  <c r="AQ95" i="44"/>
  <c r="AY95" i="44" s="1"/>
  <c r="AQ96" i="44"/>
  <c r="AY96" i="44" s="1"/>
  <c r="AZ102" i="44"/>
  <c r="AZ104" i="44" s="1"/>
  <c r="AT105" i="44"/>
  <c r="AT106" i="44" s="1"/>
  <c r="AF112" i="44"/>
  <c r="AX107" i="44"/>
  <c r="AX112" i="44" s="1"/>
  <c r="AQ126" i="44"/>
  <c r="AY126" i="44" s="1"/>
  <c r="AD133" i="44"/>
  <c r="AT29" i="44"/>
  <c r="AT34" i="44" s="1"/>
  <c r="AT49" i="44"/>
  <c r="AT55" i="44" s="1"/>
  <c r="AP55" i="44"/>
  <c r="AF69" i="44"/>
  <c r="W76" i="44"/>
  <c r="Z83" i="44"/>
  <c r="AF83" i="44"/>
  <c r="AF100" i="44"/>
  <c r="AX124" i="44"/>
  <c r="AX129" i="44" s="1"/>
  <c r="AQ23" i="44"/>
  <c r="AY23" i="44" s="1"/>
  <c r="Z41" i="44"/>
  <c r="AA65" i="44"/>
  <c r="AQ105" i="44"/>
  <c r="AY105" i="44" s="1"/>
  <c r="AY106" i="44" s="1"/>
  <c r="AO106" i="44"/>
  <c r="AQ120" i="44"/>
  <c r="AY120" i="44" s="1"/>
  <c r="AZ122" i="44"/>
  <c r="AC68" i="43"/>
  <c r="AW68" i="43" s="1"/>
  <c r="AA68" i="43"/>
  <c r="AQ70" i="43"/>
  <c r="AY70" i="43" s="1"/>
  <c r="BA70" i="43"/>
  <c r="BA72" i="43" s="1"/>
  <c r="AT409" i="43"/>
  <c r="AA409" i="43"/>
  <c r="AE613" i="43"/>
  <c r="AO468" i="43"/>
  <c r="AH36" i="45" s="1"/>
  <c r="AQ12" i="43"/>
  <c r="AY12" i="43" s="1"/>
  <c r="AO13" i="43"/>
  <c r="AO46" i="43"/>
  <c r="AQ44" i="43"/>
  <c r="AZ242" i="43"/>
  <c r="AQ242" i="43"/>
  <c r="AY242" i="43" s="1"/>
  <c r="AZ40" i="43"/>
  <c r="AZ43" i="43" s="1"/>
  <c r="AQ40" i="43"/>
  <c r="AY40" i="43" s="1"/>
  <c r="BA44" i="43"/>
  <c r="BA46" i="43" s="1"/>
  <c r="AP46" i="43"/>
  <c r="AZ135" i="43"/>
  <c r="AQ135" i="43"/>
  <c r="AY135" i="43" s="1"/>
  <c r="AZ164" i="43"/>
  <c r="AO168" i="43"/>
  <c r="AZ334" i="43"/>
  <c r="AQ334" i="43"/>
  <c r="AY334" i="43" s="1"/>
  <c r="AS352" i="43"/>
  <c r="AV352" i="43"/>
  <c r="BA362" i="43"/>
  <c r="BA365" i="43" s="1"/>
  <c r="AQ362" i="43"/>
  <c r="AY362" i="43" s="1"/>
  <c r="AC405" i="43"/>
  <c r="AW405" i="43" s="1"/>
  <c r="AS405" i="43"/>
  <c r="AV405" i="43"/>
  <c r="AZ12" i="43"/>
  <c r="AZ13" i="43" s="1"/>
  <c r="AQ14" i="43"/>
  <c r="AY14" i="43" s="1"/>
  <c r="AZ31" i="43"/>
  <c r="AZ33" i="43" s="1"/>
  <c r="W34" i="43"/>
  <c r="AQ59" i="43"/>
  <c r="AY59" i="43" s="1"/>
  <c r="AF64" i="43"/>
  <c r="W73" i="43"/>
  <c r="BA76" i="43"/>
  <c r="AX79" i="43"/>
  <c r="BA80" i="43"/>
  <c r="BA82" i="43" s="1"/>
  <c r="AZ99" i="43"/>
  <c r="AZ100" i="43" s="1"/>
  <c r="AQ99" i="43"/>
  <c r="AY99" i="43" s="1"/>
  <c r="AC123" i="43"/>
  <c r="AW123" i="43" s="1"/>
  <c r="AS123" i="43"/>
  <c r="AV123" i="43"/>
  <c r="AA123" i="43"/>
  <c r="AF145" i="43"/>
  <c r="AF200" i="43"/>
  <c r="AX195" i="43"/>
  <c r="AX200" i="43" s="1"/>
  <c r="AZ219" i="43"/>
  <c r="AQ305" i="43"/>
  <c r="AY305" i="43" s="1"/>
  <c r="BA305" i="43"/>
  <c r="W319" i="43"/>
  <c r="Z354" i="43"/>
  <c r="AT350" i="43"/>
  <c r="AT354" i="43" s="1"/>
  <c r="AZ360" i="43"/>
  <c r="AZ361" i="43" s="1"/>
  <c r="AQ360" i="43"/>
  <c r="AY360" i="43" s="1"/>
  <c r="BA374" i="43"/>
  <c r="AF407" i="43"/>
  <c r="AQ84" i="43"/>
  <c r="AY84" i="43" s="1"/>
  <c r="AZ84" i="43"/>
  <c r="AC95" i="43"/>
  <c r="AW95" i="43" s="1"/>
  <c r="AS95" i="43"/>
  <c r="AV95" i="43"/>
  <c r="AZ138" i="43"/>
  <c r="AQ138" i="43"/>
  <c r="AY138" i="43" s="1"/>
  <c r="AZ68" i="43"/>
  <c r="AQ68" i="43"/>
  <c r="AY68" i="43" s="1"/>
  <c r="AO76" i="43"/>
  <c r="AZ73" i="43"/>
  <c r="AQ239" i="43"/>
  <c r="AY239" i="43" s="1"/>
  <c r="AZ74" i="43"/>
  <c r="AQ74" i="43"/>
  <c r="AY74" i="43" s="1"/>
  <c r="AP139" i="43"/>
  <c r="AQ154" i="43"/>
  <c r="AY154" i="43" s="1"/>
  <c r="AC234" i="43"/>
  <c r="AW234" i="43" s="1"/>
  <c r="AS234" i="43"/>
  <c r="AV234" i="43"/>
  <c r="AQ258" i="43"/>
  <c r="AY258" i="43" s="1"/>
  <c r="AZ258" i="43"/>
  <c r="BA303" i="43"/>
  <c r="AQ303" i="43"/>
  <c r="AY303" i="43" s="1"/>
  <c r="AF318" i="43"/>
  <c r="AX317" i="43"/>
  <c r="AX318" i="43" s="1"/>
  <c r="AZ339" i="43"/>
  <c r="AQ339" i="43"/>
  <c r="AY339" i="43" s="1"/>
  <c r="BA348" i="43"/>
  <c r="AQ348" i="43"/>
  <c r="AY348" i="43" s="1"/>
  <c r="AF374" i="43"/>
  <c r="AX368" i="43"/>
  <c r="AX374" i="43" s="1"/>
  <c r="BA411" i="43"/>
  <c r="AQ411" i="43"/>
  <c r="AY411" i="43" s="1"/>
  <c r="AQ406" i="43"/>
  <c r="AY406" i="43" s="1"/>
  <c r="AZ406" i="43"/>
  <c r="AC369" i="43"/>
  <c r="AW369" i="43" s="1"/>
  <c r="AS369" i="43"/>
  <c r="AP468" i="43"/>
  <c r="AI36" i="45" s="1"/>
  <c r="AT17" i="43"/>
  <c r="AF49" i="43"/>
  <c r="AP56" i="43"/>
  <c r="AX65" i="43"/>
  <c r="AX67" i="43" s="1"/>
  <c r="AF79" i="43"/>
  <c r="AX89" i="43"/>
  <c r="AQ120" i="43"/>
  <c r="AY120" i="43" s="1"/>
  <c r="AQ208" i="43"/>
  <c r="AY208" i="43" s="1"/>
  <c r="W214" i="43"/>
  <c r="AS232" i="43"/>
  <c r="AV232" i="43"/>
  <c r="AP237" i="43"/>
  <c r="AP256" i="43"/>
  <c r="BA253" i="43"/>
  <c r="BA256" i="43" s="1"/>
  <c r="AC317" i="43"/>
  <c r="AC318" i="43" s="1"/>
  <c r="AS317" i="43"/>
  <c r="AS318" i="43" s="1"/>
  <c r="AP321" i="43"/>
  <c r="BA329" i="43"/>
  <c r="AA371" i="43"/>
  <c r="AS371" i="43"/>
  <c r="AZ378" i="43"/>
  <c r="AQ378" i="43"/>
  <c r="AY378" i="43" s="1"/>
  <c r="AC403" i="43"/>
  <c r="AW403" i="43" s="1"/>
  <c r="AS403" i="43"/>
  <c r="AV403" i="43"/>
  <c r="AT451" i="43"/>
  <c r="AQ16" i="43"/>
  <c r="AY16" i="43" s="1"/>
  <c r="AA19" i="43"/>
  <c r="AX43" i="43"/>
  <c r="AO49" i="43"/>
  <c r="Z60" i="43"/>
  <c r="AQ69" i="43"/>
  <c r="AY69" i="43" s="1"/>
  <c r="AO79" i="43"/>
  <c r="AO111" i="43"/>
  <c r="BA114" i="43"/>
  <c r="AO174" i="43"/>
  <c r="BA181" i="43"/>
  <c r="AP188" i="43"/>
  <c r="AQ183" i="43"/>
  <c r="AY183" i="43" s="1"/>
  <c r="AX194" i="43"/>
  <c r="AQ191" i="43"/>
  <c r="AY191" i="43" s="1"/>
  <c r="AP213" i="43"/>
  <c r="AA224" i="43"/>
  <c r="AQ238" i="43"/>
  <c r="AZ241" i="43"/>
  <c r="AQ241" i="43"/>
  <c r="AY241" i="43" s="1"/>
  <c r="AT270" i="43"/>
  <c r="AQ271" i="43"/>
  <c r="AY271" i="43" s="1"/>
  <c r="BA320" i="43"/>
  <c r="BA321" i="43" s="1"/>
  <c r="AQ323" i="43"/>
  <c r="AY323" i="43" s="1"/>
  <c r="AQ324" i="43"/>
  <c r="AY324" i="43" s="1"/>
  <c r="AQ347" i="43"/>
  <c r="AY347" i="43" s="1"/>
  <c r="AO354" i="43"/>
  <c r="AO365" i="43"/>
  <c r="AS404" i="43"/>
  <c r="AQ419" i="43"/>
  <c r="AY419" i="43" s="1"/>
  <c r="AZ446" i="43"/>
  <c r="AQ446" i="43"/>
  <c r="AY446" i="43" s="1"/>
  <c r="AQ447" i="43"/>
  <c r="AY447" i="43" s="1"/>
  <c r="AF451" i="43"/>
  <c r="AQ155" i="43"/>
  <c r="AY155" i="43" s="1"/>
  <c r="AX162" i="43"/>
  <c r="Z200" i="43"/>
  <c r="AA241" i="43"/>
  <c r="AO250" i="43"/>
  <c r="AX260" i="43"/>
  <c r="AO266" i="43"/>
  <c r="AO342" i="43"/>
  <c r="AX349" i="43"/>
  <c r="AF354" i="43"/>
  <c r="AQ357" i="43"/>
  <c r="AY357" i="43" s="1"/>
  <c r="AQ387" i="43"/>
  <c r="AY387" i="43" s="1"/>
  <c r="BA398" i="43"/>
  <c r="Z82" i="43"/>
  <c r="Z52" i="43"/>
  <c r="AA185" i="43"/>
  <c r="AA358" i="43"/>
  <c r="Z451" i="43"/>
  <c r="Z93" i="43"/>
  <c r="Z174" i="43"/>
  <c r="AT371" i="43"/>
  <c r="Z64" i="43"/>
  <c r="AA227" i="43"/>
  <c r="AA235" i="43"/>
  <c r="AA369" i="43"/>
  <c r="AT401" i="43"/>
  <c r="AA24" i="43"/>
  <c r="AT47" i="43"/>
  <c r="AT49" i="43" s="1"/>
  <c r="Z139" i="43"/>
  <c r="Z145" i="43"/>
  <c r="Z225" i="43"/>
  <c r="Z290" i="43"/>
  <c r="AA377" i="43"/>
  <c r="Z401" i="43"/>
  <c r="Z21" i="43"/>
  <c r="Z36" i="43"/>
  <c r="AA48" i="43"/>
  <c r="AA63" i="43"/>
  <c r="AA78" i="43"/>
  <c r="Z89" i="43"/>
  <c r="AA91" i="43"/>
  <c r="Z126" i="43"/>
  <c r="AA205" i="43"/>
  <c r="AA275" i="43"/>
  <c r="AA303" i="43"/>
  <c r="Z316" i="43"/>
  <c r="AT342" i="43"/>
  <c r="Z365" i="43"/>
  <c r="AA376" i="43"/>
  <c r="AA411" i="43"/>
  <c r="AA426" i="43"/>
  <c r="AC71" i="43"/>
  <c r="AW71" i="43" s="1"/>
  <c r="AA71" i="43"/>
  <c r="BA26" i="43"/>
  <c r="AC69" i="43"/>
  <c r="AW69" i="43" s="1"/>
  <c r="AA69" i="43"/>
  <c r="AC54" i="43"/>
  <c r="AW54" i="43" s="1"/>
  <c r="AA54" i="43"/>
  <c r="AA20" i="43"/>
  <c r="AV20" i="43"/>
  <c r="AT79" i="43"/>
  <c r="AX174" i="43"/>
  <c r="AC84" i="43"/>
  <c r="AW84" i="43" s="1"/>
  <c r="AA84" i="43"/>
  <c r="AZ15" i="43"/>
  <c r="AP17" i="43"/>
  <c r="AP33" i="43"/>
  <c r="AX47" i="43"/>
  <c r="AX49" i="43" s="1"/>
  <c r="AC55" i="43"/>
  <c r="AW55" i="43" s="1"/>
  <c r="AA55" i="43"/>
  <c r="W65" i="43"/>
  <c r="AB65" i="43" s="1"/>
  <c r="AB67" i="43" s="1"/>
  <c r="AT105" i="43"/>
  <c r="AT108" i="43" s="1"/>
  <c r="Z108" i="43"/>
  <c r="AC127" i="43"/>
  <c r="AW127" i="43" s="1"/>
  <c r="AA127" i="43"/>
  <c r="AQ137" i="43"/>
  <c r="AY137" i="43" s="1"/>
  <c r="AZ137" i="43"/>
  <c r="AF162" i="43"/>
  <c r="AT201" i="43"/>
  <c r="AT207" i="43" s="1"/>
  <c r="Z207" i="43"/>
  <c r="AC269" i="43"/>
  <c r="AW269" i="43" s="1"/>
  <c r="AS269" i="43"/>
  <c r="AA269" i="43"/>
  <c r="AQ308" i="43"/>
  <c r="AY308" i="43" s="1"/>
  <c r="AZ308" i="43"/>
  <c r="AO310" i="43"/>
  <c r="AC353" i="43"/>
  <c r="AW353" i="43" s="1"/>
  <c r="AS353" i="43"/>
  <c r="AA353" i="43"/>
  <c r="AT387" i="43"/>
  <c r="AA387" i="43"/>
  <c r="AQ32" i="43"/>
  <c r="AY32" i="43" s="1"/>
  <c r="AA42" i="43"/>
  <c r="W47" i="43"/>
  <c r="AO56" i="43"/>
  <c r="AZ53" i="43"/>
  <c r="AZ56" i="43" s="1"/>
  <c r="AT65" i="43"/>
  <c r="AT67" i="43" s="1"/>
  <c r="Z67" i="43"/>
  <c r="W82" i="43"/>
  <c r="AQ83" i="43"/>
  <c r="AA85" i="43"/>
  <c r="AP86" i="43"/>
  <c r="AT90" i="43"/>
  <c r="AT93" i="43" s="1"/>
  <c r="AT94" i="43"/>
  <c r="AT97" i="43" s="1"/>
  <c r="Z97" i="43"/>
  <c r="Z104" i="43"/>
  <c r="AT101" i="43"/>
  <c r="AT104" i="43" s="1"/>
  <c r="AQ128" i="43"/>
  <c r="AY128" i="43" s="1"/>
  <c r="BA152" i="43"/>
  <c r="BA156" i="43" s="1"/>
  <c r="AQ152" i="43"/>
  <c r="AY152" i="43" s="1"/>
  <c r="AQ165" i="43"/>
  <c r="AY165" i="43" s="1"/>
  <c r="AZ165" i="43"/>
  <c r="AZ212" i="43"/>
  <c r="AZ213" i="43" s="1"/>
  <c r="AQ212" i="43"/>
  <c r="AY212" i="43" s="1"/>
  <c r="AQ216" i="43"/>
  <c r="AY216" i="43" s="1"/>
  <c r="AP219" i="43"/>
  <c r="AT222" i="43"/>
  <c r="AT225" i="43" s="1"/>
  <c r="W238" i="43"/>
  <c r="W251" i="43"/>
  <c r="AO260" i="43"/>
  <c r="AZ257" i="43"/>
  <c r="AQ275" i="43"/>
  <c r="AY275" i="43" s="1"/>
  <c r="AZ275" i="43"/>
  <c r="BA301" i="43"/>
  <c r="AQ301" i="43"/>
  <c r="AY301" i="43" s="1"/>
  <c r="AZ330" i="43"/>
  <c r="AQ330" i="43"/>
  <c r="AY330" i="43" s="1"/>
  <c r="AZ364" i="43"/>
  <c r="AZ365" i="43" s="1"/>
  <c r="AQ364" i="43"/>
  <c r="AY364" i="43" s="1"/>
  <c r="W366" i="43"/>
  <c r="AC373" i="43"/>
  <c r="AW373" i="43" s="1"/>
  <c r="AS373" i="43"/>
  <c r="AA373" i="43"/>
  <c r="AC386" i="43"/>
  <c r="AW386" i="43" s="1"/>
  <c r="AS386" i="43"/>
  <c r="AV386" i="43"/>
  <c r="AA386" i="43"/>
  <c r="AZ392" i="43"/>
  <c r="AQ392" i="43"/>
  <c r="AY392" i="43" s="1"/>
  <c r="AF435" i="43"/>
  <c r="AX429" i="43"/>
  <c r="AX435" i="43" s="1"/>
  <c r="BA430" i="43"/>
  <c r="AP435" i="43"/>
  <c r="BA433" i="43"/>
  <c r="AQ433" i="43"/>
  <c r="AY433" i="43" s="1"/>
  <c r="AX34" i="43"/>
  <c r="AX36" i="43" s="1"/>
  <c r="AC41" i="43"/>
  <c r="AW41" i="43" s="1"/>
  <c r="AA41" i="43"/>
  <c r="AP60" i="43"/>
  <c r="AO72" i="43"/>
  <c r="Z119" i="43"/>
  <c r="AT115" i="43"/>
  <c r="AT119" i="43" s="1"/>
  <c r="AP133" i="43"/>
  <c r="BA127" i="43"/>
  <c r="AC129" i="43"/>
  <c r="AW129" i="43" s="1"/>
  <c r="AA129" i="43"/>
  <c r="BA130" i="43"/>
  <c r="AQ130" i="43"/>
  <c r="AY130" i="43" s="1"/>
  <c r="AX140" i="43"/>
  <c r="AX145" i="43" s="1"/>
  <c r="AP162" i="43"/>
  <c r="AT170" i="43"/>
  <c r="AT174" i="43" s="1"/>
  <c r="AX183" i="43"/>
  <c r="AX188" i="43" s="1"/>
  <c r="AF188" i="43"/>
  <c r="AZ193" i="43"/>
  <c r="AQ193" i="43"/>
  <c r="AY193" i="43" s="1"/>
  <c r="AS197" i="43"/>
  <c r="AC197" i="43"/>
  <c r="AW197" i="43" s="1"/>
  <c r="AT226" i="43"/>
  <c r="AT231" i="43" s="1"/>
  <c r="Z231" i="43"/>
  <c r="AC267" i="43"/>
  <c r="AW267" i="43" s="1"/>
  <c r="AS267" i="43"/>
  <c r="AA267" i="43"/>
  <c r="W283" i="43"/>
  <c r="AT294" i="43"/>
  <c r="Z299" i="43"/>
  <c r="AZ320" i="43"/>
  <c r="AZ321" i="43" s="1"/>
  <c r="AQ320" i="43"/>
  <c r="AY320" i="43" s="1"/>
  <c r="AT327" i="43"/>
  <c r="AT328" i="43" s="1"/>
  <c r="AP361" i="43"/>
  <c r="BA355" i="43"/>
  <c r="BA361" i="43" s="1"/>
  <c r="AQ355" i="43"/>
  <c r="AY355" i="43" s="1"/>
  <c r="AC389" i="43"/>
  <c r="AW389" i="43" s="1"/>
  <c r="AA389" i="43"/>
  <c r="AS389" i="43"/>
  <c r="AV389" i="43"/>
  <c r="AC406" i="43"/>
  <c r="AW406" i="43" s="1"/>
  <c r="AS406" i="43"/>
  <c r="AV406" i="43"/>
  <c r="W408" i="43"/>
  <c r="AX412" i="43"/>
  <c r="AX414" i="43" s="1"/>
  <c r="AF414" i="43"/>
  <c r="AZ430" i="43"/>
  <c r="AQ430" i="43"/>
  <c r="AY430" i="43" s="1"/>
  <c r="AZ16" i="43"/>
  <c r="AC38" i="43"/>
  <c r="AW38" i="43" s="1"/>
  <c r="AV38" i="43"/>
  <c r="AQ42" i="43"/>
  <c r="AY42" i="43" s="1"/>
  <c r="BA60" i="43"/>
  <c r="AP72" i="43"/>
  <c r="AP76" i="43"/>
  <c r="AT134" i="43"/>
  <c r="AT139" i="43" s="1"/>
  <c r="AO162" i="43"/>
  <c r="AZ157" i="43"/>
  <c r="AQ167" i="43"/>
  <c r="AY167" i="43" s="1"/>
  <c r="BA182" i="43"/>
  <c r="BA188" i="43" s="1"/>
  <c r="AO188" i="43"/>
  <c r="AF225" i="43"/>
  <c r="AX220" i="43"/>
  <c r="AX225" i="43" s="1"/>
  <c r="AT234" i="43"/>
  <c r="AT237" i="43" s="1"/>
  <c r="AA234" i="43"/>
  <c r="AA240" i="43"/>
  <c r="AC240" i="43"/>
  <c r="AW240" i="43" s="1"/>
  <c r="AP252" i="43"/>
  <c r="BA251" i="43"/>
  <c r="BA252" i="43" s="1"/>
  <c r="AQ273" i="43"/>
  <c r="AY273" i="43" s="1"/>
  <c r="AZ273" i="43"/>
  <c r="BA281" i="43"/>
  <c r="AQ281" i="43"/>
  <c r="AY281" i="43" s="1"/>
  <c r="BA12" i="43"/>
  <c r="BA13" i="43" s="1"/>
  <c r="AF17" i="43"/>
  <c r="AF21" i="43"/>
  <c r="AX18" i="43"/>
  <c r="AX21" i="43" s="1"/>
  <c r="AV19" i="43"/>
  <c r="AA23" i="43"/>
  <c r="Z26" i="43"/>
  <c r="AP26" i="43"/>
  <c r="AA27" i="43"/>
  <c r="AQ27" i="43"/>
  <c r="AO29" i="43"/>
  <c r="W30" i="43"/>
  <c r="AA35" i="43"/>
  <c r="AT37" i="43"/>
  <c r="AT39" i="43" s="1"/>
  <c r="Z39" i="43"/>
  <c r="AP39" i="43"/>
  <c r="BA37" i="43"/>
  <c r="BA39" i="43" s="1"/>
  <c r="W40" i="43"/>
  <c r="AB40" i="43" s="1"/>
  <c r="AX46" i="43"/>
  <c r="AZ44" i="43"/>
  <c r="AZ46" i="43" s="1"/>
  <c r="AA51" i="43"/>
  <c r="BA55" i="43"/>
  <c r="BA56" i="43" s="1"/>
  <c r="W61" i="43"/>
  <c r="BA65" i="43"/>
  <c r="BA67" i="43" s="1"/>
  <c r="AZ69" i="43"/>
  <c r="AA70" i="43"/>
  <c r="W77" i="43"/>
  <c r="Z79" i="43"/>
  <c r="AA80" i="43"/>
  <c r="AX86" i="43"/>
  <c r="AQ87" i="43"/>
  <c r="AY87" i="43" s="1"/>
  <c r="AQ88" i="43"/>
  <c r="AY88" i="43" s="1"/>
  <c r="AP89" i="43"/>
  <c r="AX90" i="43"/>
  <c r="AX93" i="43" s="1"/>
  <c r="AV91" i="43"/>
  <c r="AC96" i="43"/>
  <c r="AW96" i="43" s="1"/>
  <c r="AA96" i="43"/>
  <c r="AQ98" i="43"/>
  <c r="AA101" i="43"/>
  <c r="AS101" i="43"/>
  <c r="AO108" i="43"/>
  <c r="AF119" i="43"/>
  <c r="AQ131" i="43"/>
  <c r="AY131" i="43" s="1"/>
  <c r="AA141" i="43"/>
  <c r="AA142" i="43"/>
  <c r="AV142" i="43"/>
  <c r="AV143" i="43"/>
  <c r="AA147" i="43"/>
  <c r="AA148" i="43"/>
  <c r="W157" i="43"/>
  <c r="AC179" i="43"/>
  <c r="AW179" i="43" s="1"/>
  <c r="AS179" i="43"/>
  <c r="AA179" i="43"/>
  <c r="AC183" i="43"/>
  <c r="AW183" i="43" s="1"/>
  <c r="AA183" i="43"/>
  <c r="AZ184" i="43"/>
  <c r="AA187" i="43"/>
  <c r="AQ187" i="43"/>
  <c r="AY187" i="43" s="1"/>
  <c r="AZ189" i="43"/>
  <c r="AQ189" i="43"/>
  <c r="AY189" i="43" s="1"/>
  <c r="AC204" i="43"/>
  <c r="AW204" i="43" s="1"/>
  <c r="AA204" i="43"/>
  <c r="AS204" i="43"/>
  <c r="AV204" i="43"/>
  <c r="AA209" i="43"/>
  <c r="AQ209" i="43"/>
  <c r="AY209" i="43" s="1"/>
  <c r="AQ210" i="43"/>
  <c r="AY210" i="43" s="1"/>
  <c r="BA219" i="43"/>
  <c r="W220" i="43"/>
  <c r="AT251" i="43"/>
  <c r="AT252" i="43" s="1"/>
  <c r="Z252" i="43"/>
  <c r="AQ254" i="43"/>
  <c r="AY254" i="43" s="1"/>
  <c r="AZ254" i="43"/>
  <c r="AZ255" i="43"/>
  <c r="W257" i="43"/>
  <c r="AO282" i="43"/>
  <c r="AZ278" i="43"/>
  <c r="AZ282" i="43" s="1"/>
  <c r="Z292" i="43"/>
  <c r="AP299" i="43"/>
  <c r="BA293" i="43"/>
  <c r="BA299" i="43" s="1"/>
  <c r="AT301" i="43"/>
  <c r="AA301" i="43"/>
  <c r="AA338" i="43"/>
  <c r="AQ338" i="43"/>
  <c r="AY338" i="43" s="1"/>
  <c r="AX350" i="43"/>
  <c r="AX354" i="43" s="1"/>
  <c r="AA359" i="43"/>
  <c r="AQ359" i="43"/>
  <c r="AY359" i="43" s="1"/>
  <c r="AT362" i="43"/>
  <c r="AT365" i="43" s="1"/>
  <c r="AQ376" i="43"/>
  <c r="AY376" i="43" s="1"/>
  <c r="AZ376" i="43"/>
  <c r="AZ379" i="43"/>
  <c r="AQ379" i="43"/>
  <c r="AY379" i="43" s="1"/>
  <c r="AC383" i="43"/>
  <c r="AW383" i="43" s="1"/>
  <c r="AA383" i="43"/>
  <c r="AC390" i="43"/>
  <c r="AW390" i="43" s="1"/>
  <c r="AS390" i="43"/>
  <c r="AV390" i="43"/>
  <c r="AA390" i="43"/>
  <c r="AP407" i="43"/>
  <c r="BA402" i="43"/>
  <c r="BA407" i="43" s="1"/>
  <c r="AO414" i="43"/>
  <c r="AC425" i="43"/>
  <c r="AW425" i="43" s="1"/>
  <c r="AA425" i="43"/>
  <c r="AV425" i="43"/>
  <c r="AO435" i="43"/>
  <c r="AQ429" i="43"/>
  <c r="AY429" i="43" s="1"/>
  <c r="AA438" i="43"/>
  <c r="AC438" i="43"/>
  <c r="AW438" i="43" s="1"/>
  <c r="AO442" i="43"/>
  <c r="AX37" i="43"/>
  <c r="AX39" i="43" s="1"/>
  <c r="W44" i="43"/>
  <c r="AO60" i="43"/>
  <c r="AZ57" i="43"/>
  <c r="AZ60" i="43" s="1"/>
  <c r="AA92" i="43"/>
  <c r="AV92" i="43"/>
  <c r="BA94" i="43"/>
  <c r="BA97" i="43" s="1"/>
  <c r="AP97" i="43"/>
  <c r="AC153" i="43"/>
  <c r="AW153" i="43" s="1"/>
  <c r="AA153" i="43"/>
  <c r="AF260" i="43"/>
  <c r="AT295" i="43"/>
  <c r="AA295" i="43"/>
  <c r="AT370" i="43"/>
  <c r="Z374" i="43"/>
  <c r="AT18" i="43"/>
  <c r="AT21" i="43" s="1"/>
  <c r="AC29" i="43"/>
  <c r="Z46" i="43"/>
  <c r="AO64" i="43"/>
  <c r="Z76" i="43"/>
  <c r="AQ75" i="43"/>
  <c r="AY75" i="43" s="1"/>
  <c r="AQ85" i="43"/>
  <c r="AY85" i="43" s="1"/>
  <c r="AZ107" i="43"/>
  <c r="AQ107" i="43"/>
  <c r="AY107" i="43" s="1"/>
  <c r="AP156" i="43"/>
  <c r="AZ14" i="43"/>
  <c r="AA18" i="43"/>
  <c r="AF26" i="43"/>
  <c r="AS23" i="43"/>
  <c r="AA28" i="43"/>
  <c r="AO33" i="43"/>
  <c r="AT34" i="43"/>
  <c r="AT36" i="43" s="1"/>
  <c r="AA38" i="43"/>
  <c r="AP43" i="43"/>
  <c r="AQ41" i="43"/>
  <c r="AY41" i="43" s="1"/>
  <c r="AV48" i="43"/>
  <c r="AF52" i="43"/>
  <c r="AS51" i="43"/>
  <c r="AA53" i="43"/>
  <c r="AQ53" i="43"/>
  <c r="AQ55" i="43"/>
  <c r="AY55" i="43" s="1"/>
  <c r="AQ58" i="43"/>
  <c r="AY58" i="43" s="1"/>
  <c r="AX61" i="43"/>
  <c r="AX64" i="43" s="1"/>
  <c r="AQ73" i="43"/>
  <c r="AY73" i="43" s="1"/>
  <c r="AF82" i="43"/>
  <c r="AX80" i="43"/>
  <c r="AX82" i="43" s="1"/>
  <c r="W83" i="43"/>
  <c r="AB83" i="43" s="1"/>
  <c r="AB86" i="43" s="1"/>
  <c r="AO86" i="43"/>
  <c r="W90" i="43"/>
  <c r="AO93" i="43"/>
  <c r="AC100" i="43"/>
  <c r="AP100" i="43"/>
  <c r="BA98" i="43"/>
  <c r="BA100" i="43" s="1"/>
  <c r="AP111" i="43"/>
  <c r="AC113" i="43"/>
  <c r="AW113" i="43" s="1"/>
  <c r="AV113" i="43"/>
  <c r="AC116" i="43"/>
  <c r="AW116" i="43" s="1"/>
  <c r="AS116" i="43"/>
  <c r="AA116" i="43"/>
  <c r="AQ129" i="43"/>
  <c r="AY129" i="43" s="1"/>
  <c r="AZ129" i="43"/>
  <c r="AZ133" i="43" s="1"/>
  <c r="AC131" i="43"/>
  <c r="AW131" i="43" s="1"/>
  <c r="AA131" i="43"/>
  <c r="W134" i="43"/>
  <c r="AQ136" i="43"/>
  <c r="AY136" i="43" s="1"/>
  <c r="AO139" i="43"/>
  <c r="AT145" i="43"/>
  <c r="Z151" i="43"/>
  <c r="AP151" i="43"/>
  <c r="AQ153" i="43"/>
  <c r="AY153" i="43" s="1"/>
  <c r="AC155" i="43"/>
  <c r="AW155" i="43" s="1"/>
  <c r="AA155" i="43"/>
  <c r="AF174" i="43"/>
  <c r="AZ182" i="43"/>
  <c r="AQ182" i="43"/>
  <c r="AY182" i="43" s="1"/>
  <c r="AO194" i="43"/>
  <c r="AO200" i="43"/>
  <c r="AC201" i="43"/>
  <c r="AW201" i="43" s="1"/>
  <c r="AS201" i="43"/>
  <c r="AA201" i="43"/>
  <c r="AP207" i="43"/>
  <c r="BA201" i="43"/>
  <c r="BA207" i="43" s="1"/>
  <c r="AC211" i="43"/>
  <c r="AW211" i="43" s="1"/>
  <c r="AA211" i="43"/>
  <c r="BA211" i="43"/>
  <c r="AQ211" i="43"/>
  <c r="AY211" i="43" s="1"/>
  <c r="AT219" i="43"/>
  <c r="AV224" i="43"/>
  <c r="AP231" i="43"/>
  <c r="BA226" i="43"/>
  <c r="BA231" i="43" s="1"/>
  <c r="AC228" i="43"/>
  <c r="AW228" i="43" s="1"/>
  <c r="AS228" i="43"/>
  <c r="AA228" i="43"/>
  <c r="AC233" i="43"/>
  <c r="AW233" i="43" s="1"/>
  <c r="AS233" i="43"/>
  <c r="AV233" i="43"/>
  <c r="AA233" i="43"/>
  <c r="AS262" i="43"/>
  <c r="AC262" i="43"/>
  <c r="AW262" i="43" s="1"/>
  <c r="AS264" i="43"/>
  <c r="AC264" i="43"/>
  <c r="AW264" i="43" s="1"/>
  <c r="AQ276" i="43"/>
  <c r="AY276" i="43" s="1"/>
  <c r="AZ276" i="43"/>
  <c r="W278" i="43"/>
  <c r="AO290" i="43"/>
  <c r="AZ283" i="43"/>
  <c r="AZ290" i="43" s="1"/>
  <c r="AP306" i="43"/>
  <c r="BA300" i="43"/>
  <c r="AQ302" i="43"/>
  <c r="AY302" i="43" s="1"/>
  <c r="AZ302" i="43"/>
  <c r="AO336" i="43"/>
  <c r="AQ329" i="43"/>
  <c r="AZ331" i="43"/>
  <c r="AQ331" i="43"/>
  <c r="AY331" i="43" s="1"/>
  <c r="BA333" i="43"/>
  <c r="AQ333" i="43"/>
  <c r="AY333" i="43" s="1"/>
  <c r="AA337" i="43"/>
  <c r="AC337" i="43"/>
  <c r="AW337" i="43" s="1"/>
  <c r="AZ395" i="43"/>
  <c r="AQ395" i="43"/>
  <c r="AY395" i="43" s="1"/>
  <c r="AP401" i="43"/>
  <c r="BA399" i="43"/>
  <c r="BA401" i="43" s="1"/>
  <c r="AT436" i="43"/>
  <c r="AT442" i="43" s="1"/>
  <c r="AA436" i="43"/>
  <c r="AX104" i="43"/>
  <c r="AP108" i="43"/>
  <c r="W109" i="43"/>
  <c r="AZ111" i="43"/>
  <c r="AP126" i="43"/>
  <c r="BA120" i="43"/>
  <c r="BA126" i="43" s="1"/>
  <c r="AO133" i="43"/>
  <c r="AQ127" i="43"/>
  <c r="AY127" i="43" s="1"/>
  <c r="AP467" i="43"/>
  <c r="AI35" i="45" s="1"/>
  <c r="BA132" i="43"/>
  <c r="W140" i="43"/>
  <c r="AA144" i="43"/>
  <c r="AC147" i="43"/>
  <c r="AW147" i="43" s="1"/>
  <c r="AS147" i="43"/>
  <c r="AV147" i="43"/>
  <c r="AX168" i="43"/>
  <c r="AF168" i="43"/>
  <c r="AT175" i="43"/>
  <c r="AT181" i="43" s="1"/>
  <c r="Z181" i="43"/>
  <c r="AP181" i="43"/>
  <c r="AF207" i="43"/>
  <c r="AX201" i="43"/>
  <c r="AX207" i="43" s="1"/>
  <c r="AO213" i="43"/>
  <c r="BA208" i="43"/>
  <c r="AA221" i="43"/>
  <c r="AF231" i="43"/>
  <c r="AC236" i="43"/>
  <c r="AW236" i="43" s="1"/>
  <c r="AA236" i="43"/>
  <c r="AS236" i="43"/>
  <c r="AV236" i="43"/>
  <c r="AX250" i="43"/>
  <c r="AX251" i="43"/>
  <c r="AX252" i="43" s="1"/>
  <c r="AF270" i="43"/>
  <c r="AX267" i="43"/>
  <c r="AX270" i="43" s="1"/>
  <c r="Z270" i="43"/>
  <c r="BA271" i="43"/>
  <c r="BA277" i="43" s="1"/>
  <c r="AP277" i="43"/>
  <c r="AS272" i="43"/>
  <c r="AA272" i="43"/>
  <c r="BA283" i="43"/>
  <c r="BA290" i="43" s="1"/>
  <c r="AP290" i="43"/>
  <c r="AC305" i="43"/>
  <c r="AW305" i="43" s="1"/>
  <c r="AA305" i="43"/>
  <c r="AZ307" i="43"/>
  <c r="AQ307" i="43"/>
  <c r="AY307" i="43" s="1"/>
  <c r="AF316" i="43"/>
  <c r="AO321" i="43"/>
  <c r="AQ319" i="43"/>
  <c r="AF328" i="43"/>
  <c r="AX326" i="43"/>
  <c r="AX328" i="43" s="1"/>
  <c r="AZ335" i="43"/>
  <c r="AQ335" i="43"/>
  <c r="AY335" i="43" s="1"/>
  <c r="AC341" i="43"/>
  <c r="AW341" i="43" s="1"/>
  <c r="AA341" i="43"/>
  <c r="AQ341" i="43"/>
  <c r="AY341" i="43" s="1"/>
  <c r="AC346" i="43"/>
  <c r="AW346" i="43" s="1"/>
  <c r="AV346" i="43"/>
  <c r="Z421" i="43"/>
  <c r="AC178" i="43"/>
  <c r="AW178" i="43" s="1"/>
  <c r="AA178" i="43"/>
  <c r="AF194" i="43"/>
  <c r="AT195" i="43"/>
  <c r="AT200" i="43" s="1"/>
  <c r="AW208" i="43"/>
  <c r="AO219" i="43"/>
  <c r="AQ214" i="43"/>
  <c r="AY214" i="43" s="1"/>
  <c r="AQ218" i="43"/>
  <c r="AY218" i="43" s="1"/>
  <c r="AA222" i="43"/>
  <c r="AA223" i="43"/>
  <c r="AV223" i="43"/>
  <c r="AF237" i="43"/>
  <c r="AX232" i="43"/>
  <c r="AX237" i="43" s="1"/>
  <c r="AO243" i="43"/>
  <c r="Z266" i="43"/>
  <c r="AT261" i="43"/>
  <c r="AT266" i="43" s="1"/>
  <c r="AQ274" i="43"/>
  <c r="AY274" i="43" s="1"/>
  <c r="AZ274" i="43"/>
  <c r="AC298" i="43"/>
  <c r="AW298" i="43" s="1"/>
  <c r="AA298" i="43"/>
  <c r="AQ304" i="43"/>
  <c r="AY304" i="43" s="1"/>
  <c r="AZ304" i="43"/>
  <c r="AO316" i="43"/>
  <c r="AT312" i="43"/>
  <c r="AT316" i="43" s="1"/>
  <c r="AT317" i="43"/>
  <c r="AT318" i="43" s="1"/>
  <c r="Z318" i="43"/>
  <c r="AA317" i="43"/>
  <c r="AA318" i="43" s="1"/>
  <c r="W326" i="43"/>
  <c r="AZ332" i="43"/>
  <c r="AQ332" i="43"/>
  <c r="AY332" i="43" s="1"/>
  <c r="AF367" i="43"/>
  <c r="AX366" i="43"/>
  <c r="AX367" i="43" s="1"/>
  <c r="AP380" i="43"/>
  <c r="AT385" i="43"/>
  <c r="Z391" i="43"/>
  <c r="AP391" i="43"/>
  <c r="BA385" i="43"/>
  <c r="BA391" i="43" s="1"/>
  <c r="AC388" i="43"/>
  <c r="AW388" i="43" s="1"/>
  <c r="AS388" i="43"/>
  <c r="AV388" i="43"/>
  <c r="AA388" i="43"/>
  <c r="AF401" i="43"/>
  <c r="AX399" i="43"/>
  <c r="AX401" i="43" s="1"/>
  <c r="AX404" i="43"/>
  <c r="AX407" i="43" s="1"/>
  <c r="AZ409" i="43"/>
  <c r="AZ414" i="43" s="1"/>
  <c r="AQ409" i="43"/>
  <c r="AY409" i="43" s="1"/>
  <c r="AZ432" i="43"/>
  <c r="AQ432" i="43"/>
  <c r="AY432" i="43" s="1"/>
  <c r="BA434" i="43"/>
  <c r="AQ434" i="43"/>
  <c r="AY434" i="43" s="1"/>
  <c r="BA443" i="43"/>
  <c r="BA448" i="43" s="1"/>
  <c r="AP448" i="43"/>
  <c r="AQ443" i="43"/>
  <c r="AY443" i="43" s="1"/>
  <c r="J458" i="43"/>
  <c r="O458" i="43"/>
  <c r="T458" i="43"/>
  <c r="Y458" i="43"/>
  <c r="AX29" i="43"/>
  <c r="Z33" i="43"/>
  <c r="BA33" i="43"/>
  <c r="W39" i="43"/>
  <c r="BA40" i="43"/>
  <c r="BA43" i="43" s="1"/>
  <c r="AC52" i="43"/>
  <c r="AX56" i="43"/>
  <c r="AX60" i="43"/>
  <c r="AT61" i="43"/>
  <c r="AT64" i="43" s="1"/>
  <c r="AZ83" i="43"/>
  <c r="AF97" i="43"/>
  <c r="AF104" i="43"/>
  <c r="AT114" i="43"/>
  <c r="AF126" i="43"/>
  <c r="S467" i="43"/>
  <c r="L35" i="45" s="1"/>
  <c r="BA139" i="43"/>
  <c r="AF151" i="43"/>
  <c r="AF181" i="43"/>
  <c r="W207" i="43"/>
  <c r="Z219" i="43"/>
  <c r="AC232" i="43"/>
  <c r="AA232" i="43"/>
  <c r="AO256" i="43"/>
  <c r="AQ253" i="43"/>
  <c r="AY253" i="43" s="1"/>
  <c r="S462" i="43"/>
  <c r="L30" i="45" s="1"/>
  <c r="AQ272" i="43"/>
  <c r="AY272" i="43" s="1"/>
  <c r="AF299" i="43"/>
  <c r="AX293" i="43"/>
  <c r="AX299" i="43" s="1"/>
  <c r="AC294" i="43"/>
  <c r="AW294" i="43" s="1"/>
  <c r="AA294" i="43"/>
  <c r="AO306" i="43"/>
  <c r="AQ300" i="43"/>
  <c r="AY300" i="43" s="1"/>
  <c r="AF310" i="43"/>
  <c r="AQ340" i="43"/>
  <c r="AY340" i="43" s="1"/>
  <c r="AZ340" i="43"/>
  <c r="AZ344" i="43"/>
  <c r="AQ344" i="43"/>
  <c r="AY344" i="43" s="1"/>
  <c r="W362" i="43"/>
  <c r="Z367" i="43"/>
  <c r="AT366" i="43"/>
  <c r="AT367" i="43" s="1"/>
  <c r="AO380" i="43"/>
  <c r="AZ375" i="43"/>
  <c r="AQ375" i="43"/>
  <c r="AC385" i="43"/>
  <c r="AS385" i="43"/>
  <c r="AV385" i="43"/>
  <c r="AQ388" i="43"/>
  <c r="AY388" i="43" s="1"/>
  <c r="AQ413" i="43"/>
  <c r="AY413" i="43" s="1"/>
  <c r="BA413" i="43"/>
  <c r="AT422" i="43"/>
  <c r="AT428" i="43" s="1"/>
  <c r="Z428" i="43"/>
  <c r="AX428" i="43"/>
  <c r="AZ431" i="43"/>
  <c r="AQ431" i="43"/>
  <c r="AY431" i="43" s="1"/>
  <c r="AX449" i="43"/>
  <c r="AX451" i="43" s="1"/>
  <c r="AH458" i="43"/>
  <c r="AN458" i="43"/>
  <c r="BA232" i="43"/>
  <c r="BA237" i="43" s="1"/>
  <c r="AQ240" i="43"/>
  <c r="AY240" i="43" s="1"/>
  <c r="AQ257" i="43"/>
  <c r="AY257" i="43" s="1"/>
  <c r="AF266" i="43"/>
  <c r="AX261" i="43"/>
  <c r="AX266" i="43" s="1"/>
  <c r="AP270" i="43"/>
  <c r="BA267" i="43"/>
  <c r="BA270" i="43" s="1"/>
  <c r="AO277" i="43"/>
  <c r="AT283" i="43"/>
  <c r="AT290" i="43" s="1"/>
  <c r="AX291" i="43"/>
  <c r="AX292" i="43" s="1"/>
  <c r="AS295" i="43"/>
  <c r="AX310" i="43"/>
  <c r="BA328" i="43"/>
  <c r="AO361" i="43"/>
  <c r="AQ356" i="43"/>
  <c r="AY356" i="43" s="1"/>
  <c r="W382" i="43"/>
  <c r="AF391" i="43"/>
  <c r="AZ404" i="43"/>
  <c r="AQ412" i="43"/>
  <c r="AY412" i="43" s="1"/>
  <c r="AF428" i="43"/>
  <c r="AQ437" i="43"/>
  <c r="AY437" i="43" s="1"/>
  <c r="BA437" i="43"/>
  <c r="AQ441" i="43"/>
  <c r="AY441" i="43" s="1"/>
  <c r="BA451" i="43"/>
  <c r="AP365" i="43"/>
  <c r="AP374" i="43"/>
  <c r="AX380" i="43"/>
  <c r="AF380" i="43"/>
  <c r="AQ386" i="43"/>
  <c r="AY386" i="43" s="1"/>
  <c r="AQ389" i="43"/>
  <c r="AY389" i="43" s="1"/>
  <c r="AA410" i="43"/>
  <c r="AQ410" i="43"/>
  <c r="AY410" i="43" s="1"/>
  <c r="AQ439" i="43"/>
  <c r="AY439" i="43" s="1"/>
  <c r="AE458" i="43"/>
  <c r="AM458" i="43"/>
  <c r="P133" i="44"/>
  <c r="T133" i="44"/>
  <c r="AE133" i="44"/>
  <c r="AI133" i="44"/>
  <c r="M133" i="44"/>
  <c r="U133" i="44"/>
  <c r="Y133" i="44"/>
  <c r="AJ133" i="44"/>
  <c r="AI458" i="43"/>
  <c r="K458" i="43"/>
  <c r="P458" i="43"/>
  <c r="AC12" i="44"/>
  <c r="W13" i="44"/>
  <c r="AS12" i="44"/>
  <c r="AB12" i="44"/>
  <c r="W140" i="44"/>
  <c r="Z18" i="44"/>
  <c r="AT14" i="44"/>
  <c r="Z136" i="44"/>
  <c r="AC15" i="44"/>
  <c r="AW15" i="44" s="1"/>
  <c r="AS15" i="44"/>
  <c r="AB15" i="44"/>
  <c r="AV15" i="44" s="1"/>
  <c r="AA15" i="44"/>
  <c r="BA24" i="44"/>
  <c r="AQ24" i="44"/>
  <c r="AY24" i="44" s="1"/>
  <c r="AO137" i="44"/>
  <c r="AZ29" i="44"/>
  <c r="AQ29" i="44"/>
  <c r="AT43" i="44"/>
  <c r="AA43" i="44"/>
  <c r="AX49" i="44"/>
  <c r="AX55" i="44" s="1"/>
  <c r="AF55" i="44"/>
  <c r="AZ56" i="44"/>
  <c r="AQ56" i="44"/>
  <c r="AO62" i="44"/>
  <c r="AF136" i="44"/>
  <c r="AF18" i="44"/>
  <c r="AX14" i="44"/>
  <c r="Z140" i="44"/>
  <c r="AZ28" i="44"/>
  <c r="AQ28" i="44"/>
  <c r="AO34" i="44"/>
  <c r="AZ32" i="44"/>
  <c r="AQ32" i="44"/>
  <c r="AY32" i="44" s="1"/>
  <c r="AA33" i="44"/>
  <c r="AB33" i="44"/>
  <c r="AV33" i="44" s="1"/>
  <c r="AS33" i="44"/>
  <c r="AC33" i="44"/>
  <c r="AW33" i="44" s="1"/>
  <c r="AZ36" i="44"/>
  <c r="AQ36" i="44"/>
  <c r="AY36" i="44" s="1"/>
  <c r="AA56" i="44"/>
  <c r="AB56" i="44"/>
  <c r="W62" i="44"/>
  <c r="AS56" i="44"/>
  <c r="AC56" i="44"/>
  <c r="AZ59" i="44"/>
  <c r="AQ59" i="44"/>
  <c r="AY59" i="44" s="1"/>
  <c r="AA60" i="44"/>
  <c r="AB60" i="44"/>
  <c r="AV60" i="44" s="1"/>
  <c r="AS60" i="44"/>
  <c r="AC60" i="44"/>
  <c r="AW60" i="44" s="1"/>
  <c r="AC66" i="44"/>
  <c r="AB66" i="44"/>
  <c r="AV66" i="44" s="1"/>
  <c r="AA66" i="44"/>
  <c r="AS66" i="44"/>
  <c r="AQ79" i="44"/>
  <c r="AY79" i="44" s="1"/>
  <c r="AZ79" i="44"/>
  <c r="AV95" i="44"/>
  <c r="AQ101" i="44"/>
  <c r="AP104" i="44"/>
  <c r="BA101" i="44"/>
  <c r="BA104" i="44" s="1"/>
  <c r="W123" i="44"/>
  <c r="AS115" i="44"/>
  <c r="AB115" i="44"/>
  <c r="AC115" i="44"/>
  <c r="AA115" i="44"/>
  <c r="Z134" i="44"/>
  <c r="Z27" i="44"/>
  <c r="AP135" i="44"/>
  <c r="BA20" i="44"/>
  <c r="AQ20" i="44"/>
  <c r="AA22" i="44"/>
  <c r="AC22" i="44"/>
  <c r="AW22" i="44" s="1"/>
  <c r="AB22" i="44"/>
  <c r="AV22" i="44" s="1"/>
  <c r="AX42" i="44"/>
  <c r="AX48" i="44" s="1"/>
  <c r="AF48" i="44"/>
  <c r="AT47" i="44"/>
  <c r="AA47" i="44"/>
  <c r="AZ60" i="44"/>
  <c r="AQ60" i="44"/>
  <c r="AY60" i="44" s="1"/>
  <c r="AZ64" i="44"/>
  <c r="AQ64" i="44"/>
  <c r="AY64" i="44" s="1"/>
  <c r="AA12" i="44"/>
  <c r="AZ136" i="44"/>
  <c r="Z141" i="44"/>
  <c r="AT16" i="44"/>
  <c r="AS17" i="44"/>
  <c r="AB17" i="44"/>
  <c r="AV17" i="44" s="1"/>
  <c r="AC17" i="44"/>
  <c r="AW17" i="44" s="1"/>
  <c r="AA17" i="44"/>
  <c r="AO134" i="44"/>
  <c r="AQ19" i="44"/>
  <c r="AZ19" i="44"/>
  <c r="AZ23" i="44"/>
  <c r="AX142" i="44"/>
  <c r="AF143" i="44"/>
  <c r="AX26" i="44"/>
  <c r="AA28" i="44"/>
  <c r="AB28" i="44"/>
  <c r="AS28" i="44"/>
  <c r="AC28" i="44"/>
  <c r="AZ31" i="44"/>
  <c r="AQ31" i="44"/>
  <c r="AY31" i="44" s="1"/>
  <c r="AA32" i="44"/>
  <c r="AS32" i="44"/>
  <c r="AC32" i="44"/>
  <c r="AW32" i="44" s="1"/>
  <c r="AB32" i="44"/>
  <c r="AV32" i="44" s="1"/>
  <c r="AX41" i="44"/>
  <c r="AC38" i="44"/>
  <c r="AB38" i="44"/>
  <c r="AV38" i="44" s="1"/>
  <c r="AA38" i="44"/>
  <c r="AS38" i="44"/>
  <c r="AZ58" i="44"/>
  <c r="AQ58" i="44"/>
  <c r="AY58" i="44" s="1"/>
  <c r="AA59" i="44"/>
  <c r="AS59" i="44"/>
  <c r="AC59" i="44"/>
  <c r="AW59" i="44" s="1"/>
  <c r="AB59" i="44"/>
  <c r="AV59" i="44" s="1"/>
  <c r="BA69" i="44"/>
  <c r="AZ68" i="44"/>
  <c r="AQ68" i="44"/>
  <c r="AY68" i="44" s="1"/>
  <c r="AA78" i="44"/>
  <c r="AB78" i="44"/>
  <c r="AV78" i="44" s="1"/>
  <c r="AS78" i="44"/>
  <c r="AA82" i="44"/>
  <c r="AB82" i="44"/>
  <c r="AV82" i="44" s="1"/>
  <c r="AC82" i="44"/>
  <c r="AW82" i="44" s="1"/>
  <c r="AS82" i="44"/>
  <c r="AS85" i="44"/>
  <c r="AA85" i="44"/>
  <c r="AB85" i="44"/>
  <c r="AV85" i="44" s="1"/>
  <c r="AC86" i="44"/>
  <c r="AW86" i="44" s="1"/>
  <c r="AB86" i="44"/>
  <c r="AV86" i="44" s="1"/>
  <c r="AA86" i="44"/>
  <c r="AS93" i="44"/>
  <c r="AA93" i="44"/>
  <c r="AB93" i="44"/>
  <c r="AV93" i="44" s="1"/>
  <c r="W94" i="44"/>
  <c r="AC93" i="44"/>
  <c r="AW93" i="44" s="1"/>
  <c r="AZ108" i="44"/>
  <c r="AQ108" i="44"/>
  <c r="AY108" i="44" s="1"/>
  <c r="AZ109" i="44"/>
  <c r="AQ109" i="44"/>
  <c r="AY109" i="44" s="1"/>
  <c r="AF114" i="44"/>
  <c r="AA30" i="44"/>
  <c r="AB30" i="44"/>
  <c r="AV30" i="44" s="1"/>
  <c r="AS30" i="44"/>
  <c r="AC30" i="44"/>
  <c r="AW30" i="44" s="1"/>
  <c r="AZ33" i="44"/>
  <c r="AQ33" i="44"/>
  <c r="AY33" i="44" s="1"/>
  <c r="AT45" i="44"/>
  <c r="AA45" i="44"/>
  <c r="AA57" i="44"/>
  <c r="AS57" i="44"/>
  <c r="AC57" i="44"/>
  <c r="AW57" i="44" s="1"/>
  <c r="AB57" i="44"/>
  <c r="AV57" i="44" s="1"/>
  <c r="AA61" i="44"/>
  <c r="AS61" i="44"/>
  <c r="AC61" i="44"/>
  <c r="AW61" i="44" s="1"/>
  <c r="AB61" i="44"/>
  <c r="AV61" i="44" s="1"/>
  <c r="AZ91" i="44"/>
  <c r="AQ91" i="44"/>
  <c r="AO94" i="44"/>
  <c r="BA140" i="44"/>
  <c r="BA13" i="44"/>
  <c r="AF141" i="44"/>
  <c r="AX16" i="44"/>
  <c r="AX141" i="44" s="1"/>
  <c r="AA21" i="44"/>
  <c r="AB21" i="44"/>
  <c r="AV21" i="44" s="1"/>
  <c r="AS21" i="44"/>
  <c r="AA23" i="44"/>
  <c r="AS23" i="44"/>
  <c r="AC23" i="44"/>
  <c r="AW23" i="44" s="1"/>
  <c r="AB23" i="44"/>
  <c r="AV23" i="44" s="1"/>
  <c r="AA24" i="44"/>
  <c r="AS24" i="44"/>
  <c r="AC24" i="44"/>
  <c r="AW24" i="44" s="1"/>
  <c r="S142" i="44"/>
  <c r="W25" i="44"/>
  <c r="AZ30" i="44"/>
  <c r="AQ30" i="44"/>
  <c r="AY30" i="44" s="1"/>
  <c r="AA31" i="44"/>
  <c r="AS31" i="44"/>
  <c r="AC31" i="44"/>
  <c r="AW31" i="44" s="1"/>
  <c r="AB31" i="44"/>
  <c r="AV31" i="44" s="1"/>
  <c r="AZ40" i="44"/>
  <c r="AQ40" i="44"/>
  <c r="AY40" i="44" s="1"/>
  <c r="AZ57" i="44"/>
  <c r="AQ57" i="44"/>
  <c r="AY57" i="44" s="1"/>
  <c r="AA58" i="44"/>
  <c r="AB58" i="44"/>
  <c r="AV58" i="44" s="1"/>
  <c r="AS58" i="44"/>
  <c r="AC58" i="44"/>
  <c r="AW58" i="44" s="1"/>
  <c r="AZ61" i="44"/>
  <c r="AQ61" i="44"/>
  <c r="AY61" i="44" s="1"/>
  <c r="AT71" i="44"/>
  <c r="AA71" i="44"/>
  <c r="AT73" i="44"/>
  <c r="AA73" i="44"/>
  <c r="AA81" i="44"/>
  <c r="AS81" i="44"/>
  <c r="AC81" i="44"/>
  <c r="AW81" i="44" s="1"/>
  <c r="AB81" i="44"/>
  <c r="AV81" i="44" s="1"/>
  <c r="AW84" i="44"/>
  <c r="AP90" i="44"/>
  <c r="AC98" i="44"/>
  <c r="AW98" i="44" s="1"/>
  <c r="AS98" i="44"/>
  <c r="AA98" i="44"/>
  <c r="AB98" i="44"/>
  <c r="AV98" i="44" s="1"/>
  <c r="AD130" i="44"/>
  <c r="AW107" i="44"/>
  <c r="AA109" i="44"/>
  <c r="AS109" i="44"/>
  <c r="AC109" i="44"/>
  <c r="AW109" i="44" s="1"/>
  <c r="AB109" i="44"/>
  <c r="AV109" i="44" s="1"/>
  <c r="AV124" i="44"/>
  <c r="I133" i="44"/>
  <c r="N133" i="44"/>
  <c r="R133" i="44"/>
  <c r="AO140" i="44"/>
  <c r="AP134" i="44"/>
  <c r="BA19" i="44"/>
  <c r="S135" i="44"/>
  <c r="AT22" i="44"/>
  <c r="AZ22" i="44"/>
  <c r="BA28" i="44"/>
  <c r="AP34" i="44"/>
  <c r="AZ37" i="44"/>
  <c r="AQ37" i="44"/>
  <c r="AY37" i="44" s="1"/>
  <c r="AS50" i="44"/>
  <c r="AB50" i="44"/>
  <c r="AV50" i="44" s="1"/>
  <c r="AA50" i="44"/>
  <c r="BA56" i="44"/>
  <c r="BA62" i="44" s="1"/>
  <c r="AP62" i="44"/>
  <c r="AZ65" i="44"/>
  <c r="AQ65" i="44"/>
  <c r="AY65" i="44" s="1"/>
  <c r="AQ89" i="44"/>
  <c r="AY89" i="44" s="1"/>
  <c r="AZ89" i="44"/>
  <c r="AS102" i="44"/>
  <c r="AB102" i="44"/>
  <c r="AV102" i="44" s="1"/>
  <c r="AC102" i="44"/>
  <c r="AW102" i="44" s="1"/>
  <c r="AA102" i="44"/>
  <c r="AF106" i="44"/>
  <c r="AX105" i="44"/>
  <c r="AX106" i="44" s="1"/>
  <c r="AC110" i="44"/>
  <c r="AW110" i="44" s="1"/>
  <c r="AB110" i="44"/>
  <c r="AV110" i="44" s="1"/>
  <c r="AA110" i="44"/>
  <c r="T130" i="44"/>
  <c r="S140" i="44"/>
  <c r="AF142" i="44"/>
  <c r="AS51" i="44"/>
  <c r="AB51" i="44"/>
  <c r="AV51" i="44" s="1"/>
  <c r="AA51" i="44"/>
  <c r="AS53" i="44"/>
  <c r="AB53" i="44"/>
  <c r="AV53" i="44" s="1"/>
  <c r="AA53" i="44"/>
  <c r="BA77" i="44"/>
  <c r="BA83" i="44" s="1"/>
  <c r="AP83" i="44"/>
  <c r="AA79" i="44"/>
  <c r="AC79" i="44"/>
  <c r="AW79" i="44" s="1"/>
  <c r="AB79" i="44"/>
  <c r="AV79" i="44" s="1"/>
  <c r="AI130" i="44"/>
  <c r="AS108" i="44"/>
  <c r="AA108" i="44"/>
  <c r="AC108" i="44"/>
  <c r="AW108" i="44" s="1"/>
  <c r="AB108" i="44"/>
  <c r="AV108" i="44" s="1"/>
  <c r="W112" i="44"/>
  <c r="AQ116" i="44"/>
  <c r="AY116" i="44" s="1"/>
  <c r="BA116" i="44"/>
  <c r="BA123" i="44" s="1"/>
  <c r="AP140" i="44"/>
  <c r="AO13" i="44"/>
  <c r="S141" i="44"/>
  <c r="AO141" i="44"/>
  <c r="BA17" i="44"/>
  <c r="AP18" i="44"/>
  <c r="S134" i="44"/>
  <c r="W20" i="44"/>
  <c r="AF135" i="44"/>
  <c r="AZ25" i="44"/>
  <c r="AP143" i="44"/>
  <c r="BA26" i="44"/>
  <c r="BA143" i="44" s="1"/>
  <c r="S137" i="44"/>
  <c r="AT41" i="44"/>
  <c r="AS35" i="44"/>
  <c r="AZ38" i="44"/>
  <c r="AQ38" i="44"/>
  <c r="AY38" i="44" s="1"/>
  <c r="AS39" i="44"/>
  <c r="AT42" i="44"/>
  <c r="Z48" i="44"/>
  <c r="AS63" i="44"/>
  <c r="AZ66" i="44"/>
  <c r="AQ66" i="44"/>
  <c r="AY66" i="44" s="1"/>
  <c r="AS67" i="44"/>
  <c r="Z76" i="44"/>
  <c r="AT70" i="44"/>
  <c r="AQ77" i="44"/>
  <c r="AX78" i="44"/>
  <c r="AX83" i="44" s="1"/>
  <c r="AS79" i="44"/>
  <c r="W90" i="44"/>
  <c r="AB84" i="44"/>
  <c r="AS84" i="44"/>
  <c r="AA84" i="44"/>
  <c r="AZ85" i="44"/>
  <c r="AQ85" i="44"/>
  <c r="AY85" i="44" s="1"/>
  <c r="AZ86" i="44"/>
  <c r="AQ86" i="44"/>
  <c r="AY86" i="44" s="1"/>
  <c r="AA89" i="44"/>
  <c r="AC89" i="44"/>
  <c r="AW89" i="44" s="1"/>
  <c r="AS89" i="44"/>
  <c r="AB89" i="44"/>
  <c r="AV89" i="44" s="1"/>
  <c r="AX95" i="44"/>
  <c r="AX100" i="44" s="1"/>
  <c r="AC97" i="44"/>
  <c r="AW97" i="44" s="1"/>
  <c r="AS97" i="44"/>
  <c r="AA97" i="44"/>
  <c r="AB97" i="44"/>
  <c r="AV97" i="44" s="1"/>
  <c r="AQ103" i="44"/>
  <c r="AY103" i="44" s="1"/>
  <c r="AZ105" i="44"/>
  <c r="AZ106" i="44" s="1"/>
  <c r="AB107" i="44"/>
  <c r="AA107" i="44"/>
  <c r="AS107" i="44"/>
  <c r="AF123" i="44"/>
  <c r="AX115" i="44"/>
  <c r="AX123" i="44" s="1"/>
  <c r="AT123" i="44"/>
  <c r="AC117" i="44"/>
  <c r="AW117" i="44" s="1"/>
  <c r="AS117" i="44"/>
  <c r="AB117" i="44"/>
  <c r="AV117" i="44" s="1"/>
  <c r="AA117" i="44"/>
  <c r="AA120" i="44"/>
  <c r="AS120" i="44"/>
  <c r="AB120" i="44"/>
  <c r="AV120" i="44" s="1"/>
  <c r="AA121" i="44"/>
  <c r="AB121" i="44"/>
  <c r="AV121" i="44" s="1"/>
  <c r="AC121" i="44"/>
  <c r="AW121" i="44" s="1"/>
  <c r="AX140" i="44"/>
  <c r="AP27" i="44"/>
  <c r="AP137" i="44"/>
  <c r="BA29" i="44"/>
  <c r="BA137" i="44" s="1"/>
  <c r="AS52" i="44"/>
  <c r="AB52" i="44"/>
  <c r="AV52" i="44" s="1"/>
  <c r="AA52" i="44"/>
  <c r="AS54" i="44"/>
  <c r="AB54" i="44"/>
  <c r="AV54" i="44" s="1"/>
  <c r="AA54" i="44"/>
  <c r="BA75" i="44"/>
  <c r="BA76" i="44" s="1"/>
  <c r="AF140" i="44"/>
  <c r="AQ12" i="44"/>
  <c r="AZ12" i="44"/>
  <c r="AF13" i="44"/>
  <c r="AP13" i="44"/>
  <c r="AT13" i="44"/>
  <c r="W14" i="44"/>
  <c r="W16" i="44"/>
  <c r="AP141" i="44"/>
  <c r="W19" i="44"/>
  <c r="AF134" i="44"/>
  <c r="Z135" i="44"/>
  <c r="AO135" i="44"/>
  <c r="AT20" i="44"/>
  <c r="AZ20" i="44"/>
  <c r="AP142" i="44"/>
  <c r="BA25" i="44"/>
  <c r="AQ26" i="44"/>
  <c r="W29" i="44"/>
  <c r="W34" i="44" s="1"/>
  <c r="AA35" i="44"/>
  <c r="AZ35" i="44"/>
  <c r="AQ35" i="44"/>
  <c r="AO41" i="44"/>
  <c r="AS36" i="44"/>
  <c r="AA39" i="44"/>
  <c r="AZ39" i="44"/>
  <c r="AQ39" i="44"/>
  <c r="AY39" i="44" s="1"/>
  <c r="AS40" i="44"/>
  <c r="W41" i="44"/>
  <c r="AA44" i="44"/>
  <c r="AA46" i="44"/>
  <c r="AQ49" i="44"/>
  <c r="AC50" i="44"/>
  <c r="AW50" i="44" s="1"/>
  <c r="AQ50" i="44"/>
  <c r="AY50" i="44" s="1"/>
  <c r="AC51" i="44"/>
  <c r="AW51" i="44" s="1"/>
  <c r="AQ51" i="44"/>
  <c r="AY51" i="44" s="1"/>
  <c r="AC52" i="44"/>
  <c r="AW52" i="44" s="1"/>
  <c r="AQ52" i="44"/>
  <c r="AY52" i="44" s="1"/>
  <c r="AC53" i="44"/>
  <c r="AW53" i="44" s="1"/>
  <c r="AQ53" i="44"/>
  <c r="AY53" i="44" s="1"/>
  <c r="AC54" i="44"/>
  <c r="AW54" i="44" s="1"/>
  <c r="AQ54" i="44"/>
  <c r="AY54" i="44" s="1"/>
  <c r="AA63" i="44"/>
  <c r="AZ63" i="44"/>
  <c r="AQ63" i="44"/>
  <c r="AO69" i="44"/>
  <c r="AS64" i="44"/>
  <c r="AA67" i="44"/>
  <c r="AZ67" i="44"/>
  <c r="AQ67" i="44"/>
  <c r="AY67" i="44" s="1"/>
  <c r="AS68" i="44"/>
  <c r="W69" i="44"/>
  <c r="AA70" i="44"/>
  <c r="AA72" i="44"/>
  <c r="AA74" i="44"/>
  <c r="AP76" i="44"/>
  <c r="W77" i="44"/>
  <c r="AQ80" i="44"/>
  <c r="AY80" i="44" s="1"/>
  <c r="AZ80" i="44"/>
  <c r="AQ81" i="44"/>
  <c r="AY81" i="44" s="1"/>
  <c r="BA90" i="44"/>
  <c r="AB88" i="44"/>
  <c r="AV88" i="44" s="1"/>
  <c r="AS88" i="44"/>
  <c r="AA88" i="44"/>
  <c r="Z90" i="44"/>
  <c r="AT89" i="44"/>
  <c r="AT90" i="44" s="1"/>
  <c r="AO90" i="44"/>
  <c r="AT100" i="44"/>
  <c r="W105" i="44"/>
  <c r="AP112" i="44"/>
  <c r="BA107" i="44"/>
  <c r="BA112" i="44" s="1"/>
  <c r="AA122" i="44"/>
  <c r="AC122" i="44"/>
  <c r="AW122" i="44" s="1"/>
  <c r="AB122" i="44"/>
  <c r="AV122" i="44" s="1"/>
  <c r="AS122" i="44"/>
  <c r="V130" i="44"/>
  <c r="Z137" i="44"/>
  <c r="AF137" i="44"/>
  <c r="AB43" i="44"/>
  <c r="AV43" i="44" s="1"/>
  <c r="AS43" i="44"/>
  <c r="AB44" i="44"/>
  <c r="AV44" i="44" s="1"/>
  <c r="AS44" i="44"/>
  <c r="AB45" i="44"/>
  <c r="AV45" i="44" s="1"/>
  <c r="AS45" i="44"/>
  <c r="AB46" i="44"/>
  <c r="AV46" i="44" s="1"/>
  <c r="AS46" i="44"/>
  <c r="AB47" i="44"/>
  <c r="AV47" i="44" s="1"/>
  <c r="AS47" i="44"/>
  <c r="AB70" i="44"/>
  <c r="AS70" i="44"/>
  <c r="AB71" i="44"/>
  <c r="AV71" i="44" s="1"/>
  <c r="AS71" i="44"/>
  <c r="AB72" i="44"/>
  <c r="AV72" i="44" s="1"/>
  <c r="AS72" i="44"/>
  <c r="AB73" i="44"/>
  <c r="AV73" i="44" s="1"/>
  <c r="AS73" i="44"/>
  <c r="AB74" i="44"/>
  <c r="AV74" i="44" s="1"/>
  <c r="AS74" i="44"/>
  <c r="AS75" i="44"/>
  <c r="AB75" i="44"/>
  <c r="AV75" i="44" s="1"/>
  <c r="AO83" i="44"/>
  <c r="AB87" i="44"/>
  <c r="AV87" i="44" s="1"/>
  <c r="AZ87" i="44"/>
  <c r="AQ87" i="44"/>
  <c r="AY87" i="44" s="1"/>
  <c r="AB91" i="44"/>
  <c r="AZ93" i="44"/>
  <c r="AQ93" i="44"/>
  <c r="AY93" i="44" s="1"/>
  <c r="AC95" i="44"/>
  <c r="AS95" i="44"/>
  <c r="AA95" i="44"/>
  <c r="AC99" i="44"/>
  <c r="AW99" i="44" s="1"/>
  <c r="AS99" i="44"/>
  <c r="AA99" i="44"/>
  <c r="Z104" i="44"/>
  <c r="AT101" i="44"/>
  <c r="AT104" i="44" s="1"/>
  <c r="AS103" i="44"/>
  <c r="AB103" i="44"/>
  <c r="AV103" i="44" s="1"/>
  <c r="AA103" i="44"/>
  <c r="AF104" i="44"/>
  <c r="AZ110" i="44"/>
  <c r="AQ110" i="44"/>
  <c r="AY110" i="44" s="1"/>
  <c r="AC111" i="44"/>
  <c r="AW111" i="44" s="1"/>
  <c r="AC113" i="44"/>
  <c r="AZ113" i="44"/>
  <c r="AZ114" i="44" s="1"/>
  <c r="AM130" i="44"/>
  <c r="AP123" i="44"/>
  <c r="AS126" i="44"/>
  <c r="AB126" i="44"/>
  <c r="AV126" i="44" s="1"/>
  <c r="AA126" i="44"/>
  <c r="AC126" i="44"/>
  <c r="AW126" i="44" s="1"/>
  <c r="AO143" i="44"/>
  <c r="AC70" i="44"/>
  <c r="AT77" i="44"/>
  <c r="AT83" i="44" s="1"/>
  <c r="AA80" i="44"/>
  <c r="AS80" i="44"/>
  <c r="AZ84" i="44"/>
  <c r="AQ84" i="44"/>
  <c r="AQ88" i="44"/>
  <c r="AY88" i="44" s="1"/>
  <c r="AW91" i="44"/>
  <c r="AC96" i="44"/>
  <c r="AW96" i="44" s="1"/>
  <c r="AS96" i="44"/>
  <c r="AA96" i="44"/>
  <c r="W100" i="44"/>
  <c r="Z100" i="44"/>
  <c r="AQ118" i="44"/>
  <c r="AY118" i="44" s="1"/>
  <c r="AO123" i="44"/>
  <c r="AZ118" i="44"/>
  <c r="AH130" i="44"/>
  <c r="AN130" i="44"/>
  <c r="AT129" i="44"/>
  <c r="AB125" i="44"/>
  <c r="AV125" i="44" s="1"/>
  <c r="AS125" i="44"/>
  <c r="AA125" i="44"/>
  <c r="BA127" i="44"/>
  <c r="AQ127" i="44"/>
  <c r="AY127" i="44" s="1"/>
  <c r="AQ128" i="44"/>
  <c r="AY128" i="44" s="1"/>
  <c r="BA128" i="44"/>
  <c r="AE130" i="44"/>
  <c r="AJ130" i="44"/>
  <c r="Q133" i="44"/>
  <c r="AP94" i="44"/>
  <c r="AZ92" i="44"/>
  <c r="AQ92" i="44"/>
  <c r="AY92" i="44" s="1"/>
  <c r="AZ95" i="44"/>
  <c r="AZ100" i="44" s="1"/>
  <c r="AP106" i="44"/>
  <c r="AZ107" i="44"/>
  <c r="AQ107" i="44"/>
  <c r="AZ111" i="44"/>
  <c r="AQ111" i="44"/>
  <c r="AY111" i="44" s="1"/>
  <c r="AO112" i="44"/>
  <c r="Z123" i="44"/>
  <c r="AS116" i="44"/>
  <c r="AB116" i="44"/>
  <c r="AV116" i="44" s="1"/>
  <c r="U130" i="44"/>
  <c r="X133" i="44"/>
  <c r="AB118" i="44"/>
  <c r="AV118" i="44" s="1"/>
  <c r="AZ124" i="44"/>
  <c r="AZ129" i="44" s="1"/>
  <c r="AQ124" i="44"/>
  <c r="X130" i="44"/>
  <c r="V133" i="44"/>
  <c r="AM133" i="44"/>
  <c r="AA119" i="44"/>
  <c r="AS119" i="44"/>
  <c r="W129" i="44"/>
  <c r="AC124" i="44"/>
  <c r="AQ125" i="44"/>
  <c r="AY125" i="44" s="1"/>
  <c r="AS127" i="44"/>
  <c r="AB127" i="44"/>
  <c r="AV127" i="44" s="1"/>
  <c r="AO129" i="44"/>
  <c r="J133" i="44"/>
  <c r="O133" i="44"/>
  <c r="K133" i="44"/>
  <c r="Z129" i="44"/>
  <c r="AS128" i="44"/>
  <c r="AB128" i="44"/>
  <c r="AV128" i="44" s="1"/>
  <c r="Y130" i="44"/>
  <c r="AH133" i="44"/>
  <c r="AN133" i="44"/>
  <c r="R458" i="43"/>
  <c r="N458" i="43"/>
  <c r="X458" i="43"/>
  <c r="I458" i="43"/>
  <c r="AA195" i="43"/>
  <c r="W200" i="43"/>
  <c r="AS195" i="43"/>
  <c r="AC195" i="43"/>
  <c r="BA104" i="43"/>
  <c r="AA173" i="43"/>
  <c r="AV173" i="43"/>
  <c r="AS173" i="43"/>
  <c r="AC173" i="43"/>
  <c r="AW173" i="43" s="1"/>
  <c r="AA198" i="43"/>
  <c r="AV198" i="43"/>
  <c r="AS198" i="43"/>
  <c r="AC198" i="43"/>
  <c r="AW198" i="43" s="1"/>
  <c r="AW16" i="43"/>
  <c r="AA171" i="43"/>
  <c r="AV171" i="43"/>
  <c r="AC171" i="43"/>
  <c r="AW171" i="43" s="1"/>
  <c r="AS171" i="43"/>
  <c r="AA196" i="43"/>
  <c r="AV196" i="43"/>
  <c r="AS196" i="43"/>
  <c r="AC196" i="43"/>
  <c r="AW196" i="43" s="1"/>
  <c r="AA199" i="43"/>
  <c r="AV199" i="43"/>
  <c r="AS199" i="43"/>
  <c r="AC199" i="43"/>
  <c r="AW199" i="43" s="1"/>
  <c r="BA18" i="43"/>
  <c r="BA21" i="43" s="1"/>
  <c r="AP21" i="43"/>
  <c r="AZ65" i="43"/>
  <c r="AQ65" i="43"/>
  <c r="AO67" i="43"/>
  <c r="BA90" i="43"/>
  <c r="BA93" i="43" s="1"/>
  <c r="AP93" i="43"/>
  <c r="Z114" i="43"/>
  <c r="AC125" i="43"/>
  <c r="AW125" i="43" s="1"/>
  <c r="AV125" i="43"/>
  <c r="AA125" i="43"/>
  <c r="AS135" i="43"/>
  <c r="AV135" i="43"/>
  <c r="AA135" i="43"/>
  <c r="AC135" i="43"/>
  <c r="AW135" i="43" s="1"/>
  <c r="AS137" i="43"/>
  <c r="AV137" i="43"/>
  <c r="AA137" i="43"/>
  <c r="AC137" i="43"/>
  <c r="AW137" i="43" s="1"/>
  <c r="AA170" i="43"/>
  <c r="AV170" i="43"/>
  <c r="AC177" i="43"/>
  <c r="AW177" i="43" s="1"/>
  <c r="AA177" i="43"/>
  <c r="AS177" i="43"/>
  <c r="AC230" i="43"/>
  <c r="AW230" i="43" s="1"/>
  <c r="AA230" i="43"/>
  <c r="AS230" i="43"/>
  <c r="AF468" i="43"/>
  <c r="Y36" i="45" s="1"/>
  <c r="AX12" i="43"/>
  <c r="AF13" i="43"/>
  <c r="Z459" i="43"/>
  <c r="Z17" i="43"/>
  <c r="AP459" i="43"/>
  <c r="BA14" i="43"/>
  <c r="Z465" i="43"/>
  <c r="S33" i="45" s="1"/>
  <c r="AP465" i="43"/>
  <c r="AI33" i="45" s="1"/>
  <c r="BA16" i="43"/>
  <c r="AC18" i="43"/>
  <c r="AS18" i="43"/>
  <c r="AC19" i="43"/>
  <c r="AW19" i="43" s="1"/>
  <c r="AS19" i="43"/>
  <c r="AC20" i="43"/>
  <c r="AW20" i="43" s="1"/>
  <c r="AS20" i="43"/>
  <c r="W21" i="43"/>
  <c r="AT26" i="43"/>
  <c r="AS22" i="43"/>
  <c r="AA25" i="43"/>
  <c r="AZ25" i="43"/>
  <c r="AQ25" i="43"/>
  <c r="AY25" i="43" s="1"/>
  <c r="AT30" i="43"/>
  <c r="AT33" i="43" s="1"/>
  <c r="AZ34" i="43"/>
  <c r="AQ34" i="43"/>
  <c r="AZ35" i="43"/>
  <c r="AQ35" i="43"/>
  <c r="AY35" i="43" s="1"/>
  <c r="AZ38" i="43"/>
  <c r="AQ38" i="43"/>
  <c r="AY38" i="43" s="1"/>
  <c r="AF43" i="43"/>
  <c r="AF46" i="43"/>
  <c r="AC48" i="43"/>
  <c r="AW48" i="43" s="1"/>
  <c r="AS48" i="43"/>
  <c r="AT52" i="43"/>
  <c r="AS50" i="43"/>
  <c r="AT53" i="43"/>
  <c r="AT56" i="43" s="1"/>
  <c r="Z56" i="43"/>
  <c r="AT57" i="43"/>
  <c r="AT60" i="43" s="1"/>
  <c r="AZ61" i="43"/>
  <c r="AQ61" i="43"/>
  <c r="AZ62" i="43"/>
  <c r="AQ62" i="43"/>
  <c r="AY62" i="43" s="1"/>
  <c r="AZ63" i="43"/>
  <c r="AQ63" i="43"/>
  <c r="AY63" i="43" s="1"/>
  <c r="AA66" i="43"/>
  <c r="AZ66" i="43"/>
  <c r="AQ66" i="43"/>
  <c r="AY66" i="43" s="1"/>
  <c r="AX72" i="43"/>
  <c r="AT73" i="43"/>
  <c r="AT76" i="43" s="1"/>
  <c r="AZ77" i="43"/>
  <c r="AQ77" i="43"/>
  <c r="AZ78" i="43"/>
  <c r="AQ78" i="43"/>
  <c r="AY78" i="43" s="1"/>
  <c r="AA81" i="43"/>
  <c r="AZ81" i="43"/>
  <c r="AQ81" i="43"/>
  <c r="AY81" i="43" s="1"/>
  <c r="AF86" i="43"/>
  <c r="AF89" i="43"/>
  <c r="AC91" i="43"/>
  <c r="AW91" i="43" s="1"/>
  <c r="AS91" i="43"/>
  <c r="AC92" i="43"/>
  <c r="AW92" i="43" s="1"/>
  <c r="AS92" i="43"/>
  <c r="AS94" i="43"/>
  <c r="AV96" i="43"/>
  <c r="AA99" i="43"/>
  <c r="AV102" i="43"/>
  <c r="AS102" i="43"/>
  <c r="AA102" i="43"/>
  <c r="AZ103" i="43"/>
  <c r="AQ103" i="43"/>
  <c r="AY103" i="43" s="1"/>
  <c r="Z111" i="43"/>
  <c r="AT109" i="43"/>
  <c r="AT111" i="43" s="1"/>
  <c r="AS110" i="43"/>
  <c r="AV110" i="43"/>
  <c r="AC110" i="43"/>
  <c r="AW110" i="43" s="1"/>
  <c r="AA110" i="43"/>
  <c r="AA112" i="43"/>
  <c r="AC112" i="43"/>
  <c r="AZ112" i="43"/>
  <c r="AP114" i="43"/>
  <c r="AS115" i="43"/>
  <c r="AX120" i="43"/>
  <c r="AX126" i="43" s="1"/>
  <c r="AC122" i="43"/>
  <c r="AW122" i="43" s="1"/>
  <c r="AA122" i="43"/>
  <c r="AS122" i="43"/>
  <c r="Z467" i="43"/>
  <c r="S35" i="45" s="1"/>
  <c r="AT132" i="43"/>
  <c r="AA132" i="43"/>
  <c r="AZ140" i="43"/>
  <c r="AQ140" i="43"/>
  <c r="AO145" i="43"/>
  <c r="AZ142" i="43"/>
  <c r="AQ142" i="43"/>
  <c r="AY142" i="43" s="1"/>
  <c r="AZ144" i="43"/>
  <c r="AQ144" i="43"/>
  <c r="AY144" i="43" s="1"/>
  <c r="AZ147" i="43"/>
  <c r="AQ147" i="43"/>
  <c r="AY147" i="43" s="1"/>
  <c r="AT152" i="43"/>
  <c r="Z156" i="43"/>
  <c r="AA152" i="43"/>
  <c r="AZ156" i="43"/>
  <c r="BA157" i="43"/>
  <c r="AQ157" i="43"/>
  <c r="AV161" i="43"/>
  <c r="AS161" i="43"/>
  <c r="AA161" i="43"/>
  <c r="AC161" i="43"/>
  <c r="AW161" i="43" s="1"/>
  <c r="AQ164" i="43"/>
  <c r="AY164" i="43" s="1"/>
  <c r="AQ166" i="43"/>
  <c r="AY166" i="43" s="1"/>
  <c r="AZ179" i="43"/>
  <c r="AQ179" i="43"/>
  <c r="AY179" i="43" s="1"/>
  <c r="W181" i="43"/>
  <c r="AT182" i="43"/>
  <c r="AT188" i="43" s="1"/>
  <c r="Z188" i="43"/>
  <c r="AZ201" i="43"/>
  <c r="AQ201" i="43"/>
  <c r="AO207" i="43"/>
  <c r="AC203" i="43"/>
  <c r="AW203" i="43" s="1"/>
  <c r="AA203" i="43"/>
  <c r="AS203" i="43"/>
  <c r="AZ220" i="43"/>
  <c r="AQ220" i="43"/>
  <c r="AO225" i="43"/>
  <c r="AZ222" i="43"/>
  <c r="AQ222" i="43"/>
  <c r="AY222" i="43" s="1"/>
  <c r="AZ224" i="43"/>
  <c r="AQ224" i="43"/>
  <c r="AY224" i="43" s="1"/>
  <c r="AZ227" i="43"/>
  <c r="AQ227" i="43"/>
  <c r="AY227" i="43" s="1"/>
  <c r="AQ233" i="43"/>
  <c r="AY233" i="43" s="1"/>
  <c r="AZ233" i="43"/>
  <c r="AX238" i="43"/>
  <c r="AX243" i="43" s="1"/>
  <c r="AF243" i="43"/>
  <c r="AA265" i="43"/>
  <c r="AV265" i="43"/>
  <c r="AS265" i="43"/>
  <c r="AC265" i="43"/>
  <c r="AW265" i="43" s="1"/>
  <c r="AC274" i="43"/>
  <c r="AW274" i="43" s="1"/>
  <c r="AS274" i="43"/>
  <c r="AV274" i="43"/>
  <c r="AA274" i="43"/>
  <c r="W312" i="43"/>
  <c r="AX362" i="43"/>
  <c r="AX365" i="43" s="1"/>
  <c r="AF365" i="43"/>
  <c r="AF100" i="43"/>
  <c r="AX98" i="43"/>
  <c r="AX100" i="43" s="1"/>
  <c r="AW101" i="43"/>
  <c r="AS103" i="43"/>
  <c r="AA103" i="43"/>
  <c r="AC105" i="43"/>
  <c r="AS105" i="43"/>
  <c r="AA105" i="43"/>
  <c r="AX134" i="43"/>
  <c r="AX139" i="43" s="1"/>
  <c r="AF139" i="43"/>
  <c r="AC150" i="43"/>
  <c r="AW150" i="43" s="1"/>
  <c r="AA150" i="43"/>
  <c r="AS150" i="43"/>
  <c r="BA160" i="43"/>
  <c r="AQ160" i="43"/>
  <c r="AY160" i="43" s="1"/>
  <c r="AA172" i="43"/>
  <c r="AV172" i="43"/>
  <c r="AW189" i="43"/>
  <c r="AS215" i="43"/>
  <c r="AV215" i="43"/>
  <c r="AA215" i="43"/>
  <c r="AC215" i="43"/>
  <c r="AW215" i="43" s="1"/>
  <c r="AZ228" i="43"/>
  <c r="AQ228" i="43"/>
  <c r="AY228" i="43" s="1"/>
  <c r="W461" i="43"/>
  <c r="P29" i="45" s="1"/>
  <c r="AA244" i="43"/>
  <c r="W250" i="43"/>
  <c r="AS244" i="43"/>
  <c r="AC244" i="43"/>
  <c r="X613" i="43"/>
  <c r="AA22" i="43"/>
  <c r="AZ22" i="43"/>
  <c r="AQ22" i="43"/>
  <c r="AO26" i="43"/>
  <c r="AW28" i="43"/>
  <c r="AW29" i="43" s="1"/>
  <c r="AS31" i="43"/>
  <c r="AA31" i="43"/>
  <c r="AS32" i="43"/>
  <c r="AA32" i="43"/>
  <c r="BA34" i="43"/>
  <c r="BA36" i="43" s="1"/>
  <c r="AP36" i="43"/>
  <c r="AV35" i="43"/>
  <c r="AA50" i="43"/>
  <c r="AZ50" i="43"/>
  <c r="AQ50" i="43"/>
  <c r="AO52" i="43"/>
  <c r="AW50" i="43"/>
  <c r="AW52" i="43" s="1"/>
  <c r="W52" i="43"/>
  <c r="W60" i="43"/>
  <c r="AS57" i="43"/>
  <c r="AA57" i="43"/>
  <c r="AS58" i="43"/>
  <c r="AV58" i="43"/>
  <c r="AA58" i="43"/>
  <c r="AS59" i="43"/>
  <c r="AV59" i="43"/>
  <c r="AA59" i="43"/>
  <c r="BA61" i="43"/>
  <c r="BA64" i="43" s="1"/>
  <c r="AP64" i="43"/>
  <c r="AV62" i="43"/>
  <c r="AV63" i="43"/>
  <c r="AS74" i="43"/>
  <c r="AA74" i="43"/>
  <c r="AS75" i="43"/>
  <c r="AV75" i="43"/>
  <c r="AA75" i="43"/>
  <c r="BA77" i="43"/>
  <c r="BA79" i="43" s="1"/>
  <c r="AP79" i="43"/>
  <c r="AV78" i="43"/>
  <c r="BA86" i="43"/>
  <c r="AA94" i="43"/>
  <c r="AZ94" i="43"/>
  <c r="AQ94" i="43"/>
  <c r="AO97" i="43"/>
  <c r="AT98" i="43"/>
  <c r="AT100" i="43" s="1"/>
  <c r="Z100" i="43"/>
  <c r="AV103" i="43"/>
  <c r="AC106" i="43"/>
  <c r="AW106" i="43" s="1"/>
  <c r="AS106" i="43"/>
  <c r="AA106" i="43"/>
  <c r="W108" i="43"/>
  <c r="AC118" i="43"/>
  <c r="AW118" i="43" s="1"/>
  <c r="AO466" i="43"/>
  <c r="AH34" i="45" s="1"/>
  <c r="AZ124" i="43"/>
  <c r="AQ124" i="43"/>
  <c r="AX127" i="43"/>
  <c r="AF133" i="43"/>
  <c r="AT130" i="43"/>
  <c r="AA130" i="43"/>
  <c r="AS136" i="43"/>
  <c r="AV136" i="43"/>
  <c r="AA136" i="43"/>
  <c r="AC136" i="43"/>
  <c r="AW136" i="43" s="1"/>
  <c r="AS138" i="43"/>
  <c r="AV138" i="43"/>
  <c r="AA138" i="43"/>
  <c r="AC138" i="43"/>
  <c r="AW138" i="43" s="1"/>
  <c r="BA140" i="43"/>
  <c r="BA145" i="43" s="1"/>
  <c r="AP145" i="43"/>
  <c r="AX151" i="43"/>
  <c r="AC149" i="43"/>
  <c r="AW149" i="43" s="1"/>
  <c r="AV149" i="43"/>
  <c r="AA149" i="43"/>
  <c r="AV150" i="43"/>
  <c r="AF156" i="43"/>
  <c r="Z162" i="43"/>
  <c r="AT157" i="43"/>
  <c r="AT162" i="43" s="1"/>
  <c r="AS158" i="43"/>
  <c r="AV158" i="43"/>
  <c r="AA158" i="43"/>
  <c r="AC158" i="43"/>
  <c r="AW158" i="43" s="1"/>
  <c r="BA158" i="43"/>
  <c r="AQ158" i="43"/>
  <c r="AY158" i="43" s="1"/>
  <c r="Z168" i="43"/>
  <c r="AT163" i="43"/>
  <c r="AT168" i="43" s="1"/>
  <c r="BA163" i="43"/>
  <c r="BA168" i="43" s="1"/>
  <c r="AP168" i="43"/>
  <c r="W169" i="43"/>
  <c r="AB169" i="43" s="1"/>
  <c r="AB174" i="43" s="1"/>
  <c r="AC170" i="43"/>
  <c r="AW170" i="43" s="1"/>
  <c r="AS170" i="43"/>
  <c r="AC172" i="43"/>
  <c r="AW172" i="43" s="1"/>
  <c r="AS172" i="43"/>
  <c r="AC176" i="43"/>
  <c r="AW176" i="43" s="1"/>
  <c r="AA176" i="43"/>
  <c r="AV177" i="43"/>
  <c r="AZ178" i="43"/>
  <c r="AQ178" i="43"/>
  <c r="AY178" i="43" s="1"/>
  <c r="AA182" i="43"/>
  <c r="AA184" i="43"/>
  <c r="AA186" i="43"/>
  <c r="AQ190" i="43"/>
  <c r="AY190" i="43" s="1"/>
  <c r="AQ192" i="43"/>
  <c r="AY192" i="43" s="1"/>
  <c r="AS202" i="43"/>
  <c r="AZ205" i="43"/>
  <c r="AQ205" i="43"/>
  <c r="AY205" i="43" s="1"/>
  <c r="AT208" i="43"/>
  <c r="AT213" i="43" s="1"/>
  <c r="Z213" i="43"/>
  <c r="W219" i="43"/>
  <c r="AS216" i="43"/>
  <c r="AV216" i="43"/>
  <c r="AA216" i="43"/>
  <c r="AC216" i="43"/>
  <c r="AW216" i="43" s="1"/>
  <c r="AS218" i="43"/>
  <c r="AV218" i="43"/>
  <c r="AA218" i="43"/>
  <c r="AC218" i="43"/>
  <c r="AW218" i="43" s="1"/>
  <c r="BA220" i="43"/>
  <c r="BA225" i="43" s="1"/>
  <c r="AP225" i="43"/>
  <c r="AX231" i="43"/>
  <c r="AC229" i="43"/>
  <c r="AW229" i="43" s="1"/>
  <c r="AA229" i="43"/>
  <c r="AV230" i="43"/>
  <c r="AO237" i="43"/>
  <c r="AQ232" i="43"/>
  <c r="AZ232" i="43"/>
  <c r="AQ236" i="43"/>
  <c r="AY236" i="43" s="1"/>
  <c r="AZ236" i="43"/>
  <c r="AT241" i="43"/>
  <c r="AS242" i="43"/>
  <c r="AV242" i="43"/>
  <c r="AC242" i="43"/>
  <c r="AW242" i="43" s="1"/>
  <c r="AA242" i="43"/>
  <c r="AC254" i="43"/>
  <c r="AW254" i="43" s="1"/>
  <c r="AS254" i="43"/>
  <c r="AV254" i="43"/>
  <c r="AA254" i="43"/>
  <c r="AP282" i="43"/>
  <c r="BA278" i="43"/>
  <c r="AQ278" i="43"/>
  <c r="AP354" i="43"/>
  <c r="BA350" i="43"/>
  <c r="BA354" i="43" s="1"/>
  <c r="W17" i="43"/>
  <c r="AS14" i="43"/>
  <c r="AA14" i="43"/>
  <c r="AS15" i="43"/>
  <c r="AV15" i="43"/>
  <c r="AA15" i="43"/>
  <c r="AS16" i="43"/>
  <c r="AA16" i="43"/>
  <c r="AV18" i="43"/>
  <c r="AZ24" i="43"/>
  <c r="AQ24" i="43"/>
  <c r="AY24" i="43" s="1"/>
  <c r="W26" i="43"/>
  <c r="AZ37" i="43"/>
  <c r="AQ37" i="43"/>
  <c r="AO39" i="43"/>
  <c r="AS45" i="43"/>
  <c r="AV45" i="43"/>
  <c r="AA45" i="43"/>
  <c r="BA47" i="43"/>
  <c r="BA49" i="43" s="1"/>
  <c r="AP49" i="43"/>
  <c r="AC60" i="43"/>
  <c r="AZ80" i="43"/>
  <c r="AQ80" i="43"/>
  <c r="AO82" i="43"/>
  <c r="AS88" i="43"/>
  <c r="AV88" i="43"/>
  <c r="AA88" i="43"/>
  <c r="AZ96" i="43"/>
  <c r="AQ96" i="43"/>
  <c r="AY96" i="43" s="1"/>
  <c r="AC107" i="43"/>
  <c r="AW107" i="43" s="1"/>
  <c r="AS107" i="43"/>
  <c r="AA107" i="43"/>
  <c r="AO114" i="43"/>
  <c r="AV118" i="43"/>
  <c r="AS118" i="43"/>
  <c r="AA118" i="43"/>
  <c r="AC120" i="43"/>
  <c r="AS120" i="43"/>
  <c r="AA120" i="43"/>
  <c r="Z460" i="43"/>
  <c r="S28" i="45" s="1"/>
  <c r="AT121" i="43"/>
  <c r="AT126" i="43" s="1"/>
  <c r="AZ148" i="43"/>
  <c r="AQ148" i="43"/>
  <c r="AY148" i="43" s="1"/>
  <c r="AW152" i="43"/>
  <c r="AT154" i="43"/>
  <c r="AA154" i="43"/>
  <c r="AS160" i="43"/>
  <c r="AV160" i="43"/>
  <c r="AA160" i="43"/>
  <c r="AC160" i="43"/>
  <c r="AW160" i="43" s="1"/>
  <c r="AZ175" i="43"/>
  <c r="AQ175" i="43"/>
  <c r="AO181" i="43"/>
  <c r="AC206" i="43"/>
  <c r="AW206" i="43" s="1"/>
  <c r="AV206" i="43"/>
  <c r="AA206" i="43"/>
  <c r="AX214" i="43"/>
  <c r="AX219" i="43" s="1"/>
  <c r="AF219" i="43"/>
  <c r="AS217" i="43"/>
  <c r="AV217" i="43"/>
  <c r="AA217" i="43"/>
  <c r="AC217" i="43"/>
  <c r="AW217" i="43" s="1"/>
  <c r="AQ234" i="43"/>
  <c r="AY234" i="43" s="1"/>
  <c r="AZ234" i="43"/>
  <c r="AA263" i="43"/>
  <c r="AV263" i="43"/>
  <c r="AS263" i="43"/>
  <c r="AC263" i="43"/>
  <c r="AW263" i="43" s="1"/>
  <c r="AX303" i="43"/>
  <c r="AX306" i="43" s="1"/>
  <c r="AF306" i="43"/>
  <c r="AC334" i="43"/>
  <c r="AW334" i="43" s="1"/>
  <c r="AV334" i="43"/>
  <c r="AS334" i="43"/>
  <c r="AA334" i="43"/>
  <c r="Z468" i="43"/>
  <c r="S36" i="45" s="1"/>
  <c r="AT12" i="43"/>
  <c r="Z13" i="43"/>
  <c r="AF459" i="43"/>
  <c r="AX14" i="43"/>
  <c r="AF465" i="43"/>
  <c r="Y33" i="45" s="1"/>
  <c r="AX16" i="43"/>
  <c r="T613" i="43"/>
  <c r="Y613" i="43"/>
  <c r="AI613" i="43"/>
  <c r="AZ18" i="43"/>
  <c r="AQ18" i="43"/>
  <c r="AZ19" i="43"/>
  <c r="AQ19" i="43"/>
  <c r="AY19" i="43" s="1"/>
  <c r="AZ20" i="43"/>
  <c r="AQ20" i="43"/>
  <c r="AY20" i="43" s="1"/>
  <c r="AX26" i="43"/>
  <c r="AZ23" i="43"/>
  <c r="AQ23" i="43"/>
  <c r="AY23" i="43" s="1"/>
  <c r="AS24" i="43"/>
  <c r="AT27" i="43"/>
  <c r="AT29" i="43" s="1"/>
  <c r="Z29" i="43"/>
  <c r="AF29" i="43"/>
  <c r="AF33" i="43"/>
  <c r="AC35" i="43"/>
  <c r="AW35" i="43" s="1"/>
  <c r="AS35" i="43"/>
  <c r="AS37" i="43"/>
  <c r="AT40" i="43"/>
  <c r="AT43" i="43" s="1"/>
  <c r="Z43" i="43"/>
  <c r="AT44" i="43"/>
  <c r="AT46" i="43" s="1"/>
  <c r="AZ47" i="43"/>
  <c r="AQ47" i="43"/>
  <c r="AZ48" i="43"/>
  <c r="AQ48" i="43"/>
  <c r="AY48" i="43" s="1"/>
  <c r="AX52" i="43"/>
  <c r="AZ51" i="43"/>
  <c r="AQ51" i="43"/>
  <c r="AY51" i="43" s="1"/>
  <c r="AF56" i="43"/>
  <c r="AF60" i="43"/>
  <c r="AC62" i="43"/>
  <c r="AW62" i="43" s="1"/>
  <c r="AS62" i="43"/>
  <c r="AC63" i="43"/>
  <c r="AW63" i="43" s="1"/>
  <c r="AS63" i="43"/>
  <c r="AT68" i="43"/>
  <c r="AT72" i="43" s="1"/>
  <c r="Z72" i="43"/>
  <c r="AF72" i="43"/>
  <c r="AF76" i="43"/>
  <c r="AC78" i="43"/>
  <c r="AW78" i="43" s="1"/>
  <c r="AS78" i="43"/>
  <c r="W79" i="43"/>
  <c r="AT82" i="43"/>
  <c r="AS80" i="43"/>
  <c r="AT83" i="43"/>
  <c r="AT86" i="43" s="1"/>
  <c r="Z86" i="43"/>
  <c r="AT87" i="43"/>
  <c r="AT89" i="43" s="1"/>
  <c r="AZ90" i="43"/>
  <c r="AQ90" i="43"/>
  <c r="AZ91" i="43"/>
  <c r="AQ91" i="43"/>
  <c r="AY91" i="43" s="1"/>
  <c r="AZ92" i="43"/>
  <c r="AQ92" i="43"/>
  <c r="AY92" i="43" s="1"/>
  <c r="AX97" i="43"/>
  <c r="AA95" i="43"/>
  <c r="AZ95" i="43"/>
  <c r="AQ95" i="43"/>
  <c r="AY95" i="43" s="1"/>
  <c r="AS96" i="43"/>
  <c r="W97" i="43"/>
  <c r="AA98" i="43"/>
  <c r="AW98" i="43"/>
  <c r="AW100" i="43" s="1"/>
  <c r="AC102" i="43"/>
  <c r="AW102" i="43" s="1"/>
  <c r="AC103" i="43"/>
  <c r="AW103" i="43" s="1"/>
  <c r="W104" i="43"/>
  <c r="AO104" i="43"/>
  <c r="AF108" i="43"/>
  <c r="AX105" i="43"/>
  <c r="AX108" i="43" s="1"/>
  <c r="AX112" i="43"/>
  <c r="AX114" i="43" s="1"/>
  <c r="AF114" i="43"/>
  <c r="AQ113" i="43"/>
  <c r="AY113" i="43" s="1"/>
  <c r="AZ113" i="43"/>
  <c r="AA115" i="43"/>
  <c r="AZ115" i="43"/>
  <c r="AQ115" i="43"/>
  <c r="AO119" i="43"/>
  <c r="S460" i="43"/>
  <c r="L28" i="45" s="1"/>
  <c r="W121" i="43"/>
  <c r="AB121" i="43" s="1"/>
  <c r="AV122" i="43"/>
  <c r="AZ123" i="43"/>
  <c r="AQ123" i="43"/>
  <c r="AY123" i="43" s="1"/>
  <c r="AS125" i="43"/>
  <c r="AT128" i="43"/>
  <c r="AA128" i="43"/>
  <c r="AZ141" i="43"/>
  <c r="AQ141" i="43"/>
  <c r="AY141" i="43" s="1"/>
  <c r="AZ143" i="43"/>
  <c r="AQ143" i="43"/>
  <c r="AY143" i="43" s="1"/>
  <c r="W146" i="43"/>
  <c r="AB146" i="43" s="1"/>
  <c r="BA151" i="43"/>
  <c r="AS159" i="43"/>
  <c r="AV159" i="43"/>
  <c r="AA159" i="43"/>
  <c r="AC159" i="43"/>
  <c r="AW159" i="43" s="1"/>
  <c r="BA159" i="43"/>
  <c r="AQ159" i="43"/>
  <c r="AY159" i="43" s="1"/>
  <c r="AW163" i="43"/>
  <c r="AQ163" i="43"/>
  <c r="AC180" i="43"/>
  <c r="AW180" i="43" s="1"/>
  <c r="AA180" i="43"/>
  <c r="Z194" i="43"/>
  <c r="AT189" i="43"/>
  <c r="AT194" i="43" s="1"/>
  <c r="BA189" i="43"/>
  <c r="BA194" i="43" s="1"/>
  <c r="AP194" i="43"/>
  <c r="AA197" i="43"/>
  <c r="AV197" i="43"/>
  <c r="AC202" i="43"/>
  <c r="AW202" i="43" s="1"/>
  <c r="AV202" i="43"/>
  <c r="AA202" i="43"/>
  <c r="AV203" i="43"/>
  <c r="AZ204" i="43"/>
  <c r="AQ204" i="43"/>
  <c r="AY204" i="43" s="1"/>
  <c r="AS206" i="43"/>
  <c r="AA208" i="43"/>
  <c r="AA210" i="43"/>
  <c r="AA212" i="43"/>
  <c r="AZ221" i="43"/>
  <c r="AQ221" i="43"/>
  <c r="AY221" i="43" s="1"/>
  <c r="AZ223" i="43"/>
  <c r="AQ223" i="43"/>
  <c r="AY223" i="43" s="1"/>
  <c r="W226" i="43"/>
  <c r="AB226" i="43" s="1"/>
  <c r="AB231" i="43" s="1"/>
  <c r="AQ235" i="43"/>
  <c r="AY235" i="43" s="1"/>
  <c r="AZ235" i="43"/>
  <c r="AA245" i="43"/>
  <c r="AS245" i="43"/>
  <c r="AC245" i="43"/>
  <c r="AW245" i="43" s="1"/>
  <c r="AV245" i="43"/>
  <c r="AA246" i="43"/>
  <c r="AS246" i="43"/>
  <c r="AC246" i="43"/>
  <c r="AW246" i="43" s="1"/>
  <c r="AV246" i="43"/>
  <c r="AA247" i="43"/>
  <c r="AS247" i="43"/>
  <c r="AC247" i="43"/>
  <c r="AW247" i="43" s="1"/>
  <c r="AV247" i="43"/>
  <c r="AA248" i="43"/>
  <c r="AS248" i="43"/>
  <c r="AC248" i="43"/>
  <c r="AW248" i="43" s="1"/>
  <c r="AV248" i="43"/>
  <c r="AA249" i="43"/>
  <c r="AS249" i="43"/>
  <c r="AC249" i="43"/>
  <c r="AW249" i="43" s="1"/>
  <c r="AV249" i="43"/>
  <c r="W261" i="43"/>
  <c r="AB261" i="43" s="1"/>
  <c r="AB266" i="43" s="1"/>
  <c r="AS288" i="43"/>
  <c r="AV288" i="43"/>
  <c r="AA288" i="43"/>
  <c r="AC288" i="43"/>
  <c r="AW288" i="43" s="1"/>
  <c r="AS289" i="43"/>
  <c r="AV289" i="43"/>
  <c r="AA289" i="43"/>
  <c r="AC289" i="43"/>
  <c r="AW289" i="43" s="1"/>
  <c r="AC297" i="43"/>
  <c r="AW297" i="43" s="1"/>
  <c r="AA297" i="43"/>
  <c r="AS297" i="43"/>
  <c r="AV297" i="43"/>
  <c r="AQ346" i="43"/>
  <c r="AY346" i="43" s="1"/>
  <c r="AZ346" i="43"/>
  <c r="S468" i="43"/>
  <c r="L36" i="45" s="1"/>
  <c r="V613" i="43"/>
  <c r="AM613" i="43"/>
  <c r="AS27" i="43"/>
  <c r="AS28" i="43"/>
  <c r="W29" i="43"/>
  <c r="AS41" i="43"/>
  <c r="AS42" i="43"/>
  <c r="AS53" i="43"/>
  <c r="AV54" i="43"/>
  <c r="AS54" i="43"/>
  <c r="AS55" i="43"/>
  <c r="W56" i="43"/>
  <c r="AS68" i="43"/>
  <c r="AS69" i="43"/>
  <c r="AS70" i="43"/>
  <c r="AS71" i="43"/>
  <c r="W72" i="43"/>
  <c r="AS84" i="43"/>
  <c r="AV85" i="43"/>
  <c r="AS85" i="43"/>
  <c r="AS98" i="43"/>
  <c r="AV99" i="43"/>
  <c r="AS99" i="43"/>
  <c r="W100" i="43"/>
  <c r="AZ101" i="43"/>
  <c r="AQ101" i="43"/>
  <c r="AP119" i="43"/>
  <c r="AV116" i="43"/>
  <c r="AZ116" i="43"/>
  <c r="AQ116" i="43"/>
  <c r="AY116" i="43" s="1"/>
  <c r="AO126" i="43"/>
  <c r="AZ120" i="43"/>
  <c r="AO460" i="43"/>
  <c r="AH28" i="45" s="1"/>
  <c r="AZ121" i="43"/>
  <c r="AQ121" i="43"/>
  <c r="AZ125" i="43"/>
  <c r="AQ125" i="43"/>
  <c r="AY125" i="43" s="1"/>
  <c r="AC141" i="43"/>
  <c r="AW141" i="43" s="1"/>
  <c r="AS141" i="43"/>
  <c r="AC142" i="43"/>
  <c r="AW142" i="43" s="1"/>
  <c r="AS142" i="43"/>
  <c r="AC143" i="43"/>
  <c r="AW143" i="43" s="1"/>
  <c r="AS143" i="43"/>
  <c r="AC144" i="43"/>
  <c r="AW144" i="43" s="1"/>
  <c r="AS144" i="43"/>
  <c r="AT151" i="43"/>
  <c r="AZ149" i="43"/>
  <c r="AQ149" i="43"/>
  <c r="AY149" i="43" s="1"/>
  <c r="AZ169" i="43"/>
  <c r="AQ169" i="43"/>
  <c r="AZ170" i="43"/>
  <c r="AQ170" i="43"/>
  <c r="AY170" i="43" s="1"/>
  <c r="AZ171" i="43"/>
  <c r="AQ171" i="43"/>
  <c r="AY171" i="43" s="1"/>
  <c r="AZ172" i="43"/>
  <c r="AQ172" i="43"/>
  <c r="AY172" i="43" s="1"/>
  <c r="AZ173" i="43"/>
  <c r="AQ173" i="43"/>
  <c r="AY173" i="43" s="1"/>
  <c r="AX181" i="43"/>
  <c r="AZ176" i="43"/>
  <c r="AQ176" i="43"/>
  <c r="AY176" i="43" s="1"/>
  <c r="AZ180" i="43"/>
  <c r="AQ180" i="43"/>
  <c r="AY180" i="43" s="1"/>
  <c r="AZ195" i="43"/>
  <c r="AQ195" i="43"/>
  <c r="AZ196" i="43"/>
  <c r="AQ196" i="43"/>
  <c r="AY196" i="43" s="1"/>
  <c r="AZ197" i="43"/>
  <c r="AQ197" i="43"/>
  <c r="AY197" i="43" s="1"/>
  <c r="AZ198" i="43"/>
  <c r="AQ198" i="43"/>
  <c r="AY198" i="43" s="1"/>
  <c r="AZ199" i="43"/>
  <c r="AQ199" i="43"/>
  <c r="AY199" i="43" s="1"/>
  <c r="AZ202" i="43"/>
  <c r="AQ202" i="43"/>
  <c r="AY202" i="43" s="1"/>
  <c r="AZ206" i="43"/>
  <c r="AQ206" i="43"/>
  <c r="AY206" i="43" s="1"/>
  <c r="AX213" i="43"/>
  <c r="AF213" i="43"/>
  <c r="AC221" i="43"/>
  <c r="AW221" i="43" s="1"/>
  <c r="AS221" i="43"/>
  <c r="AC222" i="43"/>
  <c r="AW222" i="43" s="1"/>
  <c r="AS222" i="43"/>
  <c r="AC223" i="43"/>
  <c r="AW223" i="43" s="1"/>
  <c r="AS223" i="43"/>
  <c r="AC224" i="43"/>
  <c r="AW224" i="43" s="1"/>
  <c r="AS224" i="43"/>
  <c r="AV228" i="43"/>
  <c r="AZ229" i="43"/>
  <c r="AQ229" i="43"/>
  <c r="AY229" i="43" s="1"/>
  <c r="AS239" i="43"/>
  <c r="AV239" i="43"/>
  <c r="AA239" i="43"/>
  <c r="AZ251" i="43"/>
  <c r="AZ252" i="43" s="1"/>
  <c r="AQ251" i="43"/>
  <c r="AO252" i="43"/>
  <c r="AT253" i="43"/>
  <c r="AT256" i="43" s="1"/>
  <c r="Z256" i="43"/>
  <c r="AQ259" i="43"/>
  <c r="AY259" i="43" s="1"/>
  <c r="AA276" i="43"/>
  <c r="AS280" i="43"/>
  <c r="AV280" i="43"/>
  <c r="AA280" i="43"/>
  <c r="AC280" i="43"/>
  <c r="AW280" i="43" s="1"/>
  <c r="BA280" i="43"/>
  <c r="AQ280" i="43"/>
  <c r="AY280" i="43" s="1"/>
  <c r="AS284" i="43"/>
  <c r="AV284" i="43"/>
  <c r="AA284" i="43"/>
  <c r="AC284" i="43"/>
  <c r="AW284" i="43" s="1"/>
  <c r="AS285" i="43"/>
  <c r="AV285" i="43"/>
  <c r="AA285" i="43"/>
  <c r="AC285" i="43"/>
  <c r="AW285" i="43" s="1"/>
  <c r="AV291" i="43"/>
  <c r="AV292" i="43" s="1"/>
  <c r="AZ295" i="43"/>
  <c r="AQ295" i="43"/>
  <c r="AY295" i="43" s="1"/>
  <c r="Z310" i="43"/>
  <c r="AT307" i="43"/>
  <c r="AT310" i="43" s="1"/>
  <c r="BA307" i="43"/>
  <c r="BA310" i="43" s="1"/>
  <c r="AP310" i="43"/>
  <c r="AQ309" i="43"/>
  <c r="AY309" i="43" s="1"/>
  <c r="AA313" i="43"/>
  <c r="AV313" i="43"/>
  <c r="AS313" i="43"/>
  <c r="AC313" i="43"/>
  <c r="AW313" i="43" s="1"/>
  <c r="AT320" i="43"/>
  <c r="AA320" i="43"/>
  <c r="AC330" i="43"/>
  <c r="AW330" i="43" s="1"/>
  <c r="AV330" i="43"/>
  <c r="AS330" i="43"/>
  <c r="AA330" i="43"/>
  <c r="W343" i="43"/>
  <c r="AB343" i="43" s="1"/>
  <c r="BA240" i="43"/>
  <c r="Z461" i="43"/>
  <c r="S29" i="45" s="1"/>
  <c r="Z250" i="43"/>
  <c r="AT244" i="43"/>
  <c r="AC253" i="43"/>
  <c r="W256" i="43"/>
  <c r="AS253" i="43"/>
  <c r="AA253" i="43"/>
  <c r="AF256" i="43"/>
  <c r="Z260" i="43"/>
  <c r="AT257" i="43"/>
  <c r="AT260" i="43" s="1"/>
  <c r="BA257" i="43"/>
  <c r="BA260" i="43" s="1"/>
  <c r="AP260" i="43"/>
  <c r="AC268" i="43"/>
  <c r="AW268" i="43" s="1"/>
  <c r="AA268" i="43"/>
  <c r="AS268" i="43"/>
  <c r="AZ269" i="43"/>
  <c r="AQ269" i="43"/>
  <c r="AY269" i="43" s="1"/>
  <c r="AX271" i="43"/>
  <c r="AF277" i="43"/>
  <c r="AC273" i="43"/>
  <c r="AW273" i="43" s="1"/>
  <c r="AS273" i="43"/>
  <c r="AV273" i="43"/>
  <c r="AA273" i="43"/>
  <c r="Z282" i="43"/>
  <c r="AT278" i="43"/>
  <c r="AS279" i="43"/>
  <c r="AV279" i="43"/>
  <c r="AA279" i="43"/>
  <c r="AC279" i="43"/>
  <c r="AW279" i="43" s="1"/>
  <c r="BA279" i="43"/>
  <c r="AQ279" i="43"/>
  <c r="AY279" i="43" s="1"/>
  <c r="AA311" i="43"/>
  <c r="AS311" i="43"/>
  <c r="AC311" i="43"/>
  <c r="AA314" i="43"/>
  <c r="AV314" i="43"/>
  <c r="AA323" i="43"/>
  <c r="AV323" i="43"/>
  <c r="AS323" i="43"/>
  <c r="AC323" i="43"/>
  <c r="AW323" i="43" s="1"/>
  <c r="AZ382" i="43"/>
  <c r="AQ382" i="43"/>
  <c r="AY382" i="43" s="1"/>
  <c r="AO384" i="43"/>
  <c r="W12" i="43"/>
  <c r="S459" i="43"/>
  <c r="AO459" i="43"/>
  <c r="S465" i="43"/>
  <c r="L33" i="45" s="1"/>
  <c r="AO465" i="43"/>
  <c r="AH33" i="45" s="1"/>
  <c r="AD613" i="43"/>
  <c r="AH613" i="43"/>
  <c r="AN613" i="43"/>
  <c r="AP104" i="43"/>
  <c r="AZ102" i="43"/>
  <c r="AQ102" i="43"/>
  <c r="AY102" i="43" s="1"/>
  <c r="AZ105" i="43"/>
  <c r="BA110" i="43"/>
  <c r="BA111" i="43" s="1"/>
  <c r="AF111" i="43"/>
  <c r="AA113" i="43"/>
  <c r="AS113" i="43"/>
  <c r="AZ118" i="43"/>
  <c r="AQ118" i="43"/>
  <c r="AY118" i="43" s="1"/>
  <c r="AZ122" i="43"/>
  <c r="AQ122" i="43"/>
  <c r="AY122" i="43" s="1"/>
  <c r="S466" i="43"/>
  <c r="L34" i="45" s="1"/>
  <c r="W124" i="43"/>
  <c r="AB124" i="43" s="1"/>
  <c r="AT127" i="43"/>
  <c r="Z133" i="43"/>
  <c r="AF467" i="43"/>
  <c r="Y35" i="45" s="1"/>
  <c r="AX132" i="43"/>
  <c r="AZ146" i="43"/>
  <c r="AQ146" i="43"/>
  <c r="AO151" i="43"/>
  <c r="AZ150" i="43"/>
  <c r="AQ150" i="43"/>
  <c r="AY150" i="43" s="1"/>
  <c r="AX156" i="43"/>
  <c r="W168" i="43"/>
  <c r="AS163" i="43"/>
  <c r="AA163" i="43"/>
  <c r="AS164" i="43"/>
  <c r="AV164" i="43"/>
  <c r="AA164" i="43"/>
  <c r="AS165" i="43"/>
  <c r="AA165" i="43"/>
  <c r="AS166" i="43"/>
  <c r="AA166" i="43"/>
  <c r="AS167" i="43"/>
  <c r="AV167" i="43"/>
  <c r="AA167" i="43"/>
  <c r="BA169" i="43"/>
  <c r="BA174" i="43" s="1"/>
  <c r="AP174" i="43"/>
  <c r="AZ177" i="43"/>
  <c r="AQ177" i="43"/>
  <c r="AY177" i="43" s="1"/>
  <c r="W194" i="43"/>
  <c r="AS189" i="43"/>
  <c r="AA189" i="43"/>
  <c r="AS190" i="43"/>
  <c r="AA190" i="43"/>
  <c r="AS191" i="43"/>
  <c r="AV191" i="43"/>
  <c r="AA191" i="43"/>
  <c r="AS192" i="43"/>
  <c r="AV192" i="43"/>
  <c r="AA192" i="43"/>
  <c r="AS193" i="43"/>
  <c r="AV193" i="43"/>
  <c r="AA193" i="43"/>
  <c r="BA195" i="43"/>
  <c r="BA200" i="43" s="1"/>
  <c r="AP200" i="43"/>
  <c r="AZ203" i="43"/>
  <c r="AQ203" i="43"/>
  <c r="AY203" i="43" s="1"/>
  <c r="AZ226" i="43"/>
  <c r="AQ226" i="43"/>
  <c r="AZ230" i="43"/>
  <c r="AQ230" i="43"/>
  <c r="AY230" i="43" s="1"/>
  <c r="AO231" i="43"/>
  <c r="Z243" i="43"/>
  <c r="AT238" i="43"/>
  <c r="AP243" i="43"/>
  <c r="AO461" i="43"/>
  <c r="AH29" i="45" s="1"/>
  <c r="AZ244" i="43"/>
  <c r="AQ244" i="43"/>
  <c r="AZ245" i="43"/>
  <c r="AQ245" i="43"/>
  <c r="AY245" i="43" s="1"/>
  <c r="AZ246" i="43"/>
  <c r="AQ246" i="43"/>
  <c r="AY246" i="43" s="1"/>
  <c r="AZ247" i="43"/>
  <c r="AQ247" i="43"/>
  <c r="AY247" i="43" s="1"/>
  <c r="AZ248" i="43"/>
  <c r="AQ248" i="43"/>
  <c r="AY248" i="43" s="1"/>
  <c r="AZ249" i="43"/>
  <c r="AQ249" i="43"/>
  <c r="AY249" i="43" s="1"/>
  <c r="AA262" i="43"/>
  <c r="AV262" i="43"/>
  <c r="AA264" i="43"/>
  <c r="AV264" i="43"/>
  <c r="AZ267" i="43"/>
  <c r="AQ267" i="43"/>
  <c r="AO270" i="43"/>
  <c r="AV268" i="43"/>
  <c r="W270" i="43"/>
  <c r="AC271" i="43"/>
  <c r="W277" i="43"/>
  <c r="AS271" i="43"/>
  <c r="AA271" i="43"/>
  <c r="Z462" i="43"/>
  <c r="S30" i="45" s="1"/>
  <c r="AT272" i="43"/>
  <c r="AT281" i="43"/>
  <c r="AA281" i="43"/>
  <c r="AX283" i="43"/>
  <c r="AX290" i="43" s="1"/>
  <c r="AF290" i="43"/>
  <c r="W293" i="43"/>
  <c r="AB293" i="43" s="1"/>
  <c r="AT300" i="43"/>
  <c r="Z306" i="43"/>
  <c r="AA300" i="43"/>
  <c r="AW307" i="43"/>
  <c r="AC314" i="43"/>
  <c r="AW314" i="43" s="1"/>
  <c r="AS314" i="43"/>
  <c r="AA315" i="43"/>
  <c r="AV315" i="43"/>
  <c r="AS315" i="43"/>
  <c r="AC315" i="43"/>
  <c r="AW315" i="43" s="1"/>
  <c r="AW322" i="43"/>
  <c r="W329" i="43"/>
  <c r="AB329" i="43" s="1"/>
  <c r="AB336" i="43" s="1"/>
  <c r="AQ337" i="43"/>
  <c r="AP342" i="43"/>
  <c r="Z349" i="43"/>
  <c r="AA348" i="43"/>
  <c r="AV348" i="43"/>
  <c r="AS348" i="43"/>
  <c r="AC348" i="43"/>
  <c r="AW348" i="43" s="1"/>
  <c r="AS351" i="43"/>
  <c r="AA351" i="43"/>
  <c r="AV351" i="43"/>
  <c r="AT355" i="43"/>
  <c r="AT361" i="43" s="1"/>
  <c r="Z361" i="43"/>
  <c r="AS363" i="43"/>
  <c r="AV363" i="43"/>
  <c r="AA363" i="43"/>
  <c r="AC363" i="43"/>
  <c r="AW363" i="43" s="1"/>
  <c r="AP460" i="43"/>
  <c r="AI28" i="45" s="1"/>
  <c r="AP466" i="43"/>
  <c r="AI34" i="45" s="1"/>
  <c r="AS127" i="43"/>
  <c r="AS128" i="43"/>
  <c r="AV129" i="43"/>
  <c r="AS129" i="43"/>
  <c r="AV130" i="43"/>
  <c r="AS130" i="43"/>
  <c r="AV131" i="43"/>
  <c r="AS131" i="43"/>
  <c r="AO467" i="43"/>
  <c r="AH35" i="45" s="1"/>
  <c r="W133" i="43"/>
  <c r="AS152" i="43"/>
  <c r="AV153" i="43"/>
  <c r="AS153" i="43"/>
  <c r="AS154" i="43"/>
  <c r="AV155" i="43"/>
  <c r="AS155" i="43"/>
  <c r="W156" i="43"/>
  <c r="AS182" i="43"/>
  <c r="AS183" i="43"/>
  <c r="AV184" i="43"/>
  <c r="AS184" i="43"/>
  <c r="AS185" i="43"/>
  <c r="AV186" i="43"/>
  <c r="AS186" i="43"/>
  <c r="AS187" i="43"/>
  <c r="W188" i="43"/>
  <c r="AS208" i="43"/>
  <c r="AS209" i="43"/>
  <c r="AS210" i="43"/>
  <c r="AS211" i="43"/>
  <c r="AV212" i="43"/>
  <c r="AS212" i="43"/>
  <c r="W213" i="43"/>
  <c r="W237" i="43"/>
  <c r="Z237" i="43"/>
  <c r="AS240" i="43"/>
  <c r="AV240" i="43"/>
  <c r="AP461" i="43"/>
  <c r="AI29" i="45" s="1"/>
  <c r="BA244" i="43"/>
  <c r="AP250" i="43"/>
  <c r="AC255" i="43"/>
  <c r="AW255" i="43" s="1"/>
  <c r="AS255" i="43"/>
  <c r="AV255" i="43"/>
  <c r="AZ261" i="43"/>
  <c r="AQ261" i="43"/>
  <c r="AZ262" i="43"/>
  <c r="AQ262" i="43"/>
  <c r="AY262" i="43" s="1"/>
  <c r="AZ263" i="43"/>
  <c r="AQ263" i="43"/>
  <c r="AY263" i="43" s="1"/>
  <c r="AZ264" i="43"/>
  <c r="AQ264" i="43"/>
  <c r="AY264" i="43" s="1"/>
  <c r="AZ265" i="43"/>
  <c r="AQ265" i="43"/>
  <c r="AY265" i="43" s="1"/>
  <c r="AT271" i="43"/>
  <c r="Z277" i="43"/>
  <c r="AF462" i="43"/>
  <c r="Y30" i="45" s="1"/>
  <c r="AX272" i="43"/>
  <c r="AX462" i="43" s="1"/>
  <c r="AQ30" i="45" s="1"/>
  <c r="AC275" i="43"/>
  <c r="AW275" i="43" s="1"/>
  <c r="AS275" i="43"/>
  <c r="AV275" i="43"/>
  <c r="AS286" i="43"/>
  <c r="AV286" i="43"/>
  <c r="AA286" i="43"/>
  <c r="AC286" i="43"/>
  <c r="AW286" i="43" s="1"/>
  <c r="AA291" i="43"/>
  <c r="W292" i="43"/>
  <c r="AS291" i="43"/>
  <c r="AS292" i="43" s="1"/>
  <c r="AC291" i="43"/>
  <c r="AZ291" i="43"/>
  <c r="AZ292" i="43" s="1"/>
  <c r="AQ291" i="43"/>
  <c r="AO292" i="43"/>
  <c r="AZ294" i="43"/>
  <c r="AQ294" i="43"/>
  <c r="AY294" i="43" s="1"/>
  <c r="AT304" i="43"/>
  <c r="AA304" i="43"/>
  <c r="AF325" i="43"/>
  <c r="AX322" i="43"/>
  <c r="AX325" i="43" s="1"/>
  <c r="AC333" i="43"/>
  <c r="AW333" i="43" s="1"/>
  <c r="AV333" i="43"/>
  <c r="AS333" i="43"/>
  <c r="AA333" i="43"/>
  <c r="AC360" i="43"/>
  <c r="AW360" i="43" s="1"/>
  <c r="AS360" i="43"/>
  <c r="AV360" i="43"/>
  <c r="AA360" i="43"/>
  <c r="W368" i="43"/>
  <c r="AB368" i="43" s="1"/>
  <c r="AC372" i="43"/>
  <c r="AW372" i="43" s="1"/>
  <c r="AA372" i="43"/>
  <c r="AS372" i="43"/>
  <c r="AV372" i="43"/>
  <c r="AC379" i="43"/>
  <c r="AW379" i="43" s="1"/>
  <c r="AS379" i="43"/>
  <c r="AV379" i="43"/>
  <c r="AA379" i="43"/>
  <c r="AZ389" i="43"/>
  <c r="AT392" i="43"/>
  <c r="AT398" i="43" s="1"/>
  <c r="Z398" i="43"/>
  <c r="AQ396" i="43"/>
  <c r="AY396" i="43" s="1"/>
  <c r="AZ396" i="43"/>
  <c r="AO398" i="43"/>
  <c r="AT405" i="43"/>
  <c r="AA405" i="43"/>
  <c r="AP442" i="43"/>
  <c r="AQ436" i="43"/>
  <c r="BA436" i="43"/>
  <c r="AS441" i="43"/>
  <c r="AV441" i="43"/>
  <c r="AC441" i="43"/>
  <c r="AW441" i="43" s="1"/>
  <c r="AA441" i="43"/>
  <c r="AF460" i="43"/>
  <c r="Y28" i="45" s="1"/>
  <c r="Z466" i="43"/>
  <c r="S34" i="45" s="1"/>
  <c r="AF466" i="43"/>
  <c r="Y34" i="45" s="1"/>
  <c r="AC132" i="43"/>
  <c r="BA238" i="43"/>
  <c r="AS241" i="43"/>
  <c r="S461" i="43"/>
  <c r="L29" i="45" s="1"/>
  <c r="AX256" i="43"/>
  <c r="AS258" i="43"/>
  <c r="AA258" i="43"/>
  <c r="AS259" i="43"/>
  <c r="AV259" i="43"/>
  <c r="AA259" i="43"/>
  <c r="BA261" i="43"/>
  <c r="BA266" i="43" s="1"/>
  <c r="AP266" i="43"/>
  <c r="AZ268" i="43"/>
  <c r="AQ268" i="43"/>
  <c r="AY268" i="43" s="1"/>
  <c r="AC276" i="43"/>
  <c r="AW276" i="43" s="1"/>
  <c r="AS276" i="43"/>
  <c r="AV276" i="43"/>
  <c r="AF282" i="43"/>
  <c r="AX278" i="43"/>
  <c r="AX282" i="43" s="1"/>
  <c r="AS287" i="43"/>
  <c r="AV287" i="43"/>
  <c r="AA287" i="43"/>
  <c r="AC287" i="43"/>
  <c r="AW287" i="43" s="1"/>
  <c r="BA291" i="43"/>
  <c r="BA292" i="43" s="1"/>
  <c r="AP292" i="43"/>
  <c r="AC296" i="43"/>
  <c r="AW296" i="43" s="1"/>
  <c r="AA296" i="43"/>
  <c r="AZ298" i="43"/>
  <c r="AQ298" i="43"/>
  <c r="AY298" i="43" s="1"/>
  <c r="AT302" i="43"/>
  <c r="AA302" i="43"/>
  <c r="AZ317" i="43"/>
  <c r="AZ318" i="43" s="1"/>
  <c r="AQ317" i="43"/>
  <c r="AO318" i="43"/>
  <c r="AX319" i="43"/>
  <c r="AX321" i="43" s="1"/>
  <c r="AF321" i="43"/>
  <c r="AV327" i="43"/>
  <c r="AS327" i="43"/>
  <c r="AA327" i="43"/>
  <c r="AC327" i="43"/>
  <c r="AW327" i="43" s="1"/>
  <c r="AF336" i="43"/>
  <c r="AF342" i="43"/>
  <c r="AA344" i="43"/>
  <c r="AV344" i="43"/>
  <c r="AS344" i="43"/>
  <c r="AQ345" i="43"/>
  <c r="AY345" i="43" s="1"/>
  <c r="AZ345" i="43"/>
  <c r="AA347" i="43"/>
  <c r="AS347" i="43"/>
  <c r="AF349" i="43"/>
  <c r="AC352" i="43"/>
  <c r="AW352" i="43" s="1"/>
  <c r="AA352" i="43"/>
  <c r="AZ369" i="43"/>
  <c r="AQ369" i="43"/>
  <c r="AY369" i="43" s="1"/>
  <c r="AZ373" i="43"/>
  <c r="AQ373" i="43"/>
  <c r="AY373" i="43" s="1"/>
  <c r="AC378" i="43"/>
  <c r="AW378" i="43" s="1"/>
  <c r="AS378" i="43"/>
  <c r="AV378" i="43"/>
  <c r="AA378" i="43"/>
  <c r="AZ388" i="43"/>
  <c r="AX392" i="43"/>
  <c r="AX398" i="43" s="1"/>
  <c r="AF398" i="43"/>
  <c r="AA395" i="43"/>
  <c r="AV395" i="43"/>
  <c r="AS395" i="43"/>
  <c r="AC395" i="43"/>
  <c r="AW395" i="43" s="1"/>
  <c r="AA416" i="43"/>
  <c r="AV416" i="43"/>
  <c r="AS416" i="43"/>
  <c r="AC416" i="43"/>
  <c r="AW416" i="43" s="1"/>
  <c r="AF461" i="43"/>
  <c r="Y29" i="45" s="1"/>
  <c r="AF250" i="43"/>
  <c r="AO462" i="43"/>
  <c r="AH30" i="45" s="1"/>
  <c r="AZ296" i="43"/>
  <c r="AQ296" i="43"/>
  <c r="AY296" i="43" s="1"/>
  <c r="AZ311" i="43"/>
  <c r="AQ311" i="43"/>
  <c r="AZ312" i="43"/>
  <c r="AQ312" i="43"/>
  <c r="AY312" i="43" s="1"/>
  <c r="AZ313" i="43"/>
  <c r="AQ313" i="43"/>
  <c r="AY313" i="43" s="1"/>
  <c r="AZ314" i="43"/>
  <c r="AQ314" i="43"/>
  <c r="AY314" i="43" s="1"/>
  <c r="AZ315" i="43"/>
  <c r="AQ315" i="43"/>
  <c r="AY315" i="43" s="1"/>
  <c r="W325" i="43"/>
  <c r="AS322" i="43"/>
  <c r="AA322" i="43"/>
  <c r="AO325" i="43"/>
  <c r="AT336" i="43"/>
  <c r="AX336" i="43"/>
  <c r="AC332" i="43"/>
  <c r="AW332" i="43" s="1"/>
  <c r="AV332" i="43"/>
  <c r="AS332" i="43"/>
  <c r="AA332" i="43"/>
  <c r="Z336" i="43"/>
  <c r="AX342" i="43"/>
  <c r="BA341" i="43"/>
  <c r="BA342" i="43" s="1"/>
  <c r="BA343" i="43"/>
  <c r="AP349" i="43"/>
  <c r="AA345" i="43"/>
  <c r="AC345" i="43"/>
  <c r="AW345" i="43" s="1"/>
  <c r="AV345" i="43"/>
  <c r="AC357" i="43"/>
  <c r="AW357" i="43" s="1"/>
  <c r="AS357" i="43"/>
  <c r="AV357" i="43"/>
  <c r="AA357" i="43"/>
  <c r="AZ366" i="43"/>
  <c r="AZ367" i="43" s="1"/>
  <c r="AQ366" i="43"/>
  <c r="AO367" i="43"/>
  <c r="AC370" i="43"/>
  <c r="AW370" i="43" s="1"/>
  <c r="AA370" i="43"/>
  <c r="AS370" i="43"/>
  <c r="AZ371" i="43"/>
  <c r="AQ371" i="43"/>
  <c r="AY371" i="43" s="1"/>
  <c r="AC375" i="43"/>
  <c r="W380" i="43"/>
  <c r="AS375" i="43"/>
  <c r="AA375" i="43"/>
  <c r="AZ383" i="43"/>
  <c r="AQ383" i="43"/>
  <c r="AY383" i="43" s="1"/>
  <c r="AS412" i="43"/>
  <c r="AV412" i="43"/>
  <c r="AA412" i="43"/>
  <c r="AC412" i="43"/>
  <c r="AW412" i="43" s="1"/>
  <c r="AS413" i="43"/>
  <c r="AV413" i="43"/>
  <c r="AC413" i="43"/>
  <c r="AW413" i="43" s="1"/>
  <c r="AA413" i="43"/>
  <c r="AV423" i="43"/>
  <c r="AS423" i="43"/>
  <c r="AA423" i="43"/>
  <c r="AC423" i="43"/>
  <c r="AW423" i="43" s="1"/>
  <c r="AS440" i="43"/>
  <c r="AV440" i="43"/>
  <c r="AC440" i="43"/>
  <c r="AW440" i="43" s="1"/>
  <c r="AA440" i="43"/>
  <c r="AC272" i="43"/>
  <c r="AP462" i="43"/>
  <c r="AI30" i="45" s="1"/>
  <c r="AS281" i="43"/>
  <c r="AV281" i="43"/>
  <c r="AQ283" i="43"/>
  <c r="AQ284" i="43"/>
  <c r="AY284" i="43" s="1"/>
  <c r="AQ285" i="43"/>
  <c r="AY285" i="43" s="1"/>
  <c r="AQ286" i="43"/>
  <c r="AY286" i="43" s="1"/>
  <c r="AQ287" i="43"/>
  <c r="AY287" i="43" s="1"/>
  <c r="AQ288" i="43"/>
  <c r="AY288" i="43" s="1"/>
  <c r="AQ289" i="43"/>
  <c r="AY289" i="43" s="1"/>
  <c r="AZ293" i="43"/>
  <c r="AQ293" i="43"/>
  <c r="AO299" i="43"/>
  <c r="AS294" i="43"/>
  <c r="AZ297" i="43"/>
  <c r="AQ297" i="43"/>
  <c r="AY297" i="43" s="1"/>
  <c r="AS298" i="43"/>
  <c r="W310" i="43"/>
  <c r="AS307" i="43"/>
  <c r="AA307" i="43"/>
  <c r="AS308" i="43"/>
  <c r="AA308" i="43"/>
  <c r="AS309" i="43"/>
  <c r="AA309" i="43"/>
  <c r="BA311" i="43"/>
  <c r="BA316" i="43" s="1"/>
  <c r="AP316" i="43"/>
  <c r="AT319" i="43"/>
  <c r="Z321" i="43"/>
  <c r="AT322" i="43"/>
  <c r="AT325" i="43" s="1"/>
  <c r="Z325" i="43"/>
  <c r="BA322" i="43"/>
  <c r="BA325" i="43" s="1"/>
  <c r="AP325" i="43"/>
  <c r="AA324" i="43"/>
  <c r="AC324" i="43"/>
  <c r="AW324" i="43" s="1"/>
  <c r="AZ324" i="43"/>
  <c r="AZ325" i="43" s="1"/>
  <c r="AC331" i="43"/>
  <c r="AW331" i="43" s="1"/>
  <c r="AV331" i="43"/>
  <c r="AS331" i="43"/>
  <c r="AA331" i="43"/>
  <c r="AC335" i="43"/>
  <c r="AW335" i="43" s="1"/>
  <c r="AV335" i="43"/>
  <c r="AS335" i="43"/>
  <c r="AA335" i="43"/>
  <c r="AS339" i="43"/>
  <c r="AV339" i="43"/>
  <c r="AC339" i="43"/>
  <c r="AW339" i="43" s="1"/>
  <c r="AA339" i="43"/>
  <c r="AS340" i="43"/>
  <c r="AA340" i="43"/>
  <c r="AQ343" i="43"/>
  <c r="AS345" i="43"/>
  <c r="W354" i="43"/>
  <c r="AS350" i="43"/>
  <c r="AA350" i="43"/>
  <c r="AZ351" i="43"/>
  <c r="AQ351" i="43"/>
  <c r="AY351" i="43" s="1"/>
  <c r="AZ352" i="43"/>
  <c r="AQ352" i="43"/>
  <c r="AY352" i="43" s="1"/>
  <c r="AC356" i="43"/>
  <c r="AW356" i="43" s="1"/>
  <c r="AS356" i="43"/>
  <c r="AV356" i="43"/>
  <c r="AA356" i="43"/>
  <c r="AS364" i="43"/>
  <c r="AV364" i="43"/>
  <c r="AA364" i="43"/>
  <c r="AC364" i="43"/>
  <c r="AW364" i="43" s="1"/>
  <c r="BA366" i="43"/>
  <c r="BA367" i="43" s="1"/>
  <c r="AP367" i="43"/>
  <c r="BA380" i="43"/>
  <c r="AF384" i="43"/>
  <c r="AX381" i="43"/>
  <c r="AX384" i="43" s="1"/>
  <c r="AW381" i="43"/>
  <c r="AO391" i="43"/>
  <c r="AQ385" i="43"/>
  <c r="AZ385" i="43"/>
  <c r="W398" i="43"/>
  <c r="Z414" i="43"/>
  <c r="AT408" i="43"/>
  <c r="AQ408" i="43"/>
  <c r="AP414" i="43"/>
  <c r="BA408" i="43"/>
  <c r="AZ416" i="43"/>
  <c r="AQ416" i="43"/>
  <c r="AY416" i="43" s="1"/>
  <c r="AA417" i="43"/>
  <c r="AC417" i="43"/>
  <c r="AW417" i="43" s="1"/>
  <c r="AS417" i="43"/>
  <c r="AV417" i="43"/>
  <c r="AO421" i="43"/>
  <c r="AC433" i="43"/>
  <c r="AW433" i="43" s="1"/>
  <c r="AV433" i="43"/>
  <c r="AS433" i="43"/>
  <c r="AA433" i="43"/>
  <c r="AS300" i="43"/>
  <c r="AS301" i="43"/>
  <c r="AV302" i="43"/>
  <c r="AS302" i="43"/>
  <c r="AV303" i="43"/>
  <c r="AS303" i="43"/>
  <c r="AV304" i="43"/>
  <c r="AS304" i="43"/>
  <c r="AV305" i="43"/>
  <c r="AS305" i="43"/>
  <c r="W306" i="43"/>
  <c r="AV320" i="43"/>
  <c r="AS320" i="43"/>
  <c r="AZ326" i="43"/>
  <c r="AQ326" i="43"/>
  <c r="AZ329" i="43"/>
  <c r="W342" i="43"/>
  <c r="AS337" i="43"/>
  <c r="AS341" i="43"/>
  <c r="AV341" i="43"/>
  <c r="AO349" i="43"/>
  <c r="AV353" i="43"/>
  <c r="AZ353" i="43"/>
  <c r="AQ353" i="43"/>
  <c r="AY353" i="43" s="1"/>
  <c r="AX361" i="43"/>
  <c r="AC358" i="43"/>
  <c r="AW358" i="43" s="1"/>
  <c r="AS358" i="43"/>
  <c r="AV358" i="43"/>
  <c r="AV369" i="43"/>
  <c r="AV373" i="43"/>
  <c r="AT375" i="43"/>
  <c r="AT380" i="43" s="1"/>
  <c r="Z380" i="43"/>
  <c r="AC376" i="43"/>
  <c r="AW376" i="43" s="1"/>
  <c r="AS376" i="43"/>
  <c r="AV376" i="43"/>
  <c r="AS381" i="43"/>
  <c r="AA381" i="43"/>
  <c r="AZ387" i="43"/>
  <c r="AA394" i="43"/>
  <c r="AS394" i="43"/>
  <c r="AC394" i="43"/>
  <c r="AW394" i="43" s="1"/>
  <c r="AV394" i="43"/>
  <c r="AZ399" i="43"/>
  <c r="AQ399" i="43"/>
  <c r="AO401" i="43"/>
  <c r="BA415" i="43"/>
  <c r="BA421" i="43" s="1"/>
  <c r="AP421" i="43"/>
  <c r="AQ415" i="43"/>
  <c r="AA418" i="43"/>
  <c r="AS418" i="43"/>
  <c r="AC418" i="43"/>
  <c r="AW418" i="43" s="1"/>
  <c r="AV418" i="43"/>
  <c r="AV450" i="43"/>
  <c r="AC450" i="43"/>
  <c r="AW450" i="43" s="1"/>
  <c r="AA450" i="43"/>
  <c r="W451" i="43"/>
  <c r="AS450" i="43"/>
  <c r="AP328" i="43"/>
  <c r="AZ327" i="43"/>
  <c r="AQ327" i="43"/>
  <c r="AY327" i="43" s="1"/>
  <c r="AO328" i="43"/>
  <c r="Z342" i="43"/>
  <c r="AS338" i="43"/>
  <c r="AV338" i="43"/>
  <c r="AT343" i="43"/>
  <c r="AT349" i="43" s="1"/>
  <c r="AA346" i="43"/>
  <c r="AS346" i="43"/>
  <c r="AZ350" i="43"/>
  <c r="AQ350" i="43"/>
  <c r="W355" i="43"/>
  <c r="AB355" i="43" s="1"/>
  <c r="AB361" i="43" s="1"/>
  <c r="AC359" i="43"/>
  <c r="AW359" i="43" s="1"/>
  <c r="AS359" i="43"/>
  <c r="AV359" i="43"/>
  <c r="AF361" i="43"/>
  <c r="AZ368" i="43"/>
  <c r="AQ368" i="43"/>
  <c r="AO374" i="43"/>
  <c r="AZ370" i="43"/>
  <c r="AQ370" i="43"/>
  <c r="AY370" i="43" s="1"/>
  <c r="AZ372" i="43"/>
  <c r="AQ372" i="43"/>
  <c r="AY372" i="43" s="1"/>
  <c r="AC377" i="43"/>
  <c r="AW377" i="43" s="1"/>
  <c r="AS377" i="43"/>
  <c r="AV377" i="43"/>
  <c r="AT381" i="43"/>
  <c r="AT384" i="43" s="1"/>
  <c r="Z384" i="43"/>
  <c r="AP384" i="43"/>
  <c r="BA381" i="43"/>
  <c r="BA384" i="43" s="1"/>
  <c r="AS383" i="43"/>
  <c r="AZ386" i="43"/>
  <c r="AZ390" i="43"/>
  <c r="AS392" i="43"/>
  <c r="AC392" i="43"/>
  <c r="AA392" i="43"/>
  <c r="AQ417" i="43"/>
  <c r="AY417" i="43" s="1"/>
  <c r="AZ417" i="43"/>
  <c r="AZ424" i="43"/>
  <c r="AQ424" i="43"/>
  <c r="AY424" i="43" s="1"/>
  <c r="W391" i="43"/>
  <c r="AA393" i="43"/>
  <c r="AS393" i="43"/>
  <c r="AC393" i="43"/>
  <c r="AW393" i="43" s="1"/>
  <c r="AA396" i="43"/>
  <c r="AC396" i="43"/>
  <c r="AW396" i="43" s="1"/>
  <c r="AV396" i="43"/>
  <c r="AP398" i="43"/>
  <c r="W399" i="43"/>
  <c r="AB399" i="43" s="1"/>
  <c r="AB401" i="43" s="1"/>
  <c r="Z407" i="43"/>
  <c r="AT402" i="43"/>
  <c r="AO407" i="43"/>
  <c r="AQ402" i="43"/>
  <c r="AQ405" i="43"/>
  <c r="AY405" i="43" s="1"/>
  <c r="AZ405" i="43"/>
  <c r="AZ425" i="43"/>
  <c r="AQ425" i="43"/>
  <c r="AY425" i="43" s="1"/>
  <c r="AV427" i="43"/>
  <c r="AS427" i="43"/>
  <c r="AA427" i="43"/>
  <c r="AC427" i="43"/>
  <c r="AW427" i="43" s="1"/>
  <c r="AC430" i="43"/>
  <c r="AW430" i="43" s="1"/>
  <c r="AV430" i="43"/>
  <c r="AS430" i="43"/>
  <c r="AA430" i="43"/>
  <c r="AZ442" i="43"/>
  <c r="AV443" i="43"/>
  <c r="AZ381" i="43"/>
  <c r="AQ381" i="43"/>
  <c r="AX385" i="43"/>
  <c r="AX391" i="43" s="1"/>
  <c r="AZ393" i="43"/>
  <c r="AQ394" i="43"/>
  <c r="AY394" i="43" s="1"/>
  <c r="AS396" i="43"/>
  <c r="AA397" i="43"/>
  <c r="AS397" i="43"/>
  <c r="AC397" i="43"/>
  <c r="AW397" i="43" s="1"/>
  <c r="AQ397" i="43"/>
  <c r="AY397" i="43" s="1"/>
  <c r="AC400" i="43"/>
  <c r="AW400" i="43" s="1"/>
  <c r="AV400" i="43"/>
  <c r="AS400" i="43"/>
  <c r="AZ402" i="43"/>
  <c r="AA403" i="43"/>
  <c r="AQ403" i="43"/>
  <c r="AY403" i="43" s="1"/>
  <c r="AZ403" i="43"/>
  <c r="AX421" i="43"/>
  <c r="AA419" i="43"/>
  <c r="AS419" i="43"/>
  <c r="AQ420" i="43"/>
  <c r="AY420" i="43" s="1"/>
  <c r="AZ420" i="43"/>
  <c r="W429" i="43"/>
  <c r="AB429" i="43" s="1"/>
  <c r="AB435" i="43" s="1"/>
  <c r="AC434" i="43"/>
  <c r="AW434" i="43" s="1"/>
  <c r="AV434" i="43"/>
  <c r="AS434" i="43"/>
  <c r="AA434" i="43"/>
  <c r="AA437" i="43"/>
  <c r="AX448" i="43"/>
  <c r="AZ400" i="43"/>
  <c r="AQ400" i="43"/>
  <c r="AY400" i="43" s="1"/>
  <c r="AS409" i="43"/>
  <c r="AV409" i="43"/>
  <c r="AA420" i="43"/>
  <c r="AC420" i="43"/>
  <c r="AW420" i="43" s="1"/>
  <c r="AV420" i="43"/>
  <c r="AC422" i="43"/>
  <c r="AS422" i="43"/>
  <c r="BA428" i="43"/>
  <c r="AS425" i="43"/>
  <c r="AT435" i="43"/>
  <c r="AC432" i="43"/>
  <c r="AW432" i="43" s="1"/>
  <c r="AV432" i="43"/>
  <c r="AS432" i="43"/>
  <c r="AA432" i="43"/>
  <c r="AW436" i="43"/>
  <c r="AQ438" i="43"/>
  <c r="AY438" i="43" s="1"/>
  <c r="BA438" i="43"/>
  <c r="AQ444" i="43"/>
  <c r="AY444" i="43" s="1"/>
  <c r="AZ444" i="43"/>
  <c r="W402" i="43"/>
  <c r="AB402" i="43" s="1"/>
  <c r="AB407" i="43" s="1"/>
  <c r="AA404" i="43"/>
  <c r="AA406" i="43"/>
  <c r="AS411" i="43"/>
  <c r="AV411" i="43"/>
  <c r="AC411" i="43"/>
  <c r="W415" i="43"/>
  <c r="AB415" i="43" s="1"/>
  <c r="AB421" i="43" s="1"/>
  <c r="AF421" i="43"/>
  <c r="AQ418" i="43"/>
  <c r="AY418" i="43" s="1"/>
  <c r="AS420" i="43"/>
  <c r="W424" i="43"/>
  <c r="AC426" i="43"/>
  <c r="AW426" i="43" s="1"/>
  <c r="AV426" i="43"/>
  <c r="AS426" i="43"/>
  <c r="AC431" i="43"/>
  <c r="AW431" i="43" s="1"/>
  <c r="AV431" i="43"/>
  <c r="AS431" i="43"/>
  <c r="AA431" i="43"/>
  <c r="Z435" i="43"/>
  <c r="AS439" i="43"/>
  <c r="AV439" i="43"/>
  <c r="AC439" i="43"/>
  <c r="AW439" i="43" s="1"/>
  <c r="AA439" i="43"/>
  <c r="AT443" i="43"/>
  <c r="AT448" i="43" s="1"/>
  <c r="Z448" i="43"/>
  <c r="W444" i="43"/>
  <c r="AB444" i="43" s="1"/>
  <c r="AS449" i="43"/>
  <c r="AA449" i="43"/>
  <c r="AC449" i="43"/>
  <c r="AS410" i="43"/>
  <c r="AT415" i="43"/>
  <c r="AT421" i="43" s="1"/>
  <c r="AZ422" i="43"/>
  <c r="AQ422" i="43"/>
  <c r="AZ426" i="43"/>
  <c r="AQ426" i="43"/>
  <c r="AY426" i="43" s="1"/>
  <c r="AZ429" i="43"/>
  <c r="W442" i="43"/>
  <c r="AS436" i="43"/>
  <c r="AF442" i="43"/>
  <c r="AX436" i="43"/>
  <c r="AX442" i="43" s="1"/>
  <c r="AZ445" i="43"/>
  <c r="AQ445" i="43"/>
  <c r="AY445" i="43" s="1"/>
  <c r="AF448" i="43"/>
  <c r="AP428" i="43"/>
  <c r="AZ423" i="43"/>
  <c r="AQ423" i="43"/>
  <c r="AY423" i="43" s="1"/>
  <c r="AZ427" i="43"/>
  <c r="AQ427" i="43"/>
  <c r="AY427" i="43" s="1"/>
  <c r="AO428" i="43"/>
  <c r="Z442" i="43"/>
  <c r="AS437" i="43"/>
  <c r="AV437" i="43"/>
  <c r="AC437" i="43"/>
  <c r="AW437" i="43" s="1"/>
  <c r="AS438" i="43"/>
  <c r="AV438" i="43"/>
  <c r="AA445" i="43"/>
  <c r="AC445" i="43"/>
  <c r="AW445" i="43" s="1"/>
  <c r="AV445" i="43"/>
  <c r="AA446" i="43"/>
  <c r="AC446" i="43"/>
  <c r="AW446" i="43" s="1"/>
  <c r="AS446" i="43"/>
  <c r="AZ449" i="43"/>
  <c r="AQ449" i="43"/>
  <c r="AO451" i="43"/>
  <c r="V458" i="43"/>
  <c r="AA443" i="43"/>
  <c r="AC443" i="43"/>
  <c r="AO448" i="43"/>
  <c r="AA447" i="43"/>
  <c r="AC447" i="43"/>
  <c r="AW447" i="43" s="1"/>
  <c r="AQ440" i="43"/>
  <c r="AY440" i="43" s="1"/>
  <c r="AP451" i="43"/>
  <c r="AZ450" i="43"/>
  <c r="AQ450" i="43"/>
  <c r="AY450" i="43" s="1"/>
  <c r="P456" i="43"/>
  <c r="AB213" i="43" l="1"/>
  <c r="AC17" i="43"/>
  <c r="AB52" i="43"/>
  <c r="AW168" i="43"/>
  <c r="AB126" i="43"/>
  <c r="AW14" i="43"/>
  <c r="AW17" i="43" s="1"/>
  <c r="AB299" i="43"/>
  <c r="AS114" i="43"/>
  <c r="AC168" i="43"/>
  <c r="AW194" i="43"/>
  <c r="AI27" i="45"/>
  <c r="Y27" i="45"/>
  <c r="S27" i="45"/>
  <c r="AH27" i="45"/>
  <c r="L27" i="45"/>
  <c r="AW82" i="43"/>
  <c r="AW26" i="43"/>
  <c r="AB156" i="43"/>
  <c r="AB100" i="43"/>
  <c r="AC194" i="43"/>
  <c r="AW188" i="43"/>
  <c r="AB342" i="43"/>
  <c r="AB60" i="43"/>
  <c r="AB188" i="43"/>
  <c r="AB398" i="43"/>
  <c r="AE26" i="45"/>
  <c r="AB374" i="43"/>
  <c r="AB43" i="43"/>
  <c r="AB26" i="43"/>
  <c r="AB448" i="43"/>
  <c r="AB237" i="43"/>
  <c r="AW310" i="43"/>
  <c r="AV70" i="43"/>
  <c r="AB151" i="43"/>
  <c r="AC26" i="43"/>
  <c r="AW39" i="43"/>
  <c r="AV317" i="43"/>
  <c r="AV318" i="43" s="1"/>
  <c r="AB318" i="43"/>
  <c r="AB181" i="43"/>
  <c r="AB168" i="43"/>
  <c r="AB29" i="43"/>
  <c r="AB17" i="43"/>
  <c r="AB108" i="43"/>
  <c r="AB133" i="43"/>
  <c r="AC310" i="43"/>
  <c r="AB349" i="43"/>
  <c r="AS39" i="43"/>
  <c r="AW60" i="43"/>
  <c r="AB306" i="43"/>
  <c r="AB82" i="43"/>
  <c r="AB194" i="43"/>
  <c r="W316" i="43"/>
  <c r="AB312" i="43"/>
  <c r="AB316" i="43" s="1"/>
  <c r="AA382" i="43"/>
  <c r="AB382" i="43"/>
  <c r="AV382" i="43" s="1"/>
  <c r="AA278" i="43"/>
  <c r="AB278" i="43"/>
  <c r="AB282" i="43" s="1"/>
  <c r="AA134" i="43"/>
  <c r="AA139" i="43" s="1"/>
  <c r="AB134" i="43"/>
  <c r="AB139" i="43" s="1"/>
  <c r="W46" i="43"/>
  <c r="AB44" i="43"/>
  <c r="AB46" i="43" s="1"/>
  <c r="AC257" i="43"/>
  <c r="AW257" i="43" s="1"/>
  <c r="AW260" i="43" s="1"/>
  <c r="AB257" i="43"/>
  <c r="AB260" i="43" s="1"/>
  <c r="AC30" i="43"/>
  <c r="AW30" i="43" s="1"/>
  <c r="AW33" i="43" s="1"/>
  <c r="AB30" i="43"/>
  <c r="AB33" i="43" s="1"/>
  <c r="AC366" i="43"/>
  <c r="AC367" i="43" s="1"/>
  <c r="AB366" i="43"/>
  <c r="AC238" i="43"/>
  <c r="AB238" i="43"/>
  <c r="AB243" i="43" s="1"/>
  <c r="AC47" i="43"/>
  <c r="AC49" i="43" s="1"/>
  <c r="AB47" i="43"/>
  <c r="AB49" i="43" s="1"/>
  <c r="AS214" i="43"/>
  <c r="AB214" i="43"/>
  <c r="AB219" i="43" s="1"/>
  <c r="AC34" i="43"/>
  <c r="AW34" i="43" s="1"/>
  <c r="AW36" i="43" s="1"/>
  <c r="AB34" i="43"/>
  <c r="AB36" i="43" s="1"/>
  <c r="AA87" i="43"/>
  <c r="AB87" i="43"/>
  <c r="AB89" i="43" s="1"/>
  <c r="AS90" i="43"/>
  <c r="AS93" i="43" s="1"/>
  <c r="AB90" i="43"/>
  <c r="AB93" i="43" s="1"/>
  <c r="AC140" i="43"/>
  <c r="AB140" i="43"/>
  <c r="AB145" i="43" s="1"/>
  <c r="AS109" i="43"/>
  <c r="AB109" i="43"/>
  <c r="AB111" i="43" s="1"/>
  <c r="W162" i="43"/>
  <c r="AB157" i="43"/>
  <c r="AB162" i="43" s="1"/>
  <c r="AA77" i="43"/>
  <c r="AB77" i="43"/>
  <c r="AB79" i="43" s="1"/>
  <c r="AA61" i="43"/>
  <c r="AB61" i="43"/>
  <c r="AB64" i="43" s="1"/>
  <c r="AC408" i="43"/>
  <c r="AW408" i="43" s="1"/>
  <c r="AB408" i="43"/>
  <c r="AA283" i="43"/>
  <c r="AB283" i="43"/>
  <c r="AB290" i="43" s="1"/>
  <c r="AA319" i="43"/>
  <c r="AA321" i="43" s="1"/>
  <c r="AB319" i="43"/>
  <c r="AB321" i="43" s="1"/>
  <c r="AC73" i="43"/>
  <c r="AC76" i="43" s="1"/>
  <c r="AB73" i="43"/>
  <c r="AB76" i="43" s="1"/>
  <c r="W428" i="43"/>
  <c r="AB424" i="43"/>
  <c r="AB428" i="43" s="1"/>
  <c r="W365" i="43"/>
  <c r="AB362" i="43"/>
  <c r="AB365" i="43" s="1"/>
  <c r="W467" i="43"/>
  <c r="P35" i="45" s="1"/>
  <c r="AB251" i="43"/>
  <c r="W328" i="43"/>
  <c r="AB326" i="43"/>
  <c r="AB328" i="43" s="1"/>
  <c r="AS220" i="43"/>
  <c r="AS225" i="43" s="1"/>
  <c r="AB220" i="43"/>
  <c r="AB225" i="43" s="1"/>
  <c r="AS408" i="43"/>
  <c r="I132" i="44"/>
  <c r="I457" i="43"/>
  <c r="O26" i="45"/>
  <c r="J26" i="45"/>
  <c r="F26" i="45"/>
  <c r="W26" i="45"/>
  <c r="N26" i="45"/>
  <c r="D26" i="45"/>
  <c r="AC26" i="45"/>
  <c r="I26" i="45"/>
  <c r="B26" i="45"/>
  <c r="K26" i="45"/>
  <c r="R26" i="45"/>
  <c r="AP131" i="44"/>
  <c r="S131" i="44"/>
  <c r="Z131" i="44"/>
  <c r="AO131" i="44"/>
  <c r="AQ106" i="44"/>
  <c r="AA49" i="44"/>
  <c r="AA55" i="44" s="1"/>
  <c r="G26" i="45"/>
  <c r="M26" i="45"/>
  <c r="AG26" i="45"/>
  <c r="H26" i="45"/>
  <c r="Q26" i="45"/>
  <c r="AC306" i="43"/>
  <c r="W145" i="43"/>
  <c r="AC77" i="43"/>
  <c r="AC79" i="43" s="1"/>
  <c r="X26" i="45"/>
  <c r="S456" i="43"/>
  <c r="AF131" i="44"/>
  <c r="Z132" i="44"/>
  <c r="AO132" i="44"/>
  <c r="AP132" i="44"/>
  <c r="AF132" i="44"/>
  <c r="W367" i="43"/>
  <c r="AG27" i="43"/>
  <c r="AR27" i="43" s="1"/>
  <c r="Z456" i="43"/>
  <c r="Z457" i="43"/>
  <c r="AG12" i="44"/>
  <c r="AG113" i="43"/>
  <c r="AR113" i="43" s="1"/>
  <c r="AV129" i="44"/>
  <c r="AV100" i="44"/>
  <c r="AV69" i="44"/>
  <c r="AV41" i="44"/>
  <c r="W104" i="44"/>
  <c r="AQ114" i="44"/>
  <c r="AQ100" i="44"/>
  <c r="AY142" i="44"/>
  <c r="AG65" i="44"/>
  <c r="AR65" i="44" s="1"/>
  <c r="AC214" i="43"/>
  <c r="AC219" i="43" s="1"/>
  <c r="AC56" i="43"/>
  <c r="AW94" i="44"/>
  <c r="AS319" i="43"/>
  <c r="AS321" i="43" s="1"/>
  <c r="Z455" i="43"/>
  <c r="S13" i="45" s="1"/>
  <c r="AF455" i="43"/>
  <c r="Y13" i="45" s="1"/>
  <c r="AP455" i="43"/>
  <c r="AI13" i="45" s="1"/>
  <c r="AO455" i="43"/>
  <c r="AH13" i="45" s="1"/>
  <c r="S455" i="43"/>
  <c r="L13" i="45" s="1"/>
  <c r="P457" i="43"/>
  <c r="AG81" i="43"/>
  <c r="AR81" i="43" s="1"/>
  <c r="AA362" i="43"/>
  <c r="AA365" i="43" s="1"/>
  <c r="AC319" i="43"/>
  <c r="AW319" i="43" s="1"/>
  <c r="AW321" i="43" s="1"/>
  <c r="AC94" i="44"/>
  <c r="AB26" i="44"/>
  <c r="AV26" i="44" s="1"/>
  <c r="AS42" i="44"/>
  <c r="AS48" i="44" s="1"/>
  <c r="AC26" i="44"/>
  <c r="AW26" i="44" s="1"/>
  <c r="AG67" i="44"/>
  <c r="AR67" i="44" s="1"/>
  <c r="AB49" i="44"/>
  <c r="AB55" i="44" s="1"/>
  <c r="AC49" i="44"/>
  <c r="AW49" i="44" s="1"/>
  <c r="AW55" i="44" s="1"/>
  <c r="AG39" i="44"/>
  <c r="AR39" i="44" s="1"/>
  <c r="BA18" i="44"/>
  <c r="AG64" i="44"/>
  <c r="AR64" i="44" s="1"/>
  <c r="AA408" i="43"/>
  <c r="AA414" i="43" s="1"/>
  <c r="W414" i="43"/>
  <c r="W282" i="43"/>
  <c r="AA257" i="43"/>
  <c r="AA260" i="43" s="1"/>
  <c r="AY76" i="44"/>
  <c r="BA142" i="44"/>
  <c r="AG99" i="44"/>
  <c r="AR99" i="44" s="1"/>
  <c r="AS100" i="44"/>
  <c r="AS49" i="44"/>
  <c r="AS55" i="44" s="1"/>
  <c r="AG96" i="44"/>
  <c r="AR96" i="44" s="1"/>
  <c r="AQ76" i="44"/>
  <c r="AS140" i="43"/>
  <c r="AS145" i="43" s="1"/>
  <c r="AS77" i="43"/>
  <c r="AS79" i="43" s="1"/>
  <c r="AT467" i="43"/>
  <c r="AM35" i="45" s="1"/>
  <c r="AT374" i="43"/>
  <c r="AZ194" i="43"/>
  <c r="AS87" i="43"/>
  <c r="AS89" i="43" s="1"/>
  <c r="AS382" i="43"/>
  <c r="AS384" i="43" s="1"/>
  <c r="AS238" i="43"/>
  <c r="AS243" i="43" s="1"/>
  <c r="AA157" i="43"/>
  <c r="AA162" i="43" s="1"/>
  <c r="AT299" i="43"/>
  <c r="AS82" i="43"/>
  <c r="AZ162" i="43"/>
  <c r="AQ46" i="43"/>
  <c r="AG102" i="44"/>
  <c r="AR102" i="44" s="1"/>
  <c r="AG92" i="44"/>
  <c r="AR92" i="44" s="1"/>
  <c r="AG37" i="44"/>
  <c r="AR37" i="44" s="1"/>
  <c r="AG110" i="44"/>
  <c r="AR110" i="44" s="1"/>
  <c r="AG81" i="44"/>
  <c r="AR81" i="44" s="1"/>
  <c r="AG124" i="44"/>
  <c r="AR124" i="44" s="1"/>
  <c r="AY33" i="43"/>
  <c r="AC33" i="43"/>
  <c r="AC87" i="43"/>
  <c r="AC89" i="43" s="1"/>
  <c r="AS157" i="43"/>
  <c r="AS162" i="43" s="1"/>
  <c r="AG80" i="43"/>
  <c r="AR80" i="43" s="1"/>
  <c r="W89" i="43"/>
  <c r="AG295" i="43"/>
  <c r="AR295" i="43" s="1"/>
  <c r="AC220" i="43"/>
  <c r="AW220" i="43" s="1"/>
  <c r="AW225" i="43" s="1"/>
  <c r="AZ39" i="43"/>
  <c r="AS30" i="43"/>
  <c r="AS33" i="43" s="1"/>
  <c r="AC157" i="43"/>
  <c r="AC162" i="43" s="1"/>
  <c r="AA104" i="43"/>
  <c r="AG66" i="43"/>
  <c r="AR66" i="43" s="1"/>
  <c r="AG25" i="43"/>
  <c r="AR25" i="43" s="1"/>
  <c r="AT277" i="43"/>
  <c r="AQ111" i="43"/>
  <c r="AA270" i="43"/>
  <c r="AZ349" i="43"/>
  <c r="AG221" i="43"/>
  <c r="AR221" i="43" s="1"/>
  <c r="W243" i="43"/>
  <c r="W43" i="43"/>
  <c r="AC278" i="43"/>
  <c r="AW278" i="43" s="1"/>
  <c r="AW282" i="43" s="1"/>
  <c r="AS181" i="43"/>
  <c r="AZ380" i="43"/>
  <c r="AY109" i="43"/>
  <c r="AY111" i="43" s="1"/>
  <c r="AS325" i="43"/>
  <c r="AG387" i="43"/>
  <c r="AR387" i="43" s="1"/>
  <c r="AA238" i="43"/>
  <c r="AA243" i="43" s="1"/>
  <c r="AS40" i="43"/>
  <c r="AS43" i="43" s="1"/>
  <c r="AZ82" i="43"/>
  <c r="AQ108" i="43"/>
  <c r="AW270" i="43"/>
  <c r="BA462" i="43"/>
  <c r="AT30" i="45" s="1"/>
  <c r="AZ277" i="43"/>
  <c r="AG235" i="43"/>
  <c r="AR235" i="43" s="1"/>
  <c r="AY17" i="43"/>
  <c r="AZ168" i="43"/>
  <c r="AG37" i="43"/>
  <c r="AS278" i="43"/>
  <c r="AS282" i="43" s="1"/>
  <c r="AZ310" i="43"/>
  <c r="BA213" i="43"/>
  <c r="AS111" i="43"/>
  <c r="AA56" i="43"/>
  <c r="AA64" i="43"/>
  <c r="AF457" i="43"/>
  <c r="AZ90" i="44"/>
  <c r="AX467" i="43"/>
  <c r="AQ35" i="45" s="1"/>
  <c r="W465" i="43"/>
  <c r="P33" i="45" s="1"/>
  <c r="AA214" i="43"/>
  <c r="W33" i="43"/>
  <c r="BA468" i="43"/>
  <c r="AT36" i="45" s="1"/>
  <c r="AC90" i="43"/>
  <c r="AW90" i="43" s="1"/>
  <c r="AW93" i="43" s="1"/>
  <c r="AG388" i="43"/>
  <c r="AR388" i="43" s="1"/>
  <c r="AY219" i="43"/>
  <c r="AA237" i="43"/>
  <c r="AG386" i="43"/>
  <c r="AR386" i="43" s="1"/>
  <c r="AG20" i="43"/>
  <c r="AR20" i="43" s="1"/>
  <c r="AG227" i="43"/>
  <c r="AR227" i="43" s="1"/>
  <c r="AZ243" i="43"/>
  <c r="AS366" i="43"/>
  <c r="AS367" i="43" s="1"/>
  <c r="AC283" i="43"/>
  <c r="AW283" i="43" s="1"/>
  <c r="AW290" i="43" s="1"/>
  <c r="W290" i="43"/>
  <c r="AA30" i="43"/>
  <c r="AA44" i="43"/>
  <c r="AA46" i="43" s="1"/>
  <c r="AG232" i="43"/>
  <c r="AR232" i="43" s="1"/>
  <c r="AG18" i="43"/>
  <c r="AR18" i="43" s="1"/>
  <c r="AQ100" i="43"/>
  <c r="AY89" i="43"/>
  <c r="AG23" i="43"/>
  <c r="AR23" i="43" s="1"/>
  <c r="AQ243" i="43"/>
  <c r="W321" i="43"/>
  <c r="AT414" i="43"/>
  <c r="AS283" i="43"/>
  <c r="AS290" i="43" s="1"/>
  <c r="W384" i="43"/>
  <c r="AC382" i="43"/>
  <c r="AW382" i="43" s="1"/>
  <c r="AW384" i="43" s="1"/>
  <c r="AG127" i="43"/>
  <c r="AR127" i="43" s="1"/>
  <c r="W111" i="43"/>
  <c r="AG88" i="43"/>
  <c r="AR88" i="43" s="1"/>
  <c r="AW97" i="43"/>
  <c r="AS73" i="43"/>
  <c r="AS76" i="43" s="1"/>
  <c r="AQ256" i="43"/>
  <c r="AS52" i="43"/>
  <c r="AY76" i="43"/>
  <c r="AG38" i="43"/>
  <c r="AR38" i="43" s="1"/>
  <c r="AY213" i="43"/>
  <c r="AG403" i="43"/>
  <c r="AR403" i="43" s="1"/>
  <c r="BA414" i="43"/>
  <c r="AZ108" i="43"/>
  <c r="W86" i="43"/>
  <c r="AG385" i="43"/>
  <c r="AR385" i="43" s="1"/>
  <c r="W64" i="43"/>
  <c r="AC188" i="43"/>
  <c r="AS134" i="43"/>
  <c r="AS139" i="43" s="1"/>
  <c r="AY98" i="43"/>
  <c r="AY100" i="43" s="1"/>
  <c r="AW73" i="43"/>
  <c r="AW76" i="43" s="1"/>
  <c r="AV44" i="43"/>
  <c r="AV46" i="43" s="1"/>
  <c r="AG425" i="43"/>
  <c r="AR425" i="43" s="1"/>
  <c r="AA79" i="43"/>
  <c r="AZ72" i="43"/>
  <c r="AG344" i="43"/>
  <c r="AR344" i="43" s="1"/>
  <c r="AC156" i="43"/>
  <c r="AG91" i="43"/>
  <c r="AR91" i="43" s="1"/>
  <c r="W76" i="43"/>
  <c r="AQ17" i="43"/>
  <c r="AS47" i="43"/>
  <c r="AS49" i="43" s="1"/>
  <c r="AG309" i="43"/>
  <c r="AR309" i="43" s="1"/>
  <c r="AG258" i="43"/>
  <c r="AR258" i="43" s="1"/>
  <c r="AG317" i="43"/>
  <c r="AR317" i="43" s="1"/>
  <c r="AR318" i="43" s="1"/>
  <c r="AG143" i="43"/>
  <c r="AR143" i="43" s="1"/>
  <c r="AS270" i="43"/>
  <c r="W225" i="43"/>
  <c r="AS83" i="43"/>
  <c r="AS86" i="43" s="1"/>
  <c r="AG95" i="43"/>
  <c r="AR95" i="43" s="1"/>
  <c r="AS61" i="43"/>
  <c r="AS64" i="43" s="1"/>
  <c r="AG147" i="43"/>
  <c r="AR147" i="43" s="1"/>
  <c r="AC134" i="43"/>
  <c r="AW134" i="43" s="1"/>
  <c r="AW139" i="43" s="1"/>
  <c r="W139" i="43"/>
  <c r="AA73" i="43"/>
  <c r="AC44" i="43"/>
  <c r="AC46" i="43" s="1"/>
  <c r="AG32" i="43"/>
  <c r="AR32" i="43" s="1"/>
  <c r="AQ13" i="43"/>
  <c r="AY238" i="43"/>
  <c r="AY243" i="43" s="1"/>
  <c r="AQ213" i="43"/>
  <c r="AS44" i="43"/>
  <c r="AS46" i="43" s="1"/>
  <c r="W93" i="43"/>
  <c r="AS391" i="43"/>
  <c r="AG222" i="43"/>
  <c r="AR222" i="43" s="1"/>
  <c r="AW213" i="43"/>
  <c r="AG51" i="43"/>
  <c r="AR51" i="43" s="1"/>
  <c r="AG48" i="43"/>
  <c r="AR48" i="43" s="1"/>
  <c r="AA21" i="43"/>
  <c r="AZ139" i="43"/>
  <c r="AG406" i="43"/>
  <c r="AR406" i="43" s="1"/>
  <c r="AS451" i="43"/>
  <c r="AT407" i="43"/>
  <c r="AZ374" i="43"/>
  <c r="AG346" i="43"/>
  <c r="AR346" i="43" s="1"/>
  <c r="BA349" i="43"/>
  <c r="AG305" i="43"/>
  <c r="AR305" i="43" s="1"/>
  <c r="AG405" i="43"/>
  <c r="AR405" i="43" s="1"/>
  <c r="AT133" i="43"/>
  <c r="AQ306" i="43"/>
  <c r="AS207" i="43"/>
  <c r="AG178" i="43"/>
  <c r="AR178" i="43" s="1"/>
  <c r="W126" i="43"/>
  <c r="AS65" i="43"/>
  <c r="AS67" i="43" s="1"/>
  <c r="AC61" i="43"/>
  <c r="AW61" i="43" s="1"/>
  <c r="AW64" i="43" s="1"/>
  <c r="AG74" i="43"/>
  <c r="AR74" i="43" s="1"/>
  <c r="AW317" i="43"/>
  <c r="AW318" i="43" s="1"/>
  <c r="AC39" i="43"/>
  <c r="AT391" i="43"/>
  <c r="AG298" i="43"/>
  <c r="AR298" i="43" s="1"/>
  <c r="AC213" i="43"/>
  <c r="BA336" i="43"/>
  <c r="AQ72" i="43"/>
  <c r="BA133" i="43"/>
  <c r="AZ76" i="43"/>
  <c r="AY72" i="43"/>
  <c r="AG202" i="43"/>
  <c r="AR202" i="43" s="1"/>
  <c r="AP457" i="43"/>
  <c r="AG141" i="43"/>
  <c r="AR141" i="43" s="1"/>
  <c r="BA129" i="44"/>
  <c r="BA34" i="44"/>
  <c r="AY100" i="44"/>
  <c r="AZ76" i="44"/>
  <c r="AS94" i="44"/>
  <c r="AT135" i="44"/>
  <c r="AY60" i="43"/>
  <c r="AY361" i="43"/>
  <c r="AZ398" i="43"/>
  <c r="AW306" i="43"/>
  <c r="AZ354" i="43"/>
  <c r="AY325" i="43"/>
  <c r="AV21" i="43"/>
  <c r="AW72" i="43"/>
  <c r="AY435" i="43"/>
  <c r="AV391" i="43"/>
  <c r="BA435" i="43"/>
  <c r="AV237" i="43"/>
  <c r="AZ260" i="43"/>
  <c r="AW156" i="43"/>
  <c r="AZ435" i="43"/>
  <c r="AY256" i="43"/>
  <c r="AZ306" i="43"/>
  <c r="AZ17" i="43"/>
  <c r="AW56" i="43"/>
  <c r="AY188" i="43"/>
  <c r="AZ342" i="43"/>
  <c r="AY365" i="43"/>
  <c r="W48" i="44"/>
  <c r="AG98" i="44"/>
  <c r="AR98" i="44" s="1"/>
  <c r="AQ18" i="44"/>
  <c r="AG119" i="44"/>
  <c r="AR119" i="44" s="1"/>
  <c r="AW42" i="44"/>
  <c r="AW48" i="44" s="1"/>
  <c r="AG87" i="44"/>
  <c r="AR87" i="44" s="1"/>
  <c r="AA26" i="44"/>
  <c r="AG40" i="44"/>
  <c r="AR40" i="44" s="1"/>
  <c r="AG127" i="44"/>
  <c r="AR127" i="44" s="1"/>
  <c r="AG68" i="44"/>
  <c r="AR68" i="44" s="1"/>
  <c r="AZ123" i="44"/>
  <c r="AG113" i="44"/>
  <c r="AG114" i="44" s="1"/>
  <c r="AB42" i="44"/>
  <c r="AB48" i="44" s="1"/>
  <c r="AG54" i="44"/>
  <c r="AR54" i="44" s="1"/>
  <c r="AG88" i="44"/>
  <c r="AR88" i="44" s="1"/>
  <c r="AA42" i="44"/>
  <c r="AA48" i="44" s="1"/>
  <c r="AG45" i="44"/>
  <c r="AR45" i="44" s="1"/>
  <c r="AG86" i="44"/>
  <c r="AR86" i="44" s="1"/>
  <c r="AQ142" i="44"/>
  <c r="AT137" i="44"/>
  <c r="AZ141" i="44"/>
  <c r="AQ136" i="44"/>
  <c r="AZ48" i="44"/>
  <c r="AG128" i="44"/>
  <c r="AR128" i="44" s="1"/>
  <c r="AS129" i="44"/>
  <c r="AG80" i="44"/>
  <c r="AR80" i="44" s="1"/>
  <c r="AP130" i="44"/>
  <c r="AF130" i="44"/>
  <c r="AQ48" i="44"/>
  <c r="AG31" i="44"/>
  <c r="AR31" i="44" s="1"/>
  <c r="AG24" i="44"/>
  <c r="AR24" i="44" s="1"/>
  <c r="AG23" i="44"/>
  <c r="AR23" i="44" s="1"/>
  <c r="AT140" i="44"/>
  <c r="AT141" i="44"/>
  <c r="AG66" i="44"/>
  <c r="AR66" i="44" s="1"/>
  <c r="AB69" i="44"/>
  <c r="AG36" i="44"/>
  <c r="AR36" i="44" s="1"/>
  <c r="AA101" i="44"/>
  <c r="AC101" i="44"/>
  <c r="AW112" i="44"/>
  <c r="AX137" i="44"/>
  <c r="AG21" i="44"/>
  <c r="AR21" i="44" s="1"/>
  <c r="AG22" i="44"/>
  <c r="AR22" i="44" s="1"/>
  <c r="AS101" i="44"/>
  <c r="AS104" i="44" s="1"/>
  <c r="AA94" i="44"/>
  <c r="AG75" i="44"/>
  <c r="AR75" i="44" s="1"/>
  <c r="AG52" i="44"/>
  <c r="AR52" i="44" s="1"/>
  <c r="AG120" i="44"/>
  <c r="AR120" i="44" s="1"/>
  <c r="AG79" i="44"/>
  <c r="AR79" i="44" s="1"/>
  <c r="AY48" i="44"/>
  <c r="AZ83" i="44"/>
  <c r="AT142" i="44"/>
  <c r="AT143" i="44"/>
  <c r="AG286" i="43"/>
  <c r="AR286" i="43" s="1"/>
  <c r="AT465" i="43"/>
  <c r="AM33" i="45" s="1"/>
  <c r="AQ156" i="43"/>
  <c r="AY139" i="43"/>
  <c r="AX466" i="43"/>
  <c r="AQ34" i="45" s="1"/>
  <c r="AA391" i="43"/>
  <c r="AS34" i="43"/>
  <c r="AS36" i="43" s="1"/>
  <c r="AF613" i="43"/>
  <c r="AG254" i="43"/>
  <c r="AR254" i="43" s="1"/>
  <c r="AQ188" i="43"/>
  <c r="AY108" i="43"/>
  <c r="AY44" i="43"/>
  <c r="AY46" i="43" s="1"/>
  <c r="AG173" i="43"/>
  <c r="AR173" i="43" s="1"/>
  <c r="AZ86" i="43"/>
  <c r="AQ76" i="43"/>
  <c r="AG123" i="43"/>
  <c r="AR123" i="43" s="1"/>
  <c r="AA34" i="43"/>
  <c r="AA36" i="43" s="1"/>
  <c r="AZ448" i="43"/>
  <c r="AG404" i="43"/>
  <c r="AR404" i="43" s="1"/>
  <c r="AQ361" i="43"/>
  <c r="AZ336" i="43"/>
  <c r="AS354" i="43"/>
  <c r="AG416" i="43"/>
  <c r="AR416" i="43" s="1"/>
  <c r="AV257" i="43"/>
  <c r="AV260" i="43" s="1"/>
  <c r="BA243" i="43"/>
  <c r="AQ325" i="43"/>
  <c r="AY310" i="43"/>
  <c r="AG144" i="43"/>
  <c r="AR144" i="43" s="1"/>
  <c r="AY306" i="43"/>
  <c r="AG447" i="43"/>
  <c r="AR447" i="43" s="1"/>
  <c r="AQ435" i="43"/>
  <c r="AZ421" i="43"/>
  <c r="AS362" i="43"/>
  <c r="AS365" i="43" s="1"/>
  <c r="AG340" i="43"/>
  <c r="AR340" i="43" s="1"/>
  <c r="AG440" i="43"/>
  <c r="AR440" i="43" s="1"/>
  <c r="AG413" i="43"/>
  <c r="AR413" i="43" s="1"/>
  <c r="AG411" i="43"/>
  <c r="AR411" i="43" s="1"/>
  <c r="AG352" i="43"/>
  <c r="AR352" i="43" s="1"/>
  <c r="AG294" i="43"/>
  <c r="AR294" i="43" s="1"/>
  <c r="AS257" i="43"/>
  <c r="AS260" i="43" s="1"/>
  <c r="AC133" i="43"/>
  <c r="AQ310" i="43"/>
  <c r="AG223" i="43"/>
  <c r="AR223" i="43" s="1"/>
  <c r="AO613" i="43"/>
  <c r="AG273" i="43"/>
  <c r="AR273" i="43" s="1"/>
  <c r="AQ277" i="43"/>
  <c r="AS100" i="43"/>
  <c r="AG249" i="43"/>
  <c r="AR249" i="43" s="1"/>
  <c r="AG248" i="43"/>
  <c r="AR248" i="43" s="1"/>
  <c r="AG247" i="43"/>
  <c r="AR247" i="43" s="1"/>
  <c r="AG246" i="43"/>
  <c r="AR246" i="43" s="1"/>
  <c r="AG245" i="43"/>
  <c r="AR245" i="43" s="1"/>
  <c r="AW207" i="43"/>
  <c r="W36" i="43"/>
  <c r="Z613" i="43"/>
  <c r="AQ133" i="43"/>
  <c r="AQ219" i="43"/>
  <c r="AS237" i="43"/>
  <c r="AZ188" i="43"/>
  <c r="AA72" i="43"/>
  <c r="S613" i="43"/>
  <c r="AC362" i="43"/>
  <c r="AC365" i="43" s="1"/>
  <c r="W260" i="43"/>
  <c r="AC354" i="43"/>
  <c r="AW181" i="43"/>
  <c r="AG217" i="43"/>
  <c r="AR217" i="43" s="1"/>
  <c r="AG160" i="43"/>
  <c r="AR160" i="43" s="1"/>
  <c r="AG107" i="43"/>
  <c r="AR107" i="43" s="1"/>
  <c r="AG215" i="43"/>
  <c r="AR215" i="43" s="1"/>
  <c r="W49" i="43"/>
  <c r="AP613" i="43"/>
  <c r="BA306" i="43"/>
  <c r="AY156" i="43"/>
  <c r="AY43" i="43"/>
  <c r="AG204" i="43"/>
  <c r="AR204" i="43" s="1"/>
  <c r="AG234" i="43"/>
  <c r="AR234" i="43" s="1"/>
  <c r="AQ33" i="43"/>
  <c r="AT321" i="43"/>
  <c r="AO457" i="43"/>
  <c r="AT243" i="43"/>
  <c r="AG262" i="43"/>
  <c r="AR262" i="43" s="1"/>
  <c r="AG193" i="43"/>
  <c r="AR193" i="43" s="1"/>
  <c r="AG166" i="43"/>
  <c r="AR166" i="43" s="1"/>
  <c r="AG330" i="43"/>
  <c r="AR330" i="43" s="1"/>
  <c r="AG285" i="43"/>
  <c r="AR285" i="43" s="1"/>
  <c r="AG284" i="43"/>
  <c r="AR284" i="43" s="1"/>
  <c r="AZ468" i="43"/>
  <c r="AS36" i="45" s="1"/>
  <c r="AZ465" i="43"/>
  <c r="AS33" i="45" s="1"/>
  <c r="AG263" i="43"/>
  <c r="AR263" i="43" s="1"/>
  <c r="AG15" i="43"/>
  <c r="AR15" i="43" s="1"/>
  <c r="AG158" i="43"/>
  <c r="AR158" i="43" s="1"/>
  <c r="AZ52" i="43"/>
  <c r="AG274" i="43"/>
  <c r="AR274" i="43" s="1"/>
  <c r="AZ36" i="43"/>
  <c r="AS200" i="43"/>
  <c r="AC326" i="43"/>
  <c r="AW326" i="43" s="1"/>
  <c r="AW328" i="43" s="1"/>
  <c r="AS326" i="43"/>
  <c r="AS328" i="43" s="1"/>
  <c r="AA326" i="43"/>
  <c r="AA328" i="43" s="1"/>
  <c r="AA140" i="43"/>
  <c r="AY329" i="43"/>
  <c r="AY336" i="43" s="1"/>
  <c r="AQ336" i="43"/>
  <c r="AG233" i="43"/>
  <c r="AR233" i="43" s="1"/>
  <c r="AA90" i="43"/>
  <c r="AQ139" i="43"/>
  <c r="AZ256" i="43"/>
  <c r="AQ89" i="43"/>
  <c r="AA29" i="43"/>
  <c r="AY83" i="43"/>
  <c r="AY86" i="43" s="1"/>
  <c r="AQ86" i="43"/>
  <c r="AC65" i="43"/>
  <c r="W67" i="43"/>
  <c r="AA65" i="43"/>
  <c r="AA67" i="43" s="1"/>
  <c r="AC72" i="43"/>
  <c r="AF456" i="43"/>
  <c r="AG446" i="43"/>
  <c r="AR446" i="43" s="1"/>
  <c r="AG432" i="43"/>
  <c r="AR432" i="43" s="1"/>
  <c r="AG304" i="43"/>
  <c r="AR304" i="43" s="1"/>
  <c r="AZ328" i="43"/>
  <c r="AG433" i="43"/>
  <c r="AR433" i="43" s="1"/>
  <c r="AG417" i="43"/>
  <c r="AR417" i="43" s="1"/>
  <c r="AG364" i="43"/>
  <c r="AR364" i="43" s="1"/>
  <c r="AG356" i="43"/>
  <c r="AR356" i="43" s="1"/>
  <c r="AG360" i="43"/>
  <c r="AR360" i="43" s="1"/>
  <c r="AZ49" i="43"/>
  <c r="AT466" i="43"/>
  <c r="AM34" i="45" s="1"/>
  <c r="AW385" i="43"/>
  <c r="AW391" i="43" s="1"/>
  <c r="AC391" i="43"/>
  <c r="AA39" i="43"/>
  <c r="AA220" i="43"/>
  <c r="AQ43" i="43"/>
  <c r="AG389" i="43"/>
  <c r="AR389" i="43" s="1"/>
  <c r="AA366" i="43"/>
  <c r="AA465" i="43" s="1"/>
  <c r="T33" i="45" s="1"/>
  <c r="AQ365" i="43"/>
  <c r="AA47" i="43"/>
  <c r="AA442" i="43"/>
  <c r="AZ407" i="43"/>
  <c r="AY448" i="43"/>
  <c r="AG427" i="43"/>
  <c r="AR427" i="43" s="1"/>
  <c r="AG441" i="43"/>
  <c r="AR441" i="43" s="1"/>
  <c r="AG264" i="43"/>
  <c r="AR264" i="43" s="1"/>
  <c r="AG224" i="43"/>
  <c r="AR224" i="43" s="1"/>
  <c r="AG191" i="43"/>
  <c r="AR191" i="43" s="1"/>
  <c r="AG164" i="43"/>
  <c r="AR164" i="43" s="1"/>
  <c r="AZ151" i="43"/>
  <c r="AG142" i="43"/>
  <c r="AR142" i="43" s="1"/>
  <c r="AG323" i="43"/>
  <c r="AR323" i="43" s="1"/>
  <c r="AY194" i="43"/>
  <c r="AG58" i="43"/>
  <c r="AR58" i="43" s="1"/>
  <c r="AG19" i="43"/>
  <c r="AR19" i="43" s="1"/>
  <c r="AS104" i="43"/>
  <c r="AG137" i="43"/>
  <c r="AR137" i="43" s="1"/>
  <c r="AG135" i="43"/>
  <c r="AR135" i="43" s="1"/>
  <c r="AY375" i="43"/>
  <c r="AY380" i="43" s="1"/>
  <c r="AQ380" i="43"/>
  <c r="AY319" i="43"/>
  <c r="AY321" i="43" s="1"/>
  <c r="AQ321" i="43"/>
  <c r="AG236" i="43"/>
  <c r="AR236" i="43" s="1"/>
  <c r="AC109" i="43"/>
  <c r="AA109" i="43"/>
  <c r="AA111" i="43" s="1"/>
  <c r="AG390" i="43"/>
  <c r="AR390" i="43" s="1"/>
  <c r="AC40" i="43"/>
  <c r="AA40" i="43"/>
  <c r="AA43" i="43" s="1"/>
  <c r="AQ60" i="43"/>
  <c r="AG409" i="43"/>
  <c r="AR409" i="43" s="1"/>
  <c r="AZ462" i="43"/>
  <c r="AS30" i="45" s="1"/>
  <c r="AG348" i="43"/>
  <c r="AR348" i="43" s="1"/>
  <c r="AG315" i="43"/>
  <c r="AR315" i="43" s="1"/>
  <c r="AQ126" i="43"/>
  <c r="AQ459" i="43"/>
  <c r="AG242" i="43"/>
  <c r="AR242" i="43" s="1"/>
  <c r="AX460" i="43"/>
  <c r="AQ28" i="45" s="1"/>
  <c r="AZ97" i="43"/>
  <c r="AW232" i="43"/>
  <c r="AW237" i="43" s="1"/>
  <c r="AC237" i="43"/>
  <c r="AC83" i="43"/>
  <c r="AA83" i="43"/>
  <c r="AA86" i="43" s="1"/>
  <c r="AY53" i="43"/>
  <c r="AY56" i="43" s="1"/>
  <c r="AQ56" i="43"/>
  <c r="AY27" i="43"/>
  <c r="AY29" i="43" s="1"/>
  <c r="AQ29" i="43"/>
  <c r="AC97" i="43"/>
  <c r="AC251" i="43"/>
  <c r="AC467" i="43" s="1"/>
  <c r="V35" i="45" s="1"/>
  <c r="AS251" i="43"/>
  <c r="AS252" i="43" s="1"/>
  <c r="AA251" i="43"/>
  <c r="AA467" i="43" s="1"/>
  <c r="T35" i="45" s="1"/>
  <c r="W252" i="43"/>
  <c r="P132" i="44"/>
  <c r="AQ129" i="44"/>
  <c r="AY124" i="44"/>
  <c r="AY129" i="44" s="1"/>
  <c r="AC76" i="44"/>
  <c r="AW70" i="44"/>
  <c r="AW76" i="44" s="1"/>
  <c r="AB94" i="44"/>
  <c r="AV91" i="44"/>
  <c r="AV94" i="44" s="1"/>
  <c r="AV70" i="44"/>
  <c r="AV76" i="44" s="1"/>
  <c r="AB76" i="44"/>
  <c r="AG72" i="44"/>
  <c r="AR72" i="44" s="1"/>
  <c r="AG53" i="44"/>
  <c r="AR53" i="44" s="1"/>
  <c r="AW38" i="44"/>
  <c r="AW41" i="44" s="1"/>
  <c r="AC41" i="44"/>
  <c r="AQ27" i="44"/>
  <c r="AY19" i="44"/>
  <c r="AQ134" i="44"/>
  <c r="AA140" i="44"/>
  <c r="AA13" i="44"/>
  <c r="AA123" i="44"/>
  <c r="AG115" i="44"/>
  <c r="AC62" i="44"/>
  <c r="AW56" i="44"/>
  <c r="AW62" i="44" s="1"/>
  <c r="AG56" i="44"/>
  <c r="AA62" i="44"/>
  <c r="AZ62" i="44"/>
  <c r="AA105" i="44"/>
  <c r="W106" i="44"/>
  <c r="AB105" i="44"/>
  <c r="AC105" i="44"/>
  <c r="AS105" i="44"/>
  <c r="AS106" i="44" s="1"/>
  <c r="AG91" i="44"/>
  <c r="AA77" i="44"/>
  <c r="W83" i="44"/>
  <c r="AS77" i="44"/>
  <c r="AS83" i="44" s="1"/>
  <c r="AC77" i="44"/>
  <c r="AB77" i="44"/>
  <c r="AA69" i="44"/>
  <c r="AG63" i="44"/>
  <c r="Z130" i="44"/>
  <c r="AO130" i="44"/>
  <c r="AC129" i="44"/>
  <c r="AW124" i="44"/>
  <c r="AW129" i="44" s="1"/>
  <c r="AV101" i="44"/>
  <c r="AV104" i="44" s="1"/>
  <c r="AB104" i="44"/>
  <c r="AV113" i="44"/>
  <c r="AV114" i="44" s="1"/>
  <c r="AB114" i="44"/>
  <c r="AC100" i="44"/>
  <c r="AW95" i="44"/>
  <c r="AW100" i="44" s="1"/>
  <c r="AG122" i="44"/>
  <c r="AR122" i="44" s="1"/>
  <c r="AG70" i="44"/>
  <c r="AA76" i="44"/>
  <c r="AG46" i="44"/>
  <c r="AR46" i="44" s="1"/>
  <c r="AY35" i="44"/>
  <c r="AY41" i="44" s="1"/>
  <c r="AQ41" i="44"/>
  <c r="W137" i="44"/>
  <c r="AA29" i="44"/>
  <c r="AA34" i="44" s="1"/>
  <c r="AS29" i="44"/>
  <c r="AS137" i="44" s="1"/>
  <c r="AC29" i="44"/>
  <c r="AC34" i="44" s="1"/>
  <c r="AB29" i="44"/>
  <c r="AB34" i="44" s="1"/>
  <c r="W141" i="44"/>
  <c r="AC16" i="44"/>
  <c r="AS16" i="44"/>
  <c r="AS141" i="44" s="1"/>
  <c r="AB16" i="44"/>
  <c r="AA16" i="44"/>
  <c r="AS112" i="44"/>
  <c r="AG97" i="44"/>
  <c r="AR97" i="44" s="1"/>
  <c r="AG89" i="44"/>
  <c r="AR89" i="44" s="1"/>
  <c r="AT76" i="44"/>
  <c r="S133" i="44"/>
  <c r="W132" i="44" s="1"/>
  <c r="AB129" i="44"/>
  <c r="AC112" i="44"/>
  <c r="AC90" i="44"/>
  <c r="AG71" i="44"/>
  <c r="AR71" i="44" s="1"/>
  <c r="AG58" i="44"/>
  <c r="AR58" i="44" s="1"/>
  <c r="AA25" i="44"/>
  <c r="AB25" i="44"/>
  <c r="W142" i="44"/>
  <c r="AS25" i="44"/>
  <c r="AS142" i="44" s="1"/>
  <c r="AC25" i="44"/>
  <c r="AG85" i="44"/>
  <c r="AR85" i="44" s="1"/>
  <c r="AG78" i="44"/>
  <c r="AR78" i="44" s="1"/>
  <c r="AV28" i="44"/>
  <c r="AO133" i="44"/>
  <c r="AG47" i="44"/>
  <c r="AR47" i="44" s="1"/>
  <c r="W143" i="44"/>
  <c r="AQ135" i="44"/>
  <c r="AY20" i="44"/>
  <c r="Z133" i="44"/>
  <c r="AC123" i="44"/>
  <c r="AW115" i="44"/>
  <c r="AW123" i="44" s="1"/>
  <c r="AG60" i="44"/>
  <c r="AR60" i="44" s="1"/>
  <c r="AS62" i="44"/>
  <c r="AC140" i="44"/>
  <c r="AC13" i="44"/>
  <c r="AW12" i="44"/>
  <c r="AZ142" i="44"/>
  <c r="AX135" i="44"/>
  <c r="S130" i="44"/>
  <c r="AY107" i="44"/>
  <c r="AY112" i="44" s="1"/>
  <c r="AQ112" i="44"/>
  <c r="AY123" i="44"/>
  <c r="AC114" i="44"/>
  <c r="AW113" i="44"/>
  <c r="AW114" i="44" s="1"/>
  <c r="AG118" i="44"/>
  <c r="AR118" i="44" s="1"/>
  <c r="AY63" i="44"/>
  <c r="AY69" i="44" s="1"/>
  <c r="AQ69" i="44"/>
  <c r="AG44" i="44"/>
  <c r="AR44" i="44" s="1"/>
  <c r="AZ41" i="44"/>
  <c r="AZ143" i="44"/>
  <c r="AZ135" i="44"/>
  <c r="AF133" i="44"/>
  <c r="W18" i="44"/>
  <c r="AC14" i="44"/>
  <c r="W136" i="44"/>
  <c r="AS14" i="44"/>
  <c r="AB14" i="44"/>
  <c r="AA14" i="44"/>
  <c r="AZ140" i="44"/>
  <c r="AZ13" i="44"/>
  <c r="BA141" i="44"/>
  <c r="AG121" i="44"/>
  <c r="AR121" i="44" s="1"/>
  <c r="AG117" i="44"/>
  <c r="AR117" i="44" s="1"/>
  <c r="AA112" i="44"/>
  <c r="AG107" i="44"/>
  <c r="AA90" i="44"/>
  <c r="AG84" i="44"/>
  <c r="AS69" i="44"/>
  <c r="AT48" i="44"/>
  <c r="AS41" i="44"/>
  <c r="W135" i="44"/>
  <c r="AA20" i="44"/>
  <c r="AS20" i="44"/>
  <c r="AS135" i="44" s="1"/>
  <c r="AC20" i="44"/>
  <c r="AB20" i="44"/>
  <c r="AG116" i="44"/>
  <c r="AR116" i="44" s="1"/>
  <c r="BA134" i="44"/>
  <c r="BA27" i="44"/>
  <c r="AY91" i="44"/>
  <c r="AY94" i="44" s="1"/>
  <c r="AQ94" i="44"/>
  <c r="AG93" i="44"/>
  <c r="AR93" i="44" s="1"/>
  <c r="AG82" i="44"/>
  <c r="AR82" i="44" s="1"/>
  <c r="AG59" i="44"/>
  <c r="AR59" i="44" s="1"/>
  <c r="AG38" i="44"/>
  <c r="AR38" i="44" s="1"/>
  <c r="AW28" i="44"/>
  <c r="AG28" i="44"/>
  <c r="AG17" i="44"/>
  <c r="AR17" i="44" s="1"/>
  <c r="AY141" i="44"/>
  <c r="BA135" i="44"/>
  <c r="AB123" i="44"/>
  <c r="AV115" i="44"/>
  <c r="AV123" i="44" s="1"/>
  <c r="AG33" i="44"/>
  <c r="AR33" i="44" s="1"/>
  <c r="AQ34" i="44"/>
  <c r="AY28" i="44"/>
  <c r="AQ137" i="44"/>
  <c r="AY29" i="44"/>
  <c r="AY137" i="44" s="1"/>
  <c r="AB140" i="44"/>
  <c r="AB13" i="44"/>
  <c r="AV12" i="44"/>
  <c r="AV13" i="44" s="1"/>
  <c r="AT27" i="44"/>
  <c r="AG125" i="44"/>
  <c r="AR125" i="44" s="1"/>
  <c r="AA129" i="44"/>
  <c r="AV84" i="44"/>
  <c r="AV90" i="44" s="1"/>
  <c r="AB90" i="44"/>
  <c r="AQ83" i="44"/>
  <c r="AY77" i="44"/>
  <c r="AY83" i="44" s="1"/>
  <c r="AW90" i="44"/>
  <c r="AZ112" i="44"/>
  <c r="AQ123" i="44"/>
  <c r="AQ90" i="44"/>
  <c r="AY84" i="44"/>
  <c r="AY90" i="44" s="1"/>
  <c r="AG126" i="44"/>
  <c r="AR126" i="44" s="1"/>
  <c r="AG103" i="44"/>
  <c r="AR103" i="44" s="1"/>
  <c r="AA100" i="44"/>
  <c r="AG95" i="44"/>
  <c r="AS76" i="44"/>
  <c r="AG74" i="44"/>
  <c r="AR74" i="44" s="1"/>
  <c r="AZ69" i="44"/>
  <c r="AQ55" i="44"/>
  <c r="AY49" i="44"/>
  <c r="AY55" i="44" s="1"/>
  <c r="AA41" i="44"/>
  <c r="AG35" i="44"/>
  <c r="AQ143" i="44"/>
  <c r="AY26" i="44"/>
  <c r="AY143" i="44" s="1"/>
  <c r="W134" i="44"/>
  <c r="W27" i="44"/>
  <c r="AA19" i="44"/>
  <c r="AS19" i="44"/>
  <c r="AC19" i="44"/>
  <c r="AB19" i="44"/>
  <c r="AQ140" i="44"/>
  <c r="AY12" i="44"/>
  <c r="AQ13" i="44"/>
  <c r="AB112" i="44"/>
  <c r="AV107" i="44"/>
  <c r="AV112" i="44" s="1"/>
  <c r="AS90" i="44"/>
  <c r="AX134" i="44"/>
  <c r="AG108" i="44"/>
  <c r="AR108" i="44" s="1"/>
  <c r="AG51" i="44"/>
  <c r="AR51" i="44" s="1"/>
  <c r="AG50" i="44"/>
  <c r="AR50" i="44" s="1"/>
  <c r="AP133" i="44"/>
  <c r="AG111" i="44"/>
  <c r="AR111" i="44" s="1"/>
  <c r="AG109" i="44"/>
  <c r="AR109" i="44" s="1"/>
  <c r="AG73" i="44"/>
  <c r="AR73" i="44" s="1"/>
  <c r="AZ94" i="44"/>
  <c r="AG61" i="44"/>
  <c r="AR61" i="44" s="1"/>
  <c r="AG57" i="44"/>
  <c r="AR57" i="44" s="1"/>
  <c r="AG30" i="44"/>
  <c r="AR30" i="44" s="1"/>
  <c r="AB41" i="44"/>
  <c r="AG32" i="44"/>
  <c r="AR32" i="44" s="1"/>
  <c r="AX143" i="44"/>
  <c r="AX27" i="44"/>
  <c r="AZ134" i="44"/>
  <c r="AZ27" i="44"/>
  <c r="AQ141" i="44"/>
  <c r="AS123" i="44"/>
  <c r="AQ104" i="44"/>
  <c r="AY101" i="44"/>
  <c r="AY104" i="44" s="1"/>
  <c r="AB100" i="44"/>
  <c r="AW66" i="44"/>
  <c r="AW69" i="44" s="1"/>
  <c r="AC69" i="44"/>
  <c r="AB62" i="44"/>
  <c r="AV56" i="44"/>
  <c r="AV62" i="44" s="1"/>
  <c r="AZ34" i="44"/>
  <c r="AX136" i="44"/>
  <c r="AX18" i="44"/>
  <c r="AQ62" i="44"/>
  <c r="AY56" i="44"/>
  <c r="AY62" i="44" s="1"/>
  <c r="AG43" i="44"/>
  <c r="AR43" i="44" s="1"/>
  <c r="AZ137" i="44"/>
  <c r="AG15" i="44"/>
  <c r="AR15" i="44" s="1"/>
  <c r="AY136" i="44"/>
  <c r="AY18" i="44"/>
  <c r="AT136" i="44"/>
  <c r="AT18" i="44"/>
  <c r="AS140" i="44"/>
  <c r="AS13" i="44"/>
  <c r="AT134" i="44"/>
  <c r="AW443" i="43"/>
  <c r="AV436" i="43"/>
  <c r="AV442" i="43" s="1"/>
  <c r="AZ428" i="43"/>
  <c r="AV449" i="43"/>
  <c r="AV451" i="43" s="1"/>
  <c r="AS424" i="43"/>
  <c r="AS428" i="43" s="1"/>
  <c r="AA424" i="43"/>
  <c r="AC424" i="43"/>
  <c r="AW424" i="43" s="1"/>
  <c r="AA415" i="43"/>
  <c r="W421" i="43"/>
  <c r="AS415" i="43"/>
  <c r="AS421" i="43" s="1"/>
  <c r="AC415" i="43"/>
  <c r="AS398" i="43"/>
  <c r="AQ354" i="43"/>
  <c r="AY350" i="43"/>
  <c r="AY354" i="43" s="1"/>
  <c r="AQ401" i="43"/>
  <c r="AY399" i="43"/>
  <c r="AY401" i="43" s="1"/>
  <c r="AA384" i="43"/>
  <c r="AG381" i="43"/>
  <c r="AG350" i="43"/>
  <c r="AA354" i="43"/>
  <c r="AG307" i="43"/>
  <c r="AA310" i="43"/>
  <c r="AG376" i="43"/>
  <c r="AR376" i="43" s="1"/>
  <c r="AQ367" i="43"/>
  <c r="AY366" i="43"/>
  <c r="AY367" i="43" s="1"/>
  <c r="AY317" i="43"/>
  <c r="AY318" i="43" s="1"/>
  <c r="AQ318" i="43"/>
  <c r="BA442" i="43"/>
  <c r="AV267" i="43"/>
  <c r="AV208" i="43"/>
  <c r="AS188" i="43"/>
  <c r="AC329" i="43"/>
  <c r="AS329" i="43"/>
  <c r="AS336" i="43" s="1"/>
  <c r="AA329" i="43"/>
  <c r="W336" i="43"/>
  <c r="AC325" i="43"/>
  <c r="AA306" i="43"/>
  <c r="AG300" i="43"/>
  <c r="AC293" i="43"/>
  <c r="W299" i="43"/>
  <c r="AA293" i="43"/>
  <c r="AS293" i="43"/>
  <c r="AS299" i="43" s="1"/>
  <c r="AA277" i="43"/>
  <c r="AG271" i="43"/>
  <c r="AC277" i="43"/>
  <c r="AW271" i="43"/>
  <c r="AQ461" i="43"/>
  <c r="AJ29" i="45" s="1"/>
  <c r="AQ250" i="43"/>
  <c r="AY244" i="43"/>
  <c r="AS194" i="43"/>
  <c r="AV163" i="43"/>
  <c r="AV168" i="43" s="1"/>
  <c r="AO458" i="43"/>
  <c r="AG353" i="43"/>
  <c r="AR353" i="43" s="1"/>
  <c r="AT282" i="43"/>
  <c r="AG276" i="43"/>
  <c r="AR276" i="43" s="1"/>
  <c r="AY251" i="43"/>
  <c r="AY252" i="43" s="1"/>
  <c r="AQ252" i="43"/>
  <c r="AQ174" i="43"/>
  <c r="AY169" i="43"/>
  <c r="AY174" i="43" s="1"/>
  <c r="AZ460" i="43"/>
  <c r="AS28" i="45" s="1"/>
  <c r="AV98" i="43"/>
  <c r="AV100" i="43" s="1"/>
  <c r="AV68" i="43"/>
  <c r="AG41" i="43"/>
  <c r="AR41" i="43" s="1"/>
  <c r="AV41" i="43"/>
  <c r="AG275" i="43"/>
  <c r="AR275" i="43" s="1"/>
  <c r="AA261" i="43"/>
  <c r="AS261" i="43"/>
  <c r="AS266" i="43" s="1"/>
  <c r="AC261" i="43"/>
  <c r="W266" i="43"/>
  <c r="AG212" i="43"/>
  <c r="AR212" i="43" s="1"/>
  <c r="AC181" i="43"/>
  <c r="AC146" i="43"/>
  <c r="AA146" i="43"/>
  <c r="W151" i="43"/>
  <c r="AS146" i="43"/>
  <c r="AS151" i="43" s="1"/>
  <c r="AG128" i="43"/>
  <c r="AR128" i="43" s="1"/>
  <c r="AA119" i="43"/>
  <c r="AG115" i="43"/>
  <c r="AA100" i="43"/>
  <c r="AG98" i="43"/>
  <c r="AV94" i="43"/>
  <c r="AV97" i="43" s="1"/>
  <c r="AV22" i="43"/>
  <c r="AV26" i="43" s="1"/>
  <c r="AX465" i="43"/>
  <c r="AQ33" i="45" s="1"/>
  <c r="AX459" i="43"/>
  <c r="AX17" i="43"/>
  <c r="AW120" i="43"/>
  <c r="AG62" i="43"/>
  <c r="AR62" i="43" s="1"/>
  <c r="AV16" i="43"/>
  <c r="AV14" i="43"/>
  <c r="AA188" i="43"/>
  <c r="AG182" i="43"/>
  <c r="AG176" i="43"/>
  <c r="AR176" i="43" s="1"/>
  <c r="AA169" i="43"/>
  <c r="W174" i="43"/>
  <c r="AS169" i="43"/>
  <c r="AS174" i="43" s="1"/>
  <c r="AC169" i="43"/>
  <c r="AQ466" i="43"/>
  <c r="AJ34" i="45" s="1"/>
  <c r="AY124" i="43"/>
  <c r="AY466" i="43" s="1"/>
  <c r="AR34" i="45" s="1"/>
  <c r="AV57" i="43"/>
  <c r="AV60" i="43" s="1"/>
  <c r="AG255" i="43"/>
  <c r="AR255" i="43" s="1"/>
  <c r="AC108" i="43"/>
  <c r="AW105" i="43"/>
  <c r="AW108" i="43" s="1"/>
  <c r="AC104" i="43"/>
  <c r="AG78" i="43"/>
  <c r="AR78" i="43" s="1"/>
  <c r="AG203" i="43"/>
  <c r="AR203" i="43" s="1"/>
  <c r="AZ207" i="43"/>
  <c r="AA181" i="43"/>
  <c r="AG161" i="43"/>
  <c r="AR161" i="43" s="1"/>
  <c r="BA162" i="43"/>
  <c r="AA156" i="43"/>
  <c r="AG152" i="43"/>
  <c r="AG112" i="43"/>
  <c r="AA114" i="43"/>
  <c r="AG99" i="43"/>
  <c r="AR99" i="43" s="1"/>
  <c r="AV37" i="43"/>
  <c r="AV39" i="43" s="1"/>
  <c r="BA465" i="43"/>
  <c r="AT33" i="45" s="1"/>
  <c r="Z458" i="43"/>
  <c r="AQ468" i="43"/>
  <c r="AJ36" i="45" s="1"/>
  <c r="AG230" i="43"/>
  <c r="AR230" i="43" s="1"/>
  <c r="AG170" i="43"/>
  <c r="AR170" i="43" s="1"/>
  <c r="AQ114" i="43"/>
  <c r="AA89" i="43"/>
  <c r="AG70" i="43"/>
  <c r="AR70" i="43" s="1"/>
  <c r="AV195" i="43"/>
  <c r="AV200" i="43" s="1"/>
  <c r="AG443" i="43"/>
  <c r="AG445" i="43"/>
  <c r="AR445" i="43" s="1"/>
  <c r="AS442" i="43"/>
  <c r="AW449" i="43"/>
  <c r="AW451" i="43" s="1"/>
  <c r="AC451" i="43"/>
  <c r="AA444" i="43"/>
  <c r="AA462" i="43" s="1"/>
  <c r="T30" i="45" s="1"/>
  <c r="AC444" i="43"/>
  <c r="AW444" i="43" s="1"/>
  <c r="W448" i="43"/>
  <c r="AS444" i="43"/>
  <c r="AS448" i="43" s="1"/>
  <c r="AW411" i="43"/>
  <c r="AW414" i="43" s="1"/>
  <c r="AW442" i="43"/>
  <c r="AV422" i="43"/>
  <c r="AG420" i="43"/>
  <c r="AR420" i="43" s="1"/>
  <c r="AG437" i="43"/>
  <c r="AR437" i="43" s="1"/>
  <c r="AG419" i="43"/>
  <c r="AR419" i="43" s="1"/>
  <c r="AG397" i="43"/>
  <c r="AR397" i="43" s="1"/>
  <c r="AO456" i="43"/>
  <c r="AA398" i="43"/>
  <c r="AG392" i="43"/>
  <c r="AZ401" i="43"/>
  <c r="AY408" i="43"/>
  <c r="AY414" i="43" s="1"/>
  <c r="AQ414" i="43"/>
  <c r="AQ349" i="43"/>
  <c r="AY343" i="43"/>
  <c r="AY349" i="43" s="1"/>
  <c r="AG339" i="43"/>
  <c r="AR339" i="43" s="1"/>
  <c r="AA342" i="43"/>
  <c r="AG335" i="43"/>
  <c r="AR335" i="43" s="1"/>
  <c r="AG331" i="43"/>
  <c r="AR331" i="43" s="1"/>
  <c r="AG324" i="43"/>
  <c r="AR324" i="43" s="1"/>
  <c r="AG308" i="43"/>
  <c r="AR308" i="43" s="1"/>
  <c r="AV307" i="43"/>
  <c r="AV310" i="43" s="1"/>
  <c r="AG423" i="43"/>
  <c r="AR423" i="43" s="1"/>
  <c r="AG412" i="43"/>
  <c r="AR412" i="43" s="1"/>
  <c r="AA380" i="43"/>
  <c r="AG375" i="43"/>
  <c r="AW375" i="43"/>
  <c r="AW380" i="43" s="1"/>
  <c r="AC380" i="43"/>
  <c r="AG370" i="43"/>
  <c r="AR370" i="43" s="1"/>
  <c r="AV322" i="43"/>
  <c r="AV325" i="43" s="1"/>
  <c r="AQ316" i="43"/>
  <c r="AY311" i="43"/>
  <c r="AY316" i="43" s="1"/>
  <c r="AV272" i="43"/>
  <c r="AG395" i="43"/>
  <c r="AR395" i="43" s="1"/>
  <c r="AG347" i="43"/>
  <c r="AR347" i="43" s="1"/>
  <c r="AG327" i="43"/>
  <c r="AR327" i="43" s="1"/>
  <c r="AG302" i="43"/>
  <c r="AR302" i="43" s="1"/>
  <c r="AQ442" i="43"/>
  <c r="AY436" i="43"/>
  <c r="AY442" i="43" s="1"/>
  <c r="AC368" i="43"/>
  <c r="AA368" i="43"/>
  <c r="AS368" i="43"/>
  <c r="AS374" i="43" s="1"/>
  <c r="W374" i="43"/>
  <c r="AW342" i="43"/>
  <c r="AQ292" i="43"/>
  <c r="AY291" i="43"/>
  <c r="AY292" i="43" s="1"/>
  <c r="AQ462" i="43"/>
  <c r="AJ30" i="45" s="1"/>
  <c r="AQ266" i="43"/>
  <c r="AY261" i="43"/>
  <c r="AY266" i="43" s="1"/>
  <c r="AV182" i="43"/>
  <c r="AS156" i="43"/>
  <c r="AV132" i="43"/>
  <c r="AG351" i="43"/>
  <c r="AR351" i="43" s="1"/>
  <c r="AY337" i="43"/>
  <c r="AY342" i="43" s="1"/>
  <c r="AQ342" i="43"/>
  <c r="AT462" i="43"/>
  <c r="AM30" i="45" s="1"/>
  <c r="AV271" i="43"/>
  <c r="AY267" i="43"/>
  <c r="AY270" i="43" s="1"/>
  <c r="AQ270" i="43"/>
  <c r="AZ461" i="43"/>
  <c r="AS29" i="45" s="1"/>
  <c r="AZ250" i="43"/>
  <c r="AQ231" i="43"/>
  <c r="AY226" i="43"/>
  <c r="AY231" i="43" s="1"/>
  <c r="AG192" i="43"/>
  <c r="AR192" i="43" s="1"/>
  <c r="AG165" i="43"/>
  <c r="AR165" i="43" s="1"/>
  <c r="AS168" i="43"/>
  <c r="AQ467" i="43"/>
  <c r="AJ35" i="45" s="1"/>
  <c r="S458" i="43"/>
  <c r="W457" i="43" s="1"/>
  <c r="AV311" i="43"/>
  <c r="AG301" i="43"/>
  <c r="AR301" i="43" s="1"/>
  <c r="AG279" i="43"/>
  <c r="AR279" i="43" s="1"/>
  <c r="AX277" i="43"/>
  <c r="AG268" i="43"/>
  <c r="AR268" i="43" s="1"/>
  <c r="AA256" i="43"/>
  <c r="AG253" i="43"/>
  <c r="AC256" i="43"/>
  <c r="AW253" i="43"/>
  <c r="AW256" i="43" s="1"/>
  <c r="AG338" i="43"/>
  <c r="AR338" i="43" s="1"/>
  <c r="AG280" i="43"/>
  <c r="AR280" i="43" s="1"/>
  <c r="AC270" i="43"/>
  <c r="AV205" i="43"/>
  <c r="AG205" i="43"/>
  <c r="AR205" i="43" s="1"/>
  <c r="AV201" i="43"/>
  <c r="AG201" i="43"/>
  <c r="AZ174" i="43"/>
  <c r="AC145" i="43"/>
  <c r="AW140" i="43"/>
  <c r="AW145" i="43" s="1"/>
  <c r="AY101" i="43"/>
  <c r="AY104" i="43" s="1"/>
  <c r="AQ104" i="43"/>
  <c r="AG84" i="43"/>
  <c r="AR84" i="43" s="1"/>
  <c r="AV84" i="43"/>
  <c r="AG28" i="43"/>
  <c r="AR28" i="43" s="1"/>
  <c r="AV28" i="43"/>
  <c r="AG289" i="43"/>
  <c r="AR289" i="43" s="1"/>
  <c r="AG288" i="43"/>
  <c r="AR288" i="43" s="1"/>
  <c r="AG267" i="43"/>
  <c r="AC226" i="43"/>
  <c r="AA226" i="43"/>
  <c r="W231" i="43"/>
  <c r="AS226" i="43"/>
  <c r="AS231" i="43" s="1"/>
  <c r="AG210" i="43"/>
  <c r="AR210" i="43" s="1"/>
  <c r="AG197" i="43"/>
  <c r="AR197" i="43" s="1"/>
  <c r="AQ168" i="43"/>
  <c r="AY163" i="43"/>
  <c r="AY168" i="43" s="1"/>
  <c r="AQ93" i="43"/>
  <c r="AY90" i="43"/>
  <c r="AY93" i="43" s="1"/>
  <c r="AQ21" i="43"/>
  <c r="AY18" i="43"/>
  <c r="AF458" i="43"/>
  <c r="AG334" i="43"/>
  <c r="AR334" i="43" s="1"/>
  <c r="AY260" i="43"/>
  <c r="AY175" i="43"/>
  <c r="AY181" i="43" s="1"/>
  <c r="AQ181" i="43"/>
  <c r="AG129" i="43"/>
  <c r="AR129" i="43" s="1"/>
  <c r="AG120" i="43"/>
  <c r="AG118" i="43"/>
  <c r="AR118" i="43" s="1"/>
  <c r="AY114" i="43"/>
  <c r="AY80" i="43"/>
  <c r="AY82" i="43" s="1"/>
  <c r="AQ82" i="43"/>
  <c r="AG45" i="43"/>
  <c r="AR45" i="43" s="1"/>
  <c r="AY37" i="43"/>
  <c r="AY39" i="43" s="1"/>
  <c r="AQ39" i="43"/>
  <c r="AS17" i="43"/>
  <c r="AZ237" i="43"/>
  <c r="AG229" i="43"/>
  <c r="AR229" i="43" s="1"/>
  <c r="AG218" i="43"/>
  <c r="AR218" i="43" s="1"/>
  <c r="AG216" i="43"/>
  <c r="AR216" i="43" s="1"/>
  <c r="AG149" i="43"/>
  <c r="AR149" i="43" s="1"/>
  <c r="AG138" i="43"/>
  <c r="AR138" i="43" s="1"/>
  <c r="AG136" i="43"/>
  <c r="AR136" i="43" s="1"/>
  <c r="BA467" i="43"/>
  <c r="AT35" i="45" s="1"/>
  <c r="AZ466" i="43"/>
  <c r="AS34" i="45" s="1"/>
  <c r="AG106" i="43"/>
  <c r="AR106" i="43" s="1"/>
  <c r="AY94" i="43"/>
  <c r="AY97" i="43" s="1"/>
  <c r="AQ97" i="43"/>
  <c r="AG92" i="43"/>
  <c r="AR92" i="43" s="1"/>
  <c r="AG59" i="43"/>
  <c r="AR59" i="43" s="1"/>
  <c r="AS60" i="43"/>
  <c r="AY50" i="43"/>
  <c r="AY52" i="43" s="1"/>
  <c r="AQ52" i="43"/>
  <c r="AG31" i="43"/>
  <c r="AR31" i="43" s="1"/>
  <c r="AY22" i="43"/>
  <c r="AY26" i="43" s="1"/>
  <c r="AQ26" i="43"/>
  <c r="AB461" i="43"/>
  <c r="U29" i="45" s="1"/>
  <c r="AV244" i="43"/>
  <c r="AA461" i="43"/>
  <c r="T29" i="45" s="1"/>
  <c r="AG244" i="43"/>
  <c r="AA250" i="43"/>
  <c r="AC207" i="43"/>
  <c r="AG172" i="43"/>
  <c r="AR172" i="43" s="1"/>
  <c r="AG150" i="43"/>
  <c r="AR150" i="43" s="1"/>
  <c r="AG103" i="43"/>
  <c r="AR103" i="43" s="1"/>
  <c r="AQ225" i="43"/>
  <c r="AY220" i="43"/>
  <c r="AY225" i="43" s="1"/>
  <c r="AG132" i="43"/>
  <c r="AY133" i="43"/>
  <c r="AG122" i="43"/>
  <c r="AR122" i="43" s="1"/>
  <c r="AS119" i="43"/>
  <c r="AZ114" i="43"/>
  <c r="AG110" i="43"/>
  <c r="AR110" i="43" s="1"/>
  <c r="AG102" i="43"/>
  <c r="AR102" i="43" s="1"/>
  <c r="AQ79" i="43"/>
  <c r="AY77" i="43"/>
  <c r="AY79" i="43" s="1"/>
  <c r="AV65" i="43"/>
  <c r="AV67" i="43" s="1"/>
  <c r="AW47" i="43"/>
  <c r="AW49" i="43" s="1"/>
  <c r="BA459" i="43"/>
  <c r="BA17" i="43"/>
  <c r="AX468" i="43"/>
  <c r="AQ36" i="45" s="1"/>
  <c r="AX13" i="43"/>
  <c r="AG177" i="43"/>
  <c r="AR177" i="43" s="1"/>
  <c r="AG125" i="43"/>
  <c r="AR125" i="43" s="1"/>
  <c r="AV119" i="43"/>
  <c r="AY65" i="43"/>
  <c r="AY67" i="43" s="1"/>
  <c r="AQ67" i="43"/>
  <c r="AG199" i="43"/>
  <c r="AR199" i="43" s="1"/>
  <c r="AG196" i="43"/>
  <c r="AR196" i="43" s="1"/>
  <c r="AG171" i="43"/>
  <c r="AR171" i="43" s="1"/>
  <c r="AG198" i="43"/>
  <c r="AR198" i="43" s="1"/>
  <c r="AG148" i="43"/>
  <c r="AR148" i="43" s="1"/>
  <c r="AG42" i="43"/>
  <c r="AR42" i="43" s="1"/>
  <c r="AC200" i="43"/>
  <c r="AW195" i="43"/>
  <c r="AW200" i="43" s="1"/>
  <c r="AG195" i="43"/>
  <c r="AA200" i="43"/>
  <c r="AG54" i="43"/>
  <c r="AR54" i="43" s="1"/>
  <c r="AY449" i="43"/>
  <c r="AY451" i="43" s="1"/>
  <c r="AQ451" i="43"/>
  <c r="AP456" i="43"/>
  <c r="AV410" i="43"/>
  <c r="AG410" i="43"/>
  <c r="AR410" i="43" s="1"/>
  <c r="AA451" i="43"/>
  <c r="AG449" i="43"/>
  <c r="AG439" i="43"/>
  <c r="AR439" i="43" s="1"/>
  <c r="AS414" i="43"/>
  <c r="W407" i="43"/>
  <c r="AC402" i="43"/>
  <c r="AA402" i="43"/>
  <c r="AS402" i="43"/>
  <c r="AS407" i="43" s="1"/>
  <c r="AC442" i="43"/>
  <c r="AW422" i="43"/>
  <c r="AG434" i="43"/>
  <c r="AR434" i="43" s="1"/>
  <c r="AQ384" i="43"/>
  <c r="AY381" i="43"/>
  <c r="AY384" i="43" s="1"/>
  <c r="AG422" i="43"/>
  <c r="AY402" i="43"/>
  <c r="AY407" i="43" s="1"/>
  <c r="AQ407" i="43"/>
  <c r="W401" i="43"/>
  <c r="AC399" i="43"/>
  <c r="AS399" i="43"/>
  <c r="AS401" i="43" s="1"/>
  <c r="AA399" i="43"/>
  <c r="AG393" i="43"/>
  <c r="AR393" i="43" s="1"/>
  <c r="AC398" i="43"/>
  <c r="AW392" i="43"/>
  <c r="AW398" i="43" s="1"/>
  <c r="AC355" i="43"/>
  <c r="W361" i="43"/>
  <c r="AS355" i="43"/>
  <c r="AS361" i="43" s="1"/>
  <c r="AA355" i="43"/>
  <c r="AG418" i="43"/>
  <c r="AR418" i="43" s="1"/>
  <c r="AG400" i="43"/>
  <c r="AR400" i="43" s="1"/>
  <c r="AG394" i="43"/>
  <c r="AR394" i="43" s="1"/>
  <c r="AV371" i="43"/>
  <c r="AG371" i="43"/>
  <c r="AR371" i="43" s="1"/>
  <c r="AV337" i="43"/>
  <c r="AV342" i="43" s="1"/>
  <c r="AS306" i="43"/>
  <c r="AZ391" i="43"/>
  <c r="AV350" i="43"/>
  <c r="AV354" i="43" s="1"/>
  <c r="AS310" i="43"/>
  <c r="AY293" i="43"/>
  <c r="AY299" i="43" s="1"/>
  <c r="AQ299" i="43"/>
  <c r="AQ290" i="43"/>
  <c r="AY283" i="43"/>
  <c r="AY290" i="43" s="1"/>
  <c r="AW272" i="43"/>
  <c r="AV375" i="43"/>
  <c r="AV380" i="43" s="1"/>
  <c r="AG358" i="43"/>
  <c r="AR358" i="43" s="1"/>
  <c r="AG332" i="43"/>
  <c r="AR332" i="43" s="1"/>
  <c r="AA325" i="43"/>
  <c r="AG322" i="43"/>
  <c r="AZ316" i="43"/>
  <c r="AY398" i="43"/>
  <c r="AG372" i="43"/>
  <c r="AR372" i="43" s="1"/>
  <c r="AG359" i="43"/>
  <c r="AR359" i="43" s="1"/>
  <c r="AC342" i="43"/>
  <c r="AG291" i="43"/>
  <c r="AA292" i="43"/>
  <c r="AV269" i="43"/>
  <c r="AG269" i="43"/>
  <c r="AR269" i="43" s="1"/>
  <c r="AZ266" i="43"/>
  <c r="AV211" i="43"/>
  <c r="AG211" i="43"/>
  <c r="AR211" i="43" s="1"/>
  <c r="AV209" i="43"/>
  <c r="AG209" i="43"/>
  <c r="AR209" i="43" s="1"/>
  <c r="AV152" i="43"/>
  <c r="AV156" i="43" s="1"/>
  <c r="AS133" i="43"/>
  <c r="AG369" i="43"/>
  <c r="AR369" i="43" s="1"/>
  <c r="AG337" i="43"/>
  <c r="AT306" i="43"/>
  <c r="AS277" i="43"/>
  <c r="AZ270" i="43"/>
  <c r="AZ231" i="43"/>
  <c r="AG189" i="43"/>
  <c r="AA194" i="43"/>
  <c r="BA466" i="43"/>
  <c r="AT34" i="45" s="1"/>
  <c r="W468" i="43"/>
  <c r="P36" i="45" s="1"/>
  <c r="AC12" i="43"/>
  <c r="W13" i="43"/>
  <c r="AS12" i="43"/>
  <c r="AB12" i="43"/>
  <c r="AB13" i="43" s="1"/>
  <c r="AA12" i="43"/>
  <c r="AG314" i="43"/>
  <c r="AR314" i="43" s="1"/>
  <c r="AG311" i="43"/>
  <c r="AV253" i="43"/>
  <c r="AV256" i="43" s="1"/>
  <c r="AT461" i="43"/>
  <c r="AM29" i="45" s="1"/>
  <c r="AT250" i="43"/>
  <c r="AG240" i="43"/>
  <c r="AR240" i="43" s="1"/>
  <c r="AG320" i="43"/>
  <c r="AR320" i="43" s="1"/>
  <c r="AX461" i="43"/>
  <c r="AQ29" i="45" s="1"/>
  <c r="AQ200" i="43"/>
  <c r="AY195" i="43"/>
  <c r="AY200" i="43" s="1"/>
  <c r="AZ126" i="43"/>
  <c r="AZ104" i="43"/>
  <c r="AG71" i="43"/>
  <c r="AR71" i="43" s="1"/>
  <c r="AV71" i="43"/>
  <c r="AG69" i="43"/>
  <c r="AR69" i="43" s="1"/>
  <c r="AV69" i="43"/>
  <c r="AS56" i="43"/>
  <c r="AV40" i="43"/>
  <c r="AS29" i="43"/>
  <c r="AG297" i="43"/>
  <c r="AR297" i="43" s="1"/>
  <c r="AG180" i="43"/>
  <c r="AR180" i="43" s="1"/>
  <c r="AQ119" i="43"/>
  <c r="AY115" i="43"/>
  <c r="AY119" i="43" s="1"/>
  <c r="AZ93" i="43"/>
  <c r="AQ49" i="43"/>
  <c r="AY47" i="43"/>
  <c r="AY49" i="43" s="1"/>
  <c r="AC36" i="43"/>
  <c r="AZ21" i="43"/>
  <c r="AQ260" i="43"/>
  <c r="AZ181" i="43"/>
  <c r="BA460" i="43"/>
  <c r="AT28" i="45" s="1"/>
  <c r="AQ282" i="43"/>
  <c r="AY278" i="43"/>
  <c r="AY282" i="43" s="1"/>
  <c r="AA282" i="43"/>
  <c r="AY232" i="43"/>
  <c r="AY237" i="43" s="1"/>
  <c r="AQ237" i="43"/>
  <c r="AG186" i="43"/>
  <c r="AR186" i="43" s="1"/>
  <c r="AG153" i="43"/>
  <c r="AR153" i="43" s="1"/>
  <c r="AG130" i="43"/>
  <c r="AR130" i="43" s="1"/>
  <c r="AX133" i="43"/>
  <c r="AV105" i="43"/>
  <c r="AV108" i="43" s="1"/>
  <c r="AZ26" i="43"/>
  <c r="AZ459" i="43"/>
  <c r="AC250" i="43"/>
  <c r="AW244" i="43"/>
  <c r="AC461" i="43"/>
  <c r="V29" i="45" s="1"/>
  <c r="AA108" i="43"/>
  <c r="AG105" i="43"/>
  <c r="AG63" i="43"/>
  <c r="AR63" i="43" s="1"/>
  <c r="AZ225" i="43"/>
  <c r="AG155" i="43"/>
  <c r="AR155" i="43" s="1"/>
  <c r="AT156" i="43"/>
  <c r="AQ145" i="43"/>
  <c r="AY140" i="43"/>
  <c r="AY145" i="43" s="1"/>
  <c r="AW119" i="43"/>
  <c r="AV112" i="43"/>
  <c r="AV114" i="43" s="1"/>
  <c r="AS97" i="43"/>
  <c r="AV80" i="43"/>
  <c r="AV82" i="43" s="1"/>
  <c r="AZ79" i="43"/>
  <c r="AQ64" i="43"/>
  <c r="AY61" i="43"/>
  <c r="AY64" i="43" s="1"/>
  <c r="AS21" i="43"/>
  <c r="AP458" i="43"/>
  <c r="AZ67" i="43"/>
  <c r="AG85" i="43"/>
  <c r="AR85" i="43" s="1"/>
  <c r="AG96" i="43"/>
  <c r="AR96" i="43" s="1"/>
  <c r="AG228" i="43"/>
  <c r="AR228" i="43" s="1"/>
  <c r="AZ451" i="43"/>
  <c r="AQ428" i="43"/>
  <c r="AY422" i="43"/>
  <c r="AY428" i="43" s="1"/>
  <c r="AG431" i="43"/>
  <c r="AR431" i="43" s="1"/>
  <c r="AG438" i="43"/>
  <c r="AR438" i="43" s="1"/>
  <c r="AC429" i="43"/>
  <c r="AS429" i="43"/>
  <c r="AS435" i="43" s="1"/>
  <c r="AA429" i="43"/>
  <c r="W435" i="43"/>
  <c r="AZ384" i="43"/>
  <c r="AQ448" i="43"/>
  <c r="AG430" i="43"/>
  <c r="AR430" i="43" s="1"/>
  <c r="AG426" i="43"/>
  <c r="AR426" i="43" s="1"/>
  <c r="AG396" i="43"/>
  <c r="AR396" i="43" s="1"/>
  <c r="AV392" i="43"/>
  <c r="AV398" i="43" s="1"/>
  <c r="AY368" i="43"/>
  <c r="AY374" i="43" s="1"/>
  <c r="AQ374" i="43"/>
  <c r="AG450" i="43"/>
  <c r="AR450" i="43" s="1"/>
  <c r="AQ421" i="43"/>
  <c r="AY415" i="43"/>
  <c r="AY421" i="43" s="1"/>
  <c r="AV383" i="43"/>
  <c r="AG383" i="43"/>
  <c r="AR383" i="43" s="1"/>
  <c r="AV381" i="43"/>
  <c r="AS342" i="43"/>
  <c r="AY326" i="43"/>
  <c r="AY328" i="43" s="1"/>
  <c r="AQ328" i="43"/>
  <c r="AV300" i="43"/>
  <c r="AV306" i="43" s="1"/>
  <c r="AY385" i="43"/>
  <c r="AY391" i="43" s="1"/>
  <c r="AQ391" i="43"/>
  <c r="AZ299" i="43"/>
  <c r="W462" i="43"/>
  <c r="P30" i="45" s="1"/>
  <c r="AS380" i="43"/>
  <c r="AG357" i="43"/>
  <c r="AR357" i="43" s="1"/>
  <c r="AG345" i="43"/>
  <c r="AR345" i="43" s="1"/>
  <c r="AG341" i="43"/>
  <c r="AR341" i="43" s="1"/>
  <c r="AG378" i="43"/>
  <c r="AR378" i="43" s="1"/>
  <c r="AG377" i="43"/>
  <c r="AR377" i="43" s="1"/>
  <c r="AG296" i="43"/>
  <c r="AR296" i="43" s="1"/>
  <c r="AG287" i="43"/>
  <c r="AR287" i="43" s="1"/>
  <c r="AA290" i="43"/>
  <c r="AG259" i="43"/>
  <c r="AR259" i="43" s="1"/>
  <c r="AW132" i="43"/>
  <c r="AG436" i="43"/>
  <c r="AQ398" i="43"/>
  <c r="AG379" i="43"/>
  <c r="AR379" i="43" s="1"/>
  <c r="AW354" i="43"/>
  <c r="AG333" i="43"/>
  <c r="AR333" i="43" s="1"/>
  <c r="AC292" i="43"/>
  <c r="AW291" i="43"/>
  <c r="AW292" i="43" s="1"/>
  <c r="BA461" i="43"/>
  <c r="AT29" i="45" s="1"/>
  <c r="BA250" i="43"/>
  <c r="AS213" i="43"/>
  <c r="AV187" i="43"/>
  <c r="AG187" i="43"/>
  <c r="AR187" i="43" s="1"/>
  <c r="AV185" i="43"/>
  <c r="AG185" i="43"/>
  <c r="AR185" i="43" s="1"/>
  <c r="AV183" i="43"/>
  <c r="AG183" i="43"/>
  <c r="AR183" i="43" s="1"/>
  <c r="AV127" i="43"/>
  <c r="AG363" i="43"/>
  <c r="AR363" i="43" s="1"/>
  <c r="AW325" i="43"/>
  <c r="AG303" i="43"/>
  <c r="AR303" i="43" s="1"/>
  <c r="AG281" i="43"/>
  <c r="AR281" i="43" s="1"/>
  <c r="AG190" i="43"/>
  <c r="AR190" i="43" s="1"/>
  <c r="AV189" i="43"/>
  <c r="AV194" i="43" s="1"/>
  <c r="AG167" i="43"/>
  <c r="AR167" i="43" s="1"/>
  <c r="AG163" i="43"/>
  <c r="AA168" i="43"/>
  <c r="AY146" i="43"/>
  <c r="AY151" i="43" s="1"/>
  <c r="AQ151" i="43"/>
  <c r="AZ467" i="43"/>
  <c r="AS35" i="45" s="1"/>
  <c r="W466" i="43"/>
  <c r="P34" i="45" s="1"/>
  <c r="AC124" i="43"/>
  <c r="AA124" i="43"/>
  <c r="AS124" i="43"/>
  <c r="AS466" i="43" s="1"/>
  <c r="AL34" i="45" s="1"/>
  <c r="AG373" i="43"/>
  <c r="AR373" i="43" s="1"/>
  <c r="AW311" i="43"/>
  <c r="AY277" i="43"/>
  <c r="AS256" i="43"/>
  <c r="AA343" i="43"/>
  <c r="W349" i="43"/>
  <c r="AS343" i="43"/>
  <c r="AS349" i="43" s="1"/>
  <c r="AC343" i="43"/>
  <c r="AG313" i="43"/>
  <c r="AR313" i="43" s="1"/>
  <c r="AG239" i="43"/>
  <c r="AR239" i="43" s="1"/>
  <c r="AC243" i="43"/>
  <c r="AW238" i="43"/>
  <c r="AW243" i="43" s="1"/>
  <c r="AZ200" i="43"/>
  <c r="AV179" i="43"/>
  <c r="AG179" i="43"/>
  <c r="AR179" i="43" s="1"/>
  <c r="AV175" i="43"/>
  <c r="AQ460" i="43"/>
  <c r="AJ28" i="45" s="1"/>
  <c r="AY121" i="43"/>
  <c r="AV101" i="43"/>
  <c r="AV104" i="43" s="1"/>
  <c r="AG101" i="43"/>
  <c r="AV83" i="43"/>
  <c r="AS72" i="43"/>
  <c r="AG55" i="43"/>
  <c r="AR55" i="43" s="1"/>
  <c r="AV55" i="43"/>
  <c r="AV53" i="43"/>
  <c r="AG53" i="43"/>
  <c r="AV27" i="43"/>
  <c r="AA213" i="43"/>
  <c r="AG208" i="43"/>
  <c r="AG175" i="43"/>
  <c r="AG159" i="43"/>
  <c r="AR159" i="43" s="1"/>
  <c r="AG131" i="43"/>
  <c r="AR131" i="43" s="1"/>
  <c r="W460" i="43"/>
  <c r="P28" i="45" s="1"/>
  <c r="AC121" i="43"/>
  <c r="AA121" i="43"/>
  <c r="AS121" i="43"/>
  <c r="AZ119" i="43"/>
  <c r="AV50" i="43"/>
  <c r="AV52" i="43" s="1"/>
  <c r="AT459" i="43"/>
  <c r="AT468" i="43"/>
  <c r="AM36" i="45" s="1"/>
  <c r="AT13" i="43"/>
  <c r="AG272" i="43"/>
  <c r="AG206" i="43"/>
  <c r="AR206" i="43" s="1"/>
  <c r="AQ194" i="43"/>
  <c r="AG154" i="43"/>
  <c r="AR154" i="43" s="1"/>
  <c r="AT460" i="43"/>
  <c r="AM28" i="45" s="1"/>
  <c r="AV120" i="43"/>
  <c r="AG35" i="43"/>
  <c r="AR35" i="43" s="1"/>
  <c r="AG16" i="43"/>
  <c r="AG14" i="43"/>
  <c r="AA17" i="43"/>
  <c r="W459" i="43"/>
  <c r="BA282" i="43"/>
  <c r="AS219" i="43"/>
  <c r="AA207" i="43"/>
  <c r="AG184" i="43"/>
  <c r="AR184" i="43" s="1"/>
  <c r="AA97" i="43"/>
  <c r="AG94" i="43"/>
  <c r="AG75" i="43"/>
  <c r="AR75" i="43" s="1"/>
  <c r="AG68" i="43"/>
  <c r="AG57" i="43"/>
  <c r="AA60" i="43"/>
  <c r="AA52" i="43"/>
  <c r="AG50" i="43"/>
  <c r="AA26" i="43"/>
  <c r="AG22" i="43"/>
  <c r="AQ465" i="43"/>
  <c r="AJ33" i="45" s="1"/>
  <c r="AS461" i="43"/>
  <c r="AL29" i="45" s="1"/>
  <c r="AS250" i="43"/>
  <c r="AS108" i="43"/>
  <c r="AW104" i="43"/>
  <c r="AA82" i="43"/>
  <c r="AA312" i="43"/>
  <c r="AS312" i="43"/>
  <c r="AS316" i="43" s="1"/>
  <c r="AC312" i="43"/>
  <c r="AW312" i="43" s="1"/>
  <c r="AG265" i="43"/>
  <c r="AR265" i="43" s="1"/>
  <c r="AG241" i="43"/>
  <c r="AR241" i="43" s="1"/>
  <c r="AY201" i="43"/>
  <c r="AY207" i="43" s="1"/>
  <c r="AQ207" i="43"/>
  <c r="AY157" i="43"/>
  <c r="AY162" i="43" s="1"/>
  <c r="AQ162" i="43"/>
  <c r="AZ145" i="43"/>
  <c r="AA133" i="43"/>
  <c r="AC119" i="43"/>
  <c r="AC114" i="43"/>
  <c r="AW112" i="43"/>
  <c r="AW114" i="43" s="1"/>
  <c r="AZ64" i="43"/>
  <c r="AQ36" i="43"/>
  <c r="AY34" i="43"/>
  <c r="AY36" i="43" s="1"/>
  <c r="AS26" i="43"/>
  <c r="AC21" i="43"/>
  <c r="AW18" i="43"/>
  <c r="AW21" i="43" s="1"/>
  <c r="AY13" i="43"/>
  <c r="AG24" i="43"/>
  <c r="AR24" i="43" s="1"/>
  <c r="AG116" i="43"/>
  <c r="AR116" i="43" s="1"/>
  <c r="AW366" i="43" l="1"/>
  <c r="AW367" i="43" s="1"/>
  <c r="AC465" i="43"/>
  <c r="V33" i="45" s="1"/>
  <c r="AC414" i="43"/>
  <c r="AC260" i="43"/>
  <c r="P27" i="45"/>
  <c r="AT27" i="45"/>
  <c r="AV424" i="43"/>
  <c r="AS27" i="45"/>
  <c r="AJ27" i="45"/>
  <c r="AQ27" i="45"/>
  <c r="AM27" i="45"/>
  <c r="AV312" i="43"/>
  <c r="AV283" i="43"/>
  <c r="AV290" i="43" s="1"/>
  <c r="AB384" i="43"/>
  <c r="AV238" i="43"/>
  <c r="AV243" i="43" s="1"/>
  <c r="AB467" i="43"/>
  <c r="U35" i="45" s="1"/>
  <c r="AB252" i="43"/>
  <c r="AV408" i="43"/>
  <c r="AB414" i="43"/>
  <c r="AB465" i="43"/>
  <c r="U33" i="45" s="1"/>
  <c r="AB367" i="43"/>
  <c r="AV278" i="43"/>
  <c r="AV282" i="43" s="1"/>
  <c r="AV157" i="43"/>
  <c r="AV162" i="43" s="1"/>
  <c r="AG61" i="43"/>
  <c r="AG64" i="43" s="1"/>
  <c r="AC55" i="44"/>
  <c r="AH26" i="45"/>
  <c r="AI26" i="45"/>
  <c r="Y25" i="45"/>
  <c r="S25" i="45"/>
  <c r="W131" i="44"/>
  <c r="AQ131" i="44"/>
  <c r="L26" i="45"/>
  <c r="P25" i="45" s="1"/>
  <c r="AW77" i="43"/>
  <c r="AW79" i="43" s="1"/>
  <c r="W456" i="43"/>
  <c r="AQ132" i="44"/>
  <c r="AS467" i="43"/>
  <c r="AL35" i="45" s="1"/>
  <c r="AC321" i="43"/>
  <c r="AG408" i="43"/>
  <c r="AR408" i="43" s="1"/>
  <c r="AR414" i="43" s="1"/>
  <c r="AW214" i="43"/>
  <c r="AW219" i="43" s="1"/>
  <c r="AV326" i="43"/>
  <c r="AV328" i="43" s="1"/>
  <c r="AV43" i="43"/>
  <c r="AV134" i="43"/>
  <c r="AV139" i="43" s="1"/>
  <c r="AV49" i="44"/>
  <c r="AV55" i="44" s="1"/>
  <c r="AB143" i="44"/>
  <c r="AC290" i="43"/>
  <c r="AG283" i="43"/>
  <c r="AG290" i="43" s="1"/>
  <c r="AW87" i="43"/>
  <c r="AW89" i="43" s="1"/>
  <c r="AV319" i="43"/>
  <c r="AV321" i="43" s="1"/>
  <c r="AG82" i="43"/>
  <c r="AR82" i="43"/>
  <c r="AG238" i="43"/>
  <c r="AG243" i="43" s="1"/>
  <c r="AV109" i="43"/>
  <c r="AV111" i="43" s="1"/>
  <c r="AG319" i="43"/>
  <c r="AR319" i="43" s="1"/>
  <c r="AR321" i="43" s="1"/>
  <c r="AV87" i="43"/>
  <c r="AV89" i="43" s="1"/>
  <c r="AX455" i="43"/>
  <c r="AQ13" i="45" s="1"/>
  <c r="AT455" i="43"/>
  <c r="AM13" i="45" s="1"/>
  <c r="BA455" i="43"/>
  <c r="AT13" i="45" s="1"/>
  <c r="W455" i="43"/>
  <c r="P13" i="45" s="1"/>
  <c r="AZ455" i="43"/>
  <c r="AS13" i="45" s="1"/>
  <c r="AQ455" i="43"/>
  <c r="AJ13" i="45" s="1"/>
  <c r="AC143" i="44"/>
  <c r="AC64" i="43"/>
  <c r="AS465" i="43"/>
  <c r="AL33" i="45" s="1"/>
  <c r="AG49" i="44"/>
  <c r="AG55" i="44" s="1"/>
  <c r="AV42" i="44"/>
  <c r="AV48" i="44" s="1"/>
  <c r="AG26" i="44"/>
  <c r="AR26" i="44" s="1"/>
  <c r="AA143" i="44"/>
  <c r="AC384" i="43"/>
  <c r="AG87" i="43"/>
  <c r="AG89" i="43" s="1"/>
  <c r="AV29" i="43"/>
  <c r="BA130" i="44"/>
  <c r="AC225" i="43"/>
  <c r="AV73" i="43"/>
  <c r="AV76" i="43" s="1"/>
  <c r="AG39" i="43"/>
  <c r="AY468" i="43"/>
  <c r="AR36" i="45" s="1"/>
  <c r="AV214" i="43"/>
  <c r="AV219" i="43" s="1"/>
  <c r="AG73" i="43"/>
  <c r="AG76" i="43" s="1"/>
  <c r="AG157" i="43"/>
  <c r="AR157" i="43" s="1"/>
  <c r="AR162" i="43" s="1"/>
  <c r="AV61" i="43"/>
  <c r="AV64" i="43" s="1"/>
  <c r="AW44" i="43"/>
  <c r="AW46" i="43" s="1"/>
  <c r="AG318" i="43"/>
  <c r="AC93" i="43"/>
  <c r="AG44" i="43"/>
  <c r="AR44" i="43" s="1"/>
  <c r="AR46" i="43" s="1"/>
  <c r="AV30" i="43"/>
  <c r="AV33" i="43" s="1"/>
  <c r="AG257" i="43"/>
  <c r="AG260" i="43" s="1"/>
  <c r="AR37" i="43"/>
  <c r="AR39" i="43" s="1"/>
  <c r="AV133" i="43"/>
  <c r="AG42" i="44"/>
  <c r="AG48" i="44" s="1"/>
  <c r="AA76" i="43"/>
  <c r="AT613" i="43"/>
  <c r="AG278" i="43"/>
  <c r="AG282" i="43" s="1"/>
  <c r="AW157" i="43"/>
  <c r="AW162" i="43" s="1"/>
  <c r="AC282" i="43"/>
  <c r="AG30" i="43"/>
  <c r="AG33" i="43" s="1"/>
  <c r="AG214" i="43"/>
  <c r="AG219" i="43" s="1"/>
  <c r="AV86" i="43"/>
  <c r="AA219" i="43"/>
  <c r="AA33" i="43"/>
  <c r="AR21" i="43"/>
  <c r="AA126" i="43"/>
  <c r="AW362" i="43"/>
  <c r="AW365" i="43" s="1"/>
  <c r="AG382" i="43"/>
  <c r="AR382" i="43" s="1"/>
  <c r="AG21" i="43"/>
  <c r="AC328" i="43"/>
  <c r="AV384" i="43"/>
  <c r="AV362" i="43"/>
  <c r="AV365" i="43" s="1"/>
  <c r="AC139" i="43"/>
  <c r="AG134" i="43"/>
  <c r="AG139" i="43" s="1"/>
  <c r="AG362" i="43"/>
  <c r="AG365" i="43" s="1"/>
  <c r="AR237" i="43"/>
  <c r="AV77" i="43"/>
  <c r="AV79" i="43" s="1"/>
  <c r="AC462" i="43"/>
  <c r="V30" i="45" s="1"/>
  <c r="AG326" i="43"/>
  <c r="AG328" i="43" s="1"/>
  <c r="AG77" i="43"/>
  <c r="AR77" i="43" s="1"/>
  <c r="AR79" i="43" s="1"/>
  <c r="AC428" i="43"/>
  <c r="AG34" i="43"/>
  <c r="AG36" i="43" s="1"/>
  <c r="AV34" i="43"/>
  <c r="AV36" i="43" s="1"/>
  <c r="AS34" i="44"/>
  <c r="AV428" i="43"/>
  <c r="BA133" i="44"/>
  <c r="AR113" i="44"/>
  <c r="AR114" i="44" s="1"/>
  <c r="W130" i="44"/>
  <c r="AG101" i="44"/>
  <c r="AR101" i="44" s="1"/>
  <c r="AR104" i="44" s="1"/>
  <c r="AA104" i="44"/>
  <c r="AZ130" i="44"/>
  <c r="AX133" i="44"/>
  <c r="W133" i="44"/>
  <c r="AA132" i="44" s="1"/>
  <c r="AR129" i="44"/>
  <c r="AT133" i="44"/>
  <c r="AX130" i="44"/>
  <c r="AT130" i="44"/>
  <c r="AS143" i="44"/>
  <c r="AW101" i="44"/>
  <c r="AW104" i="44" s="1"/>
  <c r="AC104" i="44"/>
  <c r="AQ613" i="43"/>
  <c r="AY126" i="43"/>
  <c r="AW462" i="43"/>
  <c r="AP30" i="45" s="1"/>
  <c r="BA613" i="43"/>
  <c r="AX613" i="43"/>
  <c r="AG391" i="43"/>
  <c r="AG65" i="43"/>
  <c r="W613" i="43"/>
  <c r="AR391" i="43"/>
  <c r="AQ458" i="43"/>
  <c r="AZ613" i="43"/>
  <c r="AG237" i="43"/>
  <c r="AA448" i="43"/>
  <c r="AG83" i="43"/>
  <c r="AR83" i="43" s="1"/>
  <c r="AR86" i="43" s="1"/>
  <c r="AG109" i="43"/>
  <c r="AR109" i="43" s="1"/>
  <c r="AR111" i="43" s="1"/>
  <c r="AC252" i="43"/>
  <c r="AW251" i="43"/>
  <c r="AW252" i="43" s="1"/>
  <c r="AW109" i="43"/>
  <c r="AW111" i="43" s="1"/>
  <c r="AC111" i="43"/>
  <c r="AA145" i="43"/>
  <c r="AG140" i="43"/>
  <c r="AW465" i="43"/>
  <c r="AP33" i="45" s="1"/>
  <c r="AV56" i="43"/>
  <c r="AW316" i="43"/>
  <c r="AW428" i="43"/>
  <c r="AG424" i="43"/>
  <c r="AR424" i="43" s="1"/>
  <c r="AC448" i="43"/>
  <c r="AA252" i="43"/>
  <c r="AG251" i="43"/>
  <c r="AG467" i="43" s="1"/>
  <c r="Z35" i="45" s="1"/>
  <c r="AC43" i="43"/>
  <c r="AW40" i="43"/>
  <c r="AW43" i="43" s="1"/>
  <c r="AG40" i="43"/>
  <c r="AR40" i="43" s="1"/>
  <c r="AR43" i="43" s="1"/>
  <c r="AV366" i="43"/>
  <c r="AV367" i="43" s="1"/>
  <c r="AV220" i="43"/>
  <c r="AV225" i="43" s="1"/>
  <c r="W458" i="43"/>
  <c r="AA457" i="43" s="1"/>
  <c r="AB459" i="43"/>
  <c r="AS462" i="43"/>
  <c r="AL30" i="45" s="1"/>
  <c r="AV251" i="43"/>
  <c r="AV252" i="43" s="1"/>
  <c r="AV47" i="43"/>
  <c r="AV49" i="43" s="1"/>
  <c r="AA367" i="43"/>
  <c r="AG366" i="43"/>
  <c r="AG465" i="43" s="1"/>
  <c r="Z33" i="45" s="1"/>
  <c r="AG220" i="43"/>
  <c r="AA225" i="43"/>
  <c r="AV90" i="43"/>
  <c r="AV93" i="43" s="1"/>
  <c r="AV277" i="43"/>
  <c r="AC86" i="43"/>
  <c r="AW83" i="43"/>
  <c r="AW86" i="43" s="1"/>
  <c r="AA49" i="43"/>
  <c r="AG47" i="43"/>
  <c r="AC67" i="43"/>
  <c r="AW65" i="43"/>
  <c r="AW67" i="43" s="1"/>
  <c r="AG90" i="43"/>
  <c r="AR90" i="43" s="1"/>
  <c r="AR93" i="43" s="1"/>
  <c r="AA93" i="43"/>
  <c r="AV140" i="43"/>
  <c r="AV145" i="43" s="1"/>
  <c r="AC134" i="44"/>
  <c r="AC27" i="44"/>
  <c r="AW19" i="44"/>
  <c r="AV140" i="44"/>
  <c r="AR28" i="44"/>
  <c r="AB135" i="44"/>
  <c r="AV20" i="44"/>
  <c r="AV135" i="44" s="1"/>
  <c r="AG90" i="44"/>
  <c r="AR84" i="44"/>
  <c r="AR90" i="44" s="1"/>
  <c r="AW140" i="44"/>
  <c r="AW13" i="44"/>
  <c r="AY135" i="44"/>
  <c r="AB141" i="44"/>
  <c r="AV16" i="44"/>
  <c r="AV141" i="44" s="1"/>
  <c r="AB137" i="44"/>
  <c r="AV29" i="44"/>
  <c r="AV137" i="44" s="1"/>
  <c r="AC106" i="44"/>
  <c r="AW105" i="44"/>
  <c r="AW106" i="44" s="1"/>
  <c r="AG62" i="44"/>
  <c r="AR56" i="44"/>
  <c r="AR62" i="44" s="1"/>
  <c r="AQ133" i="44"/>
  <c r="AZ133" i="44"/>
  <c r="AY140" i="44"/>
  <c r="AY13" i="44"/>
  <c r="AS134" i="44"/>
  <c r="AS27" i="44"/>
  <c r="AY34" i="44"/>
  <c r="AC135" i="44"/>
  <c r="AW20" i="44"/>
  <c r="AW135" i="44" s="1"/>
  <c r="AA136" i="44"/>
  <c r="AA18" i="44"/>
  <c r="AG14" i="44"/>
  <c r="AC136" i="44"/>
  <c r="AC18" i="44"/>
  <c r="AW14" i="44"/>
  <c r="AG129" i="44"/>
  <c r="AC137" i="44"/>
  <c r="AW29" i="44"/>
  <c r="AW137" i="44" s="1"/>
  <c r="AG76" i="44"/>
  <c r="AR70" i="44"/>
  <c r="AR76" i="44" s="1"/>
  <c r="AV77" i="44"/>
  <c r="AV83" i="44" s="1"/>
  <c r="AB83" i="44"/>
  <c r="AG77" i="44"/>
  <c r="AA83" i="44"/>
  <c r="AV105" i="44"/>
  <c r="AV106" i="44" s="1"/>
  <c r="AB106" i="44"/>
  <c r="AR12" i="44"/>
  <c r="AG140" i="44"/>
  <c r="AG13" i="44"/>
  <c r="AY134" i="44"/>
  <c r="AY27" i="44"/>
  <c r="AQ130" i="44"/>
  <c r="AA134" i="44"/>
  <c r="AG19" i="44"/>
  <c r="AA27" i="44"/>
  <c r="AG100" i="44"/>
  <c r="AR95" i="44"/>
  <c r="AR100" i="44" s="1"/>
  <c r="AG112" i="44"/>
  <c r="AR107" i="44"/>
  <c r="AR112" i="44" s="1"/>
  <c r="AB136" i="44"/>
  <c r="AB18" i="44"/>
  <c r="AV14" i="44"/>
  <c r="AV18" i="44" s="1"/>
  <c r="AB142" i="44"/>
  <c r="AV25" i="44"/>
  <c r="AV142" i="44" s="1"/>
  <c r="AC141" i="44"/>
  <c r="AW16" i="44"/>
  <c r="AW141" i="44" s="1"/>
  <c r="AC83" i="44"/>
  <c r="AW77" i="44"/>
  <c r="AW83" i="44" s="1"/>
  <c r="AR91" i="44"/>
  <c r="AR94" i="44" s="1"/>
  <c r="AG94" i="44"/>
  <c r="AG123" i="44"/>
  <c r="AR115" i="44"/>
  <c r="AR123" i="44" s="1"/>
  <c r="AB134" i="44"/>
  <c r="AB27" i="44"/>
  <c r="AV19" i="44"/>
  <c r="AG41" i="44"/>
  <c r="AR35" i="44"/>
  <c r="AR41" i="44" s="1"/>
  <c r="AA135" i="44"/>
  <c r="AG20" i="44"/>
  <c r="AS136" i="44"/>
  <c r="AS18" i="44"/>
  <c r="AC142" i="44"/>
  <c r="AW25" i="44"/>
  <c r="AW142" i="44" s="1"/>
  <c r="AA142" i="44"/>
  <c r="AG25" i="44"/>
  <c r="AA141" i="44"/>
  <c r="AG16" i="44"/>
  <c r="AA137" i="44"/>
  <c r="AG29" i="44"/>
  <c r="AG69" i="44"/>
  <c r="AR63" i="44"/>
  <c r="AR69" i="44" s="1"/>
  <c r="AG105" i="44"/>
  <c r="AA106" i="44"/>
  <c r="AW402" i="43"/>
  <c r="AW407" i="43" s="1"/>
  <c r="AC407" i="43"/>
  <c r="AG26" i="43"/>
  <c r="AR22" i="43"/>
  <c r="AR26" i="43" s="1"/>
  <c r="AG168" i="43"/>
  <c r="AR163" i="43"/>
  <c r="AR168" i="43" s="1"/>
  <c r="AG442" i="43"/>
  <c r="AR436" i="43"/>
  <c r="AR442" i="43" s="1"/>
  <c r="AA435" i="43"/>
  <c r="AG429" i="43"/>
  <c r="AW461" i="43"/>
  <c r="AP29" i="45" s="1"/>
  <c r="AW250" i="43"/>
  <c r="AA468" i="43"/>
  <c r="T36" i="45" s="1"/>
  <c r="AA13" i="43"/>
  <c r="AG12" i="43"/>
  <c r="AC468" i="43"/>
  <c r="V36" i="45" s="1"/>
  <c r="AW12" i="43"/>
  <c r="AC13" i="43"/>
  <c r="AG292" i="43"/>
  <c r="AR291" i="43"/>
  <c r="AR292" i="43" s="1"/>
  <c r="AA361" i="43"/>
  <c r="AG355" i="43"/>
  <c r="AC361" i="43"/>
  <c r="AW355" i="43"/>
  <c r="AW361" i="43" s="1"/>
  <c r="AG200" i="43"/>
  <c r="AR195" i="43"/>
  <c r="AR200" i="43" s="1"/>
  <c r="AS459" i="43"/>
  <c r="AA231" i="43"/>
  <c r="AG226" i="43"/>
  <c r="AV207" i="43"/>
  <c r="AV316" i="43"/>
  <c r="AA374" i="43"/>
  <c r="AG368" i="43"/>
  <c r="AG398" i="43"/>
  <c r="AR392" i="43"/>
  <c r="AR398" i="43" s="1"/>
  <c r="AR182" i="43"/>
  <c r="AR188" i="43" s="1"/>
  <c r="AG188" i="43"/>
  <c r="AV146" i="43"/>
  <c r="AV151" i="43" s="1"/>
  <c r="AC151" i="43"/>
  <c r="AW146" i="43"/>
  <c r="AW151" i="43" s="1"/>
  <c r="AC266" i="43"/>
  <c r="AW261" i="43"/>
  <c r="AW266" i="43" s="1"/>
  <c r="AY461" i="43"/>
  <c r="AR29" i="45" s="1"/>
  <c r="AY250" i="43"/>
  <c r="AV329" i="43"/>
  <c r="AV336" i="43" s="1"/>
  <c r="AG60" i="43"/>
  <c r="AR57" i="43"/>
  <c r="AR60" i="43" s="1"/>
  <c r="AS460" i="43"/>
  <c r="AL28" i="45" s="1"/>
  <c r="AG213" i="43"/>
  <c r="AR208" i="43"/>
  <c r="AR213" i="43" s="1"/>
  <c r="AS126" i="43"/>
  <c r="AS613" i="43" s="1"/>
  <c r="AV444" i="43"/>
  <c r="AV448" i="43" s="1"/>
  <c r="AT458" i="43"/>
  <c r="AA460" i="43"/>
  <c r="T28" i="45" s="1"/>
  <c r="AG121" i="43"/>
  <c r="AA466" i="43"/>
  <c r="T34" i="45" s="1"/>
  <c r="AG124" i="43"/>
  <c r="AG312" i="43"/>
  <c r="AR312" i="43" s="1"/>
  <c r="AG97" i="43"/>
  <c r="AR94" i="43"/>
  <c r="AR97" i="43" s="1"/>
  <c r="AG17" i="43"/>
  <c r="AR14" i="43"/>
  <c r="AR272" i="43"/>
  <c r="AB460" i="43"/>
  <c r="U28" i="45" s="1"/>
  <c r="AV121" i="43"/>
  <c r="AV343" i="43"/>
  <c r="AV349" i="43" s="1"/>
  <c r="AG343" i="43"/>
  <c r="AA349" i="43"/>
  <c r="AC316" i="43"/>
  <c r="AB466" i="43"/>
  <c r="U34" i="45" s="1"/>
  <c r="AV124" i="43"/>
  <c r="AV466" i="43" s="1"/>
  <c r="AO34" i="45" s="1"/>
  <c r="AW133" i="43"/>
  <c r="AG108" i="43"/>
  <c r="AR105" i="43"/>
  <c r="AR108" i="43" s="1"/>
  <c r="AA316" i="43"/>
  <c r="AB468" i="43"/>
  <c r="U36" i="45" s="1"/>
  <c r="AV12" i="43"/>
  <c r="AV355" i="43"/>
  <c r="AV361" i="43" s="1"/>
  <c r="AW399" i="43"/>
  <c r="AW401" i="43" s="1"/>
  <c r="AC401" i="43"/>
  <c r="AR422" i="43"/>
  <c r="AA407" i="43"/>
  <c r="AG402" i="43"/>
  <c r="BA458" i="43"/>
  <c r="AG461" i="43"/>
  <c r="Z29" i="45" s="1"/>
  <c r="AG250" i="43"/>
  <c r="AR244" i="43"/>
  <c r="AV226" i="43"/>
  <c r="AV231" i="43" s="1"/>
  <c r="AC231" i="43"/>
  <c r="AW226" i="43"/>
  <c r="AW231" i="43" s="1"/>
  <c r="AV368" i="43"/>
  <c r="AV374" i="43" s="1"/>
  <c r="AC374" i="43"/>
  <c r="AW368" i="43"/>
  <c r="AW374" i="43" s="1"/>
  <c r="AA428" i="43"/>
  <c r="AR443" i="43"/>
  <c r="AG114" i="43"/>
  <c r="AR112" i="43"/>
  <c r="AR114" i="43" s="1"/>
  <c r="AV169" i="43"/>
  <c r="AV174" i="43" s="1"/>
  <c r="AX458" i="43"/>
  <c r="AR115" i="43"/>
  <c r="AR119" i="43" s="1"/>
  <c r="AG119" i="43"/>
  <c r="AV72" i="43"/>
  <c r="AQ457" i="43"/>
  <c r="AW277" i="43"/>
  <c r="AV293" i="43"/>
  <c r="AV299" i="43" s="1"/>
  <c r="AW293" i="43"/>
  <c r="AW299" i="43" s="1"/>
  <c r="AC299" i="43"/>
  <c r="AC336" i="43"/>
  <c r="AW329" i="43"/>
  <c r="AW336" i="43" s="1"/>
  <c r="AV270" i="43"/>
  <c r="AG310" i="43"/>
  <c r="AR307" i="43"/>
  <c r="AR310" i="43" s="1"/>
  <c r="AV415" i="43"/>
  <c r="AV421" i="43" s="1"/>
  <c r="AG415" i="43"/>
  <c r="AA421" i="43"/>
  <c r="AC459" i="43"/>
  <c r="AY465" i="43"/>
  <c r="AR33" i="45" s="1"/>
  <c r="AR16" i="43"/>
  <c r="AC435" i="43"/>
  <c r="AW429" i="43"/>
  <c r="AW435" i="43" s="1"/>
  <c r="AR337" i="43"/>
  <c r="AR342" i="43" s="1"/>
  <c r="AG342" i="43"/>
  <c r="AA401" i="43"/>
  <c r="AG399" i="43"/>
  <c r="AG451" i="43"/>
  <c r="AR449" i="43"/>
  <c r="AR451" i="43" s="1"/>
  <c r="AR132" i="43"/>
  <c r="AR50" i="43"/>
  <c r="AR52" i="43" s="1"/>
  <c r="AG52" i="43"/>
  <c r="AR68" i="43"/>
  <c r="AR72" i="43" s="1"/>
  <c r="AG72" i="43"/>
  <c r="AV181" i="43"/>
  <c r="AA459" i="43"/>
  <c r="AC460" i="43"/>
  <c r="V28" i="45" s="1"/>
  <c r="AW121" i="43"/>
  <c r="AR175" i="43"/>
  <c r="AR181" i="43" s="1"/>
  <c r="AG181" i="43"/>
  <c r="AY460" i="43"/>
  <c r="AR28" i="45" s="1"/>
  <c r="AC349" i="43"/>
  <c r="AW343" i="43"/>
  <c r="AW349" i="43" s="1"/>
  <c r="AC466" i="43"/>
  <c r="V34" i="45" s="1"/>
  <c r="AW124" i="43"/>
  <c r="AW466" i="43" s="1"/>
  <c r="AP34" i="45" s="1"/>
  <c r="AV429" i="43"/>
  <c r="AV435" i="43" s="1"/>
  <c r="AZ458" i="43"/>
  <c r="AR311" i="43"/>
  <c r="AS468" i="43"/>
  <c r="AL36" i="45" s="1"/>
  <c r="AS13" i="43"/>
  <c r="AG194" i="43"/>
  <c r="AR189" i="43"/>
  <c r="AR194" i="43" s="1"/>
  <c r="AG325" i="43"/>
  <c r="AR322" i="43"/>
  <c r="AR325" i="43" s="1"/>
  <c r="AV399" i="43"/>
  <c r="AV401" i="43" s="1"/>
  <c r="AV402" i="43"/>
  <c r="AV407" i="43" s="1"/>
  <c r="AR120" i="43"/>
  <c r="AY21" i="43"/>
  <c r="AY459" i="43"/>
  <c r="AR267" i="43"/>
  <c r="AR270" i="43" s="1"/>
  <c r="AG270" i="43"/>
  <c r="AG256" i="43"/>
  <c r="AR253" i="43"/>
  <c r="AR256" i="43" s="1"/>
  <c r="AV188" i="43"/>
  <c r="AB462" i="43"/>
  <c r="U30" i="45" s="1"/>
  <c r="AG380" i="43"/>
  <c r="AR375" i="43"/>
  <c r="AR380" i="43" s="1"/>
  <c r="AV414" i="43"/>
  <c r="AG444" i="43"/>
  <c r="AR444" i="43" s="1"/>
  <c r="AG156" i="43"/>
  <c r="AR152" i="43"/>
  <c r="AR156" i="43" s="1"/>
  <c r="AC174" i="43"/>
  <c r="AW169" i="43"/>
  <c r="AW174" i="43" s="1"/>
  <c r="AG169" i="43"/>
  <c r="AA174" i="43"/>
  <c r="AV17" i="43"/>
  <c r="AC126" i="43"/>
  <c r="AV261" i="43"/>
  <c r="AV266" i="43" s="1"/>
  <c r="AY467" i="43"/>
  <c r="AR35" i="45" s="1"/>
  <c r="AG306" i="43"/>
  <c r="AR300" i="43"/>
  <c r="AR306" i="43" s="1"/>
  <c r="AA336" i="43"/>
  <c r="AG329" i="43"/>
  <c r="AR381" i="43"/>
  <c r="AC421" i="43"/>
  <c r="AW415" i="43"/>
  <c r="AW421" i="43" s="1"/>
  <c r="AG133" i="43"/>
  <c r="AG29" i="43"/>
  <c r="AR53" i="43"/>
  <c r="AR56" i="43" s="1"/>
  <c r="AG56" i="43"/>
  <c r="AG104" i="43"/>
  <c r="AR101" i="43"/>
  <c r="AR104" i="43" s="1"/>
  <c r="AV250" i="43"/>
  <c r="AV461" i="43"/>
  <c r="AO29" i="45" s="1"/>
  <c r="AR201" i="43"/>
  <c r="AR207" i="43" s="1"/>
  <c r="AG207" i="43"/>
  <c r="AQ456" i="43"/>
  <c r="AG100" i="43"/>
  <c r="AR98" i="43"/>
  <c r="AR100" i="43" s="1"/>
  <c r="AA151" i="43"/>
  <c r="AG146" i="43"/>
  <c r="AG261" i="43"/>
  <c r="AA266" i="43"/>
  <c r="AG277" i="43"/>
  <c r="AR271" i="43"/>
  <c r="AA299" i="43"/>
  <c r="AG293" i="43"/>
  <c r="AV213" i="43"/>
  <c r="AY462" i="43"/>
  <c r="AR30" i="45" s="1"/>
  <c r="AG354" i="43"/>
  <c r="AR350" i="43"/>
  <c r="AR354" i="43" s="1"/>
  <c r="AW448" i="43"/>
  <c r="AR29" i="43"/>
  <c r="AR61" i="43" l="1"/>
  <c r="AR64" i="43" s="1"/>
  <c r="AR27" i="45"/>
  <c r="AB26" i="45"/>
  <c r="AI25" i="45" s="1"/>
  <c r="V27" i="45"/>
  <c r="T27" i="45"/>
  <c r="AL27" i="45"/>
  <c r="AL26" i="45" s="1"/>
  <c r="U27" i="45"/>
  <c r="S26" i="45"/>
  <c r="AA26" i="45"/>
  <c r="AY132" i="44"/>
  <c r="AG414" i="43"/>
  <c r="AJ25" i="45"/>
  <c r="AT26" i="45"/>
  <c r="AA131" i="44"/>
  <c r="AY131" i="44"/>
  <c r="AM26" i="45"/>
  <c r="AS26" i="45"/>
  <c r="P26" i="45"/>
  <c r="AA456" i="43"/>
  <c r="AR238" i="43"/>
  <c r="AR243" i="43" s="1"/>
  <c r="AR87" i="43"/>
  <c r="AR89" i="43" s="1"/>
  <c r="AR257" i="43"/>
  <c r="AR260" i="43" s="1"/>
  <c r="AV27" i="44"/>
  <c r="AV34" i="44"/>
  <c r="AG46" i="43"/>
  <c r="AG321" i="43"/>
  <c r="AG162" i="43"/>
  <c r="AR283" i="43"/>
  <c r="AR290" i="43" s="1"/>
  <c r="AY455" i="43"/>
  <c r="AR13" i="45" s="1"/>
  <c r="AB455" i="43"/>
  <c r="U13" i="45" s="1"/>
  <c r="AA455" i="43"/>
  <c r="T13" i="45" s="1"/>
  <c r="AC455" i="43"/>
  <c r="V13" i="45" s="1"/>
  <c r="AS455" i="43"/>
  <c r="AL13" i="45" s="1"/>
  <c r="AR42" i="44"/>
  <c r="AR48" i="44" s="1"/>
  <c r="AV143" i="44"/>
  <c r="AR49" i="44"/>
  <c r="AR55" i="44" s="1"/>
  <c r="AG111" i="43"/>
  <c r="AR326" i="43"/>
  <c r="AR328" i="43" s="1"/>
  <c r="AR30" i="43"/>
  <c r="AR33" i="43" s="1"/>
  <c r="AR384" i="43"/>
  <c r="AR362" i="43"/>
  <c r="AR365" i="43" s="1"/>
  <c r="AG384" i="43"/>
  <c r="AV465" i="43"/>
  <c r="AO33" i="45" s="1"/>
  <c r="AR73" i="43"/>
  <c r="AR76" i="43" s="1"/>
  <c r="AR278" i="43"/>
  <c r="AR282" i="43" s="1"/>
  <c r="AG316" i="43"/>
  <c r="AW467" i="43"/>
  <c r="AP35" i="45" s="1"/>
  <c r="AR214" i="43"/>
  <c r="AR219" i="43" s="1"/>
  <c r="AY456" i="43"/>
  <c r="AR316" i="43"/>
  <c r="AG43" i="43"/>
  <c r="AG79" i="43"/>
  <c r="AR428" i="43"/>
  <c r="AG93" i="43"/>
  <c r="AY613" i="43"/>
  <c r="AR34" i="43"/>
  <c r="AR36" i="43" s="1"/>
  <c r="AR134" i="43"/>
  <c r="AR139" i="43" s="1"/>
  <c r="AG86" i="43"/>
  <c r="AV126" i="43"/>
  <c r="AV613" i="43" s="1"/>
  <c r="AC130" i="44"/>
  <c r="AG104" i="44"/>
  <c r="AY130" i="44"/>
  <c r="AS130" i="44"/>
  <c r="AW143" i="44"/>
  <c r="AA133" i="44"/>
  <c r="AB130" i="44"/>
  <c r="AA130" i="44"/>
  <c r="AW34" i="44"/>
  <c r="AA613" i="43"/>
  <c r="AG428" i="43"/>
  <c r="AG126" i="43"/>
  <c r="AV467" i="43"/>
  <c r="AO35" i="45" s="1"/>
  <c r="AR65" i="43"/>
  <c r="AR67" i="43" s="1"/>
  <c r="AG67" i="43"/>
  <c r="AC613" i="43"/>
  <c r="AB613" i="43"/>
  <c r="AA458" i="43"/>
  <c r="AG252" i="43"/>
  <c r="AR251" i="43"/>
  <c r="AR252" i="43" s="1"/>
  <c r="AB458" i="43"/>
  <c r="AR47" i="43"/>
  <c r="AR49" i="43" s="1"/>
  <c r="AG49" i="43"/>
  <c r="AR462" i="43"/>
  <c r="AK30" i="45" s="1"/>
  <c r="AG225" i="43"/>
  <c r="AR220" i="43"/>
  <c r="AR225" i="43" s="1"/>
  <c r="AR140" i="43"/>
  <c r="AR145" i="43" s="1"/>
  <c r="AG145" i="43"/>
  <c r="AW460" i="43"/>
  <c r="AP28" i="45" s="1"/>
  <c r="AV462" i="43"/>
  <c r="AO30" i="45" s="1"/>
  <c r="AG367" i="43"/>
  <c r="AR366" i="43"/>
  <c r="AR367" i="43" s="1"/>
  <c r="AW134" i="44"/>
  <c r="AW27" i="44"/>
  <c r="AG137" i="44"/>
  <c r="AR29" i="44"/>
  <c r="AR137" i="44" s="1"/>
  <c r="AR25" i="44"/>
  <c r="AR142" i="44" s="1"/>
  <c r="AG142" i="44"/>
  <c r="AG135" i="44"/>
  <c r="AR20" i="44"/>
  <c r="AR135" i="44" s="1"/>
  <c r="AG106" i="44"/>
  <c r="AR105" i="44"/>
  <c r="AR106" i="44" s="1"/>
  <c r="AV134" i="44"/>
  <c r="AG18" i="44"/>
  <c r="AR14" i="44"/>
  <c r="AG136" i="44"/>
  <c r="AG34" i="44"/>
  <c r="AV136" i="44"/>
  <c r="AG141" i="44"/>
  <c r="AR16" i="44"/>
  <c r="AR141" i="44" s="1"/>
  <c r="AR140" i="44"/>
  <c r="AR13" i="44"/>
  <c r="AW136" i="44"/>
  <c r="AW18" i="44"/>
  <c r="AS133" i="44"/>
  <c r="AC133" i="44"/>
  <c r="AB133" i="44"/>
  <c r="AG134" i="44"/>
  <c r="AG27" i="44"/>
  <c r="AR19" i="44"/>
  <c r="AY133" i="44"/>
  <c r="AG83" i="44"/>
  <c r="AR77" i="44"/>
  <c r="AR83" i="44" s="1"/>
  <c r="AG143" i="44"/>
  <c r="AR399" i="43"/>
  <c r="AR401" i="43" s="1"/>
  <c r="AG401" i="43"/>
  <c r="AR277" i="43"/>
  <c r="AG151" i="43"/>
  <c r="AR146" i="43"/>
  <c r="AR151" i="43" s="1"/>
  <c r="AG174" i="43"/>
  <c r="AR169" i="43"/>
  <c r="AR174" i="43" s="1"/>
  <c r="AR448" i="43"/>
  <c r="AG462" i="43"/>
  <c r="Z30" i="45" s="1"/>
  <c r="AG466" i="43"/>
  <c r="Z34" i="45" s="1"/>
  <c r="AR124" i="43"/>
  <c r="AR466" i="43" s="1"/>
  <c r="AK34" i="45" s="1"/>
  <c r="AR355" i="43"/>
  <c r="AR361" i="43" s="1"/>
  <c r="AG361" i="43"/>
  <c r="AG266" i="43"/>
  <c r="AR261" i="43"/>
  <c r="AR266" i="43" s="1"/>
  <c r="AV468" i="43"/>
  <c r="AO36" i="45" s="1"/>
  <c r="AV13" i="43"/>
  <c r="AR133" i="43"/>
  <c r="AY458" i="43"/>
  <c r="AC458" i="43"/>
  <c r="AG448" i="43"/>
  <c r="AR461" i="43"/>
  <c r="AK29" i="45" s="1"/>
  <c r="AR250" i="43"/>
  <c r="AV460" i="43"/>
  <c r="AO28" i="45" s="1"/>
  <c r="AR17" i="43"/>
  <c r="AR368" i="43"/>
  <c r="AR374" i="43" s="1"/>
  <c r="AG374" i="43"/>
  <c r="AG231" i="43"/>
  <c r="AR226" i="43"/>
  <c r="AR231" i="43" s="1"/>
  <c r="AW468" i="43"/>
  <c r="AP36" i="45" s="1"/>
  <c r="AW13" i="43"/>
  <c r="AG421" i="43"/>
  <c r="AR415" i="43"/>
  <c r="AR421" i="43" s="1"/>
  <c r="AW126" i="43"/>
  <c r="AG336" i="43"/>
  <c r="AR329" i="43"/>
  <c r="AR336" i="43" s="1"/>
  <c r="AG299" i="43"/>
  <c r="AR293" i="43"/>
  <c r="AR299" i="43" s="1"/>
  <c r="AV459" i="43"/>
  <c r="AY457" i="43"/>
  <c r="AG407" i="43"/>
  <c r="AR402" i="43"/>
  <c r="AR407" i="43" s="1"/>
  <c r="AG349" i="43"/>
  <c r="AR343" i="43"/>
  <c r="AR349" i="43" s="1"/>
  <c r="AG460" i="43"/>
  <c r="Z28" i="45" s="1"/>
  <c r="AR121" i="43"/>
  <c r="AG435" i="43"/>
  <c r="AR429" i="43"/>
  <c r="AR435" i="43" s="1"/>
  <c r="AG459" i="43"/>
  <c r="AS458" i="43"/>
  <c r="AG468" i="43"/>
  <c r="Z36" i="45" s="1"/>
  <c r="AG13" i="43"/>
  <c r="AR12" i="43"/>
  <c r="AW459" i="43"/>
  <c r="AP27" i="45" l="1"/>
  <c r="Z27" i="45"/>
  <c r="AN26" i="45"/>
  <c r="AO27" i="45"/>
  <c r="AO26" i="45" s="1"/>
  <c r="T25" i="45"/>
  <c r="Y26" i="45"/>
  <c r="AF26" i="45"/>
  <c r="AH25" i="45" s="1"/>
  <c r="AR25" i="45"/>
  <c r="AR26" i="45"/>
  <c r="U26" i="45"/>
  <c r="V26" i="45"/>
  <c r="T26" i="45"/>
  <c r="AG131" i="44"/>
  <c r="AG132" i="44"/>
  <c r="AW455" i="43"/>
  <c r="AP13" i="45" s="1"/>
  <c r="AR467" i="43"/>
  <c r="AK35" i="45" s="1"/>
  <c r="AR465" i="43"/>
  <c r="AK33" i="45" s="1"/>
  <c r="AV455" i="43"/>
  <c r="AO13" i="45" s="1"/>
  <c r="AG455" i="43"/>
  <c r="Z13" i="45" s="1"/>
  <c r="AG456" i="43"/>
  <c r="AG457" i="43"/>
  <c r="AW130" i="44"/>
  <c r="AG130" i="44"/>
  <c r="AV130" i="44"/>
  <c r="AG613" i="43"/>
  <c r="AW458" i="43"/>
  <c r="AV458" i="43"/>
  <c r="AG133" i="44"/>
  <c r="AR27" i="44"/>
  <c r="AR134" i="44"/>
  <c r="AW133" i="44"/>
  <c r="AR143" i="44"/>
  <c r="AR136" i="44"/>
  <c r="AR18" i="44"/>
  <c r="AV133" i="44"/>
  <c r="AR34" i="44"/>
  <c r="AR468" i="43"/>
  <c r="AK36" i="45" s="1"/>
  <c r="AR13" i="43"/>
  <c r="AW613" i="43"/>
  <c r="AR460" i="43"/>
  <c r="AK28" i="45" s="1"/>
  <c r="AG458" i="43"/>
  <c r="AR459" i="43"/>
  <c r="AK27" i="45" s="1"/>
  <c r="AR126" i="43"/>
  <c r="AR613" i="43" s="1"/>
  <c r="AJ26" i="45" l="1"/>
  <c r="AQ26" i="45"/>
  <c r="AR132" i="44"/>
  <c r="AP26" i="45"/>
  <c r="Z25" i="45"/>
  <c r="AR131" i="44"/>
  <c r="AK26" i="45"/>
  <c r="Z26" i="45"/>
  <c r="AR456" i="43"/>
  <c r="AR457" i="43"/>
  <c r="AR455" i="43"/>
  <c r="AK13" i="45" s="1"/>
  <c r="AR130" i="44"/>
  <c r="AR133" i="44"/>
  <c r="AR458" i="43"/>
  <c r="AK25" i="45" l="1"/>
  <c r="D23" i="45" l="1"/>
  <c r="K23" i="45" l="1"/>
  <c r="J23" i="45"/>
  <c r="H23" i="45"/>
  <c r="I24" i="45" l="1"/>
  <c r="I23" i="45"/>
  <c r="G23" i="45"/>
  <c r="F23" i="45"/>
  <c r="B24" i="45" l="1"/>
  <c r="B23" i="45"/>
  <c r="AT23" i="45" l="1"/>
  <c r="Q23" i="45" l="1"/>
  <c r="L24" i="45" l="1"/>
  <c r="N23" i="45"/>
  <c r="L23" i="45"/>
  <c r="AC23" i="45"/>
  <c r="M23" i="45"/>
  <c r="AF23" i="45"/>
  <c r="W23" i="45"/>
  <c r="AA23" i="45"/>
  <c r="P23" i="45"/>
  <c r="AB23" i="45"/>
  <c r="Z23" i="45"/>
  <c r="V23" i="45"/>
  <c r="AH24" i="45" l="1"/>
  <c r="X23" i="45"/>
  <c r="Y24" i="45" s="1"/>
  <c r="AG23" i="45"/>
  <c r="AI24" i="45" s="1"/>
  <c r="R23" i="45"/>
  <c r="S24" i="45" s="1"/>
  <c r="O23" i="45"/>
  <c r="P24" i="45" s="1"/>
  <c r="AH23" i="45"/>
  <c r="S23" i="45" l="1"/>
  <c r="T24" i="45" s="1"/>
  <c r="AI23" i="45"/>
  <c r="AJ24" i="45" s="1"/>
  <c r="U23" i="45"/>
  <c r="AS23" i="45"/>
  <c r="AR24" i="45" s="1"/>
  <c r="AR23" i="45"/>
  <c r="T23" i="45"/>
  <c r="AP23" i="45"/>
  <c r="AL23" i="45"/>
  <c r="AK23" i="45"/>
  <c r="AQ23" i="45" l="1"/>
  <c r="Y23" i="45"/>
  <c r="Z24" i="45" s="1"/>
  <c r="AO23" i="45"/>
  <c r="AM23" i="45"/>
  <c r="AK24" i="45" l="1"/>
  <c r="AJ23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30" authorId="0" shapeId="0" xr:uid="{A0DEDFB1-5C5F-48CB-93BB-5F75E4311200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žáků-cizinců na určených školách (září-prosinec 2021)</t>
        </r>
      </text>
    </comment>
    <comment ref="AM30" authorId="0" shapeId="0" xr:uid="{5ED455F6-C03D-4C8C-A283-661A43B09600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žáků-cizinců na určených školách (září-prosinec 2021)</t>
        </r>
      </text>
    </comment>
    <comment ref="V101" authorId="0" shapeId="0" xr:uid="{8A0FC7E3-E620-41CC-AE12-BE4E125A1FE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žáků-cizinců na určených školách (září-prosinec 2021)</t>
        </r>
      </text>
    </comment>
    <comment ref="AM101" authorId="0" shapeId="0" xr:uid="{672572E2-46E3-4D59-A737-972302F937C8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žáků-cizinců na určených školách (září-prosinec 2021)</t>
        </r>
      </text>
    </comment>
    <comment ref="V105" authorId="0" shapeId="0" xr:uid="{391F4071-0510-4B59-A1E0-F62965EE0999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převod z náhrad za nemoc</t>
        </r>
      </text>
    </comment>
    <comment ref="AE105" authorId="0" shapeId="0" xr:uid="{27B1A8A6-9C82-4480-9705-FE107CF49373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převod z náhrad za nemoc</t>
        </r>
      </text>
    </comment>
    <comment ref="V120" authorId="0" shapeId="0" xr:uid="{95BDF279-A11A-409F-A9D6-C4876C6E075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žáků-cizinců na určených školách (září-prosinec 2021)</t>
        </r>
      </text>
    </comment>
    <comment ref="AM120" authorId="0" shapeId="0" xr:uid="{0357FF44-0DF9-4468-A955-FCB363A49B3B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žáků-cizinců na určených školách (září-prosinec 2021)</t>
        </r>
      </text>
    </comment>
    <comment ref="V157" authorId="0" shapeId="0" xr:uid="{0FDDA622-EFB8-4128-B3D5-0D4E9347472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žáků-cizinců na určených školách (září-prosinec 2021)</t>
        </r>
      </text>
    </comment>
    <comment ref="AM157" authorId="0" shapeId="0" xr:uid="{215CAFDA-F3A9-480D-9A64-2EE8D8E0605C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žáků-cizinců na určených školách (září-prosinec 2021) - 
úvazek PED na celorok na 588 HOD od září do prosince 2021 - 1,3 (přepočet na 4M=0,43 </t>
        </r>
      </text>
    </comment>
    <comment ref="V307" authorId="0" shapeId="0" xr:uid="{BB67AFB8-A50D-4AF1-9C91-7BED3B93B2A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žáků-cizinců na určených školách (září-prosinec 2021)</t>
        </r>
      </text>
    </comment>
    <comment ref="AM307" authorId="0" shapeId="0" xr:uid="{EEFC8D14-5505-4374-B0D0-B28A8B821BAE}">
      <text>
        <r>
          <rPr>
            <b/>
            <sz val="9"/>
            <color indexed="81"/>
            <rFont val="Tahoma"/>
            <charset val="1"/>
          </rPr>
          <t>Parmová Kateřina:</t>
        </r>
        <r>
          <rPr>
            <sz val="9"/>
            <color indexed="81"/>
            <rFont val="Tahoma"/>
            <charset val="1"/>
          </rPr>
          <t xml:space="preserve">
Jazyková příprava žáků-cizinců na určených školách (září-prosinec 2021)</t>
        </r>
      </text>
    </comment>
    <comment ref="V330" authorId="0" shapeId="0" xr:uid="{9B295F94-18F9-4CA2-9CDD-B4B7DCF7D37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E330" authorId="0" shapeId="0" xr:uid="{42279808-3DC8-433D-9A2E-CA2E9F08D6C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23" authorId="0" shapeId="0" xr:uid="{5FD0D844-7D3D-43FD-B1B6-3CFA027BF911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V35" authorId="0" shapeId="0" xr:uid="{D55FD606-A81A-4CFD-8B79-02CA749AE11D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  <comment ref="V43" authorId="0" shapeId="0" xr:uid="{450E00A8-DC2B-4290-9CAE-73D71ACC662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-převod do ONIV náhrady, +děti cizinci 9-12/21</t>
        </r>
      </text>
    </comment>
    <comment ref="AM43" authorId="0" shapeId="0" xr:uid="{A021B289-BBBC-4998-AB88-7F3AD3C90FBA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V65" authorId="0" shapeId="0" xr:uid="{8EACFC8D-D076-40B1-918B-1AC068569E40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  <comment ref="V77" authorId="0" shapeId="0" xr:uid="{D2A09497-897E-469F-8DB7-A81387BFFE8F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AM77" authorId="0" shapeId="0" xr:uid="{44C15965-A7C4-4D8D-B458-CF05DA920B5E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  <comment ref="V152" authorId="0" shapeId="0" xr:uid="{667E73FD-FC21-43A2-8704-1BD32C864ACC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24" authorId="0" shapeId="0" xr:uid="{D559839E-F5AD-428D-A794-BFEC3096871A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AM24" authorId="0" shapeId="0" xr:uid="{B7B3C87E-0973-4B25-9443-246A3EED4A11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16" authorId="0" shapeId="0" xr:uid="{7DC2857B-486E-480F-9834-BE15DF01500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AM16" authorId="0" shapeId="0" xr:uid="{74D6D000-5D31-420E-B4C0-7D2B960F7623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V19" authorId="0" shapeId="0" xr:uid="{327D8F76-9089-4C46-905A-F889F5DF5E9E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AM19" authorId="0" shapeId="0" xr:uid="{DA48BB0D-C87A-4F33-A009-5C573DAB5A2A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18" authorId="0" shapeId="0" xr:uid="{90797A24-FD83-4A43-895D-1597455D59B8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
</t>
        </r>
      </text>
    </comment>
    <comment ref="AM18" authorId="0" shapeId="0" xr:uid="{DE9E2822-1882-42BF-A933-C04031B13F20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V23" authorId="0" shapeId="0" xr:uid="{FE2196AD-E2FE-474B-A0BE-894F39835270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AM23" authorId="0" shapeId="0" xr:uid="{EAFAFF71-E375-466D-82AA-87B7518F5C04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V38" authorId="0" shapeId="0" xr:uid="{910B5B54-B655-4947-94F6-EE24CE9151D9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AM38" authorId="0" shapeId="0" xr:uid="{DDEE2BDD-3784-4BBE-B5FD-95AF02C53BC2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V51" authorId="0" shapeId="0" xr:uid="{F142039D-2999-461E-8AF9-7648DC9BF0E4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AM51" authorId="0" shapeId="0" xr:uid="{7122D0AF-085D-4C7E-BDCF-A045908FDEA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  <comment ref="V57" authorId="0" shapeId="0" xr:uid="{C7E3D4BF-8099-4A0C-8B47-D50738BB546D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AM57" authorId="0" shapeId="0" xr:uid="{7850E19E-CB05-4A8B-B702-B271E8A8027D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  <comment ref="V64" authorId="0" shapeId="0" xr:uid="{208E7293-D702-4879-8796-994147C96028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AM64" authorId="0" shapeId="0" xr:uid="{ADB3C8B1-56F2-402C-8484-9AFC59921DB4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  <comment ref="V84" authorId="0" shapeId="0" xr:uid="{63A456F4-B430-4398-97A5-B4F0005598FD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V90" authorId="0" shapeId="0" xr:uid="{3DA12C23-95C0-47EC-9C3E-58A8BA74564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žáci-cizinci 9-12/21</t>
        </r>
      </text>
    </comment>
    <comment ref="AM90" authorId="0" shapeId="0" xr:uid="{6266A52D-A7DA-4298-99B2-ABB88B1AC112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žáci cizinci</t>
        </r>
      </text>
    </comment>
    <comment ref="V97" authorId="0" shapeId="0" xr:uid="{6058660F-76F2-47F3-B106-704D87EFFB70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do ONIV náhrady
</t>
        </r>
      </text>
    </comment>
    <comment ref="V177" authorId="0" shapeId="0" xr:uid="{97D7F2D0-381C-40A3-BB86-FC9A8B2D20B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převod ONIV náhrady
</t>
        </r>
      </text>
    </comment>
    <comment ref="V254" authorId="0" shapeId="0" xr:uid="{E02AA8DB-1AFC-4B61-84C3-80B109CFBA2F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  <comment ref="AM254" authorId="0" shapeId="0" xr:uid="{307F9B76-D3C4-45A7-B7FB-9CA5519CD245}">
      <text>
        <r>
          <rPr>
            <b/>
            <sz val="9"/>
            <color indexed="81"/>
            <rFont val="Tahoma"/>
            <charset val="1"/>
          </rPr>
          <t>Luňáčková Miroslava:</t>
        </r>
        <r>
          <rPr>
            <sz val="9"/>
            <color indexed="81"/>
            <rFont val="Tahoma"/>
            <charset val="1"/>
          </rPr>
          <t xml:space="preserve">
děti cizinci 9-12/21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 František</author>
    <author>Luňáčková Miroslava</author>
  </authors>
  <commentList>
    <comment ref="V112" authorId="0" shapeId="0" xr:uid="{A1B76CF3-1D50-4F02-8B3E-11E7BB53411B}">
      <text>
        <r>
          <rPr>
            <sz val="9"/>
            <color indexed="81"/>
            <rFont val="Tahoma"/>
            <family val="2"/>
            <charset val="238"/>
          </rPr>
          <t xml:space="preserve">
náhrada za nemoc</t>
        </r>
      </text>
    </comment>
    <comment ref="V117" authorId="0" shapeId="0" xr:uid="{F3934B5A-A8E7-4716-92E0-5AC0B5809E33}">
      <text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121" authorId="0" shapeId="0" xr:uid="{023D70F5-AE3C-458F-A9BA-0389B5020DE4}">
      <text>
        <r>
          <rPr>
            <sz val="9"/>
            <color indexed="81"/>
            <rFont val="Tahoma"/>
            <family val="2"/>
            <charset val="238"/>
          </rPr>
          <t xml:space="preserve">
Jazyková příprava žáků září až prosinec 2021</t>
        </r>
      </text>
    </comment>
    <comment ref="V147" authorId="1" shapeId="0" xr:uid="{3644C796-9F7C-4407-97A8-34E77C4BA5A9}">
      <text>
        <r>
          <rPr>
            <sz val="9"/>
            <color indexed="81"/>
            <rFont val="Tahoma"/>
            <charset val="1"/>
          </rPr>
          <t xml:space="preserve">převod do ONIV náhrady
</t>
        </r>
      </text>
    </comment>
    <comment ref="AE147" authorId="1" shapeId="0" xr:uid="{D4ACD9E1-940F-4F7B-859A-43C6AB01985B}">
      <text>
        <r>
          <rPr>
            <sz val="9"/>
            <color indexed="81"/>
            <rFont val="Tahoma"/>
            <charset val="1"/>
          </rPr>
          <t xml:space="preserve">
převod z platů - náhrady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 František</author>
  </authors>
  <commentList>
    <comment ref="V119" authorId="0" shapeId="0" xr:uid="{0CDFCCD0-65A6-4642-8872-671CA4A47233}">
      <text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 František</author>
  </authors>
  <commentList>
    <comment ref="V14" authorId="0" shapeId="0" xr:uid="{59C439BA-FDF9-4AB2-B673-5E9E6DB38942}">
      <text>
        <r>
          <rPr>
            <sz val="9"/>
            <color indexed="81"/>
            <rFont val="Tahoma"/>
            <family val="2"/>
            <charset val="238"/>
          </rPr>
          <t xml:space="preserve">
náhrada za nemoc
</t>
        </r>
      </text>
    </comment>
    <comment ref="V53" authorId="0" shapeId="0" xr:uid="{2F68A833-F2A7-4E3D-B788-71D6EFCB9DC3}">
      <text>
        <r>
          <rPr>
            <sz val="9"/>
            <color indexed="81"/>
            <rFont val="Tahoma"/>
            <family val="2"/>
            <charset val="238"/>
          </rPr>
          <t xml:space="preserve">
jazyková příprava žáků září až prosinec 2021</t>
        </r>
      </text>
    </comment>
  </commentList>
</comments>
</file>

<file path=xl/sharedStrings.xml><?xml version="1.0" encoding="utf-8"?>
<sst xmlns="http://schemas.openxmlformats.org/spreadsheetml/2006/main" count="6000" uniqueCount="862">
  <si>
    <t>Krajský úřad Libereckého kraje</t>
  </si>
  <si>
    <t>U Jezu 642/2a, Liberec 2, 461 80</t>
  </si>
  <si>
    <t>Odbor školství, mládeže, tělovýchovy a sportu</t>
  </si>
  <si>
    <t>ÚPRAVA ROZPOČTU K 20. ŘÍJNU 2021</t>
  </si>
  <si>
    <t>Závazné ukazatele k 16. 9. 2021</t>
  </si>
  <si>
    <t>úprava</t>
  </si>
  <si>
    <t>Závazné ukazatele pro rok 2021 - přímé náklady k 20. 10. 2021</t>
  </si>
  <si>
    <t>PLATY</t>
  </si>
  <si>
    <t>OON</t>
  </si>
  <si>
    <t>Mzdové prostředky celkem</t>
  </si>
  <si>
    <t>Odvody</t>
  </si>
  <si>
    <t xml:space="preserve">FKSP          </t>
  </si>
  <si>
    <t>ONIV</t>
  </si>
  <si>
    <t>Úprava NIV celkem</t>
  </si>
  <si>
    <t>LIMIT ZAMĚSTNANCŮ</t>
  </si>
  <si>
    <t>Celkem NIV</t>
  </si>
  <si>
    <t>z toho v Kč:</t>
  </si>
  <si>
    <t>Limit počtu zaměstnanců</t>
  </si>
  <si>
    <t>z toho:</t>
  </si>
  <si>
    <t>převody (platy-dohody)</t>
  </si>
  <si>
    <t>Podpůrná opatření</t>
  </si>
  <si>
    <t>Změna od 1.9.2021</t>
  </si>
  <si>
    <t>Individuální úpravy</t>
  </si>
  <si>
    <t>celkem úprava limitu zaměstnanců</t>
  </si>
  <si>
    <t xml:space="preserve">z toho:           </t>
  </si>
  <si>
    <t>ORP LIBEREC</t>
  </si>
  <si>
    <t>PHškoly</t>
  </si>
  <si>
    <t>výkonů</t>
  </si>
  <si>
    <t>poř.</t>
  </si>
  <si>
    <t>č. KÚ</t>
  </si>
  <si>
    <t>RED IZO</t>
  </si>
  <si>
    <t>IČO</t>
  </si>
  <si>
    <t>škola - škol. zařízení (zkráceně)</t>
  </si>
  <si>
    <t>§</t>
  </si>
  <si>
    <t>druh činnosti</t>
  </si>
  <si>
    <t>rozpočet sestavil</t>
  </si>
  <si>
    <t>Platy</t>
  </si>
  <si>
    <t>z toho OON "doučování"</t>
  </si>
  <si>
    <t>FKSP</t>
  </si>
  <si>
    <t xml:space="preserve">ONIV </t>
  </si>
  <si>
    <t>ped.</t>
  </si>
  <si>
    <t>neped.</t>
  </si>
  <si>
    <t>Převody do OON</t>
  </si>
  <si>
    <t xml:space="preserve">Změna PHškoly/   výkonů </t>
  </si>
  <si>
    <t>Platy úprava celkem</t>
  </si>
  <si>
    <t xml:space="preserve">Dohody </t>
  </si>
  <si>
    <t>Odstupné</t>
  </si>
  <si>
    <t>OON úprava celkem</t>
  </si>
  <si>
    <t>Individ. úpravy</t>
  </si>
  <si>
    <t>ONIV úprava celkem</t>
  </si>
  <si>
    <t>celkem</t>
  </si>
  <si>
    <t>por</t>
  </si>
  <si>
    <t>c_KU</t>
  </si>
  <si>
    <t>RED_IZO</t>
  </si>
  <si>
    <t>ICO</t>
  </si>
  <si>
    <t>Zkr_nazev</t>
  </si>
  <si>
    <t>druh_cinnosti</t>
  </si>
  <si>
    <t>od</t>
  </si>
  <si>
    <t>NIV_CELKEM</t>
  </si>
  <si>
    <t>Platy_CELKEM</t>
  </si>
  <si>
    <t>OON_CELKEM</t>
  </si>
  <si>
    <t>OON_DOUČ</t>
  </si>
  <si>
    <t>ODVODY_CELKEM</t>
  </si>
  <si>
    <t>FKSP_CELKEM</t>
  </si>
  <si>
    <t>ONIV_CELKEM</t>
  </si>
  <si>
    <t>ZAM_CELKEM</t>
  </si>
  <si>
    <t>ZAM_PED</t>
  </si>
  <si>
    <t>ZAM_NEPED</t>
  </si>
  <si>
    <t>PLATY_UPR</t>
  </si>
  <si>
    <t>OON_UPR</t>
  </si>
  <si>
    <t>ODST_UPR</t>
  </si>
  <si>
    <t>MP_UPR</t>
  </si>
  <si>
    <t>ODV_UPR</t>
  </si>
  <si>
    <t>FKSP_UPR</t>
  </si>
  <si>
    <t>ONIVPO_UPR</t>
  </si>
  <si>
    <t>ONIV_UPR</t>
  </si>
  <si>
    <t>NIV_UPR</t>
  </si>
  <si>
    <t>PED_UPR</t>
  </si>
  <si>
    <t>NEPED_UPR</t>
  </si>
  <si>
    <t>ZAM_UPR</t>
  </si>
  <si>
    <t xml:space="preserve">DDM Liberec, Riegrova 1278/16 </t>
  </si>
  <si>
    <t>SVČ</t>
  </si>
  <si>
    <t>KÚ</t>
  </si>
  <si>
    <t>DDM Liberec, Riegrova 1278/16  Celkem</t>
  </si>
  <si>
    <t>MŠ Liberec, Aloisina výšina 645/55</t>
  </si>
  <si>
    <t>MŠ</t>
  </si>
  <si>
    <t>MŠMT</t>
  </si>
  <si>
    <t>AP spec.tř.</t>
  </si>
  <si>
    <t>ŠJ</t>
  </si>
  <si>
    <t>MŠ Liberec, Aloisina výšina 645/55 Celkem</t>
  </si>
  <si>
    <t>MŠ Liberec, Bezová 274/1</t>
  </si>
  <si>
    <t>PO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</si>
  <si>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</si>
  <si>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</si>
  <si>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</si>
  <si>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</si>
  <si>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</si>
  <si>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</si>
  <si>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</si>
  <si>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</si>
  <si>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</si>
  <si>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</si>
  <si>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</si>
  <si>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</si>
  <si>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</si>
  <si>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</si>
  <si>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</si>
  <si>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</si>
  <si>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</si>
  <si>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</si>
  <si>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</si>
  <si>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</si>
  <si>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</si>
  <si>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</si>
  <si>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</si>
  <si>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</si>
  <si>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</si>
  <si>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</si>
  <si>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</si>
  <si>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</si>
  <si>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</si>
  <si>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</si>
  <si>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</si>
  <si>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</si>
  <si>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</si>
  <si>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</si>
  <si>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</si>
  <si>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</si>
  <si>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</si>
  <si>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</si>
  <si>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</si>
  <si>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</si>
  <si>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</si>
  <si>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</si>
  <si>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</si>
  <si>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</si>
  <si>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</si>
  <si>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</si>
  <si>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</si>
  <si>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</si>
  <si>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</si>
  <si>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</si>
  <si>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</si>
  <si>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</si>
  <si>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</si>
  <si>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</si>
  <si>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</si>
  <si>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</si>
  <si>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ZŠ</t>
  </si>
  <si>
    <t>ŠD ped.</t>
  </si>
  <si>
    <t>ŠD neped.</t>
  </si>
  <si>
    <t>ZŠ a MŠ Liberec, Proboštská 38/6 Celkem</t>
  </si>
  <si>
    <t>ZŠ a ZUŠ Liberec, Jabloňová 564/43</t>
  </si>
  <si>
    <t>ZUŠ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</si>
  <si>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</si>
  <si>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</si>
  <si>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</si>
  <si>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</si>
  <si>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</si>
  <si>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</si>
  <si>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</si>
  <si>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</si>
  <si>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</si>
  <si>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</si>
  <si>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</si>
  <si>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r>
      <t xml:space="preserve">ZŠ Liberec, Husova 142/44 - </t>
    </r>
    <r>
      <rPr>
        <b/>
        <sz val="8"/>
        <color rgb="FFFF0000"/>
        <rFont val="Arial CE"/>
        <charset val="238"/>
      </rPr>
      <t>nově od 1. 3. 2021</t>
    </r>
  </si>
  <si>
    <t>ZŠ Liberec, Husova 142/44 Celkem</t>
  </si>
  <si>
    <t>ZŠ Liberec, Ještědská 354/88</t>
  </si>
  <si>
    <t>ŠK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</si>
  <si>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</si>
  <si>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</si>
  <si>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</si>
  <si>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</si>
  <si>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</si>
  <si>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</si>
  <si>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</si>
  <si>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</si>
  <si>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</si>
  <si>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</si>
  <si>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</si>
  <si>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</si>
  <si>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</si>
  <si>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</si>
  <si>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</si>
  <si>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</si>
  <si>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</si>
  <si>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</si>
  <si>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</si>
  <si>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</si>
  <si>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</si>
  <si>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</si>
  <si>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</si>
  <si>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</si>
  <si>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</si>
  <si>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</si>
  <si>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</si>
  <si>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</si>
  <si>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</si>
  <si>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</si>
  <si>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</si>
  <si>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</si>
  <si>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</si>
  <si>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</si>
  <si>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</si>
  <si>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</si>
  <si>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</si>
  <si>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</si>
  <si>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</si>
  <si>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</si>
  <si>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</si>
  <si>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</si>
  <si>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</si>
  <si>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</si>
  <si>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</si>
  <si>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</si>
  <si>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</si>
  <si>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</si>
  <si>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</si>
  <si>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</si>
  <si>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</si>
  <si>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</si>
  <si>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</si>
  <si>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</si>
  <si>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</si>
  <si>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</si>
  <si>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</si>
  <si>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</si>
  <si>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</si>
  <si>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</si>
  <si>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</si>
  <si>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</si>
  <si>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</si>
  <si>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</si>
  <si>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</si>
  <si>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</si>
  <si>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</si>
  <si>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</si>
  <si>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</si>
  <si>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</si>
  <si>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</si>
  <si>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</si>
  <si>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</si>
  <si>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</si>
  <si>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</si>
  <si>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</si>
  <si>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</si>
  <si>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</si>
  <si>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</si>
  <si>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</si>
  <si>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</si>
  <si>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</si>
  <si>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</si>
  <si>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</si>
  <si>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Jablonné v Podj., Komenského 453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</si>
  <si>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</si>
  <si>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</si>
  <si>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</si>
  <si>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</si>
  <si>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</si>
  <si>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</si>
  <si>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</si>
  <si>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</si>
  <si>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</si>
  <si>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</si>
  <si>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</si>
  <si>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</si>
  <si>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</si>
  <si>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</si>
  <si>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</si>
  <si>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</si>
  <si>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09360379</t>
  </si>
  <si>
    <t>MŠ Všelibice 100</t>
  </si>
  <si>
    <t>MŠ Všelibice 100 Celkem</t>
  </si>
  <si>
    <r>
      <t>MŠ Šimonovice 482 -</t>
    </r>
    <r>
      <rPr>
        <b/>
        <sz val="8"/>
        <color rgb="FFFF0000"/>
        <rFont val="Arial CE"/>
        <charset val="238"/>
      </rPr>
      <t xml:space="preserve"> nově od 1. 9. 2021</t>
    </r>
  </si>
  <si>
    <r>
      <t xml:space="preserve">MŠ Šimonovice 482 Celkem </t>
    </r>
    <r>
      <rPr>
        <sz val="8"/>
        <rFont val="Arial CE"/>
        <charset val="238"/>
      </rPr>
      <t>-</t>
    </r>
    <r>
      <rPr>
        <sz val="8"/>
        <color rgb="FFFF0000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9. 2021</t>
    </r>
  </si>
  <si>
    <t>Celkem za PO III Liberec</t>
  </si>
  <si>
    <t>ORP FRÝDLANT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</si>
  <si>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</si>
  <si>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</si>
  <si>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</si>
  <si>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</si>
  <si>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</si>
  <si>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</si>
  <si>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</si>
  <si>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 xml:space="preserve">ZŠ 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</si>
  <si>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</si>
  <si>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</si>
  <si>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</si>
  <si>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</si>
  <si>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</si>
  <si>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</si>
  <si>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</si>
  <si>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</si>
  <si>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</si>
  <si>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</si>
  <si>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</si>
  <si>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</si>
  <si>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</si>
  <si>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</si>
  <si>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</si>
  <si>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</si>
  <si>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</si>
  <si>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</si>
  <si>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</si>
  <si>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</si>
  <si>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</si>
  <si>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</si>
  <si>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</si>
  <si>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</si>
  <si>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</si>
  <si>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</si>
  <si>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</si>
  <si>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</si>
  <si>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</si>
  <si>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</si>
  <si>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</si>
  <si>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</si>
  <si>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</si>
  <si>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</si>
  <si>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ORP JABLONEC NAD NISOU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</si>
  <si>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</si>
  <si>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</si>
  <si>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</si>
  <si>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</si>
  <si>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</si>
  <si>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</si>
  <si>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</si>
  <si>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</si>
  <si>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</si>
  <si>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</si>
  <si>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</si>
  <si>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</si>
  <si>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</si>
  <si>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</si>
  <si>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</si>
  <si>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</si>
  <si>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</si>
  <si>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</si>
  <si>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</si>
  <si>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</si>
  <si>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</si>
  <si>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</si>
  <si>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</si>
  <si>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</si>
  <si>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</si>
  <si>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</si>
  <si>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</si>
  <si>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</si>
  <si>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</si>
  <si>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</si>
  <si>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</si>
  <si>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</si>
  <si>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</si>
  <si>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</si>
  <si>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</si>
  <si>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</si>
  <si>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</si>
  <si>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</si>
  <si>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Jablonec n. N., Palackého 37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</si>
  <si>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</si>
  <si>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</si>
  <si>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</si>
  <si>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</si>
  <si>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</si>
  <si>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</si>
  <si>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</si>
  <si>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</si>
  <si>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</si>
  <si>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</si>
  <si>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</si>
  <si>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</si>
  <si>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</si>
  <si>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</si>
  <si>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</si>
  <si>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</si>
  <si>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</si>
  <si>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</si>
  <si>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</si>
  <si>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</si>
  <si>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</si>
  <si>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</si>
  <si>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</si>
  <si>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</si>
  <si>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</si>
  <si>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</si>
  <si>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</si>
  <si>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</si>
  <si>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</si>
  <si>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</si>
  <si>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</si>
  <si>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</si>
  <si>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</si>
  <si>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</si>
  <si>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</si>
  <si>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</si>
  <si>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</si>
  <si>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</si>
  <si>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</si>
  <si>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</si>
  <si>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Celkem za PO III Jablonec nad Nisou</t>
  </si>
  <si>
    <t>ORP TANVALD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</si>
  <si>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</si>
  <si>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</si>
  <si>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</si>
  <si>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</si>
  <si>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Masarykova ZŠ Tanvald, Školní 416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</si>
  <si>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</si>
  <si>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</si>
  <si>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</si>
  <si>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</si>
  <si>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</si>
  <si>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</si>
  <si>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</si>
  <si>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</si>
  <si>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</si>
  <si>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</si>
  <si>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</si>
  <si>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</si>
  <si>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</si>
  <si>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</si>
  <si>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</si>
  <si>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</si>
  <si>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</si>
  <si>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</si>
  <si>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</si>
  <si>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</si>
  <si>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</si>
  <si>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</si>
  <si>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</si>
  <si>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</si>
  <si>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</si>
  <si>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</si>
  <si>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</si>
  <si>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</si>
  <si>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</si>
  <si>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</si>
  <si>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Celkem za PO III Tanvald</t>
  </si>
  <si>
    <t>ORP ŽELEZNÝ BROD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</si>
  <si>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</si>
  <si>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</si>
  <si>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</si>
  <si>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</si>
  <si>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</si>
  <si>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</si>
  <si>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</si>
  <si>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</si>
  <si>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</si>
  <si>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</si>
  <si>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 xml:space="preserve">PO 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</si>
  <si>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</si>
  <si>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</si>
  <si>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</si>
  <si>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</si>
  <si>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</si>
  <si>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</si>
  <si>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</si>
  <si>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</si>
  <si>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</si>
  <si>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</si>
  <si>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</si>
  <si>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</si>
  <si>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</si>
  <si>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</si>
  <si>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</si>
  <si>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</si>
  <si>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</si>
  <si>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</si>
  <si>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</si>
  <si>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Celkem za PO III Železný Brod</t>
  </si>
  <si>
    <t>Závazné ukazatele pro rok 2021 - přímé náklady k xx. 10. 2021</t>
  </si>
  <si>
    <t>ORP ČESKÁ LÍPA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</si>
  <si>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</si>
  <si>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</si>
  <si>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</si>
  <si>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</si>
  <si>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</si>
  <si>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</si>
  <si>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</si>
  <si>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</si>
  <si>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</si>
  <si>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</si>
  <si>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</si>
  <si>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</si>
  <si>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</si>
  <si>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</si>
  <si>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</si>
  <si>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</si>
  <si>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</si>
  <si>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</si>
  <si>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</si>
  <si>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</si>
  <si>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</si>
  <si>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</si>
  <si>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</si>
  <si>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</si>
  <si>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</si>
  <si>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</si>
  <si>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</si>
  <si>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</si>
  <si>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</si>
  <si>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</si>
  <si>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</si>
  <si>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</si>
  <si>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</si>
  <si>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</si>
  <si>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</si>
  <si>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 spec.</t>
  </si>
  <si>
    <t>SŠ</t>
  </si>
  <si>
    <t>AP SŠ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</si>
  <si>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</si>
  <si>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</si>
  <si>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</si>
  <si>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</si>
  <si>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</si>
  <si>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</si>
  <si>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</si>
  <si>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</si>
  <si>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</si>
  <si>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</si>
  <si>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</si>
  <si>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</si>
  <si>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</si>
  <si>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</si>
  <si>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</si>
  <si>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</si>
  <si>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</si>
  <si>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</si>
  <si>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</si>
  <si>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</si>
  <si>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</si>
  <si>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</si>
  <si>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</si>
  <si>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</si>
  <si>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</si>
  <si>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</si>
  <si>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</si>
  <si>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</si>
  <si>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</si>
  <si>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</si>
  <si>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</si>
  <si>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</si>
  <si>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</si>
  <si>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</si>
  <si>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</si>
  <si>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</si>
  <si>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</si>
  <si>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</si>
  <si>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</si>
  <si>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</si>
  <si>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</si>
  <si>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</si>
  <si>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</si>
  <si>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</si>
  <si>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</si>
  <si>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</si>
  <si>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</si>
  <si>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</si>
  <si>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</si>
  <si>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</si>
  <si>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</si>
  <si>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</si>
  <si>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</si>
  <si>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</si>
  <si>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</si>
  <si>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</si>
  <si>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</si>
  <si>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MŠ Stružnice 69</t>
  </si>
  <si>
    <t>MŠ Stružnice 69 Celkem</t>
  </si>
  <si>
    <t xml:space="preserve">ZŠ Stružnice </t>
  </si>
  <si>
    <t>ZŠ Stružnice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</si>
  <si>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</si>
  <si>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</si>
  <si>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</si>
  <si>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</si>
  <si>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</si>
  <si>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</si>
  <si>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</si>
  <si>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</si>
  <si>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</si>
  <si>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</si>
  <si>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</si>
  <si>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Celkem za PO III Česká Lípa</t>
  </si>
  <si>
    <t>ORP NOVÝ BOR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</si>
  <si>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</si>
  <si>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</si>
  <si>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</si>
  <si>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</si>
  <si>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</si>
  <si>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</si>
  <si>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</si>
  <si>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</si>
  <si>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</si>
  <si>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</si>
  <si>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</si>
  <si>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</si>
  <si>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</si>
  <si>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</si>
  <si>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</si>
  <si>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</si>
  <si>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</si>
  <si>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</si>
  <si>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</si>
  <si>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</si>
  <si>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</si>
  <si>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</si>
  <si>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</si>
  <si>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</si>
  <si>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</si>
  <si>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</si>
  <si>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 xml:space="preserve">ZUŠ 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</si>
  <si>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</si>
  <si>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</si>
  <si>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</si>
  <si>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</si>
  <si>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</si>
  <si>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</si>
  <si>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</si>
  <si>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</si>
  <si>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</si>
  <si>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</si>
  <si>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</si>
  <si>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</si>
  <si>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</si>
  <si>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</si>
  <si>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</si>
  <si>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</si>
  <si>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</si>
  <si>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</si>
  <si>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</si>
  <si>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</si>
  <si>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</si>
  <si>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</si>
  <si>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Celkem za PO III Nový Bor</t>
  </si>
  <si>
    <t>Závazné ukazatele k 15. 7. 2021</t>
  </si>
  <si>
    <t>ORP SEMILY</t>
  </si>
  <si>
    <t>MŠ Semily, Na Olešce 433</t>
  </si>
  <si>
    <t>MŠ Semily, Na Olešce 433 Celkem</t>
  </si>
  <si>
    <t>MŠ Semily, Pekárenská 468</t>
  </si>
  <si>
    <t>MŠ Semily, Pekárenská 468 Celkem</t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</si>
  <si>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</si>
  <si>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 xml:space="preserve">MŠ Treperka a waldorfská Semily, Komenského nám.146 </t>
  </si>
  <si>
    <r>
      <t>MŠ Semily, Pod Vartou 609 - waldorfská</t>
    </r>
    <r>
      <rPr>
        <sz val="8"/>
        <color rgb="FFFF0000"/>
        <rFont val="Arial"/>
        <family val="2"/>
        <charset val="238"/>
      </rPr>
      <t xml:space="preserve"> zaniklá od 1.1.2021</t>
    </r>
  </si>
  <si>
    <r>
      <t xml:space="preserve">MŠ Semily, Pod Vartou 609 - waldorfská </t>
    </r>
    <r>
      <rPr>
        <sz val="8"/>
        <color rgb="FFFF0000"/>
        <rFont val="Arial"/>
        <family val="2"/>
        <charset val="238"/>
      </rPr>
      <t>zaniklá</t>
    </r>
    <r>
      <rPr>
        <sz val="8"/>
        <color rgb="FFFF5050"/>
        <rFont val="Arial"/>
        <family val="2"/>
        <charset val="238"/>
      </rPr>
      <t xml:space="preserve"> od 1.1.2021</t>
    </r>
  </si>
  <si>
    <t>MŠ Semily, Pod Vartou 609 - waldorfská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</si>
  <si>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</si>
  <si>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</si>
  <si>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</si>
  <si>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</si>
  <si>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</si>
  <si>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 xml:space="preserve">AP ŠD 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</si>
  <si>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</si>
  <si>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</si>
  <si>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</si>
  <si>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</si>
  <si>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</si>
  <si>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</si>
  <si>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</si>
  <si>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</si>
  <si>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</si>
  <si>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</si>
  <si>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</si>
  <si>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</si>
  <si>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</si>
  <si>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</si>
  <si>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</si>
  <si>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</si>
  <si>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</si>
  <si>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</si>
  <si>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</si>
  <si>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</si>
  <si>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</si>
  <si>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</si>
  <si>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</si>
  <si>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</si>
  <si>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</si>
  <si>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</si>
  <si>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</si>
  <si>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</si>
  <si>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</si>
  <si>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</si>
  <si>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</si>
  <si>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</si>
  <si>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</si>
  <si>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</si>
  <si>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</si>
  <si>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</si>
  <si>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</si>
  <si>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</si>
  <si>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</si>
  <si>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</si>
  <si>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</si>
  <si>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</si>
  <si>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</si>
  <si>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</si>
  <si>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</si>
  <si>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</si>
  <si>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</si>
  <si>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</si>
  <si>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</si>
  <si>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</si>
  <si>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Celkem za PO III Semily</t>
  </si>
  <si>
    <t>ORP JILEMNICE</t>
  </si>
  <si>
    <t>MŠ Jilemnice, Roztocká 994</t>
  </si>
  <si>
    <t>MŠ Jilemnice Roztocká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</si>
  <si>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</si>
  <si>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</si>
  <si>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</si>
  <si>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</si>
  <si>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</si>
  <si>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</si>
  <si>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</si>
  <si>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</si>
  <si>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</si>
  <si>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</si>
  <si>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</si>
  <si>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</si>
  <si>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</si>
  <si>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</si>
  <si>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</si>
  <si>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</si>
  <si>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</si>
  <si>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</si>
  <si>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</si>
  <si>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</si>
  <si>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</si>
  <si>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</si>
  <si>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</si>
  <si>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</si>
  <si>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</si>
  <si>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</si>
  <si>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</si>
  <si>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</si>
  <si>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kú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</si>
  <si>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</si>
  <si>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</si>
  <si>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</si>
  <si>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</si>
  <si>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</si>
  <si>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</si>
  <si>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</si>
  <si>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</si>
  <si>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</si>
  <si>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</si>
  <si>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</si>
  <si>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</si>
  <si>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</si>
  <si>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</si>
  <si>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</si>
  <si>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</si>
  <si>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</si>
  <si>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</si>
  <si>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</si>
  <si>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</si>
  <si>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</si>
  <si>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</si>
  <si>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Celkem za PO III Jilemnice</t>
  </si>
  <si>
    <t>ORP TURNOV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</si>
  <si>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</si>
  <si>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</si>
  <si>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</si>
  <si>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</si>
  <si>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</si>
  <si>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</si>
  <si>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</si>
  <si>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</si>
  <si>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</si>
  <si>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</si>
  <si>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</si>
  <si>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</si>
  <si>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</si>
  <si>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</si>
  <si>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</si>
  <si>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</si>
  <si>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</si>
  <si>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</si>
  <si>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</si>
  <si>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</si>
  <si>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</si>
  <si>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</si>
  <si>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</si>
  <si>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</si>
  <si>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</si>
  <si>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</si>
  <si>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</si>
  <si>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</si>
  <si>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</si>
  <si>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</si>
  <si>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</si>
  <si>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</si>
  <si>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</si>
  <si>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</si>
  <si>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</si>
  <si>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</si>
  <si>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</si>
  <si>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</si>
  <si>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</si>
  <si>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</si>
  <si>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</si>
  <si>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</si>
  <si>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</si>
  <si>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</si>
  <si>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</si>
  <si>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</si>
  <si>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</si>
  <si>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</si>
  <si>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</si>
  <si>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</si>
  <si>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</si>
  <si>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</si>
  <si>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</si>
  <si>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</si>
  <si>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</si>
  <si>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</si>
  <si>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</si>
  <si>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</si>
  <si>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</si>
  <si>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</si>
  <si>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</si>
  <si>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</si>
  <si>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</si>
  <si>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</si>
  <si>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</si>
  <si>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</si>
  <si>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</si>
  <si>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</si>
  <si>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</si>
  <si>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</si>
  <si>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</si>
  <si>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</si>
  <si>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</si>
  <si>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</si>
  <si>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</si>
  <si>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</si>
  <si>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Celkem za PO III Turnov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</si>
  <si>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</si>
  <si>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</si>
  <si>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</si>
  <si>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</si>
  <si>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</si>
  <si>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</si>
  <si>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</si>
  <si>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</si>
  <si>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</si>
  <si>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</si>
  <si>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</si>
  <si>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</si>
  <si>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</si>
  <si>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</si>
  <si>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Komentář k úpravě rozpisu rozpočtu přímých NIV k 20. 10. 2021  (obecní školství)</t>
  </si>
  <si>
    <t>Vážená paní ředitelko, vážený pane řediteli,</t>
  </si>
  <si>
    <t>předkládáme vám úpravu rozpočtu přímých NIV k 20. 10. 2021, která obsahuje:</t>
  </si>
  <si>
    <t>1) úpravu rozpočtu (platy a úvazky pedagogů) v souvislosti se změnou PHškoly, příp. organizační změnou od 1.9.2021, na základě předložených žádostí škol, případně upravené podle skutečnosti z výkazu P1c-01</t>
  </si>
  <si>
    <t xml:space="preserve">2) úpravu rozpočtu (platy a úvazky pedagogů) v souvislosti s výrazným snížením PHškoly - na základě kontroly výkazu P1c-01 </t>
  </si>
  <si>
    <t>Kontrola PHškoly stále probíhá, v případě zjištění nesrovnalostí může dojít k úpravě rozpočtu i příští úpravě (listopad 2021)</t>
  </si>
  <si>
    <t>3) úpravu rozpočtu o prostředky na podpůrná opatření (PO) vykázaná v termínu od 1.9.2021 do 30.9.2021 - platy, úvazky a ONIV, případně opravy dříve vykázaných PO</t>
  </si>
  <si>
    <t>4) zvýšení prostředků na platy (+ odpovídající úvazky) na jazykovou přípravu žáků-cizinců v ZŠ</t>
  </si>
  <si>
    <t>5) zvýšení prostředků na platy (+ odpovídající úvazky) na jazykovou přípravu dětí-cizinců v MŠ</t>
  </si>
  <si>
    <t>6) úpravu platů a limitu nepedagogů ve školní jídelně v souvislosti se změnou výkonů (počtu strávníků-dětí, žáků,studentů) ve školních jídelnách,</t>
  </si>
  <si>
    <t xml:space="preserve">     úprava výkonů je přepočítána na 4 měsíce (1.9. - 31.12.2021)</t>
  </si>
  <si>
    <t>7) individuální úpravy (důvod změny uveden v komentáři v příslušné buňce)</t>
  </si>
  <si>
    <t>V Liberci dne 20. 10. 2021</t>
  </si>
  <si>
    <t>Zpracoval: OŠMTS KÚ LK, oddělení financování přímých nákladů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</si>
</sst>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#,##0.0000"/>
  </numFmts>
  <fonts count="55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9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b/>
      <sz val="9"/>
      <name val="Arial CE"/>
      <charset val="238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8"/>
      <color rgb="FFFF0000"/>
      <name val="Arial"/>
      <family val="2"/>
      <charset val="238"/>
    </font>
    <font>
      <sz val="8"/>
      <color rgb="FFFF5050"/>
      <name val="Arial"/>
      <family val="2"/>
      <charset val="238"/>
    </font>
    <font>
      <b/>
      <u/>
      <sz val="10"/>
      <name val="Arial"/>
      <family val="2"/>
      <charset val="238"/>
    </font>
    <font>
      <sz val="11"/>
      <color rgb="FFFF0000"/>
      <name val="Arial"/>
      <family val="2"/>
      <charset val="238"/>
    </font>
    <font>
      <sz val="8"/>
      <color rgb="FFFF000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i/>
      <sz val="11"/>
      <color rgb="FFFF000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name val="Arial"/>
      <family val="2"/>
      <charset val="238"/>
    </font>
    <font>
      <b/>
      <i/>
      <sz val="9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8" fillId="0" borderId="0"/>
    <xf numFmtId="0" fontId="10" fillId="0" borderId="0"/>
    <xf numFmtId="0" fontId="2" fillId="0" borderId="0"/>
    <xf numFmtId="0" fontId="2" fillId="0" borderId="0"/>
  </cellStyleXfs>
  <cellXfs count="903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3" fontId="8" fillId="0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4" fontId="7" fillId="0" borderId="0" xfId="0" applyNumberFormat="1" applyFont="1"/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0" fontId="7" fillId="0" borderId="0" xfId="0" applyFont="1"/>
    <xf numFmtId="0" fontId="9" fillId="0" borderId="0" xfId="0" applyFont="1" applyAlignme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 applyAlignment="1"/>
    <xf numFmtId="4" fontId="8" fillId="0" borderId="0" xfId="0" applyNumberFormat="1" applyFont="1" applyFill="1" applyBorder="1"/>
    <xf numFmtId="3" fontId="8" fillId="0" borderId="0" xfId="0" applyNumberFormat="1" applyFont="1" applyFill="1" applyBorder="1"/>
    <xf numFmtId="0" fontId="19" fillId="0" borderId="0" xfId="0" applyFont="1" applyAlignment="1"/>
    <xf numFmtId="0" fontId="11" fillId="3" borderId="1" xfId="2" applyFont="1" applyFill="1" applyBorder="1" applyAlignment="1">
      <alignment horizontal="center"/>
    </xf>
    <xf numFmtId="3" fontId="11" fillId="3" borderId="1" xfId="2" applyNumberFormat="1" applyFont="1" applyFill="1" applyBorder="1"/>
    <xf numFmtId="4" fontId="11" fillId="3" borderId="1" xfId="2" applyNumberFormat="1" applyFont="1" applyFill="1" applyBorder="1"/>
    <xf numFmtId="3" fontId="11" fillId="4" borderId="18" xfId="2" applyNumberFormat="1" applyFont="1" applyFill="1" applyBorder="1"/>
    <xf numFmtId="4" fontId="11" fillId="4" borderId="18" xfId="2" applyNumberFormat="1" applyFont="1" applyFill="1" applyBorder="1"/>
    <xf numFmtId="3" fontId="7" fillId="0" borderId="0" xfId="0" applyNumberFormat="1" applyFont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3" fontId="11" fillId="3" borderId="8" xfId="2" applyNumberFormat="1" applyFont="1" applyFill="1" applyBorder="1"/>
    <xf numFmtId="3" fontId="11" fillId="4" borderId="17" xfId="2" applyNumberFormat="1" applyFont="1" applyFill="1" applyBorder="1"/>
    <xf numFmtId="3" fontId="6" fillId="0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0" fontId="11" fillId="0" borderId="39" xfId="0" applyFont="1" applyBorder="1" applyAlignment="1">
      <alignment vertical="center" wrapText="1"/>
    </xf>
    <xf numFmtId="3" fontId="8" fillId="0" borderId="25" xfId="0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2" fillId="3" borderId="22" xfId="0" applyNumberFormat="1" applyFont="1" applyFill="1" applyBorder="1"/>
    <xf numFmtId="0" fontId="13" fillId="0" borderId="43" xfId="0" applyFont="1" applyBorder="1" applyAlignment="1">
      <alignment horizontal="left"/>
    </xf>
    <xf numFmtId="4" fontId="12" fillId="3" borderId="22" xfId="0" applyNumberFormat="1" applyFont="1" applyFill="1" applyBorder="1"/>
    <xf numFmtId="0" fontId="13" fillId="0" borderId="39" xfId="0" applyFont="1" applyBorder="1" applyAlignment="1">
      <alignment horizontal="left"/>
    </xf>
    <xf numFmtId="0" fontId="12" fillId="4" borderId="18" xfId="0" applyFont="1" applyFill="1" applyBorder="1" applyAlignment="1">
      <alignment horizontal="center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0" fontId="12" fillId="3" borderId="22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4" fontId="12" fillId="3" borderId="32" xfId="0" applyNumberFormat="1" applyFont="1" applyFill="1" applyBorder="1"/>
    <xf numFmtId="4" fontId="12" fillId="4" borderId="20" xfId="0" applyNumberFormat="1" applyFont="1" applyFill="1" applyBorder="1"/>
    <xf numFmtId="3" fontId="12" fillId="4" borderId="17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1" fillId="3" borderId="10" xfId="2" applyNumberFormat="1" applyFont="1" applyFill="1" applyBorder="1"/>
    <xf numFmtId="4" fontId="11" fillId="4" borderId="19" xfId="2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4" fontId="12" fillId="4" borderId="12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4" fontId="11" fillId="0" borderId="1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 applyAlignment="1">
      <alignment horizontal="center" vertical="center" wrapText="1"/>
    </xf>
    <xf numFmtId="3" fontId="13" fillId="0" borderId="22" xfId="0" applyNumberFormat="1" applyFont="1" applyFill="1" applyBorder="1" applyAlignment="1">
      <alignment horizontal="center" vertical="center" wrapText="1"/>
    </xf>
    <xf numFmtId="3" fontId="11" fillId="3" borderId="28" xfId="2" applyNumberFormat="1" applyFont="1" applyFill="1" applyBorder="1"/>
    <xf numFmtId="3" fontId="11" fillId="3" borderId="22" xfId="2" applyNumberFormat="1" applyFont="1" applyFill="1" applyBorder="1"/>
    <xf numFmtId="3" fontId="13" fillId="0" borderId="22" xfId="0" applyNumberFormat="1" applyFont="1" applyBorder="1" applyAlignment="1">
      <alignment horizontal="center" vertical="center"/>
    </xf>
    <xf numFmtId="4" fontId="11" fillId="3" borderId="22" xfId="2" applyNumberFormat="1" applyFont="1" applyFill="1" applyBorder="1"/>
    <xf numFmtId="4" fontId="11" fillId="3" borderId="29" xfId="2" applyNumberFormat="1" applyFont="1" applyFill="1" applyBorder="1"/>
    <xf numFmtId="3" fontId="12" fillId="3" borderId="22" xfId="0" applyNumberFormat="1" applyFont="1" applyFill="1" applyBorder="1" applyAlignment="1">
      <alignment horizontal="right"/>
    </xf>
    <xf numFmtId="3" fontId="12" fillId="4" borderId="24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4" fontId="12" fillId="3" borderId="29" xfId="0" applyNumberFormat="1" applyFont="1" applyFill="1" applyBorder="1"/>
    <xf numFmtId="4" fontId="12" fillId="4" borderId="19" xfId="0" applyNumberFormat="1" applyFont="1" applyFill="1" applyBorder="1"/>
    <xf numFmtId="0" fontId="0" fillId="0" borderId="0" xfId="0" applyAlignment="1">
      <alignment horizontal="left"/>
    </xf>
    <xf numFmtId="0" fontId="17" fillId="0" borderId="0" xfId="0" applyFont="1" applyAlignment="1"/>
    <xf numFmtId="0" fontId="5" fillId="0" borderId="0" xfId="3" applyAlignment="1">
      <alignment horizontal="center"/>
    </xf>
    <xf numFmtId="3" fontId="5" fillId="0" borderId="0" xfId="3" applyNumberFormat="1"/>
    <xf numFmtId="0" fontId="5" fillId="0" borderId="0" xfId="3"/>
    <xf numFmtId="0" fontId="25" fillId="0" borderId="1" xfId="3" applyFont="1" applyBorder="1" applyAlignment="1">
      <alignment horizontal="center"/>
    </xf>
    <xf numFmtId="0" fontId="11" fillId="3" borderId="1" xfId="3" applyFont="1" applyFill="1" applyBorder="1" applyAlignment="1">
      <alignment horizontal="center"/>
    </xf>
    <xf numFmtId="0" fontId="22" fillId="3" borderId="1" xfId="3" applyFont="1" applyFill="1" applyBorder="1" applyAlignment="1">
      <alignment horizontal="center"/>
    </xf>
    <xf numFmtId="0" fontId="8" fillId="3" borderId="1" xfId="3" applyFont="1" applyFill="1" applyBorder="1" applyAlignment="1">
      <alignment horizontal="center"/>
    </xf>
    <xf numFmtId="3" fontId="12" fillId="3" borderId="1" xfId="3" applyNumberFormat="1" applyFont="1" applyFill="1" applyBorder="1"/>
    <xf numFmtId="4" fontId="12" fillId="3" borderId="1" xfId="3" applyNumberFormat="1" applyFont="1" applyFill="1" applyBorder="1"/>
    <xf numFmtId="0" fontId="22" fillId="3" borderId="30" xfId="3" applyFont="1" applyFill="1" applyBorder="1"/>
    <xf numFmtId="0" fontId="22" fillId="3" borderId="9" xfId="3" applyFont="1" applyFill="1" applyBorder="1"/>
    <xf numFmtId="3" fontId="22" fillId="3" borderId="1" xfId="3" applyNumberFormat="1" applyFont="1" applyFill="1" applyBorder="1"/>
    <xf numFmtId="0" fontId="25" fillId="3" borderId="1" xfId="3" applyFont="1" applyFill="1" applyBorder="1" applyAlignment="1">
      <alignment horizontal="center"/>
    </xf>
    <xf numFmtId="0" fontId="25" fillId="3" borderId="9" xfId="3" applyFont="1" applyFill="1" applyBorder="1"/>
    <xf numFmtId="4" fontId="22" fillId="3" borderId="1" xfId="3" applyNumberFormat="1" applyFont="1" applyFill="1" applyBorder="1"/>
    <xf numFmtId="0" fontId="22" fillId="3" borderId="31" xfId="3" applyFont="1" applyFill="1" applyBorder="1"/>
    <xf numFmtId="0" fontId="25" fillId="3" borderId="22" xfId="3" applyFont="1" applyFill="1" applyBorder="1" applyAlignment="1">
      <alignment horizontal="center"/>
    </xf>
    <xf numFmtId="0" fontId="25" fillId="3" borderId="32" xfId="3" applyFont="1" applyFill="1" applyBorder="1"/>
    <xf numFmtId="0" fontId="5" fillId="5" borderId="18" xfId="3" applyFill="1" applyBorder="1" applyAlignment="1">
      <alignment horizontal="center"/>
    </xf>
    <xf numFmtId="0" fontId="5" fillId="5" borderId="20" xfId="3" applyFill="1" applyBorder="1"/>
    <xf numFmtId="0" fontId="13" fillId="0" borderId="0" xfId="3" applyFont="1"/>
    <xf numFmtId="0" fontId="23" fillId="0" borderId="0" xfId="3" applyFont="1"/>
    <xf numFmtId="0" fontId="24" fillId="0" borderId="0" xfId="3" applyFont="1" applyAlignment="1">
      <alignment horizontal="right"/>
    </xf>
    <xf numFmtId="0" fontId="25" fillId="0" borderId="5" xfId="3" applyFont="1" applyBorder="1" applyAlignment="1">
      <alignment horizontal="center"/>
    </xf>
    <xf numFmtId="0" fontId="13" fillId="3" borderId="1" xfId="3" applyFont="1" applyFill="1" applyBorder="1" applyAlignment="1">
      <alignment horizontal="center"/>
    </xf>
    <xf numFmtId="1" fontId="13" fillId="3" borderId="1" xfId="3" applyNumberFormat="1" applyFont="1" applyFill="1" applyBorder="1" applyAlignment="1">
      <alignment horizontal="center"/>
    </xf>
    <xf numFmtId="3" fontId="13" fillId="3" borderId="1" xfId="3" applyNumberFormat="1" applyFont="1" applyFill="1" applyBorder="1"/>
    <xf numFmtId="1" fontId="25" fillId="0" borderId="1" xfId="3" applyNumberFormat="1" applyFont="1" applyBorder="1" applyAlignment="1">
      <alignment horizontal="center"/>
    </xf>
    <xf numFmtId="3" fontId="13" fillId="3" borderId="1" xfId="3" applyNumberFormat="1" applyFont="1" applyFill="1" applyBorder="1" applyAlignment="1">
      <alignment horizontal="right"/>
    </xf>
    <xf numFmtId="0" fontId="13" fillId="3" borderId="22" xfId="3" applyFont="1" applyFill="1" applyBorder="1" applyAlignment="1">
      <alignment horizontal="center"/>
    </xf>
    <xf numFmtId="0" fontId="5" fillId="5" borderId="18" xfId="3" applyFill="1" applyBorder="1"/>
    <xf numFmtId="1" fontId="5" fillId="0" borderId="0" xfId="3" applyNumberFormat="1" applyAlignment="1">
      <alignment horizontal="center"/>
    </xf>
    <xf numFmtId="4" fontId="5" fillId="0" borderId="0" xfId="3" applyNumberFormat="1"/>
    <xf numFmtId="1" fontId="22" fillId="3" borderId="1" xfId="3" applyNumberFormat="1" applyFont="1" applyFill="1" applyBorder="1" applyAlignment="1">
      <alignment horizontal="center"/>
    </xf>
    <xf numFmtId="0" fontId="13" fillId="3" borderId="9" xfId="3" applyFont="1" applyFill="1" applyBorder="1" applyAlignment="1">
      <alignment horizontal="left"/>
    </xf>
    <xf numFmtId="0" fontId="13" fillId="3" borderId="53" xfId="3" applyFont="1" applyFill="1" applyBorder="1" applyAlignment="1">
      <alignment horizontal="left"/>
    </xf>
    <xf numFmtId="3" fontId="12" fillId="3" borderId="1" xfId="3" applyNumberFormat="1" applyFont="1" applyFill="1" applyBorder="1" applyAlignment="1">
      <alignment horizontal="right"/>
    </xf>
    <xf numFmtId="0" fontId="7" fillId="3" borderId="1" xfId="3" applyFont="1" applyFill="1" applyBorder="1" applyAlignment="1">
      <alignment horizontal="center"/>
    </xf>
    <xf numFmtId="1" fontId="7" fillId="3" borderId="1" xfId="3" applyNumberFormat="1" applyFont="1" applyFill="1" applyBorder="1" applyAlignment="1">
      <alignment horizontal="center"/>
    </xf>
    <xf numFmtId="0" fontId="13" fillId="3" borderId="30" xfId="3" applyFont="1" applyFill="1" applyBorder="1"/>
    <xf numFmtId="0" fontId="7" fillId="3" borderId="9" xfId="3" applyFont="1" applyFill="1" applyBorder="1"/>
    <xf numFmtId="0" fontId="7" fillId="3" borderId="53" xfId="3" applyFont="1" applyFill="1" applyBorder="1"/>
    <xf numFmtId="0" fontId="13" fillId="3" borderId="9" xfId="3" applyFont="1" applyFill="1" applyBorder="1"/>
    <xf numFmtId="0" fontId="13" fillId="3" borderId="53" xfId="3" applyFont="1" applyFill="1" applyBorder="1"/>
    <xf numFmtId="0" fontId="12" fillId="7" borderId="18" xfId="3" applyFont="1" applyFill="1" applyBorder="1" applyAlignment="1">
      <alignment horizontal="center"/>
    </xf>
    <xf numFmtId="1" fontId="20" fillId="0" borderId="0" xfId="3" applyNumberFormat="1" applyFont="1" applyAlignment="1">
      <alignment horizontal="center"/>
    </xf>
    <xf numFmtId="1" fontId="20" fillId="0" borderId="0" xfId="3" applyNumberFormat="1" applyFont="1"/>
    <xf numFmtId="0" fontId="5" fillId="0" borderId="0" xfId="3" applyAlignment="1">
      <alignment horizontal="left"/>
    </xf>
    <xf numFmtId="0" fontId="31" fillId="3" borderId="1" xfId="4" applyFont="1" applyFill="1" applyBorder="1" applyAlignment="1">
      <alignment horizontal="center"/>
    </xf>
    <xf numFmtId="3" fontId="11" fillId="3" borderId="8" xfId="3" applyNumberFormat="1" applyFont="1" applyFill="1" applyBorder="1" applyAlignment="1">
      <alignment horizontal="right"/>
    </xf>
    <xf numFmtId="3" fontId="12" fillId="3" borderId="8" xfId="3" applyNumberFormat="1" applyFont="1" applyFill="1" applyBorder="1"/>
    <xf numFmtId="0" fontId="12" fillId="3" borderId="1" xfId="4" applyFont="1" applyFill="1" applyBorder="1" applyAlignment="1">
      <alignment horizontal="center"/>
    </xf>
    <xf numFmtId="0" fontId="12" fillId="3" borderId="1" xfId="3" applyFont="1" applyFill="1" applyBorder="1" applyAlignment="1">
      <alignment horizontal="center"/>
    </xf>
    <xf numFmtId="3" fontId="11" fillId="3" borderId="8" xfId="3" applyNumberFormat="1" applyFont="1" applyFill="1" applyBorder="1"/>
    <xf numFmtId="0" fontId="33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3" fontId="12" fillId="3" borderId="8" xfId="3" applyNumberFormat="1" applyFont="1" applyFill="1" applyBorder="1" applyAlignment="1">
      <alignment horizontal="right"/>
    </xf>
    <xf numFmtId="0" fontId="6" fillId="3" borderId="1" xfId="3" applyFont="1" applyFill="1" applyBorder="1" applyAlignment="1">
      <alignment horizontal="center"/>
    </xf>
    <xf numFmtId="0" fontId="31" fillId="3" borderId="22" xfId="4" applyFont="1" applyFill="1" applyBorder="1" applyAlignment="1">
      <alignment horizontal="center"/>
    </xf>
    <xf numFmtId="0" fontId="6" fillId="7" borderId="18" xfId="3" applyFont="1" applyFill="1" applyBorder="1" applyAlignment="1">
      <alignment horizontal="center"/>
    </xf>
    <xf numFmtId="0" fontId="24" fillId="0" borderId="0" xfId="3" applyFont="1" applyAlignment="1">
      <alignment horizontal="center"/>
    </xf>
    <xf numFmtId="3" fontId="12" fillId="3" borderId="30" xfId="3" applyNumberFormat="1" applyFont="1" applyFill="1" applyBorder="1"/>
    <xf numFmtId="3" fontId="22" fillId="3" borderId="30" xfId="3" applyNumberFormat="1" applyFont="1" applyFill="1" applyBorder="1"/>
    <xf numFmtId="3" fontId="22" fillId="3" borderId="31" xfId="3" applyNumberFormat="1" applyFont="1" applyFill="1" applyBorder="1"/>
    <xf numFmtId="3" fontId="22" fillId="3" borderId="22" xfId="3" applyNumberFormat="1" applyFont="1" applyFill="1" applyBorder="1"/>
    <xf numFmtId="3" fontId="22" fillId="5" borderId="17" xfId="3" applyNumberFormat="1" applyFont="1" applyFill="1" applyBorder="1"/>
    <xf numFmtId="3" fontId="22" fillId="5" borderId="18" xfId="3" applyNumberFormat="1" applyFont="1" applyFill="1" applyBorder="1"/>
    <xf numFmtId="3" fontId="22" fillId="3" borderId="8" xfId="3" applyNumberFormat="1" applyFont="1" applyFill="1" applyBorder="1"/>
    <xf numFmtId="0" fontId="18" fillId="0" borderId="0" xfId="3" applyFont="1" applyAlignment="1">
      <alignment horizontal="left"/>
    </xf>
    <xf numFmtId="3" fontId="13" fillId="3" borderId="30" xfId="3" applyNumberFormat="1" applyFont="1" applyFill="1" applyBorder="1"/>
    <xf numFmtId="3" fontId="13" fillId="3" borderId="30" xfId="3" applyNumberFormat="1" applyFont="1" applyFill="1" applyBorder="1" applyAlignment="1">
      <alignment horizontal="right"/>
    </xf>
    <xf numFmtId="4" fontId="22" fillId="3" borderId="22" xfId="3" applyNumberFormat="1" applyFont="1" applyFill="1" applyBorder="1"/>
    <xf numFmtId="4" fontId="22" fillId="5" borderId="18" xfId="3" applyNumberFormat="1" applyFont="1" applyFill="1" applyBorder="1"/>
    <xf numFmtId="4" fontId="22" fillId="5" borderId="19" xfId="3" applyNumberFormat="1" applyFont="1" applyFill="1" applyBorder="1"/>
    <xf numFmtId="0" fontId="25" fillId="0" borderId="8" xfId="3" applyFont="1" applyBorder="1" applyAlignment="1">
      <alignment horizontal="center"/>
    </xf>
    <xf numFmtId="0" fontId="22" fillId="3" borderId="8" xfId="3" applyFont="1" applyFill="1" applyBorder="1" applyAlignment="1">
      <alignment horizontal="center"/>
    </xf>
    <xf numFmtId="0" fontId="13" fillId="3" borderId="8" xfId="3" applyFont="1" applyFill="1" applyBorder="1" applyAlignment="1">
      <alignment horizontal="center"/>
    </xf>
    <xf numFmtId="4" fontId="13" fillId="3" borderId="1" xfId="3" applyNumberFormat="1" applyFont="1" applyFill="1" applyBorder="1"/>
    <xf numFmtId="4" fontId="13" fillId="3" borderId="1" xfId="3" applyNumberFormat="1" applyFont="1" applyFill="1" applyBorder="1" applyAlignment="1">
      <alignment horizontal="right"/>
    </xf>
    <xf numFmtId="1" fontId="13" fillId="3" borderId="22" xfId="3" applyNumberFormat="1" applyFont="1" applyFill="1" applyBorder="1" applyAlignment="1">
      <alignment horizontal="center"/>
    </xf>
    <xf numFmtId="0" fontId="28" fillId="7" borderId="17" xfId="3" applyFont="1" applyFill="1" applyBorder="1" applyAlignment="1">
      <alignment horizontal="center"/>
    </xf>
    <xf numFmtId="1" fontId="12" fillId="7" borderId="18" xfId="3" applyNumberFormat="1" applyFont="1" applyFill="1" applyBorder="1" applyAlignment="1">
      <alignment horizontal="center"/>
    </xf>
    <xf numFmtId="0" fontId="13" fillId="3" borderId="28" xfId="3" applyFont="1" applyFill="1" applyBorder="1" applyAlignment="1">
      <alignment horizontal="center"/>
    </xf>
    <xf numFmtId="0" fontId="24" fillId="5" borderId="17" xfId="3" applyFont="1" applyFill="1" applyBorder="1" applyAlignment="1">
      <alignment horizontal="center"/>
    </xf>
    <xf numFmtId="1" fontId="5" fillId="5" borderId="18" xfId="3" applyNumberFormat="1" applyFill="1" applyBorder="1" applyAlignment="1">
      <alignment horizontal="center"/>
    </xf>
    <xf numFmtId="0" fontId="22" fillId="3" borderId="28" xfId="3" applyFont="1" applyFill="1" applyBorder="1" applyAlignment="1">
      <alignment horizontal="center"/>
    </xf>
    <xf numFmtId="0" fontId="22" fillId="3" borderId="22" xfId="3" applyFont="1" applyFill="1" applyBorder="1" applyAlignment="1">
      <alignment horizontal="center"/>
    </xf>
    <xf numFmtId="0" fontId="27" fillId="5" borderId="17" xfId="3" applyFont="1" applyFill="1" applyBorder="1" applyAlignment="1">
      <alignment horizontal="center"/>
    </xf>
    <xf numFmtId="3" fontId="11" fillId="3" borderId="1" xfId="3" applyNumberFormat="1" applyFont="1" applyFill="1" applyBorder="1" applyAlignment="1">
      <alignment horizontal="right"/>
    </xf>
    <xf numFmtId="3" fontId="11" fillId="3" borderId="1" xfId="3" applyNumberFormat="1" applyFont="1" applyFill="1" applyBorder="1"/>
    <xf numFmtId="3" fontId="12" fillId="3" borderId="22" xfId="3" applyNumberFormat="1" applyFont="1" applyFill="1" applyBorder="1"/>
    <xf numFmtId="3" fontId="12" fillId="7" borderId="18" xfId="3" applyNumberFormat="1" applyFont="1" applyFill="1" applyBorder="1"/>
    <xf numFmtId="3" fontId="12" fillId="3" borderId="11" xfId="3" applyNumberFormat="1" applyFont="1" applyFill="1" applyBorder="1"/>
    <xf numFmtId="0" fontId="36" fillId="0" borderId="0" xfId="5" applyFont="1" applyFill="1" applyAlignment="1">
      <alignment horizontal="center"/>
    </xf>
    <xf numFmtId="3" fontId="37" fillId="0" borderId="0" xfId="5" applyNumberFormat="1" applyFont="1" applyAlignment="1"/>
    <xf numFmtId="4" fontId="37" fillId="0" borderId="0" xfId="5" applyNumberFormat="1" applyFont="1" applyAlignment="1"/>
    <xf numFmtId="3" fontId="4" fillId="0" borderId="0" xfId="5" applyNumberFormat="1"/>
    <xf numFmtId="4" fontId="4" fillId="0" borderId="0" xfId="5" applyNumberFormat="1"/>
    <xf numFmtId="0" fontId="36" fillId="0" borderId="0" xfId="5" applyFont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 applyAlignment="1">
      <alignment horizontal="center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 applyAlignment="1">
      <alignment horizontal="right"/>
    </xf>
    <xf numFmtId="0" fontId="12" fillId="3" borderId="22" xfId="5" applyFont="1" applyFill="1" applyBorder="1" applyAlignment="1">
      <alignment horizontal="center"/>
    </xf>
    <xf numFmtId="3" fontId="39" fillId="7" borderId="20" xfId="5" applyNumberFormat="1" applyFont="1" applyFill="1" applyBorder="1"/>
    <xf numFmtId="3" fontId="12" fillId="7" borderId="18" xfId="5" applyNumberFormat="1" applyFont="1" applyFill="1" applyBorder="1"/>
    <xf numFmtId="0" fontId="36" fillId="0" borderId="0" xfId="5" applyFont="1" applyBorder="1"/>
    <xf numFmtId="4" fontId="37" fillId="0" borderId="0" xfId="5" applyNumberFormat="1" applyFont="1" applyBorder="1"/>
    <xf numFmtId="3" fontId="37" fillId="0" borderId="0" xfId="5" applyNumberFormat="1" applyFont="1" applyAlignment="1">
      <alignment horizontal="right"/>
    </xf>
    <xf numFmtId="0" fontId="36" fillId="0" borderId="0" xfId="5" applyFont="1" applyAlignment="1">
      <alignment horizontal="right"/>
    </xf>
    <xf numFmtId="4" fontId="37" fillId="0" borderId="0" xfId="5" applyNumberFormat="1" applyFont="1" applyAlignment="1">
      <alignment horizontal="right"/>
    </xf>
    <xf numFmtId="3" fontId="36" fillId="0" borderId="0" xfId="5" applyNumberFormat="1" applyFont="1"/>
    <xf numFmtId="4" fontId="36" fillId="0" borderId="0" xfId="5" applyNumberFormat="1" applyFont="1"/>
    <xf numFmtId="3" fontId="36" fillId="0" borderId="0" xfId="5" applyNumberFormat="1" applyFont="1" applyBorder="1"/>
    <xf numFmtId="4" fontId="36" fillId="0" borderId="0" xfId="5" applyNumberFormat="1" applyFont="1" applyBorder="1"/>
    <xf numFmtId="0" fontId="36" fillId="0" borderId="0" xfId="5" applyFont="1" applyAlignment="1">
      <alignment horizontal="center"/>
    </xf>
    <xf numFmtId="3" fontId="36" fillId="0" borderId="0" xfId="5" applyNumberFormat="1" applyFont="1" applyAlignment="1">
      <alignment horizontal="center"/>
    </xf>
    <xf numFmtId="0" fontId="4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4" fillId="0" borderId="0" xfId="5"/>
    <xf numFmtId="0" fontId="23" fillId="0" borderId="0" xfId="5" applyFont="1"/>
    <xf numFmtId="0" fontId="36" fillId="0" borderId="0" xfId="5" applyFont="1" applyAlignment="1">
      <alignment horizontal="center"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25" fillId="0" borderId="0" xfId="5" applyFont="1"/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0" fontId="7" fillId="2" borderId="9" xfId="5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3" fontId="13" fillId="3" borderId="8" xfId="5" applyNumberFormat="1" applyFont="1" applyFill="1" applyBorder="1" applyAlignment="1">
      <alignment horizontal="right"/>
    </xf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13" fillId="3" borderId="22" xfId="5" applyFont="1" applyFill="1" applyBorder="1"/>
    <xf numFmtId="0" fontId="13" fillId="3" borderId="22" xfId="5" applyFont="1" applyFill="1" applyBorder="1" applyAlignment="1">
      <alignment horizontal="center" wrapText="1"/>
    </xf>
    <xf numFmtId="0" fontId="7" fillId="3" borderId="22" xfId="5" applyFont="1" applyFill="1" applyBorder="1"/>
    <xf numFmtId="0" fontId="7" fillId="3" borderId="32" xfId="5" applyFont="1" applyFill="1" applyBorder="1"/>
    <xf numFmtId="3" fontId="13" fillId="6" borderId="18" xfId="5" applyNumberFormat="1" applyFont="1" applyFill="1" applyBorder="1"/>
    <xf numFmtId="3" fontId="13" fillId="6" borderId="20" xfId="5" applyNumberFormat="1" applyFont="1" applyFill="1" applyBorder="1"/>
    <xf numFmtId="0" fontId="25" fillId="0" borderId="0" xfId="5" applyFont="1" applyAlignment="1">
      <alignment horizontal="center"/>
    </xf>
    <xf numFmtId="3" fontId="4" fillId="0" borderId="0" xfId="5" applyNumberFormat="1" applyAlignment="1">
      <alignment horizontal="center"/>
    </xf>
    <xf numFmtId="3" fontId="21" fillId="0" borderId="0" xfId="5" applyNumberFormat="1" applyFont="1" applyFill="1" applyBorder="1" applyAlignment="1">
      <alignment horizontal="center" vertical="center"/>
    </xf>
    <xf numFmtId="3" fontId="39" fillId="7" borderId="43" xfId="5" applyNumberFormat="1" applyFont="1" applyFill="1" applyBorder="1" applyAlignment="1">
      <alignment horizontal="center"/>
    </xf>
    <xf numFmtId="0" fontId="23" fillId="0" borderId="0" xfId="5" applyFont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8" xfId="5" applyNumberFormat="1" applyFont="1" applyFill="1" applyBorder="1" applyAlignment="1">
      <alignment horizontal="center"/>
    </xf>
    <xf numFmtId="3" fontId="13" fillId="6" borderId="17" xfId="5" applyNumberFormat="1" applyFont="1" applyFill="1" applyBorder="1" applyAlignment="1">
      <alignment horizontal="center"/>
    </xf>
    <xf numFmtId="3" fontId="11" fillId="3" borderId="30" xfId="3" applyNumberFormat="1" applyFont="1" applyFill="1" applyBorder="1" applyAlignment="1">
      <alignment horizontal="right"/>
    </xf>
    <xf numFmtId="3" fontId="11" fillId="3" borderId="30" xfId="3" applyNumberFormat="1" applyFont="1" applyFill="1" applyBorder="1"/>
    <xf numFmtId="3" fontId="12" fillId="3" borderId="30" xfId="3" applyNumberFormat="1" applyFont="1" applyFill="1" applyBorder="1" applyAlignment="1">
      <alignment horizontal="right"/>
    </xf>
    <xf numFmtId="3" fontId="12" fillId="3" borderId="45" xfId="3" applyNumberFormat="1" applyFont="1" applyFill="1" applyBorder="1"/>
    <xf numFmtId="3" fontId="12" fillId="7" borderId="52" xfId="3" applyNumberFormat="1" applyFont="1" applyFill="1" applyBorder="1"/>
    <xf numFmtId="0" fontId="20" fillId="0" borderId="0" xfId="5" applyFont="1"/>
    <xf numFmtId="0" fontId="25" fillId="0" borderId="4" xfId="3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Alignment="1">
      <alignment horizontal="center"/>
    </xf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3" fillId="0" borderId="23" xfId="0" applyFont="1" applyBorder="1" applyAlignment="1">
      <alignment horizontal="left"/>
    </xf>
    <xf numFmtId="0" fontId="13" fillId="0" borderId="69" xfId="0" applyFont="1" applyBorder="1" applyAlignment="1">
      <alignment horizontal="left"/>
    </xf>
    <xf numFmtId="0" fontId="13" fillId="0" borderId="47" xfId="0" applyFont="1" applyBorder="1" applyAlignment="1">
      <alignment horizontal="left"/>
    </xf>
    <xf numFmtId="3" fontId="14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6" fillId="0" borderId="0" xfId="5" applyNumberFormat="1" applyFont="1" applyBorder="1"/>
    <xf numFmtId="3" fontId="6" fillId="0" borderId="26" xfId="5" applyNumberFormat="1" applyFont="1" applyBorder="1"/>
    <xf numFmtId="0" fontId="13" fillId="0" borderId="44" xfId="0" applyFont="1" applyBorder="1" applyAlignment="1">
      <alignment horizontal="left"/>
    </xf>
    <xf numFmtId="4" fontId="14" fillId="4" borderId="20" xfId="0" applyNumberFormat="1" applyFont="1" applyFill="1" applyBorder="1"/>
    <xf numFmtId="3" fontId="14" fillId="4" borderId="24" xfId="0" applyNumberFormat="1" applyFont="1" applyFill="1" applyBorder="1"/>
    <xf numFmtId="0" fontId="13" fillId="0" borderId="16" xfId="0" applyFont="1" applyBorder="1" applyAlignment="1">
      <alignment horizontal="left"/>
    </xf>
    <xf numFmtId="3" fontId="11" fillId="3" borderId="30" xfId="2" applyNumberFormat="1" applyFont="1" applyFill="1" applyBorder="1"/>
    <xf numFmtId="3" fontId="11" fillId="3" borderId="31" xfId="2" applyNumberFormat="1" applyFont="1" applyFill="1" applyBorder="1"/>
    <xf numFmtId="4" fontId="12" fillId="3" borderId="22" xfId="0" applyNumberFormat="1" applyFont="1" applyFill="1" applyBorder="1" applyAlignment="1">
      <alignment horizontal="right"/>
    </xf>
    <xf numFmtId="4" fontId="12" fillId="3" borderId="29" xfId="0" applyNumberFormat="1" applyFont="1" applyFill="1" applyBorder="1" applyAlignment="1">
      <alignment horizontal="right"/>
    </xf>
    <xf numFmtId="3" fontId="12" fillId="3" borderId="30" xfId="0" applyNumberFormat="1" applyFont="1" applyFill="1" applyBorder="1"/>
    <xf numFmtId="3" fontId="12" fillId="3" borderId="30" xfId="0" applyNumberFormat="1" applyFont="1" applyFill="1" applyBorder="1" applyAlignment="1">
      <alignment horizontal="right"/>
    </xf>
    <xf numFmtId="3" fontId="12" fillId="3" borderId="31" xfId="0" applyNumberFormat="1" applyFont="1" applyFill="1" applyBorder="1"/>
    <xf numFmtId="3" fontId="22" fillId="5" borderId="24" xfId="3" applyNumberFormat="1" applyFont="1" applyFill="1" applyBorder="1"/>
    <xf numFmtId="4" fontId="12" fillId="3" borderId="10" xfId="3" applyNumberFormat="1" applyFont="1" applyFill="1" applyBorder="1"/>
    <xf numFmtId="4" fontId="22" fillId="3" borderId="10" xfId="3" applyNumberFormat="1" applyFont="1" applyFill="1" applyBorder="1"/>
    <xf numFmtId="4" fontId="22" fillId="3" borderId="29" xfId="3" applyNumberFormat="1" applyFont="1" applyFill="1" applyBorder="1"/>
    <xf numFmtId="0" fontId="12" fillId="3" borderId="1" xfId="2" applyFont="1" applyFill="1" applyBorder="1" applyAlignment="1">
      <alignment horizontal="center"/>
    </xf>
    <xf numFmtId="0" fontId="11" fillId="3" borderId="1" xfId="2" applyFont="1" applyFill="1" applyBorder="1" applyAlignment="1">
      <alignment horizontal="left"/>
    </xf>
    <xf numFmtId="0" fontId="11" fillId="3" borderId="8" xfId="2" applyFont="1" applyFill="1" applyBorder="1" applyAlignment="1">
      <alignment horizontal="center"/>
    </xf>
    <xf numFmtId="3" fontId="12" fillId="3" borderId="31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8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2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left"/>
    </xf>
    <xf numFmtId="0" fontId="12" fillId="3" borderId="28" xfId="0" applyFont="1" applyFill="1" applyBorder="1" applyAlignment="1">
      <alignment horizontal="center"/>
    </xf>
    <xf numFmtId="0" fontId="12" fillId="3" borderId="22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6" xfId="2" applyFont="1" applyFill="1" applyBorder="1" applyAlignment="1">
      <alignment horizontal="center" vertical="center"/>
    </xf>
    <xf numFmtId="0" fontId="12" fillId="3" borderId="1" xfId="0" applyFont="1" applyFill="1" applyBorder="1"/>
    <xf numFmtId="3" fontId="12" fillId="4" borderId="24" xfId="0" applyNumberFormat="1" applyFont="1" applyFill="1" applyBorder="1"/>
    <xf numFmtId="3" fontId="13" fillId="3" borderId="8" xfId="3" applyNumberFormat="1" applyFont="1" applyFill="1" applyBorder="1"/>
    <xf numFmtId="3" fontId="13" fillId="3" borderId="8" xfId="3" applyNumberFormat="1" applyFont="1" applyFill="1" applyBorder="1" applyAlignment="1">
      <alignment horizontal="right"/>
    </xf>
    <xf numFmtId="4" fontId="13" fillId="3" borderId="10" xfId="3" applyNumberFormat="1" applyFont="1" applyFill="1" applyBorder="1"/>
    <xf numFmtId="4" fontId="13" fillId="3" borderId="10" xfId="3" applyNumberFormat="1" applyFont="1" applyFill="1" applyBorder="1" applyAlignment="1">
      <alignment horizontal="right"/>
    </xf>
    <xf numFmtId="0" fontId="22" fillId="3" borderId="1" xfId="3" applyFont="1" applyFill="1" applyBorder="1"/>
    <xf numFmtId="0" fontId="25" fillId="3" borderId="1" xfId="3" applyFont="1" applyFill="1" applyBorder="1"/>
    <xf numFmtId="0" fontId="22" fillId="3" borderId="22" xfId="3" applyFont="1" applyFill="1" applyBorder="1"/>
    <xf numFmtId="0" fontId="25" fillId="3" borderId="22" xfId="3" applyFont="1" applyFill="1" applyBorder="1"/>
    <xf numFmtId="0" fontId="19" fillId="0" borderId="0" xfId="0" applyFont="1" applyAlignment="1">
      <alignment horizontal="left"/>
    </xf>
    <xf numFmtId="4" fontId="12" fillId="3" borderId="1" xfId="3" applyNumberFormat="1" applyFont="1" applyFill="1" applyBorder="1" applyAlignment="1">
      <alignment horizontal="right"/>
    </xf>
    <xf numFmtId="4" fontId="12" fillId="3" borderId="10" xfId="3" applyNumberFormat="1" applyFont="1" applyFill="1" applyBorder="1" applyAlignment="1">
      <alignment horizontal="right"/>
    </xf>
    <xf numFmtId="0" fontId="24" fillId="0" borderId="8" xfId="3" applyFont="1" applyBorder="1" applyAlignment="1">
      <alignment horizontal="right"/>
    </xf>
    <xf numFmtId="0" fontId="30" fillId="3" borderId="8" xfId="4" applyFont="1" applyFill="1" applyBorder="1" applyAlignment="1">
      <alignment horizontal="right"/>
    </xf>
    <xf numFmtId="0" fontId="34" fillId="3" borderId="8" xfId="4" applyFont="1" applyFill="1" applyBorder="1" applyAlignment="1">
      <alignment horizontal="right"/>
    </xf>
    <xf numFmtId="0" fontId="28" fillId="3" borderId="8" xfId="4" applyFont="1" applyFill="1" applyBorder="1" applyAlignment="1">
      <alignment horizontal="right"/>
    </xf>
    <xf numFmtId="0" fontId="24" fillId="0" borderId="4" xfId="3" applyFont="1" applyBorder="1" applyAlignment="1">
      <alignment horizontal="right"/>
    </xf>
    <xf numFmtId="0" fontId="28" fillId="3" borderId="28" xfId="4" applyFont="1" applyFill="1" applyBorder="1" applyAlignment="1">
      <alignment horizontal="right"/>
    </xf>
    <xf numFmtId="0" fontId="12" fillId="3" borderId="22" xfId="4" applyFont="1" applyFill="1" applyBorder="1" applyAlignment="1">
      <alignment horizontal="center"/>
    </xf>
    <xf numFmtId="0" fontId="28" fillId="7" borderId="17" xfId="3" applyFont="1" applyFill="1" applyBorder="1" applyAlignment="1">
      <alignment horizontal="right"/>
    </xf>
    <xf numFmtId="3" fontId="12" fillId="3" borderId="31" xfId="3" applyNumberFormat="1" applyFont="1" applyFill="1" applyBorder="1"/>
    <xf numFmtId="4" fontId="11" fillId="3" borderId="1" xfId="3" applyNumberFormat="1" applyFont="1" applyFill="1" applyBorder="1" applyAlignment="1">
      <alignment horizontal="right"/>
    </xf>
    <xf numFmtId="4" fontId="11" fillId="3" borderId="10" xfId="3" applyNumberFormat="1" applyFont="1" applyFill="1" applyBorder="1" applyAlignment="1">
      <alignment horizontal="right"/>
    </xf>
    <xf numFmtId="4" fontId="11" fillId="3" borderId="1" xfId="3" applyNumberFormat="1" applyFont="1" applyFill="1" applyBorder="1"/>
    <xf numFmtId="4" fontId="11" fillId="3" borderId="10" xfId="3" applyNumberFormat="1" applyFont="1" applyFill="1" applyBorder="1"/>
    <xf numFmtId="3" fontId="37" fillId="0" borderId="0" xfId="5" applyNumberFormat="1" applyFont="1" applyBorder="1"/>
    <xf numFmtId="3" fontId="6" fillId="0" borderId="5" xfId="5" applyNumberFormat="1" applyFont="1" applyBorder="1"/>
    <xf numFmtId="4" fontId="22" fillId="0" borderId="22" xfId="0" applyNumberFormat="1" applyFont="1" applyFill="1" applyBorder="1" applyAlignment="1">
      <alignment horizontal="center" vertical="center" wrapText="1"/>
    </xf>
    <xf numFmtId="3" fontId="7" fillId="0" borderId="4" xfId="0" applyNumberFormat="1" applyFont="1" applyBorder="1"/>
    <xf numFmtId="3" fontId="7" fillId="0" borderId="5" xfId="0" applyNumberFormat="1" applyFont="1" applyBorder="1"/>
    <xf numFmtId="4" fontId="7" fillId="0" borderId="5" xfId="0" applyNumberFormat="1" applyFont="1" applyBorder="1"/>
    <xf numFmtId="4" fontId="7" fillId="0" borderId="7" xfId="0" applyNumberFormat="1" applyFont="1" applyBorder="1"/>
    <xf numFmtId="3" fontId="7" fillId="0" borderId="40" xfId="0" applyNumberFormat="1" applyFont="1" applyBorder="1"/>
    <xf numFmtId="4" fontId="7" fillId="0" borderId="6" xfId="0" applyNumberFormat="1" applyFont="1" applyBorder="1"/>
    <xf numFmtId="3" fontId="7" fillId="0" borderId="8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7" fillId="0" borderId="10" xfId="0" applyNumberFormat="1" applyFont="1" applyBorder="1"/>
    <xf numFmtId="3" fontId="7" fillId="0" borderId="30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5" xfId="0" applyNumberFormat="1" applyFont="1" applyBorder="1"/>
    <xf numFmtId="4" fontId="7" fillId="0" borderId="13" xfId="0" applyNumberFormat="1" applyFont="1" applyBorder="1"/>
    <xf numFmtId="4" fontId="36" fillId="0" borderId="0" xfId="5" applyNumberFormat="1" applyFont="1" applyAlignment="1">
      <alignment horizontal="right"/>
    </xf>
    <xf numFmtId="4" fontId="22" fillId="0" borderId="32" xfId="0" applyNumberFormat="1" applyFont="1" applyFill="1" applyBorder="1" applyAlignment="1">
      <alignment horizontal="center" vertical="center" wrapText="1"/>
    </xf>
    <xf numFmtId="0" fontId="14" fillId="0" borderId="70" xfId="0" applyFont="1" applyBorder="1" applyAlignment="1"/>
    <xf numFmtId="0" fontId="14" fillId="0" borderId="3" xfId="0" applyFont="1" applyBorder="1" applyAlignment="1"/>
    <xf numFmtId="0" fontId="14" fillId="0" borderId="16" xfId="0" applyFont="1" applyBorder="1" applyAlignment="1"/>
    <xf numFmtId="0" fontId="14" fillId="0" borderId="43" xfId="0" applyFont="1" applyBorder="1" applyAlignment="1"/>
    <xf numFmtId="3" fontId="12" fillId="3" borderId="30" xfId="5" applyNumberFormat="1" applyFont="1" applyFill="1" applyBorder="1" applyAlignment="1">
      <alignment horizontal="right"/>
    </xf>
    <xf numFmtId="4" fontId="22" fillId="0" borderId="29" xfId="0" applyNumberFormat="1" applyFont="1" applyFill="1" applyBorder="1" applyAlignment="1">
      <alignment horizontal="center" vertical="center" wrapText="1"/>
    </xf>
    <xf numFmtId="3" fontId="12" fillId="7" borderId="41" xfId="3" applyNumberFormat="1" applyFont="1" applyFill="1" applyBorder="1"/>
    <xf numFmtId="4" fontId="21" fillId="0" borderId="0" xfId="5" applyNumberFormat="1" applyFont="1" applyFill="1" applyBorder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3" fontId="13" fillId="3" borderId="30" xfId="5" applyNumberFormat="1" applyFont="1" applyFill="1" applyBorder="1" applyAlignment="1">
      <alignment horizontal="right"/>
    </xf>
    <xf numFmtId="4" fontId="12" fillId="3" borderId="22" xfId="3" applyNumberFormat="1" applyFont="1" applyFill="1" applyBorder="1"/>
    <xf numFmtId="4" fontId="12" fillId="3" borderId="29" xfId="3" applyNumberFormat="1" applyFont="1" applyFill="1" applyBorder="1"/>
    <xf numFmtId="4" fontId="12" fillId="7" borderId="18" xfId="3" applyNumberFormat="1" applyFont="1" applyFill="1" applyBorder="1"/>
    <xf numFmtId="4" fontId="12" fillId="7" borderId="19" xfId="3" applyNumberFormat="1" applyFont="1" applyFill="1" applyBorder="1"/>
    <xf numFmtId="4" fontId="36" fillId="0" borderId="0" xfId="5" applyNumberFormat="1" applyFont="1" applyFill="1" applyAlignment="1">
      <alignment horizontal="center"/>
    </xf>
    <xf numFmtId="0" fontId="18" fillId="0" borderId="0" xfId="0" applyFont="1" applyAlignment="1">
      <alignment horizontal="left"/>
    </xf>
    <xf numFmtId="3" fontId="6" fillId="0" borderId="50" xfId="5" applyNumberFormat="1" applyFont="1" applyBorder="1"/>
    <xf numFmtId="4" fontId="37" fillId="0" borderId="50" xfId="5" applyNumberFormat="1" applyFont="1" applyBorder="1"/>
    <xf numFmtId="3" fontId="14" fillId="4" borderId="48" xfId="0" applyNumberFormat="1" applyFont="1" applyFill="1" applyBorder="1"/>
    <xf numFmtId="3" fontId="14" fillId="4" borderId="52" xfId="0" applyNumberFormat="1" applyFont="1" applyFill="1" applyBorder="1"/>
    <xf numFmtId="4" fontId="14" fillId="4" borderId="52" xfId="0" applyNumberFormat="1" applyFont="1" applyFill="1" applyBorder="1"/>
    <xf numFmtId="4" fontId="14" fillId="4" borderId="50" xfId="0" applyNumberFormat="1" applyFont="1" applyFill="1" applyBorder="1"/>
    <xf numFmtId="3" fontId="14" fillId="4" borderId="41" xfId="0" applyNumberFormat="1" applyFont="1" applyFill="1" applyBorder="1"/>
    <xf numFmtId="4" fontId="14" fillId="4" borderId="49" xfId="0" applyNumberFormat="1" applyFont="1" applyFill="1" applyBorder="1"/>
    <xf numFmtId="3" fontId="37" fillId="0" borderId="50" xfId="5" applyNumberFormat="1" applyFont="1" applyBorder="1"/>
    <xf numFmtId="0" fontId="36" fillId="0" borderId="50" xfId="5" applyFont="1" applyBorder="1"/>
    <xf numFmtId="4" fontId="14" fillId="4" borderId="46" xfId="0" applyNumberFormat="1" applyFont="1" applyFill="1" applyBorder="1"/>
    <xf numFmtId="4" fontId="7" fillId="0" borderId="42" xfId="0" applyNumberFormat="1" applyFont="1" applyBorder="1"/>
    <xf numFmtId="4" fontId="7" fillId="0" borderId="53" xfId="0" applyNumberFormat="1" applyFont="1" applyBorder="1"/>
    <xf numFmtId="4" fontId="7" fillId="0" borderId="65" xfId="0" applyNumberFormat="1" applyFont="1" applyBorder="1"/>
    <xf numFmtId="4" fontId="7" fillId="0" borderId="40" xfId="0" applyNumberFormat="1" applyFont="1" applyBorder="1"/>
    <xf numFmtId="4" fontId="7" fillId="0" borderId="30" xfId="0" applyNumberFormat="1" applyFont="1" applyBorder="1"/>
    <xf numFmtId="4" fontId="7" fillId="0" borderId="45" xfId="0" applyNumberFormat="1" applyFont="1" applyBorder="1"/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12" fillId="3" borderId="9" xfId="3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1" fillId="3" borderId="32" xfId="4" applyFont="1" applyFill="1" applyBorder="1" applyAlignment="1">
      <alignment horizontal="left"/>
    </xf>
    <xf numFmtId="0" fontId="12" fillId="3" borderId="9" xfId="0" applyFont="1" applyFill="1" applyBorder="1"/>
    <xf numFmtId="4" fontId="11" fillId="3" borderId="30" xfId="3" applyNumberFormat="1" applyFont="1" applyFill="1" applyBorder="1" applyAlignment="1">
      <alignment horizontal="right"/>
    </xf>
    <xf numFmtId="4" fontId="12" fillId="3" borderId="30" xfId="3" applyNumberFormat="1" applyFont="1" applyFill="1" applyBorder="1"/>
    <xf numFmtId="4" fontId="11" fillId="3" borderId="30" xfId="3" applyNumberFormat="1" applyFont="1" applyFill="1" applyBorder="1"/>
    <xf numFmtId="4" fontId="12" fillId="3" borderId="30" xfId="3" applyNumberFormat="1" applyFont="1" applyFill="1" applyBorder="1" applyAlignment="1">
      <alignment horizontal="right"/>
    </xf>
    <xf numFmtId="4" fontId="12" fillId="3" borderId="45" xfId="3" applyNumberFormat="1" applyFont="1" applyFill="1" applyBorder="1"/>
    <xf numFmtId="4" fontId="12" fillId="7" borderId="52" xfId="3" applyNumberFormat="1" applyFont="1" applyFill="1" applyBorder="1"/>
    <xf numFmtId="4" fontId="14" fillId="4" borderId="24" xfId="0" applyNumberFormat="1" applyFont="1" applyFill="1" applyBorder="1"/>
    <xf numFmtId="3" fontId="12" fillId="3" borderId="28" xfId="3" applyNumberFormat="1" applyFont="1" applyFill="1" applyBorder="1"/>
    <xf numFmtId="3" fontId="12" fillId="7" borderId="17" xfId="3" applyNumberFormat="1" applyFont="1" applyFill="1" applyBorder="1"/>
    <xf numFmtId="4" fontId="11" fillId="3" borderId="9" xfId="3" applyNumberFormat="1" applyFont="1" applyFill="1" applyBorder="1" applyAlignment="1">
      <alignment horizontal="right"/>
    </xf>
    <xf numFmtId="4" fontId="12" fillId="3" borderId="9" xfId="3" applyNumberFormat="1" applyFont="1" applyFill="1" applyBorder="1"/>
    <xf numFmtId="4" fontId="11" fillId="3" borderId="9" xfId="3" applyNumberFormat="1" applyFont="1" applyFill="1" applyBorder="1"/>
    <xf numFmtId="4" fontId="12" fillId="3" borderId="9" xfId="3" applyNumberFormat="1" applyFont="1" applyFill="1" applyBorder="1" applyAlignment="1">
      <alignment horizontal="right"/>
    </xf>
    <xf numFmtId="4" fontId="12" fillId="3" borderId="32" xfId="3" applyNumberFormat="1" applyFont="1" applyFill="1" applyBorder="1"/>
    <xf numFmtId="4" fontId="12" fillId="7" borderId="20" xfId="3" applyNumberFormat="1" applyFont="1" applyFill="1" applyBorder="1"/>
    <xf numFmtId="0" fontId="6" fillId="7" borderId="20" xfId="3" applyFont="1" applyFill="1" applyBorder="1" applyAlignment="1">
      <alignment horizontal="left"/>
    </xf>
    <xf numFmtId="4" fontId="11" fillId="3" borderId="75" xfId="3" applyNumberFormat="1" applyFont="1" applyFill="1" applyBorder="1" applyAlignment="1">
      <alignment horizontal="right"/>
    </xf>
    <xf numFmtId="4" fontId="12" fillId="3" borderId="75" xfId="3" applyNumberFormat="1" applyFont="1" applyFill="1" applyBorder="1"/>
    <xf numFmtId="4" fontId="11" fillId="3" borderId="75" xfId="3" applyNumberFormat="1" applyFont="1" applyFill="1" applyBorder="1"/>
    <xf numFmtId="4" fontId="12" fillId="3" borderId="75" xfId="3" applyNumberFormat="1" applyFont="1" applyFill="1" applyBorder="1" applyAlignment="1">
      <alignment horizontal="right"/>
    </xf>
    <xf numFmtId="4" fontId="12" fillId="3" borderId="76" xfId="3" applyNumberFormat="1" applyFont="1" applyFill="1" applyBorder="1"/>
    <xf numFmtId="4" fontId="12" fillId="7" borderId="71" xfId="3" applyNumberFormat="1" applyFont="1" applyFill="1" applyBorder="1"/>
    <xf numFmtId="4" fontId="14" fillId="4" borderId="21" xfId="0" applyNumberFormat="1" applyFont="1" applyFill="1" applyBorder="1"/>
    <xf numFmtId="4" fontId="7" fillId="0" borderId="33" xfId="0" applyNumberFormat="1" applyFont="1" applyBorder="1"/>
    <xf numFmtId="4" fontId="7" fillId="0" borderId="75" xfId="0" applyNumberFormat="1" applyFont="1" applyBorder="1"/>
    <xf numFmtId="4" fontId="7" fillId="0" borderId="76" xfId="0" applyNumberFormat="1" applyFont="1" applyBorder="1"/>
    <xf numFmtId="0" fontId="5" fillId="5" borderId="46" xfId="3" applyFill="1" applyBorder="1"/>
    <xf numFmtId="4" fontId="22" fillId="3" borderId="9" xfId="3" applyNumberFormat="1" applyFont="1" applyFill="1" applyBorder="1"/>
    <xf numFmtId="3" fontId="22" fillId="3" borderId="28" xfId="3" applyNumberFormat="1" applyFont="1" applyFill="1" applyBorder="1"/>
    <xf numFmtId="4" fontId="22" fillId="3" borderId="32" xfId="3" applyNumberFormat="1" applyFont="1" applyFill="1" applyBorder="1"/>
    <xf numFmtId="4" fontId="22" fillId="5" borderId="20" xfId="3" applyNumberFormat="1" applyFont="1" applyFill="1" applyBorder="1"/>
    <xf numFmtId="4" fontId="13" fillId="3" borderId="9" xfId="3" applyNumberFormat="1" applyFont="1" applyFill="1" applyBorder="1"/>
    <xf numFmtId="4" fontId="13" fillId="3" borderId="9" xfId="3" applyNumberFormat="1" applyFont="1" applyFill="1" applyBorder="1" applyAlignment="1">
      <alignment horizontal="right"/>
    </xf>
    <xf numFmtId="3" fontId="25" fillId="0" borderId="1" xfId="0" applyNumberFormat="1" applyFont="1" applyBorder="1"/>
    <xf numFmtId="4" fontId="36" fillId="0" borderId="1" xfId="5" applyNumberFormat="1" applyFont="1" applyBorder="1"/>
    <xf numFmtId="4" fontId="36" fillId="0" borderId="0" xfId="5" applyNumberFormat="1" applyFont="1" applyAlignment="1">
      <alignment horizontal="center"/>
    </xf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4" fontId="25" fillId="0" borderId="1" xfId="0" applyNumberFormat="1" applyFont="1" applyBorder="1"/>
    <xf numFmtId="4" fontId="13" fillId="3" borderId="30" xfId="5" applyNumberFormat="1" applyFont="1" applyFill="1" applyBorder="1" applyAlignment="1">
      <alignment horizontal="right"/>
    </xf>
    <xf numFmtId="4" fontId="4" fillId="0" borderId="0" xfId="5" applyNumberFormat="1" applyAlignment="1">
      <alignment horizontal="center"/>
    </xf>
    <xf numFmtId="3" fontId="13" fillId="0" borderId="11" xfId="0" applyNumberFormat="1" applyFont="1" applyBorder="1" applyAlignment="1">
      <alignment horizontal="center" vertical="center" wrapText="1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0" xfId="5" applyNumberFormat="1" applyFont="1" applyFill="1" applyBorder="1" applyAlignment="1">
      <alignment horizontal="center"/>
    </xf>
    <xf numFmtId="3" fontId="22" fillId="3" borderId="5" xfId="3" applyNumberFormat="1" applyFont="1" applyFill="1" applyBorder="1"/>
    <xf numFmtId="1" fontId="12" fillId="3" borderId="1" xfId="3" applyNumberFormat="1" applyFont="1" applyFill="1" applyBorder="1" applyAlignment="1">
      <alignment horizontal="right"/>
    </xf>
    <xf numFmtId="3" fontId="11" fillId="3" borderId="5" xfId="3" applyNumberFormat="1" applyFont="1" applyFill="1" applyBorder="1" applyAlignment="1">
      <alignment horizontal="right"/>
    </xf>
    <xf numFmtId="3" fontId="22" fillId="3" borderId="40" xfId="3" applyNumberFormat="1" applyFont="1" applyFill="1" applyBorder="1"/>
    <xf numFmtId="3" fontId="12" fillId="7" borderId="24" xfId="3" applyNumberFormat="1" applyFont="1" applyFill="1" applyBorder="1"/>
    <xf numFmtId="4" fontId="20" fillId="8" borderId="24" xfId="5" applyNumberFormat="1" applyFont="1" applyFill="1" applyBorder="1" applyAlignment="1">
      <alignment horizontal="center"/>
    </xf>
    <xf numFmtId="3" fontId="13" fillId="0" borderId="12" xfId="0" applyNumberFormat="1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3" fontId="6" fillId="0" borderId="1" xfId="0" applyNumberFormat="1" applyFont="1" applyFill="1" applyBorder="1"/>
    <xf numFmtId="4" fontId="6" fillId="0" borderId="1" xfId="0" applyNumberFormat="1" applyFont="1" applyFill="1" applyBorder="1"/>
    <xf numFmtId="3" fontId="8" fillId="0" borderId="26" xfId="0" applyNumberFormat="1" applyFont="1" applyFill="1" applyBorder="1" applyAlignment="1">
      <alignment horizontal="right"/>
    </xf>
    <xf numFmtId="4" fontId="8" fillId="0" borderId="26" xfId="0" applyNumberFormat="1" applyFont="1" applyFill="1" applyBorder="1" applyAlignment="1">
      <alignment horizontal="right"/>
    </xf>
    <xf numFmtId="4" fontId="8" fillId="0" borderId="27" xfId="0" applyNumberFormat="1" applyFont="1" applyFill="1" applyBorder="1" applyAlignment="1">
      <alignment horizontal="right"/>
    </xf>
    <xf numFmtId="4" fontId="8" fillId="0" borderId="10" xfId="0" applyNumberFormat="1" applyFont="1" applyFill="1" applyBorder="1" applyAlignment="1">
      <alignment horizontal="right"/>
    </xf>
    <xf numFmtId="4" fontId="6" fillId="0" borderId="10" xfId="0" applyNumberFormat="1" applyFont="1" applyFill="1" applyBorder="1"/>
    <xf numFmtId="3" fontId="8" fillId="0" borderId="51" xfId="0" applyNumberFormat="1" applyFont="1" applyFill="1" applyBorder="1" applyAlignment="1">
      <alignment horizontal="right"/>
    </xf>
    <xf numFmtId="3" fontId="8" fillId="0" borderId="30" xfId="0" applyNumberFormat="1" applyFont="1" applyFill="1" applyBorder="1" applyAlignment="1">
      <alignment horizontal="right"/>
    </xf>
    <xf numFmtId="3" fontId="6" fillId="0" borderId="30" xfId="0" applyNumberFormat="1" applyFont="1" applyFill="1" applyBorder="1"/>
    <xf numFmtId="3" fontId="12" fillId="3" borderId="9" xfId="3" applyNumberFormat="1" applyFont="1" applyFill="1" applyBorder="1"/>
    <xf numFmtId="3" fontId="22" fillId="3" borderId="9" xfId="3" applyNumberFormat="1" applyFont="1" applyFill="1" applyBorder="1"/>
    <xf numFmtId="3" fontId="22" fillId="3" borderId="32" xfId="3" applyNumberFormat="1" applyFont="1" applyFill="1" applyBorder="1"/>
    <xf numFmtId="3" fontId="22" fillId="5" borderId="20" xfId="3" applyNumberFormat="1" applyFont="1" applyFill="1" applyBorder="1"/>
    <xf numFmtId="3" fontId="22" fillId="3" borderId="12" xfId="3" applyNumberFormat="1" applyFont="1" applyFill="1" applyBorder="1"/>
    <xf numFmtId="3" fontId="3" fillId="0" borderId="0" xfId="5" applyNumberFormat="1" applyFont="1"/>
    <xf numFmtId="4" fontId="3" fillId="0" borderId="0" xfId="5" applyNumberFormat="1" applyFont="1"/>
    <xf numFmtId="3" fontId="24" fillId="0" borderId="0" xfId="5" applyNumberFormat="1" applyFont="1"/>
    <xf numFmtId="4" fontId="24" fillId="0" borderId="0" xfId="5" applyNumberFormat="1" applyFont="1"/>
    <xf numFmtId="3" fontId="21" fillId="0" borderId="0" xfId="5" applyNumberFormat="1" applyFont="1" applyAlignment="1">
      <alignment vertical="center"/>
    </xf>
    <xf numFmtId="4" fontId="21" fillId="0" borderId="0" xfId="5" applyNumberFormat="1" applyFont="1" applyAlignment="1">
      <alignment vertical="center"/>
    </xf>
    <xf numFmtId="3" fontId="22" fillId="0" borderId="0" xfId="5" applyNumberFormat="1" applyFont="1" applyAlignment="1">
      <alignment vertical="center" wrapText="1"/>
    </xf>
    <xf numFmtId="3" fontId="13" fillId="0" borderId="0" xfId="5" applyNumberFormat="1" applyFont="1" applyAlignment="1">
      <alignment vertical="center" wrapText="1"/>
    </xf>
    <xf numFmtId="3" fontId="13" fillId="0" borderId="0" xfId="5" applyNumberFormat="1" applyFont="1" applyAlignment="1">
      <alignment vertical="center"/>
    </xf>
    <xf numFmtId="4" fontId="13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4" fontId="21" fillId="0" borderId="0" xfId="5" applyNumberFormat="1" applyFont="1" applyAlignment="1">
      <alignment horizontal="center" vertical="center"/>
    </xf>
    <xf numFmtId="4" fontId="13" fillId="0" borderId="0" xfId="5" applyNumberFormat="1" applyFont="1" applyAlignment="1">
      <alignment horizontal="center" vertical="center"/>
    </xf>
    <xf numFmtId="0" fontId="9" fillId="0" borderId="0" xfId="0" applyFont="1"/>
    <xf numFmtId="0" fontId="18" fillId="0" borderId="0" xfId="0" applyFont="1"/>
    <xf numFmtId="0" fontId="19" fillId="0" borderId="0" xfId="0" applyFont="1"/>
    <xf numFmtId="0" fontId="37" fillId="0" borderId="0" xfId="5" applyFont="1" applyAlignment="1">
      <alignment vertical="center"/>
    </xf>
    <xf numFmtId="0" fontId="37" fillId="0" borderId="18" xfId="5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4" fontId="22" fillId="0" borderId="22" xfId="0" applyNumberFormat="1" applyFont="1" applyBorder="1" applyAlignment="1">
      <alignment horizontal="center" vertical="center" wrapText="1"/>
    </xf>
    <xf numFmtId="4" fontId="22" fillId="0" borderId="32" xfId="0" applyNumberFormat="1" applyFont="1" applyBorder="1" applyAlignment="1">
      <alignment horizontal="center" vertical="center" wrapText="1"/>
    </xf>
    <xf numFmtId="4" fontId="22" fillId="0" borderId="29" xfId="0" applyNumberFormat="1" applyFont="1" applyBorder="1" applyAlignment="1">
      <alignment horizontal="center" vertical="center" wrapText="1"/>
    </xf>
    <xf numFmtId="0" fontId="8" fillId="0" borderId="5" xfId="3" applyFont="1" applyBorder="1" applyAlignment="1">
      <alignment horizontal="center"/>
    </xf>
    <xf numFmtId="0" fontId="6" fillId="0" borderId="40" xfId="3" applyFont="1" applyBorder="1"/>
    <xf numFmtId="0" fontId="8" fillId="0" borderId="6" xfId="3" applyFont="1" applyBorder="1"/>
    <xf numFmtId="3" fontId="36" fillId="0" borderId="25" xfId="5" applyNumberFormat="1" applyFont="1" applyBorder="1"/>
    <xf numFmtId="3" fontId="36" fillId="0" borderId="26" xfId="5" applyNumberFormat="1" applyFont="1" applyBorder="1"/>
    <xf numFmtId="3" fontId="36" fillId="0" borderId="5" xfId="5" applyNumberFormat="1" applyFont="1" applyBorder="1"/>
    <xf numFmtId="4" fontId="25" fillId="0" borderId="26" xfId="5" applyNumberFormat="1" applyFont="1" applyBorder="1"/>
    <xf numFmtId="4" fontId="36" fillId="0" borderId="26" xfId="5" applyNumberFormat="1" applyFont="1" applyBorder="1"/>
    <xf numFmtId="4" fontId="36" fillId="0" borderId="27" xfId="5" applyNumberFormat="1" applyFont="1" applyBorder="1"/>
    <xf numFmtId="3" fontId="7" fillId="0" borderId="40" xfId="5" applyNumberFormat="1" applyFont="1" applyBorder="1"/>
    <xf numFmtId="3" fontId="7" fillId="0" borderId="5" xfId="5" applyNumberFormat="1" applyFont="1" applyBorder="1"/>
    <xf numFmtId="3" fontId="7" fillId="0" borderId="6" xfId="5" applyNumberFormat="1" applyFont="1" applyBorder="1"/>
    <xf numFmtId="4" fontId="7" fillId="0" borderId="5" xfId="5" applyNumberFormat="1" applyFont="1" applyBorder="1"/>
    <xf numFmtId="4" fontId="7" fillId="0" borderId="7" xfId="5" applyNumberFormat="1" applyFont="1" applyBorder="1"/>
    <xf numFmtId="3" fontId="7" fillId="0" borderId="51" xfId="5" applyNumberFormat="1" applyFont="1" applyBorder="1"/>
    <xf numFmtId="3" fontId="7" fillId="0" borderId="26" xfId="5" applyNumberFormat="1" applyFont="1" applyBorder="1"/>
    <xf numFmtId="3" fontId="7" fillId="0" borderId="1" xfId="5" applyNumberFormat="1" applyFont="1" applyBorder="1"/>
    <xf numFmtId="4" fontId="7" fillId="0" borderId="26" xfId="5" applyNumberFormat="1" applyFont="1" applyBorder="1"/>
    <xf numFmtId="4" fontId="7" fillId="0" borderId="27" xfId="5" applyNumberFormat="1" applyFont="1" applyBorder="1"/>
    <xf numFmtId="0" fontId="11" fillId="3" borderId="30" xfId="3" applyFont="1" applyFill="1" applyBorder="1"/>
    <xf numFmtId="0" fontId="8" fillId="3" borderId="9" xfId="3" applyFont="1" applyFill="1" applyBorder="1"/>
    <xf numFmtId="0" fontId="24" fillId="0" borderId="66" xfId="3" applyFont="1" applyBorder="1" applyAlignment="1">
      <alignment horizontal="center"/>
    </xf>
    <xf numFmtId="0" fontId="25" fillId="0" borderId="30" xfId="3" applyFont="1" applyBorder="1"/>
    <xf numFmtId="0" fontId="25" fillId="0" borderId="9" xfId="3" applyFont="1" applyBorder="1"/>
    <xf numFmtId="0" fontId="25" fillId="0" borderId="9" xfId="3" applyFont="1" applyBorder="1" applyAlignment="1">
      <alignment horizontal="left"/>
    </xf>
    <xf numFmtId="3" fontId="36" fillId="0" borderId="8" xfId="5" applyNumberFormat="1" applyFont="1" applyBorder="1"/>
    <xf numFmtId="3" fontId="36" fillId="0" borderId="1" xfId="5" applyNumberFormat="1" applyFont="1" applyBorder="1"/>
    <xf numFmtId="4" fontId="25" fillId="0" borderId="1" xfId="5" applyNumberFormat="1" applyFont="1" applyBorder="1"/>
    <xf numFmtId="4" fontId="36" fillId="0" borderId="10" xfId="5" applyNumberFormat="1" applyFont="1" applyBorder="1"/>
    <xf numFmtId="3" fontId="7" fillId="0" borderId="30" xfId="5" applyNumberFormat="1" applyFont="1" applyBorder="1"/>
    <xf numFmtId="3" fontId="7" fillId="0" borderId="9" xfId="5" applyNumberFormat="1" applyFont="1" applyBorder="1"/>
    <xf numFmtId="4" fontId="7" fillId="0" borderId="1" xfId="5" applyNumberFormat="1" applyFont="1" applyBorder="1"/>
    <xf numFmtId="4" fontId="7" fillId="0" borderId="10" xfId="5" applyNumberFormat="1" applyFont="1" applyBorder="1"/>
    <xf numFmtId="0" fontId="8" fillId="0" borderId="9" xfId="0" applyFont="1" applyBorder="1" applyAlignment="1">
      <alignment horizontal="left"/>
    </xf>
    <xf numFmtId="0" fontId="26" fillId="3" borderId="66" xfId="3" applyFont="1" applyFill="1" applyBorder="1" applyAlignment="1">
      <alignment horizontal="center"/>
    </xf>
    <xf numFmtId="0" fontId="8" fillId="0" borderId="9" xfId="3" applyFont="1" applyBorder="1"/>
    <xf numFmtId="0" fontId="25" fillId="0" borderId="31" xfId="3" applyFont="1" applyBorder="1"/>
    <xf numFmtId="0" fontId="25" fillId="0" borderId="22" xfId="3" applyFont="1" applyBorder="1" applyAlignment="1">
      <alignment horizontal="center"/>
    </xf>
    <xf numFmtId="0" fontId="25" fillId="0" borderId="32" xfId="3" applyFont="1" applyBorder="1"/>
    <xf numFmtId="3" fontId="37" fillId="0" borderId="0" xfId="5" applyNumberFormat="1" applyFont="1"/>
    <xf numFmtId="4" fontId="37" fillId="0" borderId="0" xfId="5" applyNumberFormat="1" applyFont="1"/>
    <xf numFmtId="3" fontId="13" fillId="0" borderId="50" xfId="5" applyNumberFormat="1" applyFont="1" applyBorder="1"/>
    <xf numFmtId="3" fontId="7" fillId="0" borderId="50" xfId="5" applyNumberFormat="1" applyFont="1" applyBorder="1"/>
    <xf numFmtId="4" fontId="7" fillId="0" borderId="50" xfId="5" applyNumberFormat="1" applyFont="1" applyBorder="1"/>
    <xf numFmtId="4" fontId="13" fillId="0" borderId="50" xfId="5" applyNumberFormat="1" applyFont="1" applyBorder="1"/>
    <xf numFmtId="0" fontId="7" fillId="0" borderId="5" xfId="3" applyFont="1" applyBorder="1" applyAlignment="1">
      <alignment horizontal="center"/>
    </xf>
    <xf numFmtId="1" fontId="7" fillId="0" borderId="5" xfId="3" applyNumberFormat="1" applyFont="1" applyBorder="1" applyAlignment="1">
      <alignment horizontal="center"/>
    </xf>
    <xf numFmtId="0" fontId="25" fillId="0" borderId="5" xfId="3" applyFont="1" applyBorder="1"/>
    <xf numFmtId="0" fontId="25" fillId="0" borderId="6" xfId="3" applyFont="1" applyBorder="1"/>
    <xf numFmtId="3" fontId="36" fillId="0" borderId="4" xfId="5" applyNumberFormat="1" applyFont="1" applyBorder="1"/>
    <xf numFmtId="3" fontId="25" fillId="0" borderId="5" xfId="0" applyNumberFormat="1" applyFont="1" applyBorder="1"/>
    <xf numFmtId="4" fontId="25" fillId="0" borderId="5" xfId="5" applyNumberFormat="1" applyFont="1" applyBorder="1"/>
    <xf numFmtId="4" fontId="36" fillId="0" borderId="5" xfId="5" applyNumberFormat="1" applyFont="1" applyBorder="1"/>
    <xf numFmtId="4" fontId="36" fillId="0" borderId="7" xfId="5" applyNumberFormat="1" applyFont="1" applyBorder="1"/>
    <xf numFmtId="4" fontId="7" fillId="0" borderId="6" xfId="5" applyNumberFormat="1" applyFont="1" applyBorder="1"/>
    <xf numFmtId="3" fontId="7" fillId="0" borderId="4" xfId="5" applyNumberFormat="1" applyFont="1" applyBorder="1"/>
    <xf numFmtId="0" fontId="7" fillId="0" borderId="1" xfId="3" applyFont="1" applyBorder="1" applyAlignment="1">
      <alignment horizontal="center"/>
    </xf>
    <xf numFmtId="1" fontId="7" fillId="0" borderId="1" xfId="3" applyNumberFormat="1" applyFont="1" applyBorder="1" applyAlignment="1">
      <alignment horizontal="center"/>
    </xf>
    <xf numFmtId="0" fontId="25" fillId="0" borderId="1" xfId="3" applyFont="1" applyBorder="1"/>
    <xf numFmtId="4" fontId="7" fillId="0" borderId="9" xfId="5" applyNumberFormat="1" applyFont="1" applyBorder="1"/>
    <xf numFmtId="3" fontId="7" fillId="0" borderId="8" xfId="5" applyNumberFormat="1" applyFont="1" applyBorder="1"/>
    <xf numFmtId="0" fontId="8" fillId="0" borderId="1" xfId="0" applyFont="1" applyBorder="1" applyAlignment="1">
      <alignment horizontal="left"/>
    </xf>
    <xf numFmtId="1" fontId="24" fillId="0" borderId="1" xfId="3" applyNumberFormat="1" applyFont="1" applyBorder="1" applyAlignment="1">
      <alignment horizontal="center"/>
    </xf>
    <xf numFmtId="0" fontId="7" fillId="0" borderId="40" xfId="3" applyFont="1" applyBorder="1"/>
    <xf numFmtId="0" fontId="7" fillId="0" borderId="6" xfId="3" applyFont="1" applyBorder="1"/>
    <xf numFmtId="0" fontId="7" fillId="0" borderId="9" xfId="3" applyFont="1" applyBorder="1"/>
    <xf numFmtId="0" fontId="7" fillId="0" borderId="30" xfId="3" applyFont="1" applyBorder="1"/>
    <xf numFmtId="0" fontId="7" fillId="0" borderId="31" xfId="3" applyFont="1" applyBorder="1"/>
    <xf numFmtId="0" fontId="7" fillId="0" borderId="22" xfId="3" applyFont="1" applyBorder="1" applyAlignment="1">
      <alignment horizontal="center"/>
    </xf>
    <xf numFmtId="0" fontId="13" fillId="3" borderId="31" xfId="3" applyFont="1" applyFill="1" applyBorder="1"/>
    <xf numFmtId="0" fontId="13" fillId="3" borderId="32" xfId="3" applyFont="1" applyFill="1" applyBorder="1"/>
    <xf numFmtId="0" fontId="13" fillId="3" borderId="54" xfId="3" applyFont="1" applyFill="1" applyBorder="1"/>
    <xf numFmtId="0" fontId="12" fillId="7" borderId="20" xfId="3" applyFont="1" applyFill="1" applyBorder="1"/>
    <xf numFmtId="0" fontId="6" fillId="0" borderId="5" xfId="3" applyFont="1" applyBorder="1"/>
    <xf numFmtId="0" fontId="8" fillId="0" borderId="5" xfId="3" applyFont="1" applyBorder="1"/>
    <xf numFmtId="0" fontId="25" fillId="0" borderId="6" xfId="3" applyFont="1" applyBorder="1" applyAlignment="1">
      <alignment horizontal="left"/>
    </xf>
    <xf numFmtId="4" fontId="7" fillId="0" borderId="34" xfId="5" applyNumberFormat="1" applyFont="1" applyBorder="1"/>
    <xf numFmtId="3" fontId="7" fillId="0" borderId="25" xfId="5" applyNumberFormat="1" applyFont="1" applyBorder="1"/>
    <xf numFmtId="3" fontId="7" fillId="0" borderId="34" xfId="5" applyNumberFormat="1" applyFont="1" applyBorder="1"/>
    <xf numFmtId="0" fontId="8" fillId="0" borderId="1" xfId="3" applyFont="1" applyBorder="1" applyAlignment="1">
      <alignment horizontal="center"/>
    </xf>
    <xf numFmtId="0" fontId="6" fillId="0" borderId="1" xfId="3" applyFont="1" applyBorder="1"/>
    <xf numFmtId="0" fontId="29" fillId="0" borderId="1" xfId="4" applyFont="1" applyBorder="1" applyAlignment="1">
      <alignment horizontal="center"/>
    </xf>
    <xf numFmtId="0" fontId="29" fillId="0" borderId="1" xfId="4" applyFont="1" applyBorder="1"/>
    <xf numFmtId="0" fontId="8" fillId="0" borderId="1" xfId="3" applyFont="1" applyBorder="1"/>
    <xf numFmtId="0" fontId="31" fillId="3" borderId="1" xfId="4" applyFont="1" applyFill="1" applyBorder="1"/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3" applyFont="1" applyBorder="1" applyAlignment="1">
      <alignment horizontal="center"/>
    </xf>
    <xf numFmtId="0" fontId="12" fillId="3" borderId="1" xfId="3" applyFont="1" applyFill="1" applyBorder="1"/>
    <xf numFmtId="0" fontId="33" fillId="3" borderId="1" xfId="4" applyFont="1" applyFill="1" applyBorder="1"/>
    <xf numFmtId="0" fontId="29" fillId="3" borderId="1" xfId="4" applyFont="1" applyFill="1" applyBorder="1"/>
    <xf numFmtId="3" fontId="36" fillId="0" borderId="30" xfId="5" applyNumberFormat="1" applyFont="1" applyBorder="1"/>
    <xf numFmtId="0" fontId="35" fillId="0" borderId="1" xfId="4" applyFont="1" applyBorder="1"/>
    <xf numFmtId="0" fontId="31" fillId="3" borderId="22" xfId="4" applyFont="1" applyFill="1" applyBorder="1"/>
    <xf numFmtId="0" fontId="6" fillId="7" borderId="18" xfId="3" applyFont="1" applyFill="1" applyBorder="1"/>
    <xf numFmtId="0" fontId="13" fillId="0" borderId="0" xfId="0" applyFont="1" applyAlignment="1">
      <alignment horizontal="left"/>
    </xf>
    <xf numFmtId="0" fontId="37" fillId="0" borderId="0" xfId="5" applyFont="1" applyAlignment="1">
      <alignment horizontal="center"/>
    </xf>
    <xf numFmtId="0" fontId="37" fillId="0" borderId="0" xfId="5" applyFont="1" applyAlignment="1">
      <alignment horizontal="right"/>
    </xf>
    <xf numFmtId="0" fontId="37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0" fontId="12" fillId="3" borderId="1" xfId="5" applyFont="1" applyFill="1" applyBorder="1"/>
    <xf numFmtId="0" fontId="12" fillId="3" borderId="9" xfId="5" applyFont="1" applyFill="1" applyBorder="1"/>
    <xf numFmtId="3" fontId="12" fillId="3" borderId="8" xfId="5" applyNumberFormat="1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3" fontId="12" fillId="3" borderId="30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horizont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9" xfId="5" applyFont="1" applyBorder="1"/>
    <xf numFmtId="4" fontId="36" fillId="0" borderId="1" xfId="5" applyNumberFormat="1" applyFont="1" applyBorder="1" applyAlignment="1">
      <alignment horizontal="right"/>
    </xf>
    <xf numFmtId="3" fontId="36" fillId="0" borderId="1" xfId="5" applyNumberFormat="1" applyFont="1" applyBorder="1" applyAlignment="1">
      <alignment horizontal="right"/>
    </xf>
    <xf numFmtId="0" fontId="6" fillId="0" borderId="1" xfId="5" applyFont="1" applyBorder="1" applyAlignment="1">
      <alignment wrapText="1"/>
    </xf>
    <xf numFmtId="3" fontId="37" fillId="3" borderId="8" xfId="5" applyNumberFormat="1" applyFont="1" applyFill="1" applyBorder="1"/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3" fontId="37" fillId="3" borderId="30" xfId="5" applyNumberFormat="1" applyFont="1" applyFill="1" applyBorder="1"/>
    <xf numFmtId="4" fontId="37" fillId="3" borderId="10" xfId="5" applyNumberFormat="1" applyFont="1" applyFill="1" applyBorder="1"/>
    <xf numFmtId="0" fontId="12" fillId="3" borderId="22" xfId="5" applyFont="1" applyFill="1" applyBorder="1" applyAlignment="1" applyProtection="1">
      <alignment horizontal="right"/>
      <protection locked="0"/>
    </xf>
    <xf numFmtId="0" fontId="12" fillId="3" borderId="22" xfId="5" applyFont="1" applyFill="1" applyBorder="1"/>
    <xf numFmtId="0" fontId="12" fillId="3" borderId="32" xfId="5" applyFont="1" applyFill="1" applyBorder="1"/>
    <xf numFmtId="3" fontId="12" fillId="3" borderId="31" xfId="5" applyNumberFormat="1" applyFont="1" applyFill="1" applyBorder="1"/>
    <xf numFmtId="3" fontId="12" fillId="3" borderId="28" xfId="5" applyNumberFormat="1" applyFont="1" applyFill="1" applyBorder="1"/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29" xfId="5" applyNumberFormat="1" applyFont="1" applyFill="1" applyBorder="1"/>
    <xf numFmtId="3" fontId="13" fillId="0" borderId="60" xfId="5" applyNumberFormat="1" applyFont="1" applyBorder="1"/>
    <xf numFmtId="3" fontId="7" fillId="0" borderId="60" xfId="5" applyNumberFormat="1" applyFont="1" applyBorder="1"/>
    <xf numFmtId="0" fontId="36" fillId="0" borderId="0" xfId="5" applyFont="1" applyAlignment="1">
      <alignment horizontal="left"/>
    </xf>
    <xf numFmtId="165" fontId="37" fillId="0" borderId="0" xfId="5" applyNumberFormat="1" applyFont="1"/>
    <xf numFmtId="0" fontId="23" fillId="0" borderId="0" xfId="5" applyFont="1" applyAlignment="1">
      <alignment horizontal="center" vertical="center" wrapText="1"/>
    </xf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 applyProtection="1">
      <protection locked="0"/>
    </xf>
    <xf numFmtId="0" fontId="7" fillId="0" borderId="6" xfId="5" applyFont="1" applyBorder="1"/>
    <xf numFmtId="0" fontId="13" fillId="3" borderId="1" xfId="5" applyFont="1" applyFill="1" applyBorder="1" applyProtection="1">
      <protection locked="0"/>
    </xf>
    <xf numFmtId="3" fontId="13" fillId="3" borderId="8" xfId="5" applyNumberFormat="1" applyFont="1" applyFill="1" applyBorder="1"/>
    <xf numFmtId="3" fontId="13" fillId="3" borderId="30" xfId="5" applyNumberFormat="1" applyFont="1" applyFill="1" applyBorder="1"/>
    <xf numFmtId="4" fontId="13" fillId="3" borderId="30" xfId="5" applyNumberFormat="1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3" fontId="7" fillId="0" borderId="8" xfId="5" applyNumberFormat="1" applyFont="1" applyBorder="1" applyAlignment="1">
      <alignment horizontal="center"/>
    </xf>
    <xf numFmtId="0" fontId="7" fillId="0" borderId="1" xfId="5" applyFont="1" applyBorder="1" applyProtection="1">
      <protection locked="0"/>
    </xf>
    <xf numFmtId="0" fontId="7" fillId="0" borderId="9" xfId="5" applyFont="1" applyBorder="1"/>
    <xf numFmtId="3" fontId="25" fillId="0" borderId="1" xfId="5" applyNumberFormat="1" applyFont="1" applyBorder="1"/>
    <xf numFmtId="0" fontId="13" fillId="3" borderId="22" xfId="5" applyFont="1" applyFill="1" applyBorder="1" applyProtection="1">
      <protection locked="0"/>
    </xf>
    <xf numFmtId="3" fontId="13" fillId="3" borderId="28" xfId="5" applyNumberFormat="1" applyFont="1" applyFill="1" applyBorder="1"/>
    <xf numFmtId="3" fontId="13" fillId="3" borderId="31" xfId="5" applyNumberFormat="1" applyFont="1" applyFill="1" applyBorder="1"/>
    <xf numFmtId="4" fontId="13" fillId="3" borderId="31" xfId="5" applyNumberFormat="1" applyFont="1" applyFill="1" applyBorder="1"/>
    <xf numFmtId="3" fontId="13" fillId="3" borderId="22" xfId="5" applyNumberFormat="1" applyFont="1" applyFill="1" applyBorder="1"/>
    <xf numFmtId="4" fontId="13" fillId="3" borderId="22" xfId="5" applyNumberFormat="1" applyFont="1" applyFill="1" applyBorder="1"/>
    <xf numFmtId="4" fontId="13" fillId="3" borderId="29" xfId="5" applyNumberFormat="1" applyFont="1" applyFill="1" applyBorder="1"/>
    <xf numFmtId="3" fontId="13" fillId="6" borderId="17" xfId="5" applyNumberFormat="1" applyFont="1" applyFill="1" applyBorder="1"/>
    <xf numFmtId="3" fontId="13" fillId="6" borderId="24" xfId="5" applyNumberFormat="1" applyFont="1" applyFill="1" applyBorder="1"/>
    <xf numFmtId="4" fontId="13" fillId="6" borderId="24" xfId="5" applyNumberFormat="1" applyFont="1" applyFill="1" applyBorder="1"/>
    <xf numFmtId="4" fontId="13" fillId="6" borderId="18" xfId="5" applyNumberFormat="1" applyFont="1" applyFill="1" applyBorder="1"/>
    <xf numFmtId="4" fontId="13" fillId="6" borderId="19" xfId="5" applyNumberFormat="1" applyFont="1" applyFill="1" applyBorder="1"/>
    <xf numFmtId="3" fontId="13" fillId="0" borderId="0" xfId="5" applyNumberFormat="1" applyFont="1" applyAlignment="1">
      <alignment horizontal="center"/>
    </xf>
    <xf numFmtId="4" fontId="14" fillId="4" borderId="68" xfId="0" applyNumberFormat="1" applyFont="1" applyFill="1" applyBorder="1"/>
    <xf numFmtId="4" fontId="14" fillId="4" borderId="17" xfId="0" applyNumberFormat="1" applyFont="1" applyFill="1" applyBorder="1"/>
    <xf numFmtId="4" fontId="7" fillId="0" borderId="4" xfId="0" applyNumberFormat="1" applyFont="1" applyBorder="1"/>
    <xf numFmtId="4" fontId="7" fillId="0" borderId="8" xfId="0" applyNumberFormat="1" applyFont="1" applyBorder="1"/>
    <xf numFmtId="4" fontId="7" fillId="0" borderId="11" xfId="0" applyNumberFormat="1" applyFont="1" applyBorder="1"/>
    <xf numFmtId="4" fontId="13" fillId="5" borderId="1" xfId="0" applyNumberFormat="1" applyFont="1" applyFill="1" applyBorder="1" applyAlignment="1">
      <alignment horizontal="center" vertical="center" wrapText="1"/>
    </xf>
    <xf numFmtId="0" fontId="36" fillId="0" borderId="0" xfId="5" applyFont="1" applyFill="1"/>
    <xf numFmtId="0" fontId="6" fillId="0" borderId="8" xfId="5" applyFont="1" applyBorder="1" applyAlignment="1">
      <alignment horizontal="righ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0" fontId="6" fillId="0" borderId="1" xfId="5" applyFont="1" applyBorder="1" applyAlignment="1">
      <alignment horizontal="left"/>
    </xf>
    <xf numFmtId="0" fontId="6" fillId="0" borderId="40" xfId="5" applyFont="1" applyBorder="1" applyAlignment="1" applyProtection="1">
      <alignment horizontal="center"/>
      <protection locked="0"/>
    </xf>
    <xf numFmtId="0" fontId="6" fillId="0" borderId="6" xfId="5" applyFont="1" applyBorder="1" applyProtection="1">
      <protection locked="0"/>
    </xf>
    <xf numFmtId="1" fontId="6" fillId="0" borderId="58" xfId="5" applyNumberFormat="1" applyFont="1" applyBorder="1" applyAlignment="1">
      <alignment horizontal="right"/>
    </xf>
    <xf numFmtId="0" fontId="6" fillId="0" borderId="30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13" xfId="0" applyFont="1" applyFill="1" applyBorder="1" applyProtection="1">
      <protection locked="0"/>
    </xf>
    <xf numFmtId="4" fontId="25" fillId="0" borderId="5" xfId="0" applyNumberFormat="1" applyFont="1" applyBorder="1"/>
    <xf numFmtId="3" fontId="39" fillId="7" borderId="17" xfId="5" applyNumberFormat="1" applyFont="1" applyFill="1" applyBorder="1"/>
    <xf numFmtId="3" fontId="39" fillId="7" borderId="18" xfId="5" applyNumberFormat="1" applyFont="1" applyFill="1" applyBorder="1"/>
    <xf numFmtId="3" fontId="39" fillId="7" borderId="19" xfId="5" applyNumberFormat="1" applyFont="1" applyFill="1" applyBorder="1"/>
    <xf numFmtId="3" fontId="13" fillId="0" borderId="0" xfId="5" applyNumberFormat="1" applyFont="1" applyBorder="1"/>
    <xf numFmtId="3" fontId="7" fillId="0" borderId="0" xfId="5" applyNumberFormat="1" applyFont="1" applyBorder="1"/>
    <xf numFmtId="4" fontId="7" fillId="0" borderId="0" xfId="5" applyNumberFormat="1" applyFont="1" applyBorder="1"/>
    <xf numFmtId="4" fontId="13" fillId="0" borderId="0" xfId="5" applyNumberFormat="1" applyFont="1" applyBorder="1"/>
    <xf numFmtId="4" fontId="39" fillId="7" borderId="18" xfId="5" applyNumberFormat="1" applyFont="1" applyFill="1" applyBorder="1"/>
    <xf numFmtId="4" fontId="39" fillId="7" borderId="19" xfId="5" applyNumberFormat="1" applyFont="1" applyFill="1" applyBorder="1"/>
    <xf numFmtId="0" fontId="6" fillId="3" borderId="1" xfId="5" applyFont="1" applyFill="1" applyBorder="1" applyAlignment="1">
      <alignment horizontal="center"/>
    </xf>
    <xf numFmtId="0" fontId="12" fillId="3" borderId="45" xfId="0" applyFont="1" applyFill="1" applyBorder="1" applyAlignment="1" applyProtection="1">
      <alignment horizontal="center"/>
      <protection locked="0"/>
    </xf>
    <xf numFmtId="0" fontId="12" fillId="3" borderId="12" xfId="5" applyFont="1" applyFill="1" applyBorder="1" applyAlignment="1">
      <alignment horizontal="left"/>
    </xf>
    <xf numFmtId="3" fontId="39" fillId="7" borderId="52" xfId="5" applyNumberFormat="1" applyFont="1" applyFill="1" applyBorder="1"/>
    <xf numFmtId="4" fontId="39" fillId="7" borderId="52" xfId="5" applyNumberFormat="1" applyFont="1" applyFill="1" applyBorder="1"/>
    <xf numFmtId="4" fontId="39" fillId="7" borderId="68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3" fontId="13" fillId="6" borderId="48" xfId="5" applyNumberFormat="1" applyFont="1" applyFill="1" applyBorder="1"/>
    <xf numFmtId="3" fontId="13" fillId="6" borderId="52" xfId="5" applyNumberFormat="1" applyFont="1" applyFill="1" applyBorder="1"/>
    <xf numFmtId="4" fontId="13" fillId="6" borderId="52" xfId="5" applyNumberFormat="1" applyFont="1" applyFill="1" applyBorder="1"/>
    <xf numFmtId="4" fontId="13" fillId="6" borderId="7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0" fontId="12" fillId="3" borderId="8" xfId="5" applyFont="1" applyFill="1" applyBorder="1" applyAlignment="1">
      <alignment horizontal="center"/>
    </xf>
    <xf numFmtId="3" fontId="36" fillId="0" borderId="50" xfId="5" applyNumberFormat="1" applyFont="1" applyBorder="1"/>
    <xf numFmtId="3" fontId="13" fillId="3" borderId="45" xfId="5" applyNumberFormat="1" applyFont="1" applyFill="1" applyBorder="1"/>
    <xf numFmtId="4" fontId="25" fillId="0" borderId="10" xfId="0" applyNumberFormat="1" applyFont="1" applyBorder="1"/>
    <xf numFmtId="4" fontId="25" fillId="0" borderId="10" xfId="5" applyNumberFormat="1" applyFont="1" applyBorder="1"/>
    <xf numFmtId="3" fontId="12" fillId="3" borderId="45" xfId="5" applyNumberFormat="1" applyFont="1" applyFill="1" applyBorder="1"/>
    <xf numFmtId="3" fontId="39" fillId="7" borderId="48" xfId="5" applyNumberFormat="1" applyFont="1" applyFill="1" applyBorder="1"/>
    <xf numFmtId="4" fontId="36" fillId="0" borderId="10" xfId="5" applyNumberFormat="1" applyFont="1" applyBorder="1" applyAlignment="1">
      <alignment horizontal="right"/>
    </xf>
    <xf numFmtId="4" fontId="25" fillId="0" borderId="7" xfId="0" applyNumberFormat="1" applyFont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8" fillId="0" borderId="5" xfId="2" applyFont="1" applyBorder="1" applyAlignment="1">
      <alignment horizontal="left"/>
    </xf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1" xfId="2" applyFont="1" applyBorder="1" applyAlignment="1">
      <alignment horizontal="left"/>
    </xf>
    <xf numFmtId="0" fontId="8" fillId="0" borderId="9" xfId="2" applyFont="1" applyBorder="1"/>
    <xf numFmtId="0" fontId="11" fillId="3" borderId="22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12" fillId="3" borderId="22" xfId="0" applyFont="1" applyFill="1" applyBorder="1"/>
    <xf numFmtId="0" fontId="12" fillId="3" borderId="32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3" fontId="13" fillId="0" borderId="0" xfId="0" applyNumberFormat="1" applyFont="1"/>
    <xf numFmtId="3" fontId="25" fillId="0" borderId="0" xfId="5" applyNumberFormat="1" applyFont="1" applyAlignment="1">
      <alignment vertical="center" wrapText="1"/>
    </xf>
    <xf numFmtId="3" fontId="12" fillId="5" borderId="22" xfId="2" applyNumberFormat="1" applyFont="1" applyFill="1" applyBorder="1" applyAlignment="1">
      <alignment horizontal="center" vertical="center" wrapText="1"/>
    </xf>
    <xf numFmtId="3" fontId="12" fillId="4" borderId="22" xfId="2" applyNumberFormat="1" applyFont="1" applyFill="1" applyBorder="1" applyAlignment="1">
      <alignment horizontal="center" vertical="center" wrapText="1"/>
    </xf>
    <xf numFmtId="3" fontId="11" fillId="4" borderId="22" xfId="2" applyNumberFormat="1" applyFont="1" applyFill="1" applyBorder="1" applyAlignment="1">
      <alignment horizontal="center" vertical="center" wrapText="1"/>
    </xf>
    <xf numFmtId="4" fontId="11" fillId="0" borderId="22" xfId="0" applyNumberFormat="1" applyFont="1" applyFill="1" applyBorder="1" applyAlignment="1">
      <alignment horizontal="center" vertical="center" wrapText="1"/>
    </xf>
    <xf numFmtId="4" fontId="11" fillId="0" borderId="29" xfId="0" applyNumberFormat="1" applyFont="1" applyFill="1" applyBorder="1" applyAlignment="1">
      <alignment horizontal="center" vertical="center" wrapText="1"/>
    </xf>
    <xf numFmtId="3" fontId="8" fillId="0" borderId="28" xfId="0" applyNumberFormat="1" applyFont="1" applyFill="1" applyBorder="1" applyAlignment="1">
      <alignment horizontal="right"/>
    </xf>
    <xf numFmtId="3" fontId="8" fillId="0" borderId="22" xfId="0" applyNumberFormat="1" applyFont="1" applyFill="1" applyBorder="1" applyAlignment="1">
      <alignment horizontal="right"/>
    </xf>
    <xf numFmtId="4" fontId="8" fillId="0" borderId="22" xfId="0" applyNumberFormat="1" applyFont="1" applyFill="1" applyBorder="1" applyAlignment="1">
      <alignment horizontal="right"/>
    </xf>
    <xf numFmtId="4" fontId="8" fillId="0" borderId="29" xfId="0" applyNumberFormat="1" applyFont="1" applyFill="1" applyBorder="1" applyAlignment="1">
      <alignment horizontal="right"/>
    </xf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3" fontId="8" fillId="0" borderId="31" xfId="0" applyNumberFormat="1" applyFont="1" applyFill="1" applyBorder="1" applyAlignment="1">
      <alignment horizontal="right"/>
    </xf>
    <xf numFmtId="3" fontId="11" fillId="4" borderId="24" xfId="0" applyNumberFormat="1" applyFont="1" applyFill="1" applyBorder="1" applyAlignment="1">
      <alignment horizontal="right"/>
    </xf>
    <xf numFmtId="0" fontId="0" fillId="0" borderId="0" xfId="0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4" fontId="13" fillId="0" borderId="0" xfId="5" applyNumberFormat="1" applyFont="1"/>
    <xf numFmtId="3" fontId="6" fillId="0" borderId="51" xfId="5" applyNumberFormat="1" applyFont="1" applyBorder="1"/>
    <xf numFmtId="3" fontId="6" fillId="0" borderId="30" xfId="5" applyNumberFormat="1" applyFont="1" applyBorder="1"/>
    <xf numFmtId="3" fontId="39" fillId="7" borderId="24" xfId="5" applyNumberFormat="1" applyFont="1" applyFill="1" applyBorder="1"/>
    <xf numFmtId="3" fontId="1" fillId="0" borderId="0" xfId="5" applyNumberFormat="1" applyFont="1"/>
    <xf numFmtId="4" fontId="1" fillId="0" borderId="0" xfId="5" applyNumberFormat="1" applyFont="1"/>
    <xf numFmtId="4" fontId="20" fillId="8" borderId="17" xfId="5" applyNumberFormat="1" applyFont="1" applyFill="1" applyBorder="1" applyAlignment="1">
      <alignment horizontal="center"/>
    </xf>
    <xf numFmtId="0" fontId="8" fillId="0" borderId="6" xfId="2" applyFont="1" applyBorder="1"/>
    <xf numFmtId="0" fontId="11" fillId="3" borderId="9" xfId="2" applyFont="1" applyFill="1" applyBorder="1"/>
    <xf numFmtId="4" fontId="11" fillId="3" borderId="30" xfId="2" applyNumberFormat="1" applyFont="1" applyFill="1" applyBorder="1"/>
    <xf numFmtId="4" fontId="11" fillId="3" borderId="75" xfId="2" applyNumberFormat="1" applyFont="1" applyFill="1" applyBorder="1"/>
    <xf numFmtId="4" fontId="11" fillId="3" borderId="9" xfId="2" applyNumberFormat="1" applyFont="1" applyFill="1" applyBorder="1"/>
    <xf numFmtId="0" fontId="11" fillId="3" borderId="32" xfId="2" applyFont="1" applyFill="1" applyBorder="1"/>
    <xf numFmtId="4" fontId="11" fillId="3" borderId="31" xfId="2" applyNumberFormat="1" applyFont="1" applyFill="1" applyBorder="1"/>
    <xf numFmtId="4" fontId="11" fillId="3" borderId="59" xfId="2" applyNumberFormat="1" applyFont="1" applyFill="1" applyBorder="1"/>
    <xf numFmtId="4" fontId="11" fillId="3" borderId="32" xfId="2" applyNumberFormat="1" applyFont="1" applyFill="1" applyBorder="1"/>
    <xf numFmtId="0" fontId="11" fillId="4" borderId="20" xfId="2" applyFont="1" applyFill="1" applyBorder="1"/>
    <xf numFmtId="4" fontId="11" fillId="4" borderId="24" xfId="2" applyNumberFormat="1" applyFont="1" applyFill="1" applyBorder="1"/>
    <xf numFmtId="4" fontId="11" fillId="4" borderId="20" xfId="2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4" fontId="12" fillId="3" borderId="32" xfId="0" applyNumberFormat="1" applyFont="1" applyFill="1" applyBorder="1" applyAlignment="1">
      <alignment horizontal="right"/>
    </xf>
    <xf numFmtId="0" fontId="12" fillId="4" borderId="20" xfId="0" applyFont="1" applyFill="1" applyBorder="1"/>
    <xf numFmtId="4" fontId="36" fillId="0" borderId="34" xfId="5" applyNumberFormat="1" applyFont="1" applyBorder="1"/>
    <xf numFmtId="4" fontId="36" fillId="0" borderId="9" xfId="5" applyNumberFormat="1" applyFont="1" applyBorder="1"/>
    <xf numFmtId="3" fontId="12" fillId="3" borderId="28" xfId="0" applyNumberFormat="1" applyFont="1" applyFill="1" applyBorder="1"/>
    <xf numFmtId="0" fontId="8" fillId="0" borderId="6" xfId="0" applyFont="1" applyBorder="1"/>
    <xf numFmtId="0" fontId="8" fillId="0" borderId="9" xfId="0" applyFont="1" applyBorder="1"/>
    <xf numFmtId="3" fontId="12" fillId="4" borderId="17" xfId="0" applyNumberFormat="1" applyFont="1" applyFill="1" applyBorder="1"/>
    <xf numFmtId="0" fontId="43" fillId="0" borderId="0" xfId="0" applyFont="1"/>
    <xf numFmtId="0" fontId="53" fillId="0" borderId="0" xfId="0" applyFont="1"/>
    <xf numFmtId="0" fontId="50" fillId="0" borderId="0" xfId="0" applyFont="1"/>
    <xf numFmtId="0" fontId="48" fillId="0" borderId="0" xfId="0" applyFont="1"/>
    <xf numFmtId="0" fontId="49" fillId="0" borderId="0" xfId="0" applyFont="1"/>
    <xf numFmtId="0" fontId="44" fillId="0" borderId="0" xfId="0" applyFont="1"/>
    <xf numFmtId="0" fontId="15" fillId="0" borderId="0" xfId="0" applyFont="1"/>
    <xf numFmtId="4" fontId="8" fillId="0" borderId="34" xfId="0" applyNumberFormat="1" applyFont="1" applyFill="1" applyBorder="1" applyAlignment="1">
      <alignment horizontal="right"/>
    </xf>
    <xf numFmtId="4" fontId="8" fillId="0" borderId="9" xfId="0" applyNumberFormat="1" applyFont="1" applyFill="1" applyBorder="1" applyAlignment="1">
      <alignment horizontal="right"/>
    </xf>
    <xf numFmtId="4" fontId="6" fillId="0" borderId="9" xfId="0" applyNumberFormat="1" applyFont="1" applyFill="1" applyBorder="1"/>
    <xf numFmtId="4" fontId="8" fillId="0" borderId="32" xfId="0" applyNumberFormat="1" applyFont="1" applyFill="1" applyBorder="1" applyAlignment="1">
      <alignment horizontal="right"/>
    </xf>
    <xf numFmtId="0" fontId="6" fillId="0" borderId="55" xfId="5" applyFont="1" applyBorder="1" applyAlignment="1">
      <alignment horizontal="center"/>
    </xf>
    <xf numFmtId="4" fontId="7" fillId="0" borderId="1" xfId="0" applyNumberFormat="1" applyFont="1" applyFill="1" applyBorder="1"/>
    <xf numFmtId="3" fontId="7" fillId="0" borderId="1" xfId="0" applyNumberFormat="1" applyFont="1" applyFill="1" applyBorder="1"/>
    <xf numFmtId="0" fontId="54" fillId="0" borderId="0" xfId="0" applyFont="1"/>
    <xf numFmtId="0" fontId="17" fillId="0" borderId="0" xfId="0" applyFont="1" applyAlignment="1">
      <alignment horizontal="left"/>
    </xf>
    <xf numFmtId="3" fontId="21" fillId="5" borderId="64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7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3" fontId="22" fillId="0" borderId="74" xfId="0" applyNumberFormat="1" applyFont="1" applyBorder="1" applyAlignment="1">
      <alignment horizontal="center" vertical="center" wrapText="1"/>
    </xf>
    <xf numFmtId="3" fontId="22" fillId="0" borderId="54" xfId="0" applyNumberFormat="1" applyFont="1" applyBorder="1" applyAlignment="1">
      <alignment horizontal="center" vertical="center" wrapText="1"/>
    </xf>
    <xf numFmtId="3" fontId="22" fillId="0" borderId="31" xfId="0" applyNumberFormat="1" applyFont="1" applyBorder="1" applyAlignment="1">
      <alignment horizontal="center" vertical="center" wrapText="1"/>
    </xf>
    <xf numFmtId="3" fontId="22" fillId="0" borderId="63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 wrapText="1"/>
    </xf>
    <xf numFmtId="3" fontId="22" fillId="0" borderId="57" xfId="0" applyNumberFormat="1" applyFont="1" applyBorder="1" applyAlignment="1">
      <alignment horizontal="center" vertical="center" wrapText="1"/>
    </xf>
    <xf numFmtId="3" fontId="22" fillId="0" borderId="2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>
      <alignment horizontal="center" vertical="center" wrapText="1"/>
    </xf>
    <xf numFmtId="3" fontId="22" fillId="0" borderId="40" xfId="0" applyNumberFormat="1" applyFont="1" applyBorder="1" applyAlignment="1">
      <alignment horizontal="center" vertical="center" wrapText="1"/>
    </xf>
    <xf numFmtId="3" fontId="22" fillId="0" borderId="32" xfId="0" applyNumberFormat="1" applyFont="1" applyBorder="1" applyAlignment="1">
      <alignment horizontal="center" vertical="center" wrapText="1"/>
    </xf>
    <xf numFmtId="3" fontId="22" fillId="0" borderId="56" xfId="0" applyNumberFormat="1" applyFont="1" applyBorder="1" applyAlignment="1">
      <alignment horizontal="center" vertical="center" wrapText="1"/>
    </xf>
    <xf numFmtId="3" fontId="22" fillId="0" borderId="6" xfId="0" applyNumberFormat="1" applyFont="1" applyBorder="1" applyAlignment="1">
      <alignment horizontal="center" vertical="center" wrapText="1"/>
    </xf>
    <xf numFmtId="3" fontId="13" fillId="5" borderId="22" xfId="0" applyNumberFormat="1" applyFont="1" applyFill="1" applyBorder="1" applyAlignment="1">
      <alignment horizontal="center" vertical="center" wrapText="1"/>
    </xf>
    <xf numFmtId="3" fontId="13" fillId="5" borderId="58" xfId="0" applyNumberFormat="1" applyFont="1" applyFill="1" applyBorder="1" applyAlignment="1">
      <alignment horizontal="center" vertical="center" wrapText="1"/>
    </xf>
    <xf numFmtId="3" fontId="13" fillId="5" borderId="52" xfId="0" applyNumberFormat="1" applyFont="1" applyFill="1" applyBorder="1" applyAlignment="1">
      <alignment horizontal="center" vertical="center" wrapText="1"/>
    </xf>
    <xf numFmtId="3" fontId="13" fillId="5" borderId="32" xfId="0" applyNumberFormat="1" applyFont="1" applyFill="1" applyBorder="1" applyAlignment="1">
      <alignment horizontal="center" vertical="center"/>
    </xf>
    <xf numFmtId="3" fontId="13" fillId="5" borderId="54" xfId="0" applyNumberFormat="1" applyFont="1" applyFill="1" applyBorder="1" applyAlignment="1">
      <alignment horizontal="center" vertical="center"/>
    </xf>
    <xf numFmtId="3" fontId="13" fillId="5" borderId="31" xfId="0" applyNumberFormat="1" applyFont="1" applyFill="1" applyBorder="1" applyAlignment="1">
      <alignment horizontal="center" vertical="center"/>
    </xf>
    <xf numFmtId="3" fontId="13" fillId="5" borderId="56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7" xfId="0" applyNumberFormat="1" applyFont="1" applyFill="1" applyBorder="1" applyAlignment="1">
      <alignment horizontal="center" vertical="center"/>
    </xf>
    <xf numFmtId="3" fontId="13" fillId="5" borderId="6" xfId="0" applyNumberFormat="1" applyFont="1" applyFill="1" applyBorder="1" applyAlignment="1">
      <alignment horizontal="center" vertical="center"/>
    </xf>
    <xf numFmtId="3" fontId="13" fillId="5" borderId="42" xfId="0" applyNumberFormat="1" applyFont="1" applyFill="1" applyBorder="1" applyAlignment="1">
      <alignment horizontal="center" vertical="center"/>
    </xf>
    <xf numFmtId="3" fontId="13" fillId="5" borderId="40" xfId="0" applyNumberFormat="1" applyFont="1" applyFill="1" applyBorder="1" applyAlignment="1">
      <alignment horizontal="center" vertical="center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53" xfId="0" applyNumberFormat="1" applyFont="1" applyFill="1" applyBorder="1" applyAlignment="1">
      <alignment horizontal="center" vertical="center"/>
    </xf>
    <xf numFmtId="4" fontId="13" fillId="5" borderId="75" xfId="0" applyNumberFormat="1" applyFont="1" applyFill="1" applyBorder="1" applyAlignment="1">
      <alignment horizontal="center" vertical="center"/>
    </xf>
    <xf numFmtId="4" fontId="13" fillId="5" borderId="32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40" xfId="0" applyNumberFormat="1" applyFont="1" applyFill="1" applyBorder="1" applyAlignment="1">
      <alignment horizontal="center" vertical="center"/>
    </xf>
    <xf numFmtId="4" fontId="13" fillId="5" borderId="32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59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42" xfId="0" applyNumberFormat="1" applyFont="1" applyFill="1" applyBorder="1" applyAlignment="1">
      <alignment horizontal="center" vertical="center" wrapText="1"/>
    </xf>
    <xf numFmtId="4" fontId="13" fillId="5" borderId="33" xfId="0" applyNumberFormat="1" applyFont="1" applyFill="1" applyBorder="1" applyAlignment="1">
      <alignment horizontal="center" vertical="center" wrapText="1"/>
    </xf>
    <xf numFmtId="3" fontId="11" fillId="4" borderId="35" xfId="2" applyNumberFormat="1" applyFont="1" applyFill="1" applyBorder="1" applyAlignment="1">
      <alignment horizontal="center" vertical="center" wrapText="1"/>
    </xf>
    <xf numFmtId="3" fontId="11" fillId="4" borderId="55" xfId="2" applyNumberFormat="1" applyFont="1" applyFill="1" applyBorder="1" applyAlignment="1">
      <alignment horizontal="center" vertical="center" wrapText="1"/>
    </xf>
    <xf numFmtId="3" fontId="11" fillId="4" borderId="41" xfId="2" applyNumberFormat="1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>
      <alignment horizontal="left"/>
    </xf>
    <xf numFmtId="3" fontId="13" fillId="0" borderId="60" xfId="0" applyNumberFormat="1" applyFont="1" applyBorder="1" applyAlignment="1">
      <alignment horizontal="left"/>
    </xf>
    <xf numFmtId="3" fontId="13" fillId="0" borderId="61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42" xfId="0" applyNumberFormat="1" applyFont="1" applyBorder="1" applyAlignment="1">
      <alignment horizontal="left"/>
    </xf>
    <xf numFmtId="3" fontId="13" fillId="0" borderId="40" xfId="0" applyNumberFormat="1" applyFont="1" applyBorder="1" applyAlignment="1">
      <alignment horizontal="left"/>
    </xf>
    <xf numFmtId="4" fontId="13" fillId="4" borderId="36" xfId="0" applyNumberFormat="1" applyFont="1" applyFill="1" applyBorder="1" applyAlignment="1">
      <alignment horizontal="center" vertical="center" wrapText="1"/>
    </xf>
    <xf numFmtId="4" fontId="13" fillId="4" borderId="58" xfId="0" applyNumberFormat="1" applyFont="1" applyFill="1" applyBorder="1" applyAlignment="1">
      <alignment horizontal="center" vertical="center" wrapText="1"/>
    </xf>
    <xf numFmtId="4" fontId="13" fillId="4" borderId="52" xfId="0" applyNumberFormat="1" applyFont="1" applyFill="1" applyBorder="1" applyAlignment="1">
      <alignment horizontal="center" vertical="center" wrapText="1"/>
    </xf>
    <xf numFmtId="4" fontId="13" fillId="0" borderId="38" xfId="0" applyNumberFormat="1" applyFont="1" applyBorder="1" applyAlignment="1">
      <alignment horizontal="left"/>
    </xf>
    <xf numFmtId="4" fontId="13" fillId="0" borderId="62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3" xfId="0" applyNumberFormat="1" applyFont="1" applyBorder="1" applyAlignment="1">
      <alignment horizontal="left"/>
    </xf>
    <xf numFmtId="4" fontId="13" fillId="5" borderId="22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3" fontId="16" fillId="4" borderId="64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62" xfId="0" applyNumberFormat="1" applyFont="1" applyFill="1" applyBorder="1" applyAlignment="1">
      <alignment horizontal="center"/>
    </xf>
    <xf numFmtId="3" fontId="16" fillId="4" borderId="67" xfId="0" applyNumberFormat="1" applyFont="1" applyFill="1" applyBorder="1" applyAlignment="1">
      <alignment horizontal="center"/>
    </xf>
    <xf numFmtId="3" fontId="16" fillId="4" borderId="50" xfId="0" applyNumberFormat="1" applyFont="1" applyFill="1" applyBorder="1" applyAlignment="1">
      <alignment horizontal="center"/>
    </xf>
    <xf numFmtId="3" fontId="16" fillId="4" borderId="49" xfId="0" applyNumberFormat="1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4" fontId="13" fillId="0" borderId="60" xfId="0" applyNumberFormat="1" applyFont="1" applyBorder="1" applyAlignment="1">
      <alignment horizontal="left"/>
    </xf>
    <xf numFmtId="4" fontId="13" fillId="0" borderId="61" xfId="0" applyNumberFormat="1" applyFont="1" applyBorder="1" applyAlignment="1">
      <alignment horizontal="left"/>
    </xf>
    <xf numFmtId="4" fontId="13" fillId="0" borderId="42" xfId="0" applyNumberFormat="1" applyFont="1" applyBorder="1" applyAlignment="1">
      <alignment horizontal="left"/>
    </xf>
    <xf numFmtId="4" fontId="13" fillId="0" borderId="40" xfId="0" applyNumberFormat="1" applyFont="1" applyBorder="1" applyAlignment="1">
      <alignment horizontal="left"/>
    </xf>
    <xf numFmtId="3" fontId="21" fillId="5" borderId="70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3" fontId="21" fillId="5" borderId="73" xfId="0" applyNumberFormat="1" applyFont="1" applyFill="1" applyBorder="1" applyAlignment="1">
      <alignment horizontal="center" vertical="center"/>
    </xf>
    <xf numFmtId="4" fontId="13" fillId="5" borderId="9" xfId="0" applyNumberFormat="1" applyFont="1" applyFill="1" applyBorder="1" applyAlignment="1">
      <alignment horizontal="center" vertical="center" wrapText="1"/>
    </xf>
    <xf numFmtId="4" fontId="13" fillId="5" borderId="30" xfId="0" applyNumberFormat="1" applyFont="1" applyFill="1" applyBorder="1" applyAlignment="1">
      <alignment horizontal="center" vertical="center" wrapText="1"/>
    </xf>
    <xf numFmtId="3" fontId="22" fillId="5" borderId="74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3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Alignment="1">
      <alignment horizontal="center" vertical="center" wrapText="1"/>
    </xf>
    <xf numFmtId="3" fontId="22" fillId="5" borderId="57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6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3" fillId="0" borderId="38" xfId="0" applyNumberFormat="1" applyFont="1" applyFill="1" applyBorder="1" applyAlignment="1">
      <alignment horizontal="left"/>
    </xf>
    <xf numFmtId="3" fontId="13" fillId="0" borderId="60" xfId="0" applyNumberFormat="1" applyFont="1" applyFill="1" applyBorder="1" applyAlignment="1">
      <alignment horizontal="left"/>
    </xf>
    <xf numFmtId="3" fontId="13" fillId="0" borderId="61" xfId="0" applyNumberFormat="1" applyFont="1" applyFill="1" applyBorder="1" applyAlignment="1">
      <alignment horizontal="left"/>
    </xf>
    <xf numFmtId="3" fontId="13" fillId="0" borderId="6" xfId="0" applyNumberFormat="1" applyFont="1" applyFill="1" applyBorder="1" applyAlignment="1">
      <alignment horizontal="left"/>
    </xf>
    <xf numFmtId="3" fontId="13" fillId="0" borderId="42" xfId="0" applyNumberFormat="1" applyFont="1" applyFill="1" applyBorder="1" applyAlignment="1">
      <alignment horizontal="left"/>
    </xf>
    <xf numFmtId="3" fontId="13" fillId="0" borderId="40" xfId="0" applyNumberFormat="1" applyFont="1" applyFill="1" applyBorder="1" applyAlignment="1">
      <alignment horizontal="left"/>
    </xf>
    <xf numFmtId="4" fontId="13" fillId="0" borderId="38" xfId="0" applyNumberFormat="1" applyFont="1" applyFill="1" applyBorder="1" applyAlignment="1">
      <alignment horizontal="left"/>
    </xf>
    <xf numFmtId="4" fontId="13" fillId="0" borderId="62" xfId="0" applyNumberFormat="1" applyFont="1" applyFill="1" applyBorder="1" applyAlignment="1">
      <alignment horizontal="left"/>
    </xf>
    <xf numFmtId="4" fontId="13" fillId="0" borderId="6" xfId="0" applyNumberFormat="1" applyFont="1" applyFill="1" applyBorder="1" applyAlignment="1">
      <alignment horizontal="left"/>
    </xf>
    <xf numFmtId="4" fontId="13" fillId="0" borderId="33" xfId="0" applyNumberFormat="1" applyFont="1" applyFill="1" applyBorder="1" applyAlignment="1">
      <alignment horizontal="left"/>
    </xf>
    <xf numFmtId="4" fontId="17" fillId="0" borderId="0" xfId="0" applyNumberFormat="1" applyFont="1" applyAlignment="1">
      <alignment horizontal="left" wrapText="1"/>
    </xf>
    <xf numFmtId="4" fontId="13" fillId="0" borderId="60" xfId="0" applyNumberFormat="1" applyFont="1" applyFill="1" applyBorder="1" applyAlignment="1">
      <alignment horizontal="left"/>
    </xf>
    <xf numFmtId="4" fontId="13" fillId="0" borderId="61" xfId="0" applyNumberFormat="1" applyFont="1" applyFill="1" applyBorder="1" applyAlignment="1">
      <alignment horizontal="left"/>
    </xf>
    <xf numFmtId="4" fontId="13" fillId="0" borderId="42" xfId="0" applyNumberFormat="1" applyFont="1" applyFill="1" applyBorder="1" applyAlignment="1">
      <alignment horizontal="left"/>
    </xf>
    <xf numFmtId="4" fontId="13" fillId="0" borderId="40" xfId="0" applyNumberFormat="1" applyFont="1" applyFill="1" applyBorder="1" applyAlignment="1">
      <alignment horizontal="left"/>
    </xf>
    <xf numFmtId="3" fontId="22" fillId="5" borderId="0" xfId="0" applyNumberFormat="1" applyFont="1" applyFill="1" applyBorder="1" applyAlignment="1">
      <alignment horizontal="center" vertical="center" wrapText="1"/>
    </xf>
    <xf numFmtId="3" fontId="13" fillId="5" borderId="0" xfId="0" applyNumberFormat="1" applyFont="1" applyFill="1" applyBorder="1" applyAlignment="1">
      <alignment horizontal="center" vertical="center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3000000}"/>
    <cellStyle name="Normální 2 2" xfId="6" xr:uid="{00000000-0005-0000-0000-000004000000}"/>
    <cellStyle name="Normální 2 3" xfId="7" xr:uid="{00000000-0005-0000-0000-000005000000}"/>
    <cellStyle name="Normální 3" xfId="3" xr:uid="{00000000-0005-0000-0000-000006000000}"/>
    <cellStyle name="Normální 3 2" xfId="8" xr:uid="{EC4E5E83-08CA-4C3B-9D7A-2F893BB5C65D}"/>
    <cellStyle name="Normální 4" xfId="5" xr:uid="{00000000-0005-0000-0000-000007000000}"/>
    <cellStyle name="Normální 4 2" xfId="9" xr:uid="{6F39F31D-77F1-4AC7-B5FB-7E30A40D94FA}"/>
    <cellStyle name="normální_OIII.TURN.e" xfId="4" xr:uid="{00000000-0005-0000-0000-000008000000}"/>
  </cellStyles>
  <dxfs count="0"/>
  <tableStyles count="0" defaultTableStyle="TableStyleMedium2" defaultPivotStyle="PivotStyleLight16"/>
  <colors>
    <mruColors>
      <color rgb="FFFF00FF"/>
      <color rgb="FFFF5050"/>
      <color rgb="FFCC3300"/>
      <color rgb="FFA6A6A6"/>
      <color rgb="FFFABF8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613"/>
  <sheetViews>
    <sheetView zoomScaleNormal="100" workbookViewId="0">
      <pane xSplit="8" ySplit="11" topLeftCell="AP450" activePane="bottomRight" state="frozen"/>
      <selection pane="topRight" activeCell="AU456" sqref="AU456"/>
      <selection pane="bottomLeft" activeCell="AU456" sqref="AU456"/>
      <selection pane="bottomRight" activeCell="AL465" sqref="AL465"/>
    </sheetView>
  </sheetViews>
  <sheetFormatPr defaultColWidth="9.140625" defaultRowHeight="11.25" x14ac:dyDescent="0.2"/>
  <cols>
    <col min="1" max="1" width="5" style="200" customWidth="1"/>
    <col min="2" max="2" width="4.7109375" style="194" customWidth="1"/>
    <col min="3" max="3" width="8.7109375" style="194" customWidth="1"/>
    <col min="4" max="4" width="7.85546875" style="194" customWidth="1"/>
    <col min="5" max="5" width="28.5703125" style="200" customWidth="1"/>
    <col min="6" max="6" width="4.42578125" style="200" customWidth="1"/>
    <col min="7" max="7" width="10.28515625" style="200" customWidth="1"/>
    <col min="8" max="8" width="8" style="200" customWidth="1"/>
    <col min="9" max="9" width="10.85546875" style="196" customWidth="1"/>
    <col min="10" max="15" width="10.85546875" style="515" customWidth="1"/>
    <col min="16" max="16" width="11.7109375" style="197" customWidth="1"/>
    <col min="17" max="18" width="10.85546875" style="516" customWidth="1"/>
    <col min="19" max="19" width="9.140625" style="196" customWidth="1"/>
    <col min="20" max="21" width="10" style="196" customWidth="1"/>
    <col min="22" max="22" width="10.85546875" style="196" customWidth="1"/>
    <col min="23" max="24" width="9.28515625" style="196" customWidth="1"/>
    <col min="25" max="25" width="10.28515625" style="196" customWidth="1"/>
    <col min="26" max="27" width="10.42578125" style="196" customWidth="1"/>
    <col min="28" max="33" width="9.28515625" style="196" customWidth="1"/>
    <col min="34" max="42" width="9.28515625" style="197" customWidth="1"/>
    <col min="43" max="43" width="10.85546875" style="197" customWidth="1"/>
    <col min="44" max="45" width="10.85546875" style="196" customWidth="1"/>
    <col min="46" max="46" width="9.5703125" style="196" customWidth="1"/>
    <col min="47" max="47" width="10.5703125" style="196" customWidth="1"/>
    <col min="48" max="49" width="9.28515625" style="196" customWidth="1"/>
    <col min="50" max="50" width="11.85546875" style="196" customWidth="1"/>
    <col min="51" max="51" width="11.28515625" style="197" customWidth="1"/>
    <col min="52" max="52" width="9.28515625" style="197" customWidth="1"/>
    <col min="53" max="57" width="9.140625" style="178" customWidth="1"/>
    <col min="58" max="16384" width="9.140625" style="178"/>
  </cols>
  <sheetData>
    <row r="1" spans="1:53" s="205" customFormat="1" ht="12.75" customHeight="1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2.75" customHeight="1" x14ac:dyDescent="0.2">
      <c r="A2" s="796" t="s">
        <v>1</v>
      </c>
      <c r="B2" s="796"/>
      <c r="C2" s="78"/>
      <c r="D2" s="796"/>
      <c r="E2" s="796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7"/>
      <c r="AY2" s="458"/>
      <c r="AZ2" s="458"/>
    </row>
    <row r="3" spans="1:53" ht="12.75" customHeight="1" x14ac:dyDescent="0.2">
      <c r="A3" s="864" t="s">
        <v>2</v>
      </c>
      <c r="B3" s="864"/>
      <c r="C3" s="864"/>
      <c r="D3" s="864"/>
      <c r="E3" s="864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1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7"/>
      <c r="AY3" s="458"/>
      <c r="AZ3" s="458"/>
    </row>
    <row r="4" spans="1:53" ht="12.75" customHeight="1" x14ac:dyDescent="0.2">
      <c r="A4" s="796"/>
      <c r="B4" s="796"/>
      <c r="C4" s="796"/>
      <c r="D4" s="796"/>
      <c r="E4" s="796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1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7"/>
      <c r="AY4" s="458"/>
      <c r="AZ4" s="458"/>
    </row>
    <row r="5" spans="1:53" ht="16.5" customHeight="1" thickBot="1" x14ac:dyDescent="0.3">
      <c r="A5" s="359" t="s">
        <v>3</v>
      </c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X5" s="459"/>
      <c r="Y5" s="459"/>
      <c r="Z5" s="460"/>
      <c r="AA5" s="460"/>
      <c r="AB5" s="460"/>
      <c r="AC5" s="461"/>
      <c r="AD5" s="461"/>
      <c r="AE5" s="461"/>
      <c r="AF5" s="460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3"/>
      <c r="AY5" s="464"/>
      <c r="AZ5" s="464"/>
    </row>
    <row r="6" spans="1:53" ht="12.75" customHeight="1" x14ac:dyDescent="0.2"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6.5" customHeight="1" thickBot="1" x14ac:dyDescent="0.3">
      <c r="B7" s="466"/>
      <c r="C7" s="748"/>
      <c r="D7" s="467"/>
      <c r="E7" s="466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03" t="s">
        <v>7</v>
      </c>
      <c r="T7" s="804"/>
      <c r="U7" s="804"/>
      <c r="V7" s="804"/>
      <c r="W7" s="805"/>
      <c r="X7" s="812" t="s">
        <v>8</v>
      </c>
      <c r="Y7" s="804"/>
      <c r="Z7" s="805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5" customHeight="1" x14ac:dyDescent="0.2">
      <c r="A8" s="576"/>
      <c r="B8" s="577"/>
      <c r="C8" s="577"/>
      <c r="D8" s="577"/>
      <c r="E8" s="578"/>
      <c r="F8" s="207"/>
      <c r="G8" s="469"/>
      <c r="H8" s="469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06"/>
      <c r="T8" s="807"/>
      <c r="U8" s="807"/>
      <c r="V8" s="807"/>
      <c r="W8" s="808"/>
      <c r="X8" s="813"/>
      <c r="Y8" s="807"/>
      <c r="Z8" s="808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5" customHeight="1" thickBot="1" x14ac:dyDescent="0.25">
      <c r="A9" s="304" t="s">
        <v>25</v>
      </c>
      <c r="B9" s="748"/>
      <c r="C9" s="748"/>
      <c r="D9" s="468"/>
      <c r="E9" s="74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09"/>
      <c r="T9" s="810"/>
      <c r="U9" s="810"/>
      <c r="V9" s="810"/>
      <c r="W9" s="811"/>
      <c r="X9" s="814"/>
      <c r="Y9" s="810"/>
      <c r="Z9" s="811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46.5" customHeight="1" thickBot="1" x14ac:dyDescent="0.25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8" t="s">
        <v>58</v>
      </c>
      <c r="J11" s="259" t="s">
        <v>59</v>
      </c>
      <c r="K11" s="253" t="s">
        <v>60</v>
      </c>
      <c r="L11" s="253" t="s">
        <v>61</v>
      </c>
      <c r="M11" s="253" t="s">
        <v>62</v>
      </c>
      <c r="N11" s="259" t="s">
        <v>63</v>
      </c>
      <c r="O11" s="259" t="s">
        <v>64</v>
      </c>
      <c r="P11" s="351" t="s">
        <v>65</v>
      </c>
      <c r="Q11" s="260" t="s">
        <v>66</v>
      </c>
      <c r="R11" s="352" t="s">
        <v>67</v>
      </c>
      <c r="S11" s="426" t="s">
        <v>68</v>
      </c>
      <c r="T11" s="259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9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0" t="s">
        <v>78</v>
      </c>
      <c r="AO11" s="260" t="s">
        <v>77</v>
      </c>
      <c r="AP11" s="260" t="s">
        <v>78</v>
      </c>
      <c r="AQ11" s="352" t="s">
        <v>79</v>
      </c>
      <c r="AR11" s="426" t="s">
        <v>58</v>
      </c>
      <c r="AS11" s="259" t="s">
        <v>59</v>
      </c>
      <c r="AT11" s="259" t="s">
        <v>60</v>
      </c>
      <c r="AU11" s="253" t="s">
        <v>61</v>
      </c>
      <c r="AV11" s="259" t="s">
        <v>62</v>
      </c>
      <c r="AW11" s="259" t="s">
        <v>63</v>
      </c>
      <c r="AX11" s="259" t="s">
        <v>64</v>
      </c>
      <c r="AY11" s="260" t="s">
        <v>65</v>
      </c>
      <c r="AZ11" s="260" t="s">
        <v>66</v>
      </c>
      <c r="BA11" s="352" t="s">
        <v>67</v>
      </c>
    </row>
    <row r="12" spans="1:53" ht="14.1" customHeight="1" x14ac:dyDescent="0.2">
      <c r="A12" s="579">
        <v>1</v>
      </c>
      <c r="B12" s="580">
        <v>2330</v>
      </c>
      <c r="C12" s="581">
        <v>691009571</v>
      </c>
      <c r="D12" s="580">
        <v>71294511</v>
      </c>
      <c r="E12" s="582" t="s">
        <v>80</v>
      </c>
      <c r="F12" s="579">
        <v>3233</v>
      </c>
      <c r="G12" s="582" t="s">
        <v>81</v>
      </c>
      <c r="H12" s="583" t="s">
        <v>82</v>
      </c>
      <c r="I12" s="479">
        <v>13504343</v>
      </c>
      <c r="J12" s="480">
        <v>8523634</v>
      </c>
      <c r="K12" s="481">
        <v>1300000</v>
      </c>
      <c r="L12" s="481">
        <v>0</v>
      </c>
      <c r="M12" s="481">
        <v>3320388</v>
      </c>
      <c r="N12" s="480">
        <v>170473</v>
      </c>
      <c r="O12" s="480">
        <v>189848</v>
      </c>
      <c r="P12" s="483">
        <v>21.169999999999998</v>
      </c>
      <c r="Q12" s="482">
        <v>11.42</v>
      </c>
      <c r="R12" s="484">
        <v>9.75</v>
      </c>
      <c r="S12" s="490">
        <v>0</v>
      </c>
      <c r="T12" s="491">
        <v>0</v>
      </c>
      <c r="U12" s="491">
        <v>0</v>
      </c>
      <c r="V12" s="491">
        <v>0</v>
      </c>
      <c r="W12" s="491">
        <f>SUM(S12:V12)</f>
        <v>0</v>
      </c>
      <c r="X12" s="491">
        <v>0</v>
      </c>
      <c r="Y12" s="491">
        <v>0</v>
      </c>
      <c r="Z12" s="491">
        <f>SUM(X12:Y12)</f>
        <v>0</v>
      </c>
      <c r="AA12" s="491">
        <f>W12+Z12</f>
        <v>0</v>
      </c>
      <c r="AB12" s="179">
        <f>ROUND((W12+X12)*33.8%,0)</f>
        <v>0</v>
      </c>
      <c r="AC12" s="754">
        <f>ROUND(W12*2%,0)</f>
        <v>0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0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493">
        <f>AH12+AJ12+AK12+AM12</f>
        <v>0</v>
      </c>
      <c r="AP12" s="493">
        <f>AI12+AL12+AN12</f>
        <v>0</v>
      </c>
      <c r="AQ12" s="494">
        <f>SUM(AO12:AP12)</f>
        <v>0</v>
      </c>
      <c r="AR12" s="490">
        <f>I12+AG12</f>
        <v>13504343</v>
      </c>
      <c r="AS12" s="491">
        <f>J12+W12</f>
        <v>8523634</v>
      </c>
      <c r="AT12" s="491">
        <f>K12+Z12</f>
        <v>1300000</v>
      </c>
      <c r="AU12" s="486">
        <f>L12</f>
        <v>0</v>
      </c>
      <c r="AV12" s="491">
        <f>M12+AB12</f>
        <v>3320388</v>
      </c>
      <c r="AW12" s="491">
        <f>N12+AC12</f>
        <v>170473</v>
      </c>
      <c r="AX12" s="491">
        <f>O12+AF12</f>
        <v>189848</v>
      </c>
      <c r="AY12" s="493">
        <f>P12+AQ12</f>
        <v>21.169999999999998</v>
      </c>
      <c r="AZ12" s="493">
        <f>Q12+AO12</f>
        <v>11.42</v>
      </c>
      <c r="BA12" s="494">
        <f>R12+AP12</f>
        <v>9.75</v>
      </c>
    </row>
    <row r="13" spans="1:53" ht="14.1" customHeight="1" x14ac:dyDescent="0.2">
      <c r="A13" s="182">
        <v>1</v>
      </c>
      <c r="B13" s="180">
        <v>2330</v>
      </c>
      <c r="C13" s="181">
        <v>691009571</v>
      </c>
      <c r="D13" s="180">
        <v>71294511</v>
      </c>
      <c r="E13" s="584" t="s">
        <v>83</v>
      </c>
      <c r="F13" s="182"/>
      <c r="G13" s="584"/>
      <c r="H13" s="585"/>
      <c r="I13" s="586">
        <v>13504343</v>
      </c>
      <c r="J13" s="587">
        <v>8523634</v>
      </c>
      <c r="K13" s="587">
        <v>1300000</v>
      </c>
      <c r="L13" s="587">
        <v>0</v>
      </c>
      <c r="M13" s="587">
        <v>3320388</v>
      </c>
      <c r="N13" s="587">
        <v>170473</v>
      </c>
      <c r="O13" s="587">
        <v>189848</v>
      </c>
      <c r="P13" s="588">
        <v>21.169999999999998</v>
      </c>
      <c r="Q13" s="588">
        <v>11.42</v>
      </c>
      <c r="R13" s="590">
        <v>9.75</v>
      </c>
      <c r="S13" s="589">
        <f t="shared" ref="S13:BA13" si="0">SUM(S12)</f>
        <v>0</v>
      </c>
      <c r="T13" s="587">
        <f t="shared" si="0"/>
        <v>0</v>
      </c>
      <c r="U13" s="587">
        <f t="shared" si="0"/>
        <v>0</v>
      </c>
      <c r="V13" s="587">
        <f t="shared" si="0"/>
        <v>0</v>
      </c>
      <c r="W13" s="587">
        <f t="shared" si="0"/>
        <v>0</v>
      </c>
      <c r="X13" s="587">
        <f t="shared" si="0"/>
        <v>0</v>
      </c>
      <c r="Y13" s="587">
        <f t="shared" si="0"/>
        <v>0</v>
      </c>
      <c r="Z13" s="587">
        <f t="shared" si="0"/>
        <v>0</v>
      </c>
      <c r="AA13" s="587">
        <f t="shared" si="0"/>
        <v>0</v>
      </c>
      <c r="AB13" s="587">
        <f t="shared" si="0"/>
        <v>0</v>
      </c>
      <c r="AC13" s="589">
        <f t="shared" si="0"/>
        <v>0</v>
      </c>
      <c r="AD13" s="587">
        <f t="shared" si="0"/>
        <v>0</v>
      </c>
      <c r="AE13" s="587">
        <f t="shared" si="0"/>
        <v>0</v>
      </c>
      <c r="AF13" s="587">
        <f t="shared" si="0"/>
        <v>0</v>
      </c>
      <c r="AG13" s="587">
        <f t="shared" si="0"/>
        <v>0</v>
      </c>
      <c r="AH13" s="588">
        <f t="shared" si="0"/>
        <v>0</v>
      </c>
      <c r="AI13" s="588">
        <f t="shared" si="0"/>
        <v>0</v>
      </c>
      <c r="AJ13" s="588">
        <f t="shared" si="0"/>
        <v>0</v>
      </c>
      <c r="AK13" s="588">
        <f t="shared" ref="AK13:AL13" si="1">SUM(AK12)</f>
        <v>0</v>
      </c>
      <c r="AL13" s="588">
        <f t="shared" si="1"/>
        <v>0</v>
      </c>
      <c r="AM13" s="588">
        <f t="shared" si="0"/>
        <v>0</v>
      </c>
      <c r="AN13" s="588">
        <f t="shared" si="0"/>
        <v>0</v>
      </c>
      <c r="AO13" s="588">
        <f t="shared" si="0"/>
        <v>0</v>
      </c>
      <c r="AP13" s="588">
        <f t="shared" si="0"/>
        <v>0</v>
      </c>
      <c r="AQ13" s="590">
        <f t="shared" si="0"/>
        <v>0</v>
      </c>
      <c r="AR13" s="589">
        <f t="shared" si="0"/>
        <v>13504343</v>
      </c>
      <c r="AS13" s="587">
        <f t="shared" si="0"/>
        <v>8523634</v>
      </c>
      <c r="AT13" s="587">
        <f t="shared" si="0"/>
        <v>1300000</v>
      </c>
      <c r="AU13" s="587">
        <f t="shared" si="0"/>
        <v>0</v>
      </c>
      <c r="AV13" s="587">
        <f t="shared" si="0"/>
        <v>3320388</v>
      </c>
      <c r="AW13" s="587">
        <f t="shared" si="0"/>
        <v>170473</v>
      </c>
      <c r="AX13" s="587">
        <f t="shared" si="0"/>
        <v>189848</v>
      </c>
      <c r="AY13" s="588">
        <f t="shared" si="0"/>
        <v>21.169999999999998</v>
      </c>
      <c r="AZ13" s="588">
        <f t="shared" si="0"/>
        <v>11.42</v>
      </c>
      <c r="BA13" s="590">
        <f t="shared" si="0"/>
        <v>9.75</v>
      </c>
    </row>
    <row r="14" spans="1:53" ht="14.1" customHeight="1" x14ac:dyDescent="0.2">
      <c r="A14" s="591">
        <v>2</v>
      </c>
      <c r="B14" s="592">
        <v>2415</v>
      </c>
      <c r="C14" s="593">
        <v>600079465</v>
      </c>
      <c r="D14" s="592">
        <v>72742186</v>
      </c>
      <c r="E14" s="594" t="s">
        <v>84</v>
      </c>
      <c r="F14" s="591">
        <v>3111</v>
      </c>
      <c r="G14" s="594" t="s">
        <v>85</v>
      </c>
      <c r="H14" s="595" t="s">
        <v>86</v>
      </c>
      <c r="I14" s="501">
        <v>7138533</v>
      </c>
      <c r="J14" s="417">
        <v>5132720</v>
      </c>
      <c r="K14" s="526">
        <v>25000</v>
      </c>
      <c r="L14" s="526">
        <v>0</v>
      </c>
      <c r="M14" s="481">
        <v>1743309</v>
      </c>
      <c r="N14" s="502">
        <v>102654</v>
      </c>
      <c r="O14" s="417">
        <v>134850</v>
      </c>
      <c r="P14" s="418">
        <v>12.134799999999998</v>
      </c>
      <c r="Q14" s="422">
        <v>9.1896000000000004</v>
      </c>
      <c r="R14" s="692">
        <v>2.9451999999999998</v>
      </c>
      <c r="S14" s="505">
        <v>0</v>
      </c>
      <c r="T14" s="492">
        <v>0</v>
      </c>
      <c r="U14" s="492">
        <v>0</v>
      </c>
      <c r="V14" s="492">
        <v>0</v>
      </c>
      <c r="W14" s="492">
        <f>SUM(S14:V14)</f>
        <v>0</v>
      </c>
      <c r="X14" s="492">
        <v>0</v>
      </c>
      <c r="Y14" s="492">
        <v>0</v>
      </c>
      <c r="Z14" s="492">
        <f>SUM(X14:Y14)</f>
        <v>0</v>
      </c>
      <c r="AA14" s="492">
        <f>W14+Z14</f>
        <v>0</v>
      </c>
      <c r="AB14" s="179">
        <f t="shared" ref="AB14:AB75" si="2">ROUND((W14+X14)*33.8%,0)</f>
        <v>0</v>
      </c>
      <c r="AC14" s="755">
        <f>ROUND(W14*2%,0)</f>
        <v>0</v>
      </c>
      <c r="AD14" s="492">
        <v>0</v>
      </c>
      <c r="AE14" s="492">
        <v>0</v>
      </c>
      <c r="AF14" s="492">
        <f t="shared" ref="AF14:AF75" si="3">SUM(AD14:AE14)</f>
        <v>0</v>
      </c>
      <c r="AG14" s="492">
        <f t="shared" ref="AG14:AG75" si="4">AA14+AB14+AC14+AF14</f>
        <v>0</v>
      </c>
      <c r="AH14" s="507">
        <v>0</v>
      </c>
      <c r="AI14" s="507">
        <v>0</v>
      </c>
      <c r="AJ14" s="507">
        <v>0</v>
      </c>
      <c r="AK14" s="507">
        <v>0</v>
      </c>
      <c r="AL14" s="507">
        <v>0</v>
      </c>
      <c r="AM14" s="507">
        <v>0</v>
      </c>
      <c r="AN14" s="507">
        <v>0</v>
      </c>
      <c r="AO14" s="507">
        <f>AH14+AJ14+AK14+AM14</f>
        <v>0</v>
      </c>
      <c r="AP14" s="507">
        <f>AI14+AL14+AN14</f>
        <v>0</v>
      </c>
      <c r="AQ14" s="508">
        <f t="shared" ref="AQ14:AQ75" si="5">SUM(AO14:AP14)</f>
        <v>0</v>
      </c>
      <c r="AR14" s="505">
        <f>I14+AG14</f>
        <v>7138533</v>
      </c>
      <c r="AS14" s="492">
        <f>J14+W14</f>
        <v>5132720</v>
      </c>
      <c r="AT14" s="492">
        <f>K14+Z14</f>
        <v>25000</v>
      </c>
      <c r="AU14" s="492">
        <f>L14</f>
        <v>0</v>
      </c>
      <c r="AV14" s="492">
        <f t="shared" ref="AV14:AW16" si="6">M14+AB14</f>
        <v>1743309</v>
      </c>
      <c r="AW14" s="492">
        <f t="shared" si="6"/>
        <v>102654</v>
      </c>
      <c r="AX14" s="492">
        <f>O14+AF14</f>
        <v>134850</v>
      </c>
      <c r="AY14" s="507">
        <f>P14+AQ14</f>
        <v>12.134799999999998</v>
      </c>
      <c r="AZ14" s="507">
        <f t="shared" ref="AZ14:BA16" si="7">Q14+AO14</f>
        <v>9.1896000000000004</v>
      </c>
      <c r="BA14" s="508">
        <f t="shared" si="7"/>
        <v>2.9451999999999998</v>
      </c>
    </row>
    <row r="15" spans="1:53" ht="14.1" customHeight="1" x14ac:dyDescent="0.2">
      <c r="A15" s="591">
        <v>2</v>
      </c>
      <c r="B15" s="592">
        <v>2415</v>
      </c>
      <c r="C15" s="593">
        <v>600079465</v>
      </c>
      <c r="D15" s="592">
        <v>72742186</v>
      </c>
      <c r="E15" s="594" t="s">
        <v>84</v>
      </c>
      <c r="F15" s="591">
        <v>3111</v>
      </c>
      <c r="G15" s="509" t="s">
        <v>87</v>
      </c>
      <c r="H15" s="595" t="s">
        <v>86</v>
      </c>
      <c r="I15" s="501">
        <v>386933</v>
      </c>
      <c r="J15" s="417">
        <v>284928</v>
      </c>
      <c r="K15" s="526">
        <v>0</v>
      </c>
      <c r="L15" s="526">
        <v>0</v>
      </c>
      <c r="M15" s="481">
        <v>96306</v>
      </c>
      <c r="N15" s="502">
        <v>5699</v>
      </c>
      <c r="O15" s="502">
        <v>0</v>
      </c>
      <c r="P15" s="418">
        <v>1</v>
      </c>
      <c r="Q15" s="422">
        <v>1</v>
      </c>
      <c r="R15" s="504">
        <v>0</v>
      </c>
      <c r="S15" s="505">
        <v>0</v>
      </c>
      <c r="T15" s="492">
        <v>0</v>
      </c>
      <c r="U15" s="492">
        <v>0</v>
      </c>
      <c r="V15" s="492">
        <v>0</v>
      </c>
      <c r="W15" s="492">
        <f>SUM(S15:V15)</f>
        <v>0</v>
      </c>
      <c r="X15" s="492">
        <v>0</v>
      </c>
      <c r="Y15" s="492">
        <v>0</v>
      </c>
      <c r="Z15" s="492">
        <f>SUM(X15:Y15)</f>
        <v>0</v>
      </c>
      <c r="AA15" s="492">
        <f>W15+Z15</f>
        <v>0</v>
      </c>
      <c r="AB15" s="179">
        <f t="shared" si="2"/>
        <v>0</v>
      </c>
      <c r="AC15" s="755">
        <f>ROUND(W15*2%,0)</f>
        <v>0</v>
      </c>
      <c r="AD15" s="492">
        <v>0</v>
      </c>
      <c r="AE15" s="492">
        <v>0</v>
      </c>
      <c r="AF15" s="492">
        <f t="shared" si="3"/>
        <v>0</v>
      </c>
      <c r="AG15" s="492">
        <f t="shared" si="4"/>
        <v>0</v>
      </c>
      <c r="AH15" s="507">
        <v>0</v>
      </c>
      <c r="AI15" s="507">
        <v>0</v>
      </c>
      <c r="AJ15" s="507">
        <v>0</v>
      </c>
      <c r="AK15" s="507">
        <v>0</v>
      </c>
      <c r="AL15" s="507">
        <v>0</v>
      </c>
      <c r="AM15" s="507">
        <v>0</v>
      </c>
      <c r="AN15" s="507">
        <v>0</v>
      </c>
      <c r="AO15" s="507">
        <f>AH15+AJ15+AK15+AM15</f>
        <v>0</v>
      </c>
      <c r="AP15" s="507">
        <f>AI15+AL15+AN15</f>
        <v>0</v>
      </c>
      <c r="AQ15" s="508">
        <f t="shared" si="5"/>
        <v>0</v>
      </c>
      <c r="AR15" s="505">
        <f>I15+AG15</f>
        <v>386933</v>
      </c>
      <c r="AS15" s="492">
        <f>J15+W15</f>
        <v>284928</v>
      </c>
      <c r="AT15" s="492">
        <f>K15+Z15</f>
        <v>0</v>
      </c>
      <c r="AU15" s="492">
        <f>L15</f>
        <v>0</v>
      </c>
      <c r="AV15" s="492">
        <f t="shared" si="6"/>
        <v>96306</v>
      </c>
      <c r="AW15" s="492">
        <f t="shared" si="6"/>
        <v>5699</v>
      </c>
      <c r="AX15" s="492">
        <f>O15+AF15</f>
        <v>0</v>
      </c>
      <c r="AY15" s="507">
        <f>P15+AQ15</f>
        <v>1</v>
      </c>
      <c r="AZ15" s="507">
        <f t="shared" si="7"/>
        <v>1</v>
      </c>
      <c r="BA15" s="508">
        <f t="shared" si="7"/>
        <v>0</v>
      </c>
    </row>
    <row r="16" spans="1:53" ht="14.1" customHeight="1" x14ac:dyDescent="0.2">
      <c r="A16" s="591">
        <v>2</v>
      </c>
      <c r="B16" s="592">
        <v>2415</v>
      </c>
      <c r="C16" s="593">
        <v>600079465</v>
      </c>
      <c r="D16" s="592">
        <v>72742186</v>
      </c>
      <c r="E16" s="594" t="s">
        <v>84</v>
      </c>
      <c r="F16" s="591">
        <v>3141</v>
      </c>
      <c r="G16" s="594" t="s">
        <v>88</v>
      </c>
      <c r="H16" s="595" t="s">
        <v>82</v>
      </c>
      <c r="I16" s="501">
        <v>890794</v>
      </c>
      <c r="J16" s="502">
        <v>652458</v>
      </c>
      <c r="K16" s="481">
        <v>0</v>
      </c>
      <c r="L16" s="481">
        <v>0</v>
      </c>
      <c r="M16" s="481">
        <v>220531</v>
      </c>
      <c r="N16" s="502">
        <v>13049</v>
      </c>
      <c r="O16" s="502">
        <v>4756</v>
      </c>
      <c r="P16" s="418">
        <v>2.2200000000000002</v>
      </c>
      <c r="Q16" s="503">
        <v>0</v>
      </c>
      <c r="R16" s="504">
        <v>2.2200000000000002</v>
      </c>
      <c r="S16" s="505">
        <v>0</v>
      </c>
      <c r="T16" s="492">
        <v>0</v>
      </c>
      <c r="U16" s="492">
        <v>5446</v>
      </c>
      <c r="V16" s="492">
        <v>0</v>
      </c>
      <c r="W16" s="492">
        <f>SUM(S16:V16)</f>
        <v>5446</v>
      </c>
      <c r="X16" s="492">
        <v>0</v>
      </c>
      <c r="Y16" s="492">
        <v>0</v>
      </c>
      <c r="Z16" s="492">
        <f>SUM(X16:Y16)</f>
        <v>0</v>
      </c>
      <c r="AA16" s="492">
        <f>W16+Z16</f>
        <v>5446</v>
      </c>
      <c r="AB16" s="179">
        <f t="shared" si="2"/>
        <v>1841</v>
      </c>
      <c r="AC16" s="755">
        <f>ROUND(W16*2%,0)</f>
        <v>109</v>
      </c>
      <c r="AD16" s="492">
        <v>0</v>
      </c>
      <c r="AE16" s="492">
        <v>0</v>
      </c>
      <c r="AF16" s="492">
        <f t="shared" si="3"/>
        <v>0</v>
      </c>
      <c r="AG16" s="492">
        <f t="shared" si="4"/>
        <v>7396</v>
      </c>
      <c r="AH16" s="507">
        <v>0</v>
      </c>
      <c r="AI16" s="507">
        <v>0</v>
      </c>
      <c r="AJ16" s="507">
        <v>0</v>
      </c>
      <c r="AK16" s="507">
        <v>0</v>
      </c>
      <c r="AL16" s="507">
        <v>0.02</v>
      </c>
      <c r="AM16" s="507">
        <v>0</v>
      </c>
      <c r="AN16" s="507">
        <v>0</v>
      </c>
      <c r="AO16" s="507">
        <f>AH16+AJ16+AK16+AM16</f>
        <v>0</v>
      </c>
      <c r="AP16" s="507">
        <f>AI16+AL16+AN16</f>
        <v>0.02</v>
      </c>
      <c r="AQ16" s="508">
        <f t="shared" si="5"/>
        <v>0.02</v>
      </c>
      <c r="AR16" s="505">
        <f>I16+AG16</f>
        <v>898190</v>
      </c>
      <c r="AS16" s="492">
        <f>J16+W16</f>
        <v>657904</v>
      </c>
      <c r="AT16" s="492">
        <f>K16+Z16</f>
        <v>0</v>
      </c>
      <c r="AU16" s="492">
        <f>L16</f>
        <v>0</v>
      </c>
      <c r="AV16" s="492">
        <f t="shared" si="6"/>
        <v>222372</v>
      </c>
      <c r="AW16" s="492">
        <f t="shared" si="6"/>
        <v>13158</v>
      </c>
      <c r="AX16" s="492">
        <f>O16+AF16</f>
        <v>4756</v>
      </c>
      <c r="AY16" s="507">
        <f>P16+AQ16</f>
        <v>2.2400000000000002</v>
      </c>
      <c r="AZ16" s="507">
        <f t="shared" si="7"/>
        <v>0</v>
      </c>
      <c r="BA16" s="508">
        <f t="shared" si="7"/>
        <v>2.2400000000000002</v>
      </c>
    </row>
    <row r="17" spans="1:53" ht="14.1" customHeight="1" x14ac:dyDescent="0.2">
      <c r="A17" s="182">
        <v>2</v>
      </c>
      <c r="B17" s="180">
        <v>2415</v>
      </c>
      <c r="C17" s="181">
        <v>600079465</v>
      </c>
      <c r="D17" s="180">
        <v>72742186</v>
      </c>
      <c r="E17" s="584" t="s">
        <v>89</v>
      </c>
      <c r="F17" s="182"/>
      <c r="G17" s="584"/>
      <c r="H17" s="585"/>
      <c r="I17" s="586">
        <v>8416260</v>
      </c>
      <c r="J17" s="587">
        <v>6070106</v>
      </c>
      <c r="K17" s="587">
        <v>25000</v>
      </c>
      <c r="L17" s="587">
        <v>0</v>
      </c>
      <c r="M17" s="587">
        <v>2060146</v>
      </c>
      <c r="N17" s="587">
        <v>121402</v>
      </c>
      <c r="O17" s="587">
        <v>139606</v>
      </c>
      <c r="P17" s="588">
        <v>15.354799999999999</v>
      </c>
      <c r="Q17" s="588">
        <v>10.1896</v>
      </c>
      <c r="R17" s="590">
        <v>5.1652000000000005</v>
      </c>
      <c r="S17" s="589">
        <f t="shared" ref="S17:BA17" si="8">SUM(S14:S16)</f>
        <v>0</v>
      </c>
      <c r="T17" s="587">
        <f t="shared" si="8"/>
        <v>0</v>
      </c>
      <c r="U17" s="587">
        <f t="shared" si="8"/>
        <v>5446</v>
      </c>
      <c r="V17" s="587">
        <f t="shared" si="8"/>
        <v>0</v>
      </c>
      <c r="W17" s="587">
        <f t="shared" si="8"/>
        <v>5446</v>
      </c>
      <c r="X17" s="587">
        <f t="shared" si="8"/>
        <v>0</v>
      </c>
      <c r="Y17" s="587">
        <f t="shared" si="8"/>
        <v>0</v>
      </c>
      <c r="Z17" s="587">
        <f t="shared" si="8"/>
        <v>0</v>
      </c>
      <c r="AA17" s="587">
        <f t="shared" si="8"/>
        <v>5446</v>
      </c>
      <c r="AB17" s="587">
        <f t="shared" si="8"/>
        <v>1841</v>
      </c>
      <c r="AC17" s="589">
        <f t="shared" si="8"/>
        <v>109</v>
      </c>
      <c r="AD17" s="587">
        <f t="shared" si="8"/>
        <v>0</v>
      </c>
      <c r="AE17" s="587">
        <f t="shared" si="8"/>
        <v>0</v>
      </c>
      <c r="AF17" s="587">
        <f t="shared" si="8"/>
        <v>0</v>
      </c>
      <c r="AG17" s="587">
        <f t="shared" si="8"/>
        <v>7396</v>
      </c>
      <c r="AH17" s="588">
        <f t="shared" si="8"/>
        <v>0</v>
      </c>
      <c r="AI17" s="588">
        <f t="shared" si="8"/>
        <v>0</v>
      </c>
      <c r="AJ17" s="588">
        <f t="shared" si="8"/>
        <v>0</v>
      </c>
      <c r="AK17" s="588">
        <f t="shared" ref="AK17:AL17" si="9">SUM(AK14:AK16)</f>
        <v>0</v>
      </c>
      <c r="AL17" s="588">
        <f t="shared" si="9"/>
        <v>0.02</v>
      </c>
      <c r="AM17" s="588">
        <f t="shared" si="8"/>
        <v>0</v>
      </c>
      <c r="AN17" s="588">
        <f t="shared" si="8"/>
        <v>0</v>
      </c>
      <c r="AO17" s="588">
        <f t="shared" si="8"/>
        <v>0</v>
      </c>
      <c r="AP17" s="588">
        <f t="shared" si="8"/>
        <v>0.02</v>
      </c>
      <c r="AQ17" s="590">
        <f t="shared" si="8"/>
        <v>0.02</v>
      </c>
      <c r="AR17" s="589">
        <f t="shared" si="8"/>
        <v>8423656</v>
      </c>
      <c r="AS17" s="587">
        <f t="shared" si="8"/>
        <v>6075552</v>
      </c>
      <c r="AT17" s="587">
        <f t="shared" si="8"/>
        <v>25000</v>
      </c>
      <c r="AU17" s="587">
        <f t="shared" si="8"/>
        <v>0</v>
      </c>
      <c r="AV17" s="587">
        <f t="shared" si="8"/>
        <v>2061987</v>
      </c>
      <c r="AW17" s="587">
        <f t="shared" si="8"/>
        <v>121511</v>
      </c>
      <c r="AX17" s="587">
        <f t="shared" si="8"/>
        <v>139606</v>
      </c>
      <c r="AY17" s="588">
        <f t="shared" si="8"/>
        <v>15.374799999999999</v>
      </c>
      <c r="AZ17" s="588">
        <f t="shared" si="8"/>
        <v>10.1896</v>
      </c>
      <c r="BA17" s="590">
        <f t="shared" si="8"/>
        <v>5.1852</v>
      </c>
    </row>
    <row r="18" spans="1:53" ht="14.1" customHeight="1" x14ac:dyDescent="0.2">
      <c r="A18" s="591">
        <v>3</v>
      </c>
      <c r="B18" s="592">
        <v>2442</v>
      </c>
      <c r="C18" s="593">
        <v>600079066</v>
      </c>
      <c r="D18" s="592">
        <v>72742101</v>
      </c>
      <c r="E18" s="594" t="s">
        <v>90</v>
      </c>
      <c r="F18" s="591">
        <v>3111</v>
      </c>
      <c r="G18" s="594" t="s">
        <v>85</v>
      </c>
      <c r="H18" s="595" t="s">
        <v>86</v>
      </c>
      <c r="I18" s="501">
        <v>7842012</v>
      </c>
      <c r="J18" s="417">
        <v>5713566</v>
      </c>
      <c r="K18" s="526">
        <v>5000</v>
      </c>
      <c r="L18" s="526">
        <v>0</v>
      </c>
      <c r="M18" s="481">
        <v>1932875</v>
      </c>
      <c r="N18" s="502">
        <v>114271</v>
      </c>
      <c r="O18" s="417">
        <v>76300</v>
      </c>
      <c r="P18" s="418">
        <v>13.5322</v>
      </c>
      <c r="Q18" s="422">
        <v>10</v>
      </c>
      <c r="R18" s="692">
        <v>3.5322000000000005</v>
      </c>
      <c r="S18" s="505">
        <v>0</v>
      </c>
      <c r="T18" s="492">
        <v>0</v>
      </c>
      <c r="U18" s="492">
        <v>0</v>
      </c>
      <c r="V18" s="492">
        <v>0</v>
      </c>
      <c r="W18" s="492">
        <f>SUM(S18:V18)</f>
        <v>0</v>
      </c>
      <c r="X18" s="492">
        <v>0</v>
      </c>
      <c r="Y18" s="492">
        <v>0</v>
      </c>
      <c r="Z18" s="492">
        <f>SUM(X18:Y18)</f>
        <v>0</v>
      </c>
      <c r="AA18" s="492">
        <f>W18+Z18</f>
        <v>0</v>
      </c>
      <c r="AB18" s="179">
        <f t="shared" si="2"/>
        <v>0</v>
      </c>
      <c r="AC18" s="755">
        <f>ROUND(W18*2%,0)</f>
        <v>0</v>
      </c>
      <c r="AD18" s="492">
        <v>0</v>
      </c>
      <c r="AE18" s="492">
        <v>0</v>
      </c>
      <c r="AF18" s="492">
        <f t="shared" si="3"/>
        <v>0</v>
      </c>
      <c r="AG18" s="492">
        <f t="shared" si="4"/>
        <v>0</v>
      </c>
      <c r="AH18" s="507">
        <v>0</v>
      </c>
      <c r="AI18" s="507">
        <v>0</v>
      </c>
      <c r="AJ18" s="507">
        <v>0</v>
      </c>
      <c r="AK18" s="507">
        <v>0</v>
      </c>
      <c r="AL18" s="507">
        <v>0</v>
      </c>
      <c r="AM18" s="507">
        <v>0</v>
      </c>
      <c r="AN18" s="507">
        <v>0</v>
      </c>
      <c r="AO18" s="507">
        <f>AH18+AJ18+AK18+AM18</f>
        <v>0</v>
      </c>
      <c r="AP18" s="507">
        <f>AI18+AL18+AN18</f>
        <v>0</v>
      </c>
      <c r="AQ18" s="508">
        <f t="shared" si="5"/>
        <v>0</v>
      </c>
      <c r="AR18" s="505">
        <f>I18+AG18</f>
        <v>7842012</v>
      </c>
      <c r="AS18" s="492">
        <f>J18+W18</f>
        <v>5713566</v>
      </c>
      <c r="AT18" s="492">
        <f>K18+Z18</f>
        <v>5000</v>
      </c>
      <c r="AU18" s="492">
        <f>L18</f>
        <v>0</v>
      </c>
      <c r="AV18" s="492">
        <f t="shared" ref="AV18:AW20" si="10">M18+AB18</f>
        <v>1932875</v>
      </c>
      <c r="AW18" s="492">
        <f t="shared" si="10"/>
        <v>114271</v>
      </c>
      <c r="AX18" s="492">
        <f>O18+AF18</f>
        <v>76300</v>
      </c>
      <c r="AY18" s="507">
        <f>P18+AQ18</f>
        <v>13.5322</v>
      </c>
      <c r="AZ18" s="507">
        <f t="shared" ref="AZ18:BA20" si="11">Q18+AO18</f>
        <v>10</v>
      </c>
      <c r="BA18" s="508">
        <f t="shared" si="11"/>
        <v>3.5322000000000005</v>
      </c>
    </row>
    <row r="19" spans="1:53" ht="14.1" customHeight="1" x14ac:dyDescent="0.2">
      <c r="A19" s="591">
        <v>3</v>
      </c>
      <c r="B19" s="592">
        <v>2442</v>
      </c>
      <c r="C19" s="593">
        <v>600079066</v>
      </c>
      <c r="D19" s="592">
        <v>72742101</v>
      </c>
      <c r="E19" s="594" t="s">
        <v>90</v>
      </c>
      <c r="F19" s="591">
        <v>3111</v>
      </c>
      <c r="G19" s="210" t="s">
        <v>91</v>
      </c>
      <c r="H19" s="595" t="s">
        <v>82</v>
      </c>
      <c r="I19" s="501">
        <v>491979</v>
      </c>
      <c r="J19" s="502">
        <v>362282</v>
      </c>
      <c r="K19" s="481">
        <v>0</v>
      </c>
      <c r="L19" s="481">
        <v>0</v>
      </c>
      <c r="M19" s="481">
        <v>122451</v>
      </c>
      <c r="N19" s="502">
        <v>7246</v>
      </c>
      <c r="O19" s="502">
        <v>0</v>
      </c>
      <c r="P19" s="418">
        <v>1.05</v>
      </c>
      <c r="Q19" s="503">
        <v>1.05</v>
      </c>
      <c r="R19" s="504">
        <v>0</v>
      </c>
      <c r="S19" s="505">
        <v>0</v>
      </c>
      <c r="T19" s="492">
        <v>0</v>
      </c>
      <c r="U19" s="492">
        <v>0</v>
      </c>
      <c r="V19" s="492">
        <v>0</v>
      </c>
      <c r="W19" s="492">
        <f>SUM(S19:V19)</f>
        <v>0</v>
      </c>
      <c r="X19" s="492">
        <v>0</v>
      </c>
      <c r="Y19" s="492">
        <v>0</v>
      </c>
      <c r="Z19" s="492">
        <f>SUM(X19:Y19)</f>
        <v>0</v>
      </c>
      <c r="AA19" s="492">
        <f>W19+Z19</f>
        <v>0</v>
      </c>
      <c r="AB19" s="179">
        <f t="shared" si="2"/>
        <v>0</v>
      </c>
      <c r="AC19" s="755">
        <f>ROUND(W19*2%,0)</f>
        <v>0</v>
      </c>
      <c r="AD19" s="492">
        <v>0</v>
      </c>
      <c r="AE19" s="492">
        <v>0</v>
      </c>
      <c r="AF19" s="492">
        <f t="shared" si="3"/>
        <v>0</v>
      </c>
      <c r="AG19" s="492">
        <f t="shared" si="4"/>
        <v>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</v>
      </c>
      <c r="AN19" s="507">
        <v>0</v>
      </c>
      <c r="AO19" s="507">
        <f>AH19+AJ19+AK19+AM19</f>
        <v>0</v>
      </c>
      <c r="AP19" s="507">
        <f>AI19+AL19+AN19</f>
        <v>0</v>
      </c>
      <c r="AQ19" s="508">
        <f t="shared" si="5"/>
        <v>0</v>
      </c>
      <c r="AR19" s="505">
        <f>I19+AG19</f>
        <v>491979</v>
      </c>
      <c r="AS19" s="492">
        <f>J19+W19</f>
        <v>362282</v>
      </c>
      <c r="AT19" s="492">
        <f>K19+Z19</f>
        <v>0</v>
      </c>
      <c r="AU19" s="492">
        <f>L19</f>
        <v>0</v>
      </c>
      <c r="AV19" s="492">
        <f t="shared" si="10"/>
        <v>122451</v>
      </c>
      <c r="AW19" s="492">
        <f t="shared" si="10"/>
        <v>7246</v>
      </c>
      <c r="AX19" s="492">
        <f>O19+AF19</f>
        <v>0</v>
      </c>
      <c r="AY19" s="507">
        <f>P19+AQ19</f>
        <v>1.05</v>
      </c>
      <c r="AZ19" s="507">
        <f t="shared" si="11"/>
        <v>1.05</v>
      </c>
      <c r="BA19" s="508">
        <f t="shared" si="11"/>
        <v>0</v>
      </c>
    </row>
    <row r="20" spans="1:53" ht="14.1" customHeight="1" x14ac:dyDescent="0.2">
      <c r="A20" s="591">
        <v>3</v>
      </c>
      <c r="B20" s="592">
        <v>2442</v>
      </c>
      <c r="C20" s="593">
        <v>600079066</v>
      </c>
      <c r="D20" s="592">
        <v>72742101</v>
      </c>
      <c r="E20" s="594" t="s">
        <v>90</v>
      </c>
      <c r="F20" s="591">
        <v>3141</v>
      </c>
      <c r="G20" s="594" t="s">
        <v>88</v>
      </c>
      <c r="H20" s="595" t="s">
        <v>82</v>
      </c>
      <c r="I20" s="501">
        <v>1099044</v>
      </c>
      <c r="J20" s="502">
        <v>801657</v>
      </c>
      <c r="K20" s="481">
        <v>3000</v>
      </c>
      <c r="L20" s="481">
        <v>0</v>
      </c>
      <c r="M20" s="481">
        <v>271974</v>
      </c>
      <c r="N20" s="502">
        <v>16033</v>
      </c>
      <c r="O20" s="502">
        <v>6380</v>
      </c>
      <c r="P20" s="418">
        <v>2.7300000000000004</v>
      </c>
      <c r="Q20" s="503">
        <v>0</v>
      </c>
      <c r="R20" s="504">
        <v>2.7300000000000004</v>
      </c>
      <c r="S20" s="505">
        <v>0</v>
      </c>
      <c r="T20" s="492">
        <v>0</v>
      </c>
      <c r="U20" s="492">
        <v>-1835</v>
      </c>
      <c r="V20" s="492">
        <v>0</v>
      </c>
      <c r="W20" s="492">
        <f>SUM(S20:V20)</f>
        <v>-1835</v>
      </c>
      <c r="X20" s="492">
        <v>0</v>
      </c>
      <c r="Y20" s="492">
        <v>0</v>
      </c>
      <c r="Z20" s="492">
        <f>SUM(X20:Y20)</f>
        <v>0</v>
      </c>
      <c r="AA20" s="492">
        <f>W20+Z20</f>
        <v>-1835</v>
      </c>
      <c r="AB20" s="179">
        <f t="shared" si="2"/>
        <v>-620</v>
      </c>
      <c r="AC20" s="755">
        <f>ROUND(W20*2%,0)</f>
        <v>-37</v>
      </c>
      <c r="AD20" s="492">
        <v>0</v>
      </c>
      <c r="AE20" s="492">
        <v>0</v>
      </c>
      <c r="AF20" s="492">
        <f t="shared" si="3"/>
        <v>0</v>
      </c>
      <c r="AG20" s="492">
        <f t="shared" si="4"/>
        <v>-2492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>AH20+AJ20+AK20+AM20</f>
        <v>0</v>
      </c>
      <c r="AP20" s="507">
        <f>AI20+AL20+AN20</f>
        <v>0</v>
      </c>
      <c r="AQ20" s="508">
        <f t="shared" si="5"/>
        <v>0</v>
      </c>
      <c r="AR20" s="505">
        <f>I20+AG20</f>
        <v>1096552</v>
      </c>
      <c r="AS20" s="492">
        <f>J20+W20</f>
        <v>799822</v>
      </c>
      <c r="AT20" s="492">
        <f>K20+Z20</f>
        <v>3000</v>
      </c>
      <c r="AU20" s="492">
        <f>L20</f>
        <v>0</v>
      </c>
      <c r="AV20" s="492">
        <f t="shared" si="10"/>
        <v>271354</v>
      </c>
      <c r="AW20" s="492">
        <f t="shared" si="10"/>
        <v>15996</v>
      </c>
      <c r="AX20" s="492">
        <f>O20+AF20</f>
        <v>6380</v>
      </c>
      <c r="AY20" s="507">
        <f>P20+AQ20</f>
        <v>2.7300000000000004</v>
      </c>
      <c r="AZ20" s="507">
        <f t="shared" si="11"/>
        <v>0</v>
      </c>
      <c r="BA20" s="508">
        <f t="shared" si="11"/>
        <v>2.7300000000000004</v>
      </c>
    </row>
    <row r="21" spans="1:53" ht="14.1" customHeight="1" x14ac:dyDescent="0.2">
      <c r="A21" s="182">
        <v>3</v>
      </c>
      <c r="B21" s="180">
        <v>2442</v>
      </c>
      <c r="C21" s="181">
        <v>600079066</v>
      </c>
      <c r="D21" s="180">
        <v>72742101</v>
      </c>
      <c r="E21" s="584" t="s">
        <v>92</v>
      </c>
      <c r="F21" s="182"/>
      <c r="G21" s="584"/>
      <c r="H21" s="585"/>
      <c r="I21" s="586">
        <v>9433035</v>
      </c>
      <c r="J21" s="587">
        <v>6877505</v>
      </c>
      <c r="K21" s="587">
        <v>8000</v>
      </c>
      <c r="L21" s="587">
        <v>0</v>
      </c>
      <c r="M21" s="587">
        <v>2327300</v>
      </c>
      <c r="N21" s="587">
        <v>137550</v>
      </c>
      <c r="O21" s="587">
        <v>82680</v>
      </c>
      <c r="P21" s="588">
        <v>17.312200000000001</v>
      </c>
      <c r="Q21" s="588">
        <v>11.05</v>
      </c>
      <c r="R21" s="590">
        <v>6.2622000000000009</v>
      </c>
      <c r="S21" s="589">
        <f t="shared" ref="S21:BA21" si="12">SUM(S18:S20)</f>
        <v>0</v>
      </c>
      <c r="T21" s="587">
        <f t="shared" si="12"/>
        <v>0</v>
      </c>
      <c r="U21" s="587">
        <f t="shared" si="12"/>
        <v>-1835</v>
      </c>
      <c r="V21" s="587">
        <f t="shared" si="12"/>
        <v>0</v>
      </c>
      <c r="W21" s="587">
        <f t="shared" si="12"/>
        <v>-1835</v>
      </c>
      <c r="X21" s="587">
        <f t="shared" si="12"/>
        <v>0</v>
      </c>
      <c r="Y21" s="587">
        <f t="shared" si="12"/>
        <v>0</v>
      </c>
      <c r="Z21" s="587">
        <f t="shared" si="12"/>
        <v>0</v>
      </c>
      <c r="AA21" s="587">
        <f t="shared" si="12"/>
        <v>-1835</v>
      </c>
      <c r="AB21" s="587">
        <f t="shared" si="12"/>
        <v>-620</v>
      </c>
      <c r="AC21" s="589">
        <f t="shared" si="12"/>
        <v>-37</v>
      </c>
      <c r="AD21" s="587">
        <f t="shared" si="12"/>
        <v>0</v>
      </c>
      <c r="AE21" s="587">
        <f t="shared" si="12"/>
        <v>0</v>
      </c>
      <c r="AF21" s="587">
        <f t="shared" si="12"/>
        <v>0</v>
      </c>
      <c r="AG21" s="587">
        <f t="shared" si="12"/>
        <v>-2492</v>
      </c>
      <c r="AH21" s="588">
        <f t="shared" si="12"/>
        <v>0</v>
      </c>
      <c r="AI21" s="588">
        <f t="shared" si="12"/>
        <v>0</v>
      </c>
      <c r="AJ21" s="588">
        <f t="shared" si="12"/>
        <v>0</v>
      </c>
      <c r="AK21" s="588">
        <f t="shared" ref="AK21:AL21" si="13">SUM(AK18:AK20)</f>
        <v>0</v>
      </c>
      <c r="AL21" s="588">
        <f t="shared" si="13"/>
        <v>0</v>
      </c>
      <c r="AM21" s="588">
        <f t="shared" si="12"/>
        <v>0</v>
      </c>
      <c r="AN21" s="588">
        <f t="shared" si="12"/>
        <v>0</v>
      </c>
      <c r="AO21" s="588">
        <f t="shared" si="12"/>
        <v>0</v>
      </c>
      <c r="AP21" s="588">
        <f t="shared" si="12"/>
        <v>0</v>
      </c>
      <c r="AQ21" s="590">
        <f t="shared" si="12"/>
        <v>0</v>
      </c>
      <c r="AR21" s="589">
        <f t="shared" si="12"/>
        <v>9430543</v>
      </c>
      <c r="AS21" s="587">
        <f t="shared" si="12"/>
        <v>6875670</v>
      </c>
      <c r="AT21" s="587">
        <f t="shared" si="12"/>
        <v>8000</v>
      </c>
      <c r="AU21" s="587">
        <f t="shared" si="12"/>
        <v>0</v>
      </c>
      <c r="AV21" s="587">
        <f t="shared" si="12"/>
        <v>2326680</v>
      </c>
      <c r="AW21" s="587">
        <f t="shared" si="12"/>
        <v>137513</v>
      </c>
      <c r="AX21" s="587">
        <f t="shared" si="12"/>
        <v>82680</v>
      </c>
      <c r="AY21" s="588">
        <f t="shared" si="12"/>
        <v>17.312200000000001</v>
      </c>
      <c r="AZ21" s="588">
        <f t="shared" si="12"/>
        <v>11.05</v>
      </c>
      <c r="BA21" s="590">
        <f t="shared" si="12"/>
        <v>6.2622000000000009</v>
      </c>
    </row>
    <row r="22" spans="1:53" ht="14.1" customHeight="1" x14ac:dyDescent="0.2">
      <c r="A22" s="591">
        <v>4</v>
      </c>
      <c r="B22" s="592">
        <v>2437</v>
      </c>
      <c r="C22" s="593">
        <v>600079074</v>
      </c>
      <c r="D22" s="592">
        <v>72743221</v>
      </c>
      <c r="E22" s="594" t="s">
        <v>93</v>
      </c>
      <c r="F22" s="591">
        <v>3111</v>
      </c>
      <c r="G22" s="594" t="s">
        <v>85</v>
      </c>
      <c r="H22" s="595" t="s">
        <v>86</v>
      </c>
      <c r="I22" s="501">
        <v>13007174</v>
      </c>
      <c r="J22" s="417">
        <v>9451527</v>
      </c>
      <c r="K22" s="526">
        <v>0</v>
      </c>
      <c r="L22" s="526">
        <v>0</v>
      </c>
      <c r="M22" s="481">
        <v>3194616</v>
      </c>
      <c r="N22" s="502">
        <v>189031</v>
      </c>
      <c r="O22" s="417">
        <v>172000</v>
      </c>
      <c r="P22" s="418">
        <v>22.127499999999998</v>
      </c>
      <c r="Q22" s="422">
        <v>16.483899999999998</v>
      </c>
      <c r="R22" s="692">
        <v>5.6435999999999993</v>
      </c>
      <c r="S22" s="505">
        <v>0</v>
      </c>
      <c r="T22" s="492">
        <v>0</v>
      </c>
      <c r="U22" s="492">
        <v>0</v>
      </c>
      <c r="V22" s="492">
        <v>0</v>
      </c>
      <c r="W22" s="492">
        <f>SUM(S22:V22)</f>
        <v>0</v>
      </c>
      <c r="X22" s="492">
        <v>0</v>
      </c>
      <c r="Y22" s="492">
        <v>0</v>
      </c>
      <c r="Z22" s="492">
        <f>SUM(X22:Y22)</f>
        <v>0</v>
      </c>
      <c r="AA22" s="492">
        <f>W22+Z22</f>
        <v>0</v>
      </c>
      <c r="AB22" s="179">
        <f t="shared" si="2"/>
        <v>0</v>
      </c>
      <c r="AC22" s="755">
        <f>ROUND(W22*2%,0)</f>
        <v>0</v>
      </c>
      <c r="AD22" s="492">
        <v>0</v>
      </c>
      <c r="AE22" s="492">
        <v>0</v>
      </c>
      <c r="AF22" s="492">
        <f t="shared" si="3"/>
        <v>0</v>
      </c>
      <c r="AG22" s="492">
        <f t="shared" si="4"/>
        <v>0</v>
      </c>
      <c r="AH22" s="507">
        <v>0</v>
      </c>
      <c r="AI22" s="507">
        <v>0</v>
      </c>
      <c r="AJ22" s="507">
        <v>0</v>
      </c>
      <c r="AK22" s="507">
        <v>0</v>
      </c>
      <c r="AL22" s="507">
        <v>0</v>
      </c>
      <c r="AM22" s="507">
        <v>0</v>
      </c>
      <c r="AN22" s="507">
        <v>0</v>
      </c>
      <c r="AO22" s="507">
        <f>AH22+AJ22+AK22+AM22</f>
        <v>0</v>
      </c>
      <c r="AP22" s="507">
        <f>AI22+AL22+AN22</f>
        <v>0</v>
      </c>
      <c r="AQ22" s="508">
        <f t="shared" si="5"/>
        <v>0</v>
      </c>
      <c r="AR22" s="505">
        <f>I22+AG22</f>
        <v>13007174</v>
      </c>
      <c r="AS22" s="492">
        <f>J22+W22</f>
        <v>9451527</v>
      </c>
      <c r="AT22" s="492">
        <f>K22+Z22</f>
        <v>0</v>
      </c>
      <c r="AU22" s="492">
        <f>L22</f>
        <v>0</v>
      </c>
      <c r="AV22" s="492">
        <f t="shared" ref="AV22:AW25" si="14">M22+AB22</f>
        <v>3194616</v>
      </c>
      <c r="AW22" s="492">
        <f t="shared" si="14"/>
        <v>189031</v>
      </c>
      <c r="AX22" s="492">
        <f>O22+AF22</f>
        <v>172000</v>
      </c>
      <c r="AY22" s="507">
        <f>P22+AQ22</f>
        <v>22.127499999999998</v>
      </c>
      <c r="AZ22" s="507">
        <f t="shared" ref="AZ22:BA25" si="15">Q22+AO22</f>
        <v>16.483899999999998</v>
      </c>
      <c r="BA22" s="508">
        <f t="shared" si="15"/>
        <v>5.6435999999999993</v>
      </c>
    </row>
    <row r="23" spans="1:53" ht="14.1" customHeight="1" x14ac:dyDescent="0.2">
      <c r="A23" s="591">
        <v>4</v>
      </c>
      <c r="B23" s="592">
        <v>2437</v>
      </c>
      <c r="C23" s="593">
        <v>600079074</v>
      </c>
      <c r="D23" s="592">
        <v>72743221</v>
      </c>
      <c r="E23" s="594" t="s">
        <v>93</v>
      </c>
      <c r="F23" s="591">
        <v>3111</v>
      </c>
      <c r="G23" s="509" t="s">
        <v>87</v>
      </c>
      <c r="H23" s="595" t="s">
        <v>86</v>
      </c>
      <c r="I23" s="501">
        <v>695155</v>
      </c>
      <c r="J23" s="417">
        <v>511896</v>
      </c>
      <c r="K23" s="526">
        <v>0</v>
      </c>
      <c r="L23" s="526">
        <v>0</v>
      </c>
      <c r="M23" s="481">
        <v>173021</v>
      </c>
      <c r="N23" s="502">
        <v>10238</v>
      </c>
      <c r="O23" s="502">
        <v>0</v>
      </c>
      <c r="P23" s="418">
        <v>2</v>
      </c>
      <c r="Q23" s="422">
        <v>2</v>
      </c>
      <c r="R23" s="504">
        <v>0</v>
      </c>
      <c r="S23" s="505">
        <v>0</v>
      </c>
      <c r="T23" s="492">
        <v>0</v>
      </c>
      <c r="U23" s="492">
        <v>0</v>
      </c>
      <c r="V23" s="492">
        <v>0</v>
      </c>
      <c r="W23" s="492">
        <f>SUM(S23:V23)</f>
        <v>0</v>
      </c>
      <c r="X23" s="492">
        <v>0</v>
      </c>
      <c r="Y23" s="492">
        <v>0</v>
      </c>
      <c r="Z23" s="492">
        <f>SUM(X23:Y23)</f>
        <v>0</v>
      </c>
      <c r="AA23" s="492">
        <f>W23+Z23</f>
        <v>0</v>
      </c>
      <c r="AB23" s="179">
        <f t="shared" si="2"/>
        <v>0</v>
      </c>
      <c r="AC23" s="755">
        <f>ROUND(W23*2%,0)</f>
        <v>0</v>
      </c>
      <c r="AD23" s="492">
        <v>0</v>
      </c>
      <c r="AE23" s="492">
        <v>0</v>
      </c>
      <c r="AF23" s="492">
        <f t="shared" si="3"/>
        <v>0</v>
      </c>
      <c r="AG23" s="492">
        <f t="shared" si="4"/>
        <v>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</v>
      </c>
      <c r="AN23" s="507">
        <v>0</v>
      </c>
      <c r="AO23" s="507">
        <f>AH23+AJ23+AK23+AM23</f>
        <v>0</v>
      </c>
      <c r="AP23" s="507">
        <f>AI23+AL23+AN23</f>
        <v>0</v>
      </c>
      <c r="AQ23" s="508">
        <f t="shared" si="5"/>
        <v>0</v>
      </c>
      <c r="AR23" s="505">
        <f>I23+AG23</f>
        <v>695155</v>
      </c>
      <c r="AS23" s="492">
        <f>J23+W23</f>
        <v>511896</v>
      </c>
      <c r="AT23" s="492">
        <f>K23+Z23</f>
        <v>0</v>
      </c>
      <c r="AU23" s="492">
        <f>L23</f>
        <v>0</v>
      </c>
      <c r="AV23" s="492">
        <f t="shared" si="14"/>
        <v>173021</v>
      </c>
      <c r="AW23" s="492">
        <f t="shared" si="14"/>
        <v>10238</v>
      </c>
      <c r="AX23" s="492">
        <f>O23+AF23</f>
        <v>0</v>
      </c>
      <c r="AY23" s="507">
        <f>P23+AQ23</f>
        <v>2</v>
      </c>
      <c r="AZ23" s="507">
        <f t="shared" si="15"/>
        <v>2</v>
      </c>
      <c r="BA23" s="508">
        <f t="shared" si="15"/>
        <v>0</v>
      </c>
    </row>
    <row r="24" spans="1:53" ht="14.1" customHeight="1" x14ac:dyDescent="0.2">
      <c r="A24" s="591">
        <v>4</v>
      </c>
      <c r="B24" s="592">
        <v>2437</v>
      </c>
      <c r="C24" s="593">
        <v>600079074</v>
      </c>
      <c r="D24" s="592">
        <v>72743221</v>
      </c>
      <c r="E24" s="594" t="s">
        <v>93</v>
      </c>
      <c r="F24" s="591">
        <v>3111</v>
      </c>
      <c r="G24" s="210" t="s">
        <v>91</v>
      </c>
      <c r="H24" s="595" t="s">
        <v>82</v>
      </c>
      <c r="I24" s="501">
        <v>0</v>
      </c>
      <c r="J24" s="502">
        <v>0</v>
      </c>
      <c r="K24" s="481">
        <v>0</v>
      </c>
      <c r="L24" s="481">
        <v>0</v>
      </c>
      <c r="M24" s="481">
        <v>0</v>
      </c>
      <c r="N24" s="502">
        <v>0</v>
      </c>
      <c r="O24" s="502">
        <v>0</v>
      </c>
      <c r="P24" s="418">
        <v>0</v>
      </c>
      <c r="Q24" s="503">
        <v>0</v>
      </c>
      <c r="R24" s="504">
        <v>0</v>
      </c>
      <c r="S24" s="505">
        <v>0</v>
      </c>
      <c r="T24" s="492">
        <v>0</v>
      </c>
      <c r="U24" s="492">
        <v>0</v>
      </c>
      <c r="V24" s="492">
        <v>0</v>
      </c>
      <c r="W24" s="492">
        <f>SUM(S24:V24)</f>
        <v>0</v>
      </c>
      <c r="X24" s="492">
        <v>0</v>
      </c>
      <c r="Y24" s="492">
        <v>0</v>
      </c>
      <c r="Z24" s="492">
        <f>SUM(X24:Y24)</f>
        <v>0</v>
      </c>
      <c r="AA24" s="492">
        <f>W24+Z24</f>
        <v>0</v>
      </c>
      <c r="AB24" s="179">
        <f t="shared" si="2"/>
        <v>0</v>
      </c>
      <c r="AC24" s="755">
        <f>ROUND(W24*2%,0)</f>
        <v>0</v>
      </c>
      <c r="AD24" s="492">
        <v>0</v>
      </c>
      <c r="AE24" s="492">
        <v>0</v>
      </c>
      <c r="AF24" s="492">
        <f t="shared" si="3"/>
        <v>0</v>
      </c>
      <c r="AG24" s="492">
        <f t="shared" si="4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>AH24+AJ24+AK24+AM24</f>
        <v>0</v>
      </c>
      <c r="AP24" s="507">
        <f>AI24+AL24+AN24</f>
        <v>0</v>
      </c>
      <c r="AQ24" s="508">
        <f t="shared" si="5"/>
        <v>0</v>
      </c>
      <c r="AR24" s="505">
        <f>I24+AG24</f>
        <v>0</v>
      </c>
      <c r="AS24" s="492">
        <f>J24+W24</f>
        <v>0</v>
      </c>
      <c r="AT24" s="492">
        <f>K24+Z24</f>
        <v>0</v>
      </c>
      <c r="AU24" s="492">
        <f>L24</f>
        <v>0</v>
      </c>
      <c r="AV24" s="492">
        <f t="shared" si="14"/>
        <v>0</v>
      </c>
      <c r="AW24" s="492">
        <f t="shared" si="14"/>
        <v>0</v>
      </c>
      <c r="AX24" s="492">
        <f>O24+AF24</f>
        <v>0</v>
      </c>
      <c r="AY24" s="507">
        <f>P24+AQ24</f>
        <v>0</v>
      </c>
      <c r="AZ24" s="507">
        <f t="shared" si="15"/>
        <v>0</v>
      </c>
      <c r="BA24" s="508">
        <f t="shared" si="15"/>
        <v>0</v>
      </c>
    </row>
    <row r="25" spans="1:53" ht="14.1" customHeight="1" x14ac:dyDescent="0.2">
      <c r="A25" s="591">
        <v>4</v>
      </c>
      <c r="B25" s="592">
        <v>2437</v>
      </c>
      <c r="C25" s="593">
        <v>600079074</v>
      </c>
      <c r="D25" s="592">
        <v>72743221</v>
      </c>
      <c r="E25" s="594" t="s">
        <v>93</v>
      </c>
      <c r="F25" s="591">
        <v>3141</v>
      </c>
      <c r="G25" s="594" t="s">
        <v>88</v>
      </c>
      <c r="H25" s="595" t="s">
        <v>82</v>
      </c>
      <c r="I25" s="501">
        <v>1459842</v>
      </c>
      <c r="J25" s="502">
        <v>1068417</v>
      </c>
      <c r="K25" s="481">
        <v>0</v>
      </c>
      <c r="L25" s="481">
        <v>0</v>
      </c>
      <c r="M25" s="481">
        <v>361125</v>
      </c>
      <c r="N25" s="502">
        <v>21368</v>
      </c>
      <c r="O25" s="502">
        <v>8932</v>
      </c>
      <c r="P25" s="418">
        <v>3.63</v>
      </c>
      <c r="Q25" s="503">
        <v>0</v>
      </c>
      <c r="R25" s="504">
        <v>3.63</v>
      </c>
      <c r="S25" s="505">
        <v>0</v>
      </c>
      <c r="T25" s="492">
        <v>0</v>
      </c>
      <c r="U25" s="492">
        <v>20051</v>
      </c>
      <c r="V25" s="492">
        <v>0</v>
      </c>
      <c r="W25" s="492">
        <f>SUM(S25:V25)</f>
        <v>20051</v>
      </c>
      <c r="X25" s="492">
        <v>0</v>
      </c>
      <c r="Y25" s="492">
        <v>0</v>
      </c>
      <c r="Z25" s="492">
        <f>SUM(X25:Y25)</f>
        <v>0</v>
      </c>
      <c r="AA25" s="492">
        <f>W25+Z25</f>
        <v>20051</v>
      </c>
      <c r="AB25" s="179">
        <f t="shared" si="2"/>
        <v>6777</v>
      </c>
      <c r="AC25" s="755">
        <f>ROUND(W25*2%,0)</f>
        <v>401</v>
      </c>
      <c r="AD25" s="492">
        <v>0</v>
      </c>
      <c r="AE25" s="492">
        <v>0</v>
      </c>
      <c r="AF25" s="492">
        <f t="shared" si="3"/>
        <v>0</v>
      </c>
      <c r="AG25" s="492">
        <f t="shared" si="4"/>
        <v>27229</v>
      </c>
      <c r="AH25" s="507">
        <v>0</v>
      </c>
      <c r="AI25" s="507">
        <v>0</v>
      </c>
      <c r="AJ25" s="507">
        <v>0</v>
      </c>
      <c r="AK25" s="507">
        <v>0</v>
      </c>
      <c r="AL25" s="507">
        <v>7.0000000000000007E-2</v>
      </c>
      <c r="AM25" s="507">
        <v>0</v>
      </c>
      <c r="AN25" s="507">
        <v>0</v>
      </c>
      <c r="AO25" s="507">
        <f>AH25+AJ25+AK25+AM25</f>
        <v>0</v>
      </c>
      <c r="AP25" s="507">
        <f>AI25+AL25+AN25</f>
        <v>7.0000000000000007E-2</v>
      </c>
      <c r="AQ25" s="508">
        <f t="shared" si="5"/>
        <v>7.0000000000000007E-2</v>
      </c>
      <c r="AR25" s="505">
        <f>I25+AG25</f>
        <v>1487071</v>
      </c>
      <c r="AS25" s="492">
        <f>J25+W25</f>
        <v>1088468</v>
      </c>
      <c r="AT25" s="492">
        <f>K25+Z25</f>
        <v>0</v>
      </c>
      <c r="AU25" s="492">
        <f>L25</f>
        <v>0</v>
      </c>
      <c r="AV25" s="492">
        <f t="shared" si="14"/>
        <v>367902</v>
      </c>
      <c r="AW25" s="492">
        <f t="shared" si="14"/>
        <v>21769</v>
      </c>
      <c r="AX25" s="492">
        <f>O25+AF25</f>
        <v>8932</v>
      </c>
      <c r="AY25" s="507">
        <f>P25+AQ25</f>
        <v>3.6999999999999997</v>
      </c>
      <c r="AZ25" s="507">
        <f t="shared" si="15"/>
        <v>0</v>
      </c>
      <c r="BA25" s="508">
        <f t="shared" si="15"/>
        <v>3.6999999999999997</v>
      </c>
    </row>
    <row r="26" spans="1:53" ht="14.1" customHeight="1" x14ac:dyDescent="0.2">
      <c r="A26" s="182">
        <v>4</v>
      </c>
      <c r="B26" s="180">
        <v>2437</v>
      </c>
      <c r="C26" s="181">
        <v>600079074</v>
      </c>
      <c r="D26" s="180">
        <v>72743221</v>
      </c>
      <c r="E26" s="584" t="s">
        <v>94</v>
      </c>
      <c r="F26" s="182"/>
      <c r="G26" s="584"/>
      <c r="H26" s="585"/>
      <c r="I26" s="586">
        <v>15162171</v>
      </c>
      <c r="J26" s="587">
        <v>11031840</v>
      </c>
      <c r="K26" s="587">
        <v>0</v>
      </c>
      <c r="L26" s="587">
        <v>0</v>
      </c>
      <c r="M26" s="587">
        <v>3728762</v>
      </c>
      <c r="N26" s="587">
        <v>220637</v>
      </c>
      <c r="O26" s="587">
        <v>180932</v>
      </c>
      <c r="P26" s="588">
        <v>27.757499999999997</v>
      </c>
      <c r="Q26" s="588">
        <v>18.483899999999998</v>
      </c>
      <c r="R26" s="590">
        <v>9.2735999999999983</v>
      </c>
      <c r="S26" s="589">
        <f t="shared" ref="S26:BA26" si="16">SUM(S22:S25)</f>
        <v>0</v>
      </c>
      <c r="T26" s="587">
        <f t="shared" si="16"/>
        <v>0</v>
      </c>
      <c r="U26" s="587">
        <f t="shared" si="16"/>
        <v>20051</v>
      </c>
      <c r="V26" s="587">
        <f t="shared" si="16"/>
        <v>0</v>
      </c>
      <c r="W26" s="587">
        <f t="shared" si="16"/>
        <v>20051</v>
      </c>
      <c r="X26" s="587">
        <f t="shared" si="16"/>
        <v>0</v>
      </c>
      <c r="Y26" s="587">
        <f t="shared" si="16"/>
        <v>0</v>
      </c>
      <c r="Z26" s="587">
        <f t="shared" si="16"/>
        <v>0</v>
      </c>
      <c r="AA26" s="587">
        <f t="shared" si="16"/>
        <v>20051</v>
      </c>
      <c r="AB26" s="587">
        <f t="shared" si="16"/>
        <v>6777</v>
      </c>
      <c r="AC26" s="589">
        <f t="shared" si="16"/>
        <v>401</v>
      </c>
      <c r="AD26" s="587">
        <f t="shared" si="16"/>
        <v>0</v>
      </c>
      <c r="AE26" s="587">
        <f t="shared" si="16"/>
        <v>0</v>
      </c>
      <c r="AF26" s="587">
        <f t="shared" si="16"/>
        <v>0</v>
      </c>
      <c r="AG26" s="587">
        <f t="shared" si="16"/>
        <v>27229</v>
      </c>
      <c r="AH26" s="588">
        <f t="shared" si="16"/>
        <v>0</v>
      </c>
      <c r="AI26" s="588">
        <f t="shared" si="16"/>
        <v>0</v>
      </c>
      <c r="AJ26" s="588">
        <f t="shared" si="16"/>
        <v>0</v>
      </c>
      <c r="AK26" s="588">
        <f t="shared" ref="AK26:AL26" si="17">SUM(AK22:AK25)</f>
        <v>0</v>
      </c>
      <c r="AL26" s="588">
        <f t="shared" si="17"/>
        <v>7.0000000000000007E-2</v>
      </c>
      <c r="AM26" s="588">
        <f t="shared" si="16"/>
        <v>0</v>
      </c>
      <c r="AN26" s="588">
        <f t="shared" si="16"/>
        <v>0</v>
      </c>
      <c r="AO26" s="588">
        <f t="shared" si="16"/>
        <v>0</v>
      </c>
      <c r="AP26" s="588">
        <f t="shared" si="16"/>
        <v>7.0000000000000007E-2</v>
      </c>
      <c r="AQ26" s="590">
        <f t="shared" si="16"/>
        <v>7.0000000000000007E-2</v>
      </c>
      <c r="AR26" s="589">
        <f t="shared" si="16"/>
        <v>15189400</v>
      </c>
      <c r="AS26" s="587">
        <f t="shared" si="16"/>
        <v>11051891</v>
      </c>
      <c r="AT26" s="587">
        <f t="shared" si="16"/>
        <v>0</v>
      </c>
      <c r="AU26" s="587">
        <f t="shared" si="16"/>
        <v>0</v>
      </c>
      <c r="AV26" s="587">
        <f t="shared" si="16"/>
        <v>3735539</v>
      </c>
      <c r="AW26" s="587">
        <f t="shared" si="16"/>
        <v>221038</v>
      </c>
      <c r="AX26" s="587">
        <f t="shared" si="16"/>
        <v>180932</v>
      </c>
      <c r="AY26" s="588">
        <f t="shared" si="16"/>
        <v>27.827499999999997</v>
      </c>
      <c r="AZ26" s="588">
        <f t="shared" si="16"/>
        <v>18.483899999999998</v>
      </c>
      <c r="BA26" s="590">
        <f t="shared" si="16"/>
        <v>9.3435999999999986</v>
      </c>
    </row>
    <row r="27" spans="1:53" ht="14.1" customHeight="1" x14ac:dyDescent="0.2">
      <c r="A27" s="591">
        <v>5</v>
      </c>
      <c r="B27" s="592">
        <v>2411</v>
      </c>
      <c r="C27" s="593">
        <v>600079554</v>
      </c>
      <c r="D27" s="592">
        <v>72742666</v>
      </c>
      <c r="E27" s="594" t="s">
        <v>95</v>
      </c>
      <c r="F27" s="591">
        <v>3111</v>
      </c>
      <c r="G27" s="594" t="s">
        <v>85</v>
      </c>
      <c r="H27" s="595" t="s">
        <v>86</v>
      </c>
      <c r="I27" s="501">
        <v>6762632</v>
      </c>
      <c r="J27" s="417">
        <v>4931864</v>
      </c>
      <c r="K27" s="526">
        <v>1092</v>
      </c>
      <c r="L27" s="526">
        <v>0</v>
      </c>
      <c r="M27" s="481">
        <v>1667339</v>
      </c>
      <c r="N27" s="502">
        <v>98637</v>
      </c>
      <c r="O27" s="417">
        <v>63700</v>
      </c>
      <c r="P27" s="418">
        <v>11.2875</v>
      </c>
      <c r="Q27" s="422">
        <v>8.4192999999999998</v>
      </c>
      <c r="R27" s="692">
        <v>2.8681999999999999</v>
      </c>
      <c r="S27" s="505">
        <v>0</v>
      </c>
      <c r="T27" s="492">
        <v>0</v>
      </c>
      <c r="U27" s="492">
        <v>0</v>
      </c>
      <c r="V27" s="492">
        <v>0</v>
      </c>
      <c r="W27" s="492">
        <f>SUM(S27:V27)</f>
        <v>0</v>
      </c>
      <c r="X27" s="492">
        <v>0</v>
      </c>
      <c r="Y27" s="492">
        <v>0</v>
      </c>
      <c r="Z27" s="492">
        <f>SUM(X27:Y27)</f>
        <v>0</v>
      </c>
      <c r="AA27" s="492">
        <f>W27+Z27</f>
        <v>0</v>
      </c>
      <c r="AB27" s="179">
        <f t="shared" si="2"/>
        <v>0</v>
      </c>
      <c r="AC27" s="755">
        <f>ROUND(W27*2%,0)</f>
        <v>0</v>
      </c>
      <c r="AD27" s="492">
        <v>0</v>
      </c>
      <c r="AE27" s="492">
        <v>0</v>
      </c>
      <c r="AF27" s="492">
        <f t="shared" si="3"/>
        <v>0</v>
      </c>
      <c r="AG27" s="492">
        <f t="shared" si="4"/>
        <v>0</v>
      </c>
      <c r="AH27" s="507">
        <v>0</v>
      </c>
      <c r="AI27" s="507">
        <v>0</v>
      </c>
      <c r="AJ27" s="507">
        <v>0</v>
      </c>
      <c r="AK27" s="507">
        <v>0</v>
      </c>
      <c r="AL27" s="507">
        <v>0</v>
      </c>
      <c r="AM27" s="507">
        <v>0</v>
      </c>
      <c r="AN27" s="507">
        <v>0</v>
      </c>
      <c r="AO27" s="507">
        <f>AH27+AJ27+AK27+AM27</f>
        <v>0</v>
      </c>
      <c r="AP27" s="507">
        <f>AI27+AL27+AN27</f>
        <v>0</v>
      </c>
      <c r="AQ27" s="508">
        <f t="shared" si="5"/>
        <v>0</v>
      </c>
      <c r="AR27" s="505">
        <f>I27+AG27</f>
        <v>6762632</v>
      </c>
      <c r="AS27" s="492">
        <f>J27+W27</f>
        <v>4931864</v>
      </c>
      <c r="AT27" s="492">
        <f>K27+Z27</f>
        <v>1092</v>
      </c>
      <c r="AU27" s="492">
        <f>L27</f>
        <v>0</v>
      </c>
      <c r="AV27" s="492">
        <f>M27+AB27</f>
        <v>1667339</v>
      </c>
      <c r="AW27" s="492">
        <f>N27+AC27</f>
        <v>98637</v>
      </c>
      <c r="AX27" s="492">
        <f>O27+AF27</f>
        <v>63700</v>
      </c>
      <c r="AY27" s="507">
        <f>P27+AQ27</f>
        <v>11.2875</v>
      </c>
      <c r="AZ27" s="507">
        <f>Q27+AO27</f>
        <v>8.4192999999999998</v>
      </c>
      <c r="BA27" s="508">
        <f>R27+AP27</f>
        <v>2.8681999999999999</v>
      </c>
    </row>
    <row r="28" spans="1:53" ht="14.1" customHeight="1" x14ac:dyDescent="0.2">
      <c r="A28" s="591">
        <v>5</v>
      </c>
      <c r="B28" s="592">
        <v>2411</v>
      </c>
      <c r="C28" s="593">
        <v>600079554</v>
      </c>
      <c r="D28" s="592">
        <v>72742666</v>
      </c>
      <c r="E28" s="594" t="s">
        <v>95</v>
      </c>
      <c r="F28" s="591">
        <v>3141</v>
      </c>
      <c r="G28" s="594" t="s">
        <v>88</v>
      </c>
      <c r="H28" s="595" t="s">
        <v>82</v>
      </c>
      <c r="I28" s="501">
        <v>957662</v>
      </c>
      <c r="J28" s="502">
        <v>701314</v>
      </c>
      <c r="K28" s="481">
        <v>0</v>
      </c>
      <c r="L28" s="481">
        <v>0</v>
      </c>
      <c r="M28" s="481">
        <v>237044</v>
      </c>
      <c r="N28" s="502">
        <v>14026</v>
      </c>
      <c r="O28" s="502">
        <v>5278</v>
      </c>
      <c r="P28" s="418">
        <v>2.39</v>
      </c>
      <c r="Q28" s="503">
        <v>0</v>
      </c>
      <c r="R28" s="504">
        <v>2.39</v>
      </c>
      <c r="S28" s="505">
        <v>0</v>
      </c>
      <c r="T28" s="492">
        <v>0</v>
      </c>
      <c r="U28" s="492">
        <v>0</v>
      </c>
      <c r="V28" s="492">
        <v>0</v>
      </c>
      <c r="W28" s="492">
        <f>SUM(S28:V28)</f>
        <v>0</v>
      </c>
      <c r="X28" s="492">
        <v>0</v>
      </c>
      <c r="Y28" s="492">
        <v>0</v>
      </c>
      <c r="Z28" s="492">
        <f>SUM(X28:Y28)</f>
        <v>0</v>
      </c>
      <c r="AA28" s="492">
        <f>W28+Z28</f>
        <v>0</v>
      </c>
      <c r="AB28" s="179">
        <f t="shared" si="2"/>
        <v>0</v>
      </c>
      <c r="AC28" s="755">
        <f>ROUND(W28*2%,0)</f>
        <v>0</v>
      </c>
      <c r="AD28" s="492">
        <v>0</v>
      </c>
      <c r="AE28" s="492">
        <v>0</v>
      </c>
      <c r="AF28" s="492">
        <f t="shared" si="3"/>
        <v>0</v>
      </c>
      <c r="AG28" s="492">
        <f t="shared" si="4"/>
        <v>0</v>
      </c>
      <c r="AH28" s="507">
        <v>0</v>
      </c>
      <c r="AI28" s="507">
        <v>0</v>
      </c>
      <c r="AJ28" s="507">
        <v>0</v>
      </c>
      <c r="AK28" s="507">
        <v>0</v>
      </c>
      <c r="AL28" s="507">
        <v>0</v>
      </c>
      <c r="AM28" s="507">
        <v>0</v>
      </c>
      <c r="AN28" s="507">
        <v>0</v>
      </c>
      <c r="AO28" s="507">
        <f>AH28+AJ28+AK28+AM28</f>
        <v>0</v>
      </c>
      <c r="AP28" s="507">
        <f>AI28+AL28+AN28</f>
        <v>0</v>
      </c>
      <c r="AQ28" s="508">
        <f t="shared" si="5"/>
        <v>0</v>
      </c>
      <c r="AR28" s="505">
        <f>I28+AG28</f>
        <v>957662</v>
      </c>
      <c r="AS28" s="492">
        <f>J28+W28</f>
        <v>701314</v>
      </c>
      <c r="AT28" s="492">
        <f>K28+Z28</f>
        <v>0</v>
      </c>
      <c r="AU28" s="492">
        <f>L28</f>
        <v>0</v>
      </c>
      <c r="AV28" s="492">
        <f>M28+AB28</f>
        <v>237044</v>
      </c>
      <c r="AW28" s="492">
        <f>N28+AC28</f>
        <v>14026</v>
      </c>
      <c r="AX28" s="492">
        <f>O28+AF28</f>
        <v>5278</v>
      </c>
      <c r="AY28" s="507">
        <f>P28+AQ28</f>
        <v>2.39</v>
      </c>
      <c r="AZ28" s="507">
        <f>Q28+AO28</f>
        <v>0</v>
      </c>
      <c r="BA28" s="508">
        <f>R28+AP28</f>
        <v>2.39</v>
      </c>
    </row>
    <row r="29" spans="1:53" ht="14.1" customHeight="1" x14ac:dyDescent="0.2">
      <c r="A29" s="182">
        <v>5</v>
      </c>
      <c r="B29" s="180">
        <v>2411</v>
      </c>
      <c r="C29" s="181">
        <v>600079554</v>
      </c>
      <c r="D29" s="180">
        <v>72742666</v>
      </c>
      <c r="E29" s="584" t="s">
        <v>96</v>
      </c>
      <c r="F29" s="182"/>
      <c r="G29" s="584"/>
      <c r="H29" s="585"/>
      <c r="I29" s="586">
        <v>7720294</v>
      </c>
      <c r="J29" s="587">
        <v>5633178</v>
      </c>
      <c r="K29" s="587">
        <v>1092</v>
      </c>
      <c r="L29" s="587">
        <v>0</v>
      </c>
      <c r="M29" s="587">
        <v>1904383</v>
      </c>
      <c r="N29" s="587">
        <v>112663</v>
      </c>
      <c r="O29" s="587">
        <v>68978</v>
      </c>
      <c r="P29" s="588">
        <v>13.6775</v>
      </c>
      <c r="Q29" s="588">
        <v>8.4192999999999998</v>
      </c>
      <c r="R29" s="590">
        <v>5.2582000000000004</v>
      </c>
      <c r="S29" s="589">
        <f t="shared" ref="S29:BA29" si="18">SUM(S27:S28)</f>
        <v>0</v>
      </c>
      <c r="T29" s="587">
        <f t="shared" si="18"/>
        <v>0</v>
      </c>
      <c r="U29" s="587">
        <f t="shared" si="18"/>
        <v>0</v>
      </c>
      <c r="V29" s="587">
        <f t="shared" si="18"/>
        <v>0</v>
      </c>
      <c r="W29" s="587">
        <f t="shared" si="18"/>
        <v>0</v>
      </c>
      <c r="X29" s="587">
        <f t="shared" si="18"/>
        <v>0</v>
      </c>
      <c r="Y29" s="587">
        <f t="shared" si="18"/>
        <v>0</v>
      </c>
      <c r="Z29" s="587">
        <f t="shared" si="18"/>
        <v>0</v>
      </c>
      <c r="AA29" s="587">
        <f t="shared" si="18"/>
        <v>0</v>
      </c>
      <c r="AB29" s="587">
        <f t="shared" si="18"/>
        <v>0</v>
      </c>
      <c r="AC29" s="589">
        <f t="shared" si="18"/>
        <v>0</v>
      </c>
      <c r="AD29" s="587">
        <f t="shared" si="18"/>
        <v>0</v>
      </c>
      <c r="AE29" s="587">
        <f t="shared" si="18"/>
        <v>0</v>
      </c>
      <c r="AF29" s="587">
        <f t="shared" si="18"/>
        <v>0</v>
      </c>
      <c r="AG29" s="587">
        <f t="shared" si="18"/>
        <v>0</v>
      </c>
      <c r="AH29" s="588">
        <f t="shared" si="18"/>
        <v>0</v>
      </c>
      <c r="AI29" s="588">
        <f t="shared" si="18"/>
        <v>0</v>
      </c>
      <c r="AJ29" s="588">
        <f t="shared" si="18"/>
        <v>0</v>
      </c>
      <c r="AK29" s="588">
        <f t="shared" ref="AK29:AL29" si="19">SUM(AK27:AK28)</f>
        <v>0</v>
      </c>
      <c r="AL29" s="588">
        <f t="shared" si="19"/>
        <v>0</v>
      </c>
      <c r="AM29" s="588">
        <f t="shared" si="18"/>
        <v>0</v>
      </c>
      <c r="AN29" s="588">
        <f t="shared" si="18"/>
        <v>0</v>
      </c>
      <c r="AO29" s="588">
        <f t="shared" si="18"/>
        <v>0</v>
      </c>
      <c r="AP29" s="588">
        <f t="shared" si="18"/>
        <v>0</v>
      </c>
      <c r="AQ29" s="590">
        <f t="shared" si="18"/>
        <v>0</v>
      </c>
      <c r="AR29" s="589">
        <f t="shared" si="18"/>
        <v>7720294</v>
      </c>
      <c r="AS29" s="587">
        <f t="shared" si="18"/>
        <v>5633178</v>
      </c>
      <c r="AT29" s="587">
        <f t="shared" si="18"/>
        <v>1092</v>
      </c>
      <c r="AU29" s="587">
        <f t="shared" si="18"/>
        <v>0</v>
      </c>
      <c r="AV29" s="587">
        <f t="shared" si="18"/>
        <v>1904383</v>
      </c>
      <c r="AW29" s="587">
        <f t="shared" si="18"/>
        <v>112663</v>
      </c>
      <c r="AX29" s="587">
        <f t="shared" si="18"/>
        <v>68978</v>
      </c>
      <c r="AY29" s="588">
        <f t="shared" si="18"/>
        <v>13.6775</v>
      </c>
      <c r="AZ29" s="588">
        <f t="shared" si="18"/>
        <v>8.4192999999999998</v>
      </c>
      <c r="BA29" s="590">
        <f t="shared" si="18"/>
        <v>5.2582000000000004</v>
      </c>
    </row>
    <row r="30" spans="1:53" ht="14.1" customHeight="1" x14ac:dyDescent="0.2">
      <c r="A30" s="591">
        <v>6</v>
      </c>
      <c r="B30" s="592">
        <v>2407</v>
      </c>
      <c r="C30" s="593">
        <v>600079520</v>
      </c>
      <c r="D30" s="592">
        <v>72741465</v>
      </c>
      <c r="E30" s="594" t="s">
        <v>97</v>
      </c>
      <c r="F30" s="591">
        <v>3111</v>
      </c>
      <c r="G30" s="594" t="s">
        <v>85</v>
      </c>
      <c r="H30" s="595" t="s">
        <v>86</v>
      </c>
      <c r="I30" s="501">
        <v>13498063</v>
      </c>
      <c r="J30" s="417">
        <v>9836547</v>
      </c>
      <c r="K30" s="526">
        <v>2640</v>
      </c>
      <c r="L30" s="526">
        <v>0</v>
      </c>
      <c r="M30" s="481">
        <v>3325645</v>
      </c>
      <c r="N30" s="502">
        <v>196731</v>
      </c>
      <c r="O30" s="417">
        <v>136500</v>
      </c>
      <c r="P30" s="418">
        <v>22.891199999999998</v>
      </c>
      <c r="Q30" s="422">
        <v>17.451599999999999</v>
      </c>
      <c r="R30" s="692">
        <v>5.4396000000000004</v>
      </c>
      <c r="S30" s="505">
        <v>0</v>
      </c>
      <c r="T30" s="492">
        <v>0</v>
      </c>
      <c r="U30" s="492">
        <v>0</v>
      </c>
      <c r="V30" s="492">
        <v>5184</v>
      </c>
      <c r="W30" s="492">
        <f>SUM(S30:V30)</f>
        <v>5184</v>
      </c>
      <c r="X30" s="492">
        <v>0</v>
      </c>
      <c r="Y30" s="492">
        <v>0</v>
      </c>
      <c r="Z30" s="492">
        <f>SUM(X30:Y30)</f>
        <v>0</v>
      </c>
      <c r="AA30" s="492">
        <f>W30+Z30</f>
        <v>5184</v>
      </c>
      <c r="AB30" s="179">
        <f t="shared" si="2"/>
        <v>1752</v>
      </c>
      <c r="AC30" s="755">
        <f>ROUND(W30*2%,0)</f>
        <v>104</v>
      </c>
      <c r="AD30" s="492">
        <v>0</v>
      </c>
      <c r="AE30" s="492">
        <v>0</v>
      </c>
      <c r="AF30" s="492">
        <f t="shared" si="3"/>
        <v>0</v>
      </c>
      <c r="AG30" s="492">
        <f t="shared" si="4"/>
        <v>7040</v>
      </c>
      <c r="AH30" s="507">
        <v>0</v>
      </c>
      <c r="AI30" s="507">
        <v>0</v>
      </c>
      <c r="AJ30" s="507">
        <v>0</v>
      </c>
      <c r="AK30" s="507">
        <v>0</v>
      </c>
      <c r="AL30" s="507">
        <v>0</v>
      </c>
      <c r="AM30" s="507">
        <v>0.01</v>
      </c>
      <c r="AN30" s="507">
        <v>0</v>
      </c>
      <c r="AO30" s="507">
        <f>AH30+AJ30+AK30+AM30</f>
        <v>0.01</v>
      </c>
      <c r="AP30" s="507">
        <f>AI30+AL30+AN30</f>
        <v>0</v>
      </c>
      <c r="AQ30" s="508">
        <f t="shared" si="5"/>
        <v>0.01</v>
      </c>
      <c r="AR30" s="505">
        <f>I30+AG30</f>
        <v>13505103</v>
      </c>
      <c r="AS30" s="492">
        <f>J30+W30</f>
        <v>9841731</v>
      </c>
      <c r="AT30" s="492">
        <f>K30+Z30</f>
        <v>2640</v>
      </c>
      <c r="AU30" s="492">
        <f>L30</f>
        <v>0</v>
      </c>
      <c r="AV30" s="492">
        <f t="shared" ref="AV30:AW32" si="20">M30+AB30</f>
        <v>3327397</v>
      </c>
      <c r="AW30" s="492">
        <f t="shared" si="20"/>
        <v>196835</v>
      </c>
      <c r="AX30" s="492">
        <f>O30+AF30</f>
        <v>136500</v>
      </c>
      <c r="AY30" s="507">
        <f>P30+AQ30</f>
        <v>22.901199999999999</v>
      </c>
      <c r="AZ30" s="507">
        <f t="shared" ref="AZ30:BA32" si="21">Q30+AO30</f>
        <v>17.461600000000001</v>
      </c>
      <c r="BA30" s="508">
        <f t="shared" si="21"/>
        <v>5.4396000000000004</v>
      </c>
    </row>
    <row r="31" spans="1:53" ht="14.1" customHeight="1" x14ac:dyDescent="0.2">
      <c r="A31" s="591">
        <v>6</v>
      </c>
      <c r="B31" s="592">
        <v>2407</v>
      </c>
      <c r="C31" s="593">
        <v>600079520</v>
      </c>
      <c r="D31" s="592">
        <v>72741465</v>
      </c>
      <c r="E31" s="594" t="s">
        <v>97</v>
      </c>
      <c r="F31" s="591">
        <v>3111</v>
      </c>
      <c r="G31" s="210" t="s">
        <v>91</v>
      </c>
      <c r="H31" s="595" t="s">
        <v>82</v>
      </c>
      <c r="I31" s="501">
        <v>1154838</v>
      </c>
      <c r="J31" s="502">
        <v>850396</v>
      </c>
      <c r="K31" s="481">
        <v>0</v>
      </c>
      <c r="L31" s="481">
        <v>0</v>
      </c>
      <c r="M31" s="481">
        <v>287434</v>
      </c>
      <c r="N31" s="502">
        <v>17008</v>
      </c>
      <c r="O31" s="502">
        <v>0</v>
      </c>
      <c r="P31" s="418">
        <v>2.69</v>
      </c>
      <c r="Q31" s="503">
        <v>2.69</v>
      </c>
      <c r="R31" s="504">
        <v>0</v>
      </c>
      <c r="S31" s="505">
        <v>0</v>
      </c>
      <c r="T31" s="492">
        <v>0</v>
      </c>
      <c r="U31" s="492">
        <v>0</v>
      </c>
      <c r="V31" s="492">
        <v>0</v>
      </c>
      <c r="W31" s="492">
        <f>SUM(S31:V31)</f>
        <v>0</v>
      </c>
      <c r="X31" s="492">
        <v>0</v>
      </c>
      <c r="Y31" s="492">
        <v>0</v>
      </c>
      <c r="Z31" s="492">
        <f>SUM(X31:Y31)</f>
        <v>0</v>
      </c>
      <c r="AA31" s="492">
        <f>W31+Z31</f>
        <v>0</v>
      </c>
      <c r="AB31" s="179">
        <f t="shared" si="2"/>
        <v>0</v>
      </c>
      <c r="AC31" s="755">
        <f>ROUND(W31*2%,0)</f>
        <v>0</v>
      </c>
      <c r="AD31" s="492">
        <v>0</v>
      </c>
      <c r="AE31" s="492">
        <v>0</v>
      </c>
      <c r="AF31" s="492">
        <f t="shared" si="3"/>
        <v>0</v>
      </c>
      <c r="AG31" s="492">
        <f t="shared" si="4"/>
        <v>0</v>
      </c>
      <c r="AH31" s="507">
        <v>0</v>
      </c>
      <c r="AI31" s="507">
        <v>0</v>
      </c>
      <c r="AJ31" s="507">
        <v>0</v>
      </c>
      <c r="AK31" s="507">
        <v>0</v>
      </c>
      <c r="AL31" s="507">
        <v>0</v>
      </c>
      <c r="AM31" s="507">
        <v>0</v>
      </c>
      <c r="AN31" s="507">
        <v>0</v>
      </c>
      <c r="AO31" s="507">
        <f>AH31+AJ31+AK31+AM31</f>
        <v>0</v>
      </c>
      <c r="AP31" s="507">
        <f>AI31+AL31+AN31</f>
        <v>0</v>
      </c>
      <c r="AQ31" s="508">
        <f t="shared" si="5"/>
        <v>0</v>
      </c>
      <c r="AR31" s="505">
        <f>I31+AG31</f>
        <v>1154838</v>
      </c>
      <c r="AS31" s="492">
        <f>J31+W31</f>
        <v>850396</v>
      </c>
      <c r="AT31" s="492">
        <f>K31+Z31</f>
        <v>0</v>
      </c>
      <c r="AU31" s="492">
        <f>L31</f>
        <v>0</v>
      </c>
      <c r="AV31" s="492">
        <f t="shared" si="20"/>
        <v>287434</v>
      </c>
      <c r="AW31" s="492">
        <f t="shared" si="20"/>
        <v>17008</v>
      </c>
      <c r="AX31" s="492">
        <f>O31+AF31</f>
        <v>0</v>
      </c>
      <c r="AY31" s="507">
        <f>P31+AQ31</f>
        <v>2.69</v>
      </c>
      <c r="AZ31" s="507">
        <f t="shared" si="21"/>
        <v>2.69</v>
      </c>
      <c r="BA31" s="508">
        <f t="shared" si="21"/>
        <v>0</v>
      </c>
    </row>
    <row r="32" spans="1:53" ht="14.1" customHeight="1" x14ac:dyDescent="0.2">
      <c r="A32" s="591">
        <v>6</v>
      </c>
      <c r="B32" s="592">
        <v>2407</v>
      </c>
      <c r="C32" s="593">
        <v>600079520</v>
      </c>
      <c r="D32" s="592">
        <v>72741465</v>
      </c>
      <c r="E32" s="594" t="s">
        <v>97</v>
      </c>
      <c r="F32" s="591">
        <v>3141</v>
      </c>
      <c r="G32" s="594" t="s">
        <v>88</v>
      </c>
      <c r="H32" s="595" t="s">
        <v>82</v>
      </c>
      <c r="I32" s="501">
        <v>1836575</v>
      </c>
      <c r="J32" s="502">
        <v>1344083</v>
      </c>
      <c r="K32" s="481">
        <v>0</v>
      </c>
      <c r="L32" s="481">
        <v>0</v>
      </c>
      <c r="M32" s="481">
        <v>454300</v>
      </c>
      <c r="N32" s="502">
        <v>26882</v>
      </c>
      <c r="O32" s="502">
        <v>11310</v>
      </c>
      <c r="P32" s="418">
        <v>4.57</v>
      </c>
      <c r="Q32" s="503">
        <v>0</v>
      </c>
      <c r="R32" s="504">
        <v>4.57</v>
      </c>
      <c r="S32" s="505">
        <v>0</v>
      </c>
      <c r="T32" s="492">
        <v>0</v>
      </c>
      <c r="U32" s="492">
        <v>4485</v>
      </c>
      <c r="V32" s="492">
        <v>0</v>
      </c>
      <c r="W32" s="492">
        <f>SUM(S32:V32)</f>
        <v>4485</v>
      </c>
      <c r="X32" s="492">
        <v>0</v>
      </c>
      <c r="Y32" s="492">
        <v>0</v>
      </c>
      <c r="Z32" s="492">
        <f>SUM(X32:Y32)</f>
        <v>0</v>
      </c>
      <c r="AA32" s="492">
        <f>W32+Z32</f>
        <v>4485</v>
      </c>
      <c r="AB32" s="179">
        <f t="shared" si="2"/>
        <v>1516</v>
      </c>
      <c r="AC32" s="755">
        <f>ROUND(W32*2%,0)</f>
        <v>90</v>
      </c>
      <c r="AD32" s="492">
        <v>0</v>
      </c>
      <c r="AE32" s="492">
        <v>0</v>
      </c>
      <c r="AF32" s="492">
        <f t="shared" si="3"/>
        <v>0</v>
      </c>
      <c r="AG32" s="492">
        <f t="shared" si="4"/>
        <v>6091</v>
      </c>
      <c r="AH32" s="507">
        <v>0</v>
      </c>
      <c r="AI32" s="507">
        <v>0</v>
      </c>
      <c r="AJ32" s="507">
        <v>0</v>
      </c>
      <c r="AK32" s="507">
        <v>0</v>
      </c>
      <c r="AL32" s="507">
        <v>0.02</v>
      </c>
      <c r="AM32" s="507">
        <v>0</v>
      </c>
      <c r="AN32" s="507">
        <v>0</v>
      </c>
      <c r="AO32" s="507">
        <f>AH32+AJ32+AK32+AM32</f>
        <v>0</v>
      </c>
      <c r="AP32" s="507">
        <f>AI32+AL32+AN32</f>
        <v>0.02</v>
      </c>
      <c r="AQ32" s="508">
        <f t="shared" si="5"/>
        <v>0.02</v>
      </c>
      <c r="AR32" s="505">
        <f>I32+AG32</f>
        <v>1842666</v>
      </c>
      <c r="AS32" s="492">
        <f>J32+W32</f>
        <v>1348568</v>
      </c>
      <c r="AT32" s="492">
        <f>K32+Z32</f>
        <v>0</v>
      </c>
      <c r="AU32" s="492">
        <f>L32</f>
        <v>0</v>
      </c>
      <c r="AV32" s="492">
        <f t="shared" si="20"/>
        <v>455816</v>
      </c>
      <c r="AW32" s="492">
        <f t="shared" si="20"/>
        <v>26972</v>
      </c>
      <c r="AX32" s="492">
        <f>O32+AF32</f>
        <v>11310</v>
      </c>
      <c r="AY32" s="507">
        <f>P32+AQ32</f>
        <v>4.59</v>
      </c>
      <c r="AZ32" s="507">
        <f t="shared" si="21"/>
        <v>0</v>
      </c>
      <c r="BA32" s="508">
        <f t="shared" si="21"/>
        <v>4.59</v>
      </c>
    </row>
    <row r="33" spans="1:53" ht="14.1" customHeight="1" x14ac:dyDescent="0.2">
      <c r="A33" s="182">
        <v>6</v>
      </c>
      <c r="B33" s="180">
        <v>2407</v>
      </c>
      <c r="C33" s="181">
        <v>600079520</v>
      </c>
      <c r="D33" s="180">
        <v>72741465</v>
      </c>
      <c r="E33" s="584" t="s">
        <v>98</v>
      </c>
      <c r="F33" s="182"/>
      <c r="G33" s="584"/>
      <c r="H33" s="585"/>
      <c r="I33" s="586">
        <v>16489476</v>
      </c>
      <c r="J33" s="587">
        <v>12031026</v>
      </c>
      <c r="K33" s="587">
        <v>2640</v>
      </c>
      <c r="L33" s="587">
        <v>0</v>
      </c>
      <c r="M33" s="587">
        <v>4067379</v>
      </c>
      <c r="N33" s="587">
        <v>240621</v>
      </c>
      <c r="O33" s="587">
        <v>147810</v>
      </c>
      <c r="P33" s="588">
        <v>30.151199999999999</v>
      </c>
      <c r="Q33" s="588">
        <v>20.1416</v>
      </c>
      <c r="R33" s="590">
        <v>10.009600000000001</v>
      </c>
      <c r="S33" s="589">
        <f t="shared" ref="S33:BA33" si="22">SUM(S30:S32)</f>
        <v>0</v>
      </c>
      <c r="T33" s="587">
        <f t="shared" si="22"/>
        <v>0</v>
      </c>
      <c r="U33" s="587">
        <f t="shared" si="22"/>
        <v>4485</v>
      </c>
      <c r="V33" s="587">
        <f t="shared" si="22"/>
        <v>5184</v>
      </c>
      <c r="W33" s="587">
        <f t="shared" si="22"/>
        <v>9669</v>
      </c>
      <c r="X33" s="587">
        <f t="shared" si="22"/>
        <v>0</v>
      </c>
      <c r="Y33" s="587">
        <f t="shared" si="22"/>
        <v>0</v>
      </c>
      <c r="Z33" s="587">
        <f t="shared" si="22"/>
        <v>0</v>
      </c>
      <c r="AA33" s="587">
        <f t="shared" si="22"/>
        <v>9669</v>
      </c>
      <c r="AB33" s="587">
        <f t="shared" si="22"/>
        <v>3268</v>
      </c>
      <c r="AC33" s="589">
        <f t="shared" si="22"/>
        <v>194</v>
      </c>
      <c r="AD33" s="587">
        <f t="shared" si="22"/>
        <v>0</v>
      </c>
      <c r="AE33" s="587">
        <f t="shared" si="22"/>
        <v>0</v>
      </c>
      <c r="AF33" s="587">
        <f t="shared" si="22"/>
        <v>0</v>
      </c>
      <c r="AG33" s="587">
        <f t="shared" si="22"/>
        <v>13131</v>
      </c>
      <c r="AH33" s="588">
        <f t="shared" si="22"/>
        <v>0</v>
      </c>
      <c r="AI33" s="588">
        <f t="shared" si="22"/>
        <v>0</v>
      </c>
      <c r="AJ33" s="588">
        <f t="shared" si="22"/>
        <v>0</v>
      </c>
      <c r="AK33" s="588">
        <f t="shared" ref="AK33:AL33" si="23">SUM(AK30:AK32)</f>
        <v>0</v>
      </c>
      <c r="AL33" s="588">
        <f t="shared" si="23"/>
        <v>0.02</v>
      </c>
      <c r="AM33" s="588">
        <f t="shared" si="22"/>
        <v>0.01</v>
      </c>
      <c r="AN33" s="588">
        <f t="shared" si="22"/>
        <v>0</v>
      </c>
      <c r="AO33" s="588">
        <f t="shared" si="22"/>
        <v>0.01</v>
      </c>
      <c r="AP33" s="588">
        <f t="shared" si="22"/>
        <v>0.02</v>
      </c>
      <c r="AQ33" s="590">
        <f t="shared" si="22"/>
        <v>0.03</v>
      </c>
      <c r="AR33" s="589">
        <f t="shared" si="22"/>
        <v>16502607</v>
      </c>
      <c r="AS33" s="587">
        <f t="shared" si="22"/>
        <v>12040695</v>
      </c>
      <c r="AT33" s="587">
        <f t="shared" si="22"/>
        <v>2640</v>
      </c>
      <c r="AU33" s="587">
        <f t="shared" si="22"/>
        <v>0</v>
      </c>
      <c r="AV33" s="587">
        <f t="shared" si="22"/>
        <v>4070647</v>
      </c>
      <c r="AW33" s="587">
        <f t="shared" si="22"/>
        <v>240815</v>
      </c>
      <c r="AX33" s="587">
        <f t="shared" si="22"/>
        <v>147810</v>
      </c>
      <c r="AY33" s="588">
        <f t="shared" si="22"/>
        <v>30.1812</v>
      </c>
      <c r="AZ33" s="588">
        <f t="shared" si="22"/>
        <v>20.151600000000002</v>
      </c>
      <c r="BA33" s="590">
        <f t="shared" si="22"/>
        <v>10.0296</v>
      </c>
    </row>
    <row r="34" spans="1:53" ht="14.1" customHeight="1" x14ac:dyDescent="0.2">
      <c r="A34" s="591">
        <v>7</v>
      </c>
      <c r="B34" s="592">
        <v>2422</v>
      </c>
      <c r="C34" s="593">
        <v>600079082</v>
      </c>
      <c r="D34" s="592">
        <v>72742585</v>
      </c>
      <c r="E34" s="594" t="s">
        <v>99</v>
      </c>
      <c r="F34" s="591">
        <v>3111</v>
      </c>
      <c r="G34" s="594" t="s">
        <v>85</v>
      </c>
      <c r="H34" s="595" t="s">
        <v>86</v>
      </c>
      <c r="I34" s="501">
        <v>8468042</v>
      </c>
      <c r="J34" s="417">
        <v>6176393</v>
      </c>
      <c r="K34" s="526">
        <v>0</v>
      </c>
      <c r="L34" s="526">
        <v>0</v>
      </c>
      <c r="M34" s="481">
        <v>2087621</v>
      </c>
      <c r="N34" s="502">
        <v>123528</v>
      </c>
      <c r="O34" s="417">
        <v>80500</v>
      </c>
      <c r="P34" s="418">
        <v>14.358699999999999</v>
      </c>
      <c r="Q34" s="422">
        <v>10.8065</v>
      </c>
      <c r="R34" s="692">
        <v>3.5522</v>
      </c>
      <c r="S34" s="505">
        <v>0</v>
      </c>
      <c r="T34" s="492">
        <v>0</v>
      </c>
      <c r="U34" s="492">
        <v>0</v>
      </c>
      <c r="V34" s="492">
        <v>0</v>
      </c>
      <c r="W34" s="492">
        <f>SUM(S34:V34)</f>
        <v>0</v>
      </c>
      <c r="X34" s="492">
        <v>0</v>
      </c>
      <c r="Y34" s="492">
        <v>0</v>
      </c>
      <c r="Z34" s="492">
        <f>SUM(X34:Y34)</f>
        <v>0</v>
      </c>
      <c r="AA34" s="492">
        <f>W34+Z34</f>
        <v>0</v>
      </c>
      <c r="AB34" s="179">
        <f t="shared" si="2"/>
        <v>0</v>
      </c>
      <c r="AC34" s="755">
        <f>ROUND(W34*2%,0)</f>
        <v>0</v>
      </c>
      <c r="AD34" s="492">
        <v>0</v>
      </c>
      <c r="AE34" s="492">
        <v>0</v>
      </c>
      <c r="AF34" s="492">
        <f t="shared" si="3"/>
        <v>0</v>
      </c>
      <c r="AG34" s="492">
        <f t="shared" si="4"/>
        <v>0</v>
      </c>
      <c r="AH34" s="507">
        <v>0</v>
      </c>
      <c r="AI34" s="507">
        <v>0</v>
      </c>
      <c r="AJ34" s="507">
        <v>0</v>
      </c>
      <c r="AK34" s="507">
        <v>0</v>
      </c>
      <c r="AL34" s="507">
        <v>0</v>
      </c>
      <c r="AM34" s="507">
        <v>0</v>
      </c>
      <c r="AN34" s="507">
        <v>0</v>
      </c>
      <c r="AO34" s="507">
        <f>AH34+AJ34+AK34+AM34</f>
        <v>0</v>
      </c>
      <c r="AP34" s="507">
        <f>AI34+AL34+AN34</f>
        <v>0</v>
      </c>
      <c r="AQ34" s="508">
        <f t="shared" si="5"/>
        <v>0</v>
      </c>
      <c r="AR34" s="505">
        <f>I34+AG34</f>
        <v>8468042</v>
      </c>
      <c r="AS34" s="492">
        <f>J34+W34</f>
        <v>6176393</v>
      </c>
      <c r="AT34" s="492">
        <f>K34+Z34</f>
        <v>0</v>
      </c>
      <c r="AU34" s="492">
        <f>L34</f>
        <v>0</v>
      </c>
      <c r="AV34" s="492">
        <f>M34+AB34</f>
        <v>2087621</v>
      </c>
      <c r="AW34" s="492">
        <f>N34+AC34</f>
        <v>123528</v>
      </c>
      <c r="AX34" s="492">
        <f>O34+AF34</f>
        <v>80500</v>
      </c>
      <c r="AY34" s="507">
        <f>P34+AQ34</f>
        <v>14.358699999999999</v>
      </c>
      <c r="AZ34" s="507">
        <f>Q34+AO34</f>
        <v>10.8065</v>
      </c>
      <c r="BA34" s="508">
        <f>R34+AP34</f>
        <v>3.5522</v>
      </c>
    </row>
    <row r="35" spans="1:53" ht="14.1" customHeight="1" x14ac:dyDescent="0.2">
      <c r="A35" s="591">
        <v>7</v>
      </c>
      <c r="B35" s="592">
        <v>2422</v>
      </c>
      <c r="C35" s="593">
        <v>600079082</v>
      </c>
      <c r="D35" s="592">
        <v>72742585</v>
      </c>
      <c r="E35" s="594" t="s">
        <v>99</v>
      </c>
      <c r="F35" s="591">
        <v>3141</v>
      </c>
      <c r="G35" s="594" t="s">
        <v>88</v>
      </c>
      <c r="H35" s="595" t="s">
        <v>82</v>
      </c>
      <c r="I35" s="501">
        <v>1136994</v>
      </c>
      <c r="J35" s="502">
        <v>829861</v>
      </c>
      <c r="K35" s="481">
        <v>2520</v>
      </c>
      <c r="L35" s="481">
        <v>0</v>
      </c>
      <c r="M35" s="481">
        <v>281345</v>
      </c>
      <c r="N35" s="502">
        <v>16598</v>
      </c>
      <c r="O35" s="502">
        <v>6670</v>
      </c>
      <c r="P35" s="418">
        <v>2.8200000000000003</v>
      </c>
      <c r="Q35" s="503">
        <v>0</v>
      </c>
      <c r="R35" s="504">
        <v>2.8200000000000003</v>
      </c>
      <c r="S35" s="505">
        <v>0</v>
      </c>
      <c r="T35" s="492">
        <v>0</v>
      </c>
      <c r="U35" s="492">
        <v>-3710</v>
      </c>
      <c r="V35" s="492">
        <v>0</v>
      </c>
      <c r="W35" s="492">
        <f>SUM(S35:V35)</f>
        <v>-3710</v>
      </c>
      <c r="X35" s="492">
        <v>0</v>
      </c>
      <c r="Y35" s="492">
        <v>0</v>
      </c>
      <c r="Z35" s="492">
        <f>SUM(X35:Y35)</f>
        <v>0</v>
      </c>
      <c r="AA35" s="492">
        <f>W35+Z35</f>
        <v>-3710</v>
      </c>
      <c r="AB35" s="179">
        <f t="shared" si="2"/>
        <v>-1254</v>
      </c>
      <c r="AC35" s="755">
        <f>ROUND(W35*2%,0)</f>
        <v>-74</v>
      </c>
      <c r="AD35" s="492">
        <v>0</v>
      </c>
      <c r="AE35" s="492">
        <v>0</v>
      </c>
      <c r="AF35" s="492">
        <f t="shared" si="3"/>
        <v>0</v>
      </c>
      <c r="AG35" s="492">
        <f t="shared" si="4"/>
        <v>-5038</v>
      </c>
      <c r="AH35" s="507">
        <v>0</v>
      </c>
      <c r="AI35" s="507">
        <v>0</v>
      </c>
      <c r="AJ35" s="507">
        <v>0</v>
      </c>
      <c r="AK35" s="507">
        <v>0</v>
      </c>
      <c r="AL35" s="507">
        <v>-0.01</v>
      </c>
      <c r="AM35" s="507">
        <v>0</v>
      </c>
      <c r="AN35" s="507">
        <v>0</v>
      </c>
      <c r="AO35" s="507">
        <f>AH35+AJ35+AK35+AM35</f>
        <v>0</v>
      </c>
      <c r="AP35" s="507">
        <f>AI35+AL35+AN35</f>
        <v>-0.01</v>
      </c>
      <c r="AQ35" s="508">
        <f t="shared" si="5"/>
        <v>-0.01</v>
      </c>
      <c r="AR35" s="505">
        <f>I35+AG35</f>
        <v>1131956</v>
      </c>
      <c r="AS35" s="492">
        <f>J35+W35</f>
        <v>826151</v>
      </c>
      <c r="AT35" s="492">
        <f>K35+Z35</f>
        <v>2520</v>
      </c>
      <c r="AU35" s="492">
        <f>L35</f>
        <v>0</v>
      </c>
      <c r="AV35" s="492">
        <f>M35+AB35</f>
        <v>280091</v>
      </c>
      <c r="AW35" s="492">
        <f>N35+AC35</f>
        <v>16524</v>
      </c>
      <c r="AX35" s="492">
        <f>O35+AF35</f>
        <v>6670</v>
      </c>
      <c r="AY35" s="507">
        <f>P35+AQ35</f>
        <v>2.8100000000000005</v>
      </c>
      <c r="AZ35" s="507">
        <f>Q35+AO35</f>
        <v>0</v>
      </c>
      <c r="BA35" s="508">
        <f>R35+AP35</f>
        <v>2.8100000000000005</v>
      </c>
    </row>
    <row r="36" spans="1:53" ht="14.1" customHeight="1" x14ac:dyDescent="0.2">
      <c r="A36" s="182">
        <v>7</v>
      </c>
      <c r="B36" s="180">
        <v>2422</v>
      </c>
      <c r="C36" s="181">
        <v>600079082</v>
      </c>
      <c r="D36" s="180">
        <v>72742585</v>
      </c>
      <c r="E36" s="584" t="s">
        <v>100</v>
      </c>
      <c r="F36" s="182"/>
      <c r="G36" s="584"/>
      <c r="H36" s="585"/>
      <c r="I36" s="586">
        <v>9605036</v>
      </c>
      <c r="J36" s="587">
        <v>7006254</v>
      </c>
      <c r="K36" s="587">
        <v>2520</v>
      </c>
      <c r="L36" s="587">
        <v>0</v>
      </c>
      <c r="M36" s="587">
        <v>2368966</v>
      </c>
      <c r="N36" s="587">
        <v>140126</v>
      </c>
      <c r="O36" s="587">
        <v>87170</v>
      </c>
      <c r="P36" s="588">
        <v>17.178699999999999</v>
      </c>
      <c r="Q36" s="588">
        <v>10.8065</v>
      </c>
      <c r="R36" s="590">
        <v>6.3722000000000003</v>
      </c>
      <c r="S36" s="589">
        <f t="shared" ref="S36:BA36" si="24">SUM(S34:S35)</f>
        <v>0</v>
      </c>
      <c r="T36" s="587">
        <f t="shared" si="24"/>
        <v>0</v>
      </c>
      <c r="U36" s="587">
        <f t="shared" si="24"/>
        <v>-3710</v>
      </c>
      <c r="V36" s="587">
        <f t="shared" si="24"/>
        <v>0</v>
      </c>
      <c r="W36" s="587">
        <f t="shared" si="24"/>
        <v>-3710</v>
      </c>
      <c r="X36" s="587">
        <f t="shared" si="24"/>
        <v>0</v>
      </c>
      <c r="Y36" s="587">
        <f t="shared" si="24"/>
        <v>0</v>
      </c>
      <c r="Z36" s="587">
        <f t="shared" si="24"/>
        <v>0</v>
      </c>
      <c r="AA36" s="587">
        <f t="shared" si="24"/>
        <v>-3710</v>
      </c>
      <c r="AB36" s="587">
        <f t="shared" si="24"/>
        <v>-1254</v>
      </c>
      <c r="AC36" s="589">
        <f t="shared" si="24"/>
        <v>-74</v>
      </c>
      <c r="AD36" s="587">
        <f t="shared" si="24"/>
        <v>0</v>
      </c>
      <c r="AE36" s="587">
        <f t="shared" si="24"/>
        <v>0</v>
      </c>
      <c r="AF36" s="587">
        <f t="shared" si="24"/>
        <v>0</v>
      </c>
      <c r="AG36" s="587">
        <f t="shared" si="24"/>
        <v>-5038</v>
      </c>
      <c r="AH36" s="588">
        <f t="shared" si="24"/>
        <v>0</v>
      </c>
      <c r="AI36" s="588">
        <f t="shared" si="24"/>
        <v>0</v>
      </c>
      <c r="AJ36" s="588">
        <f t="shared" si="24"/>
        <v>0</v>
      </c>
      <c r="AK36" s="588">
        <f t="shared" ref="AK36:AL36" si="25">SUM(AK34:AK35)</f>
        <v>0</v>
      </c>
      <c r="AL36" s="588">
        <f t="shared" si="25"/>
        <v>-0.01</v>
      </c>
      <c r="AM36" s="588">
        <f t="shared" si="24"/>
        <v>0</v>
      </c>
      <c r="AN36" s="588">
        <f t="shared" si="24"/>
        <v>0</v>
      </c>
      <c r="AO36" s="588">
        <f t="shared" si="24"/>
        <v>0</v>
      </c>
      <c r="AP36" s="588">
        <f t="shared" si="24"/>
        <v>-0.01</v>
      </c>
      <c r="AQ36" s="590">
        <f t="shared" si="24"/>
        <v>-0.01</v>
      </c>
      <c r="AR36" s="589">
        <f t="shared" si="24"/>
        <v>9599998</v>
      </c>
      <c r="AS36" s="587">
        <f t="shared" si="24"/>
        <v>7002544</v>
      </c>
      <c r="AT36" s="587">
        <f t="shared" si="24"/>
        <v>2520</v>
      </c>
      <c r="AU36" s="587">
        <f t="shared" si="24"/>
        <v>0</v>
      </c>
      <c r="AV36" s="587">
        <f t="shared" si="24"/>
        <v>2367712</v>
      </c>
      <c r="AW36" s="587">
        <f t="shared" si="24"/>
        <v>140052</v>
      </c>
      <c r="AX36" s="587">
        <f t="shared" si="24"/>
        <v>87170</v>
      </c>
      <c r="AY36" s="588">
        <f t="shared" si="24"/>
        <v>17.168700000000001</v>
      </c>
      <c r="AZ36" s="588">
        <f t="shared" si="24"/>
        <v>10.8065</v>
      </c>
      <c r="BA36" s="590">
        <f t="shared" si="24"/>
        <v>6.3622000000000005</v>
      </c>
    </row>
    <row r="37" spans="1:53" ht="14.1" customHeight="1" x14ac:dyDescent="0.2">
      <c r="A37" s="591">
        <v>8</v>
      </c>
      <c r="B37" s="592">
        <v>2427</v>
      </c>
      <c r="C37" s="593">
        <v>600079091</v>
      </c>
      <c r="D37" s="592">
        <v>72741627</v>
      </c>
      <c r="E37" s="594" t="s">
        <v>101</v>
      </c>
      <c r="F37" s="591">
        <v>3111</v>
      </c>
      <c r="G37" s="594" t="s">
        <v>85</v>
      </c>
      <c r="H37" s="595" t="s">
        <v>86</v>
      </c>
      <c r="I37" s="501">
        <v>4978586</v>
      </c>
      <c r="J37" s="417">
        <v>3630549</v>
      </c>
      <c r="K37" s="526">
        <v>0</v>
      </c>
      <c r="L37" s="526">
        <v>0</v>
      </c>
      <c r="M37" s="481">
        <v>1227126</v>
      </c>
      <c r="N37" s="502">
        <v>72611</v>
      </c>
      <c r="O37" s="417">
        <v>48300</v>
      </c>
      <c r="P37" s="418">
        <v>8.3759999999999994</v>
      </c>
      <c r="Q37" s="422">
        <v>6.2417999999999996</v>
      </c>
      <c r="R37" s="692">
        <v>2.1341999999999999</v>
      </c>
      <c r="S37" s="505">
        <v>0</v>
      </c>
      <c r="T37" s="492">
        <v>0</v>
      </c>
      <c r="U37" s="492">
        <v>0</v>
      </c>
      <c r="V37" s="492">
        <v>0</v>
      </c>
      <c r="W37" s="492">
        <f>SUM(S37:V37)</f>
        <v>0</v>
      </c>
      <c r="X37" s="492">
        <v>0</v>
      </c>
      <c r="Y37" s="492">
        <v>0</v>
      </c>
      <c r="Z37" s="492">
        <f>SUM(X37:Y37)</f>
        <v>0</v>
      </c>
      <c r="AA37" s="492">
        <f>W37+Z37</f>
        <v>0</v>
      </c>
      <c r="AB37" s="179">
        <f t="shared" si="2"/>
        <v>0</v>
      </c>
      <c r="AC37" s="755">
        <f>ROUND(W37*2%,0)</f>
        <v>0</v>
      </c>
      <c r="AD37" s="492">
        <v>0</v>
      </c>
      <c r="AE37" s="492">
        <v>0</v>
      </c>
      <c r="AF37" s="492">
        <f t="shared" si="3"/>
        <v>0</v>
      </c>
      <c r="AG37" s="492">
        <f t="shared" si="4"/>
        <v>0</v>
      </c>
      <c r="AH37" s="507">
        <v>0</v>
      </c>
      <c r="AI37" s="507">
        <v>0</v>
      </c>
      <c r="AJ37" s="507">
        <v>0</v>
      </c>
      <c r="AK37" s="507">
        <v>0</v>
      </c>
      <c r="AL37" s="507">
        <v>0</v>
      </c>
      <c r="AM37" s="507">
        <v>0</v>
      </c>
      <c r="AN37" s="507">
        <v>0</v>
      </c>
      <c r="AO37" s="507">
        <f>AH37+AJ37+AK37+AM37</f>
        <v>0</v>
      </c>
      <c r="AP37" s="507">
        <f>AI37+AL37+AN37</f>
        <v>0</v>
      </c>
      <c r="AQ37" s="508">
        <f t="shared" si="5"/>
        <v>0</v>
      </c>
      <c r="AR37" s="505">
        <f>I37+AG37</f>
        <v>4978586</v>
      </c>
      <c r="AS37" s="492">
        <f>J37+W37</f>
        <v>3630549</v>
      </c>
      <c r="AT37" s="492">
        <f>K37+Z37</f>
        <v>0</v>
      </c>
      <c r="AU37" s="492">
        <f>L37</f>
        <v>0</v>
      </c>
      <c r="AV37" s="492">
        <f>M37+AB37</f>
        <v>1227126</v>
      </c>
      <c r="AW37" s="492">
        <f>N37+AC37</f>
        <v>72611</v>
      </c>
      <c r="AX37" s="492">
        <f>O37+AF37</f>
        <v>48300</v>
      </c>
      <c r="AY37" s="507">
        <f>P37+AQ37</f>
        <v>8.3759999999999994</v>
      </c>
      <c r="AZ37" s="507">
        <f>Q37+AO37</f>
        <v>6.2417999999999996</v>
      </c>
      <c r="BA37" s="508">
        <f>R37+AP37</f>
        <v>2.1341999999999999</v>
      </c>
    </row>
    <row r="38" spans="1:53" ht="14.1" customHeight="1" x14ac:dyDescent="0.2">
      <c r="A38" s="591">
        <v>8</v>
      </c>
      <c r="B38" s="592">
        <v>2427</v>
      </c>
      <c r="C38" s="593">
        <v>600079091</v>
      </c>
      <c r="D38" s="592">
        <v>72741627</v>
      </c>
      <c r="E38" s="594" t="s">
        <v>101</v>
      </c>
      <c r="F38" s="591">
        <v>3141</v>
      </c>
      <c r="G38" s="594" t="s">
        <v>88</v>
      </c>
      <c r="H38" s="595" t="s">
        <v>82</v>
      </c>
      <c r="I38" s="501">
        <v>314742</v>
      </c>
      <c r="J38" s="502">
        <v>229866</v>
      </c>
      <c r="K38" s="481">
        <v>0</v>
      </c>
      <c r="L38" s="481">
        <v>0</v>
      </c>
      <c r="M38" s="481">
        <v>77695</v>
      </c>
      <c r="N38" s="502">
        <v>4597</v>
      </c>
      <c r="O38" s="502">
        <v>2584</v>
      </c>
      <c r="P38" s="418">
        <v>0.78</v>
      </c>
      <c r="Q38" s="503">
        <v>0</v>
      </c>
      <c r="R38" s="504">
        <v>0.78</v>
      </c>
      <c r="S38" s="505">
        <v>0</v>
      </c>
      <c r="T38" s="492">
        <v>0</v>
      </c>
      <c r="U38" s="492">
        <v>-2291</v>
      </c>
      <c r="V38" s="492">
        <v>0</v>
      </c>
      <c r="W38" s="492">
        <f>SUM(S38:V38)</f>
        <v>-2291</v>
      </c>
      <c r="X38" s="492">
        <v>0</v>
      </c>
      <c r="Y38" s="492">
        <v>0</v>
      </c>
      <c r="Z38" s="492">
        <f>SUM(X38:Y38)</f>
        <v>0</v>
      </c>
      <c r="AA38" s="492">
        <f>W38+Z38</f>
        <v>-2291</v>
      </c>
      <c r="AB38" s="179">
        <f t="shared" si="2"/>
        <v>-774</v>
      </c>
      <c r="AC38" s="755">
        <f>ROUND(W38*2%,0)</f>
        <v>-46</v>
      </c>
      <c r="AD38" s="492">
        <v>0</v>
      </c>
      <c r="AE38" s="492">
        <v>0</v>
      </c>
      <c r="AF38" s="492">
        <f t="shared" si="3"/>
        <v>0</v>
      </c>
      <c r="AG38" s="492">
        <f t="shared" si="4"/>
        <v>-3111</v>
      </c>
      <c r="AH38" s="507">
        <v>0</v>
      </c>
      <c r="AI38" s="507">
        <v>0</v>
      </c>
      <c r="AJ38" s="507">
        <v>0</v>
      </c>
      <c r="AK38" s="507">
        <v>0</v>
      </c>
      <c r="AL38" s="507">
        <v>-0.01</v>
      </c>
      <c r="AM38" s="507">
        <v>0</v>
      </c>
      <c r="AN38" s="507">
        <v>0</v>
      </c>
      <c r="AO38" s="507">
        <f>AH38+AJ38+AK38+AM38</f>
        <v>0</v>
      </c>
      <c r="AP38" s="507">
        <f>AI38+AL38+AN38</f>
        <v>-0.01</v>
      </c>
      <c r="AQ38" s="508">
        <f t="shared" si="5"/>
        <v>-0.01</v>
      </c>
      <c r="AR38" s="505">
        <f>I38+AG38</f>
        <v>311631</v>
      </c>
      <c r="AS38" s="492">
        <f>J38+W38</f>
        <v>227575</v>
      </c>
      <c r="AT38" s="492">
        <f>K38+Z38</f>
        <v>0</v>
      </c>
      <c r="AU38" s="492">
        <f>L38</f>
        <v>0</v>
      </c>
      <c r="AV38" s="492">
        <f>M38+AB38</f>
        <v>76921</v>
      </c>
      <c r="AW38" s="492">
        <f>N38+AC38</f>
        <v>4551</v>
      </c>
      <c r="AX38" s="492">
        <f>O38+AF38</f>
        <v>2584</v>
      </c>
      <c r="AY38" s="507">
        <f>P38+AQ38</f>
        <v>0.77</v>
      </c>
      <c r="AZ38" s="507">
        <f>Q38+AO38</f>
        <v>0</v>
      </c>
      <c r="BA38" s="508">
        <f>R38+AP38</f>
        <v>0.77</v>
      </c>
    </row>
    <row r="39" spans="1:53" ht="14.1" customHeight="1" x14ac:dyDescent="0.2">
      <c r="A39" s="182">
        <v>8</v>
      </c>
      <c r="B39" s="180">
        <v>2427</v>
      </c>
      <c r="C39" s="181">
        <v>600079091</v>
      </c>
      <c r="D39" s="180">
        <v>72741627</v>
      </c>
      <c r="E39" s="584" t="s">
        <v>102</v>
      </c>
      <c r="F39" s="182"/>
      <c r="G39" s="584"/>
      <c r="H39" s="585"/>
      <c r="I39" s="586">
        <v>5293328</v>
      </c>
      <c r="J39" s="587">
        <v>3860415</v>
      </c>
      <c r="K39" s="587">
        <v>0</v>
      </c>
      <c r="L39" s="587">
        <v>0</v>
      </c>
      <c r="M39" s="587">
        <v>1304821</v>
      </c>
      <c r="N39" s="587">
        <v>77208</v>
      </c>
      <c r="O39" s="587">
        <v>50884</v>
      </c>
      <c r="P39" s="588">
        <v>9.1559999999999988</v>
      </c>
      <c r="Q39" s="588">
        <v>6.2417999999999996</v>
      </c>
      <c r="R39" s="590">
        <v>2.9142000000000001</v>
      </c>
      <c r="S39" s="589">
        <f t="shared" ref="S39:BA39" si="26">SUM(S37:S38)</f>
        <v>0</v>
      </c>
      <c r="T39" s="587">
        <f t="shared" si="26"/>
        <v>0</v>
      </c>
      <c r="U39" s="587">
        <f t="shared" si="26"/>
        <v>-2291</v>
      </c>
      <c r="V39" s="587">
        <f t="shared" si="26"/>
        <v>0</v>
      </c>
      <c r="W39" s="587">
        <f t="shared" si="26"/>
        <v>-2291</v>
      </c>
      <c r="X39" s="587">
        <f t="shared" si="26"/>
        <v>0</v>
      </c>
      <c r="Y39" s="587">
        <f t="shared" si="26"/>
        <v>0</v>
      </c>
      <c r="Z39" s="587">
        <f t="shared" si="26"/>
        <v>0</v>
      </c>
      <c r="AA39" s="587">
        <f t="shared" si="26"/>
        <v>-2291</v>
      </c>
      <c r="AB39" s="587">
        <f t="shared" si="26"/>
        <v>-774</v>
      </c>
      <c r="AC39" s="589">
        <f t="shared" si="26"/>
        <v>-46</v>
      </c>
      <c r="AD39" s="587">
        <f t="shared" si="26"/>
        <v>0</v>
      </c>
      <c r="AE39" s="587">
        <f t="shared" si="26"/>
        <v>0</v>
      </c>
      <c r="AF39" s="587">
        <f t="shared" si="26"/>
        <v>0</v>
      </c>
      <c r="AG39" s="587">
        <f t="shared" si="26"/>
        <v>-3111</v>
      </c>
      <c r="AH39" s="588">
        <f t="shared" si="26"/>
        <v>0</v>
      </c>
      <c r="AI39" s="588">
        <f t="shared" si="26"/>
        <v>0</v>
      </c>
      <c r="AJ39" s="588">
        <f t="shared" si="26"/>
        <v>0</v>
      </c>
      <c r="AK39" s="588">
        <f t="shared" ref="AK39:AL39" si="27">SUM(AK37:AK38)</f>
        <v>0</v>
      </c>
      <c r="AL39" s="588">
        <f t="shared" si="27"/>
        <v>-0.01</v>
      </c>
      <c r="AM39" s="588">
        <f t="shared" si="26"/>
        <v>0</v>
      </c>
      <c r="AN39" s="588">
        <f t="shared" si="26"/>
        <v>0</v>
      </c>
      <c r="AO39" s="588">
        <f t="shared" si="26"/>
        <v>0</v>
      </c>
      <c r="AP39" s="588">
        <f t="shared" si="26"/>
        <v>-0.01</v>
      </c>
      <c r="AQ39" s="590">
        <f t="shared" si="26"/>
        <v>-0.01</v>
      </c>
      <c r="AR39" s="589">
        <f t="shared" si="26"/>
        <v>5290217</v>
      </c>
      <c r="AS39" s="587">
        <f t="shared" si="26"/>
        <v>3858124</v>
      </c>
      <c r="AT39" s="587">
        <f t="shared" si="26"/>
        <v>0</v>
      </c>
      <c r="AU39" s="587">
        <f t="shared" si="26"/>
        <v>0</v>
      </c>
      <c r="AV39" s="587">
        <f t="shared" si="26"/>
        <v>1304047</v>
      </c>
      <c r="AW39" s="587">
        <f t="shared" si="26"/>
        <v>77162</v>
      </c>
      <c r="AX39" s="587">
        <f t="shared" si="26"/>
        <v>50884</v>
      </c>
      <c r="AY39" s="588">
        <f t="shared" si="26"/>
        <v>9.145999999999999</v>
      </c>
      <c r="AZ39" s="588">
        <f t="shared" si="26"/>
        <v>6.2417999999999996</v>
      </c>
      <c r="BA39" s="590">
        <f t="shared" si="26"/>
        <v>2.9041999999999999</v>
      </c>
    </row>
    <row r="40" spans="1:53" ht="14.1" customHeight="1" x14ac:dyDescent="0.2">
      <c r="A40" s="591">
        <v>9</v>
      </c>
      <c r="B40" s="592">
        <v>2327</v>
      </c>
      <c r="C40" s="593">
        <v>691002606</v>
      </c>
      <c r="D40" s="592">
        <v>72076950</v>
      </c>
      <c r="E40" s="594" t="s">
        <v>103</v>
      </c>
      <c r="F40" s="591">
        <v>3111</v>
      </c>
      <c r="G40" s="594" t="s">
        <v>85</v>
      </c>
      <c r="H40" s="595" t="s">
        <v>86</v>
      </c>
      <c r="I40" s="501">
        <v>8400762</v>
      </c>
      <c r="J40" s="417">
        <v>6111018</v>
      </c>
      <c r="K40" s="526">
        <v>0</v>
      </c>
      <c r="L40" s="526">
        <v>0</v>
      </c>
      <c r="M40" s="481">
        <v>2065523</v>
      </c>
      <c r="N40" s="502">
        <v>122221</v>
      </c>
      <c r="O40" s="417">
        <v>102000</v>
      </c>
      <c r="P40" s="418">
        <v>14.358699999999999</v>
      </c>
      <c r="Q40" s="422">
        <v>10.8065</v>
      </c>
      <c r="R40" s="692">
        <v>3.5522</v>
      </c>
      <c r="S40" s="505">
        <v>0</v>
      </c>
      <c r="T40" s="492">
        <v>0</v>
      </c>
      <c r="U40" s="492">
        <v>62710</v>
      </c>
      <c r="V40" s="492">
        <v>0</v>
      </c>
      <c r="W40" s="492">
        <f>SUM(S40:V40)</f>
        <v>62710</v>
      </c>
      <c r="X40" s="492">
        <v>0</v>
      </c>
      <c r="Y40" s="492">
        <v>0</v>
      </c>
      <c r="Z40" s="492">
        <f>SUM(X40:Y40)</f>
        <v>0</v>
      </c>
      <c r="AA40" s="492">
        <f>W40+Z40</f>
        <v>62710</v>
      </c>
      <c r="AB40" s="179">
        <f t="shared" si="2"/>
        <v>21196</v>
      </c>
      <c r="AC40" s="755">
        <f>ROUND(W40*2%,0)</f>
        <v>1254</v>
      </c>
      <c r="AD40" s="492">
        <v>0</v>
      </c>
      <c r="AE40" s="492">
        <v>0</v>
      </c>
      <c r="AF40" s="492">
        <f t="shared" si="3"/>
        <v>0</v>
      </c>
      <c r="AG40" s="492">
        <f t="shared" si="4"/>
        <v>85160</v>
      </c>
      <c r="AH40" s="507">
        <v>0</v>
      </c>
      <c r="AI40" s="507">
        <v>0</v>
      </c>
      <c r="AJ40" s="507">
        <v>0</v>
      </c>
      <c r="AK40" s="507">
        <v>0.13</v>
      </c>
      <c r="AL40" s="507">
        <v>0</v>
      </c>
      <c r="AM40" s="507">
        <v>0</v>
      </c>
      <c r="AN40" s="507">
        <v>0</v>
      </c>
      <c r="AO40" s="507">
        <f>AH40+AJ40+AK40+AM40</f>
        <v>0.13</v>
      </c>
      <c r="AP40" s="507">
        <f>AI40+AL40+AN40</f>
        <v>0</v>
      </c>
      <c r="AQ40" s="508">
        <f t="shared" si="5"/>
        <v>0.13</v>
      </c>
      <c r="AR40" s="505">
        <f>I40+AG40</f>
        <v>8485922</v>
      </c>
      <c r="AS40" s="492">
        <f>J40+W40</f>
        <v>6173728</v>
      </c>
      <c r="AT40" s="492">
        <f>K40+Z40</f>
        <v>0</v>
      </c>
      <c r="AU40" s="492">
        <f>L40</f>
        <v>0</v>
      </c>
      <c r="AV40" s="492">
        <f t="shared" ref="AV40:AW42" si="28">M40+AB40</f>
        <v>2086719</v>
      </c>
      <c r="AW40" s="492">
        <f t="shared" si="28"/>
        <v>123475</v>
      </c>
      <c r="AX40" s="492">
        <f>O40+AF40</f>
        <v>102000</v>
      </c>
      <c r="AY40" s="507">
        <f>P40+AQ40</f>
        <v>14.4887</v>
      </c>
      <c r="AZ40" s="507">
        <f t="shared" ref="AZ40:BA42" si="29">Q40+AO40</f>
        <v>10.936500000000001</v>
      </c>
      <c r="BA40" s="508">
        <f t="shared" si="29"/>
        <v>3.5522</v>
      </c>
    </row>
    <row r="41" spans="1:53" ht="14.1" customHeight="1" x14ac:dyDescent="0.2">
      <c r="A41" s="591">
        <v>9</v>
      </c>
      <c r="B41" s="592">
        <v>2327</v>
      </c>
      <c r="C41" s="593">
        <v>691002606</v>
      </c>
      <c r="D41" s="592">
        <v>72076950</v>
      </c>
      <c r="E41" s="594" t="s">
        <v>103</v>
      </c>
      <c r="F41" s="591">
        <v>3111</v>
      </c>
      <c r="G41" s="210" t="s">
        <v>91</v>
      </c>
      <c r="H41" s="595" t="s">
        <v>82</v>
      </c>
      <c r="I41" s="501">
        <v>461179</v>
      </c>
      <c r="J41" s="502">
        <v>339602</v>
      </c>
      <c r="K41" s="481">
        <v>0</v>
      </c>
      <c r="L41" s="481">
        <v>0</v>
      </c>
      <c r="M41" s="481">
        <v>114785</v>
      </c>
      <c r="N41" s="502">
        <v>6792</v>
      </c>
      <c r="O41" s="502">
        <v>0</v>
      </c>
      <c r="P41" s="418">
        <v>1</v>
      </c>
      <c r="Q41" s="503">
        <v>1</v>
      </c>
      <c r="R41" s="504">
        <v>0</v>
      </c>
      <c r="S41" s="505">
        <v>0</v>
      </c>
      <c r="T41" s="492">
        <v>0</v>
      </c>
      <c r="U41" s="492">
        <v>0</v>
      </c>
      <c r="V41" s="492">
        <v>0</v>
      </c>
      <c r="W41" s="492">
        <f>SUM(S41:V41)</f>
        <v>0</v>
      </c>
      <c r="X41" s="492">
        <v>0</v>
      </c>
      <c r="Y41" s="492">
        <v>0</v>
      </c>
      <c r="Z41" s="492">
        <f>SUM(X41:Y41)</f>
        <v>0</v>
      </c>
      <c r="AA41" s="492">
        <f>W41+Z41</f>
        <v>0</v>
      </c>
      <c r="AB41" s="179">
        <f t="shared" si="2"/>
        <v>0</v>
      </c>
      <c r="AC41" s="755">
        <f>ROUND(W41*2%,0)</f>
        <v>0</v>
      </c>
      <c r="AD41" s="492">
        <v>0</v>
      </c>
      <c r="AE41" s="492">
        <v>0</v>
      </c>
      <c r="AF41" s="492">
        <f t="shared" si="3"/>
        <v>0</v>
      </c>
      <c r="AG41" s="492">
        <f t="shared" si="4"/>
        <v>0</v>
      </c>
      <c r="AH41" s="507">
        <v>0</v>
      </c>
      <c r="AI41" s="507">
        <v>0</v>
      </c>
      <c r="AJ41" s="507">
        <v>0</v>
      </c>
      <c r="AK41" s="507">
        <v>0</v>
      </c>
      <c r="AL41" s="507">
        <v>0</v>
      </c>
      <c r="AM41" s="507">
        <v>0</v>
      </c>
      <c r="AN41" s="507">
        <v>0</v>
      </c>
      <c r="AO41" s="507">
        <f>AH41+AJ41+AK41+AM41</f>
        <v>0</v>
      </c>
      <c r="AP41" s="507">
        <f>AI41+AL41+AN41</f>
        <v>0</v>
      </c>
      <c r="AQ41" s="508">
        <f t="shared" si="5"/>
        <v>0</v>
      </c>
      <c r="AR41" s="505">
        <f>I41+AG41</f>
        <v>461179</v>
      </c>
      <c r="AS41" s="492">
        <f>J41+W41</f>
        <v>339602</v>
      </c>
      <c r="AT41" s="492">
        <f>K41+Z41</f>
        <v>0</v>
      </c>
      <c r="AU41" s="492">
        <f>L41</f>
        <v>0</v>
      </c>
      <c r="AV41" s="492">
        <f t="shared" si="28"/>
        <v>114785</v>
      </c>
      <c r="AW41" s="492">
        <f t="shared" si="28"/>
        <v>6792</v>
      </c>
      <c r="AX41" s="492">
        <f>O41+AF41</f>
        <v>0</v>
      </c>
      <c r="AY41" s="507">
        <f>P41+AQ41</f>
        <v>1</v>
      </c>
      <c r="AZ41" s="507">
        <f t="shared" si="29"/>
        <v>1</v>
      </c>
      <c r="BA41" s="508">
        <f t="shared" si="29"/>
        <v>0</v>
      </c>
    </row>
    <row r="42" spans="1:53" ht="14.1" customHeight="1" x14ac:dyDescent="0.2">
      <c r="A42" s="591">
        <v>9</v>
      </c>
      <c r="B42" s="592">
        <v>2327</v>
      </c>
      <c r="C42" s="593">
        <v>691002606</v>
      </c>
      <c r="D42" s="592">
        <v>72076950</v>
      </c>
      <c r="E42" s="594" t="s">
        <v>103</v>
      </c>
      <c r="F42" s="591">
        <v>3141</v>
      </c>
      <c r="G42" s="594" t="s">
        <v>88</v>
      </c>
      <c r="H42" s="595" t="s">
        <v>82</v>
      </c>
      <c r="I42" s="501">
        <v>1106656</v>
      </c>
      <c r="J42" s="502">
        <v>810175</v>
      </c>
      <c r="K42" s="481">
        <v>0</v>
      </c>
      <c r="L42" s="481">
        <v>0</v>
      </c>
      <c r="M42" s="481">
        <v>273839</v>
      </c>
      <c r="N42" s="502">
        <v>16204</v>
      </c>
      <c r="O42" s="502">
        <v>6438</v>
      </c>
      <c r="P42" s="418">
        <v>2.76</v>
      </c>
      <c r="Q42" s="503">
        <v>0</v>
      </c>
      <c r="R42" s="504">
        <v>2.76</v>
      </c>
      <c r="S42" s="505">
        <v>0</v>
      </c>
      <c r="T42" s="492">
        <v>0</v>
      </c>
      <c r="U42" s="492">
        <v>9265</v>
      </c>
      <c r="V42" s="492">
        <v>0</v>
      </c>
      <c r="W42" s="492">
        <f>SUM(S42:V42)</f>
        <v>9265</v>
      </c>
      <c r="X42" s="492">
        <v>0</v>
      </c>
      <c r="Y42" s="492">
        <v>0</v>
      </c>
      <c r="Z42" s="492">
        <f>SUM(X42:Y42)</f>
        <v>0</v>
      </c>
      <c r="AA42" s="492">
        <f>W42+Z42</f>
        <v>9265</v>
      </c>
      <c r="AB42" s="179">
        <f t="shared" si="2"/>
        <v>3132</v>
      </c>
      <c r="AC42" s="755">
        <f>ROUND(W42*2%,0)</f>
        <v>185</v>
      </c>
      <c r="AD42" s="492">
        <v>0</v>
      </c>
      <c r="AE42" s="492">
        <v>0</v>
      </c>
      <c r="AF42" s="492">
        <f t="shared" si="3"/>
        <v>0</v>
      </c>
      <c r="AG42" s="492">
        <f t="shared" si="4"/>
        <v>12582</v>
      </c>
      <c r="AH42" s="507">
        <v>0</v>
      </c>
      <c r="AI42" s="507">
        <v>0</v>
      </c>
      <c r="AJ42" s="507">
        <v>0</v>
      </c>
      <c r="AK42" s="507">
        <v>0</v>
      </c>
      <c r="AL42" s="507">
        <v>0.03</v>
      </c>
      <c r="AM42" s="507">
        <v>0</v>
      </c>
      <c r="AN42" s="507">
        <v>0</v>
      </c>
      <c r="AO42" s="507">
        <f>AH42+AJ42+AK42+AM42</f>
        <v>0</v>
      </c>
      <c r="AP42" s="507">
        <f>AI42+AL42+AN42</f>
        <v>0.03</v>
      </c>
      <c r="AQ42" s="508">
        <f t="shared" si="5"/>
        <v>0.03</v>
      </c>
      <c r="AR42" s="505">
        <f>I42+AG42</f>
        <v>1119238</v>
      </c>
      <c r="AS42" s="492">
        <f>J42+W42</f>
        <v>819440</v>
      </c>
      <c r="AT42" s="492">
        <f>K42+Z42</f>
        <v>0</v>
      </c>
      <c r="AU42" s="492">
        <f>L42</f>
        <v>0</v>
      </c>
      <c r="AV42" s="492">
        <f t="shared" si="28"/>
        <v>276971</v>
      </c>
      <c r="AW42" s="492">
        <f t="shared" si="28"/>
        <v>16389</v>
      </c>
      <c r="AX42" s="492">
        <f>O42+AF42</f>
        <v>6438</v>
      </c>
      <c r="AY42" s="507">
        <f>P42+AQ42</f>
        <v>2.7899999999999996</v>
      </c>
      <c r="AZ42" s="507">
        <f t="shared" si="29"/>
        <v>0</v>
      </c>
      <c r="BA42" s="508">
        <f t="shared" si="29"/>
        <v>2.7899999999999996</v>
      </c>
    </row>
    <row r="43" spans="1:53" ht="14.1" customHeight="1" x14ac:dyDescent="0.2">
      <c r="A43" s="182">
        <v>9</v>
      </c>
      <c r="B43" s="180">
        <v>2327</v>
      </c>
      <c r="C43" s="181">
        <v>691002606</v>
      </c>
      <c r="D43" s="180">
        <v>72076950</v>
      </c>
      <c r="E43" s="584" t="s">
        <v>104</v>
      </c>
      <c r="F43" s="182"/>
      <c r="G43" s="584"/>
      <c r="H43" s="585"/>
      <c r="I43" s="586">
        <v>9968597</v>
      </c>
      <c r="J43" s="587">
        <v>7260795</v>
      </c>
      <c r="K43" s="587">
        <v>0</v>
      </c>
      <c r="L43" s="587">
        <v>0</v>
      </c>
      <c r="M43" s="587">
        <v>2454147</v>
      </c>
      <c r="N43" s="587">
        <v>145217</v>
      </c>
      <c r="O43" s="587">
        <v>108438</v>
      </c>
      <c r="P43" s="588">
        <v>18.118699999999997</v>
      </c>
      <c r="Q43" s="588">
        <v>11.8065</v>
      </c>
      <c r="R43" s="590">
        <v>6.3121999999999998</v>
      </c>
      <c r="S43" s="589">
        <f t="shared" ref="S43:BA43" si="30">SUM(S40:S42)</f>
        <v>0</v>
      </c>
      <c r="T43" s="587">
        <f t="shared" si="30"/>
        <v>0</v>
      </c>
      <c r="U43" s="587">
        <f t="shared" si="30"/>
        <v>71975</v>
      </c>
      <c r="V43" s="587">
        <f t="shared" si="30"/>
        <v>0</v>
      </c>
      <c r="W43" s="587">
        <f t="shared" si="30"/>
        <v>71975</v>
      </c>
      <c r="X43" s="587">
        <f t="shared" si="30"/>
        <v>0</v>
      </c>
      <c r="Y43" s="587">
        <f t="shared" si="30"/>
        <v>0</v>
      </c>
      <c r="Z43" s="587">
        <f t="shared" si="30"/>
        <v>0</v>
      </c>
      <c r="AA43" s="587">
        <f t="shared" si="30"/>
        <v>71975</v>
      </c>
      <c r="AB43" s="587">
        <f t="shared" si="30"/>
        <v>24328</v>
      </c>
      <c r="AC43" s="589">
        <f t="shared" si="30"/>
        <v>1439</v>
      </c>
      <c r="AD43" s="587">
        <f t="shared" si="30"/>
        <v>0</v>
      </c>
      <c r="AE43" s="587">
        <f t="shared" si="30"/>
        <v>0</v>
      </c>
      <c r="AF43" s="587">
        <f t="shared" si="30"/>
        <v>0</v>
      </c>
      <c r="AG43" s="587">
        <f t="shared" si="30"/>
        <v>97742</v>
      </c>
      <c r="AH43" s="588">
        <f t="shared" si="30"/>
        <v>0</v>
      </c>
      <c r="AI43" s="588">
        <f t="shared" si="30"/>
        <v>0</v>
      </c>
      <c r="AJ43" s="588">
        <f t="shared" si="30"/>
        <v>0</v>
      </c>
      <c r="AK43" s="588">
        <f t="shared" ref="AK43:AL43" si="31">SUM(AK40:AK42)</f>
        <v>0.13</v>
      </c>
      <c r="AL43" s="588">
        <f t="shared" si="31"/>
        <v>0.03</v>
      </c>
      <c r="AM43" s="588">
        <f t="shared" si="30"/>
        <v>0</v>
      </c>
      <c r="AN43" s="588">
        <f t="shared" si="30"/>
        <v>0</v>
      </c>
      <c r="AO43" s="588">
        <f t="shared" si="30"/>
        <v>0.13</v>
      </c>
      <c r="AP43" s="588">
        <f t="shared" si="30"/>
        <v>0.03</v>
      </c>
      <c r="AQ43" s="590">
        <f t="shared" si="30"/>
        <v>0.16</v>
      </c>
      <c r="AR43" s="589">
        <f t="shared" si="30"/>
        <v>10066339</v>
      </c>
      <c r="AS43" s="587">
        <f t="shared" si="30"/>
        <v>7332770</v>
      </c>
      <c r="AT43" s="587">
        <f t="shared" si="30"/>
        <v>0</v>
      </c>
      <c r="AU43" s="587">
        <f t="shared" si="30"/>
        <v>0</v>
      </c>
      <c r="AV43" s="587">
        <f t="shared" si="30"/>
        <v>2478475</v>
      </c>
      <c r="AW43" s="587">
        <f t="shared" si="30"/>
        <v>146656</v>
      </c>
      <c r="AX43" s="587">
        <f t="shared" si="30"/>
        <v>108438</v>
      </c>
      <c r="AY43" s="588">
        <f t="shared" si="30"/>
        <v>18.278700000000001</v>
      </c>
      <c r="AZ43" s="588">
        <f t="shared" si="30"/>
        <v>11.936500000000001</v>
      </c>
      <c r="BA43" s="590">
        <f t="shared" si="30"/>
        <v>6.3422000000000001</v>
      </c>
    </row>
    <row r="44" spans="1:53" ht="14.1" customHeight="1" x14ac:dyDescent="0.2">
      <c r="A44" s="591">
        <v>10</v>
      </c>
      <c r="B44" s="592">
        <v>2321</v>
      </c>
      <c r="C44" s="593">
        <v>600079287</v>
      </c>
      <c r="D44" s="592">
        <v>72742976</v>
      </c>
      <c r="E44" s="594" t="s">
        <v>105</v>
      </c>
      <c r="F44" s="591">
        <v>3111</v>
      </c>
      <c r="G44" s="594" t="s">
        <v>85</v>
      </c>
      <c r="H44" s="595" t="s">
        <v>86</v>
      </c>
      <c r="I44" s="501">
        <v>8298159</v>
      </c>
      <c r="J44" s="417">
        <v>6049233</v>
      </c>
      <c r="K44" s="526">
        <v>0</v>
      </c>
      <c r="L44" s="526">
        <v>0</v>
      </c>
      <c r="M44" s="481">
        <v>2044641</v>
      </c>
      <c r="N44" s="502">
        <v>120985</v>
      </c>
      <c r="O44" s="417">
        <v>83300</v>
      </c>
      <c r="P44" s="418">
        <v>14.4038</v>
      </c>
      <c r="Q44" s="422">
        <v>10.451599999999999</v>
      </c>
      <c r="R44" s="692">
        <v>3.9522000000000004</v>
      </c>
      <c r="S44" s="505">
        <v>0</v>
      </c>
      <c r="T44" s="492">
        <v>0</v>
      </c>
      <c r="U44" s="492">
        <v>0</v>
      </c>
      <c r="V44" s="492">
        <v>0</v>
      </c>
      <c r="W44" s="492">
        <f>SUM(S44:V44)</f>
        <v>0</v>
      </c>
      <c r="X44" s="492">
        <v>0</v>
      </c>
      <c r="Y44" s="492">
        <v>0</v>
      </c>
      <c r="Z44" s="492">
        <f>SUM(X44:Y44)</f>
        <v>0</v>
      </c>
      <c r="AA44" s="492">
        <f>W44+Z44</f>
        <v>0</v>
      </c>
      <c r="AB44" s="179">
        <f t="shared" si="2"/>
        <v>0</v>
      </c>
      <c r="AC44" s="755">
        <f>ROUND(W44*2%,0)</f>
        <v>0</v>
      </c>
      <c r="AD44" s="492">
        <v>0</v>
      </c>
      <c r="AE44" s="492">
        <v>0</v>
      </c>
      <c r="AF44" s="492">
        <f t="shared" si="3"/>
        <v>0</v>
      </c>
      <c r="AG44" s="492">
        <f t="shared" si="4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>AH44+AJ44+AK44+AM44</f>
        <v>0</v>
      </c>
      <c r="AP44" s="507">
        <f>AI44+AL44+AN44</f>
        <v>0</v>
      </c>
      <c r="AQ44" s="508">
        <f t="shared" si="5"/>
        <v>0</v>
      </c>
      <c r="AR44" s="505">
        <f>I44+AG44</f>
        <v>8298159</v>
      </c>
      <c r="AS44" s="492">
        <f>J44+W44</f>
        <v>6049233</v>
      </c>
      <c r="AT44" s="492">
        <f>K44+Z44</f>
        <v>0</v>
      </c>
      <c r="AU44" s="492">
        <f>L44</f>
        <v>0</v>
      </c>
      <c r="AV44" s="492">
        <f>M44+AB44</f>
        <v>2044641</v>
      </c>
      <c r="AW44" s="492">
        <f>N44+AC44</f>
        <v>120985</v>
      </c>
      <c r="AX44" s="492">
        <f>O44+AF44</f>
        <v>83300</v>
      </c>
      <c r="AY44" s="507">
        <f>P44+AQ44</f>
        <v>14.4038</v>
      </c>
      <c r="AZ44" s="507">
        <f>Q44+AO44</f>
        <v>10.451599999999999</v>
      </c>
      <c r="BA44" s="508">
        <f>R44+AP44</f>
        <v>3.9522000000000004</v>
      </c>
    </row>
    <row r="45" spans="1:53" ht="14.1" customHeight="1" x14ac:dyDescent="0.2">
      <c r="A45" s="591">
        <v>10</v>
      </c>
      <c r="B45" s="592">
        <v>2321</v>
      </c>
      <c r="C45" s="593">
        <v>600079287</v>
      </c>
      <c r="D45" s="592">
        <v>72742976</v>
      </c>
      <c r="E45" s="594" t="s">
        <v>105</v>
      </c>
      <c r="F45" s="591">
        <v>3141</v>
      </c>
      <c r="G45" s="594" t="s">
        <v>88</v>
      </c>
      <c r="H45" s="595" t="s">
        <v>82</v>
      </c>
      <c r="I45" s="501">
        <v>1434656</v>
      </c>
      <c r="J45" s="502">
        <v>1051323</v>
      </c>
      <c r="K45" s="481">
        <v>0</v>
      </c>
      <c r="L45" s="481">
        <v>0</v>
      </c>
      <c r="M45" s="481">
        <v>355347</v>
      </c>
      <c r="N45" s="502">
        <v>21026</v>
      </c>
      <c r="O45" s="502">
        <v>6960</v>
      </c>
      <c r="P45" s="418">
        <v>3.57</v>
      </c>
      <c r="Q45" s="503">
        <v>0</v>
      </c>
      <c r="R45" s="504">
        <v>3.57</v>
      </c>
      <c r="S45" s="505">
        <v>0</v>
      </c>
      <c r="T45" s="492">
        <v>0</v>
      </c>
      <c r="U45" s="492">
        <v>2151</v>
      </c>
      <c r="V45" s="492">
        <v>0</v>
      </c>
      <c r="W45" s="492">
        <f>SUM(S45:V45)</f>
        <v>2151</v>
      </c>
      <c r="X45" s="492">
        <v>0</v>
      </c>
      <c r="Y45" s="492">
        <v>0</v>
      </c>
      <c r="Z45" s="492">
        <f>SUM(X45:Y45)</f>
        <v>0</v>
      </c>
      <c r="AA45" s="492">
        <f>W45+Z45</f>
        <v>2151</v>
      </c>
      <c r="AB45" s="179">
        <f t="shared" si="2"/>
        <v>727</v>
      </c>
      <c r="AC45" s="755">
        <f>ROUND(W45*2%,0)</f>
        <v>43</v>
      </c>
      <c r="AD45" s="492">
        <v>0</v>
      </c>
      <c r="AE45" s="492">
        <v>0</v>
      </c>
      <c r="AF45" s="492">
        <f t="shared" si="3"/>
        <v>0</v>
      </c>
      <c r="AG45" s="492">
        <f t="shared" si="4"/>
        <v>2921</v>
      </c>
      <c r="AH45" s="507">
        <v>0</v>
      </c>
      <c r="AI45" s="507">
        <v>0</v>
      </c>
      <c r="AJ45" s="507">
        <v>0</v>
      </c>
      <c r="AK45" s="507">
        <v>0</v>
      </c>
      <c r="AL45" s="507">
        <v>0.01</v>
      </c>
      <c r="AM45" s="507">
        <v>0</v>
      </c>
      <c r="AN45" s="507">
        <v>0</v>
      </c>
      <c r="AO45" s="507">
        <f>AH45+AJ45+AK45+AM45</f>
        <v>0</v>
      </c>
      <c r="AP45" s="507">
        <f>AI45+AL45+AN45</f>
        <v>0.01</v>
      </c>
      <c r="AQ45" s="508">
        <f t="shared" si="5"/>
        <v>0.01</v>
      </c>
      <c r="AR45" s="505">
        <f>I45+AG45</f>
        <v>1437577</v>
      </c>
      <c r="AS45" s="492">
        <f>J45+W45</f>
        <v>1053474</v>
      </c>
      <c r="AT45" s="492">
        <f>K45+Z45</f>
        <v>0</v>
      </c>
      <c r="AU45" s="492">
        <f>L45</f>
        <v>0</v>
      </c>
      <c r="AV45" s="492">
        <f>M45+AB45</f>
        <v>356074</v>
      </c>
      <c r="AW45" s="492">
        <f>N45+AC45</f>
        <v>21069</v>
      </c>
      <c r="AX45" s="492">
        <f>O45+AF45</f>
        <v>6960</v>
      </c>
      <c r="AY45" s="507">
        <f>P45+AQ45</f>
        <v>3.5799999999999996</v>
      </c>
      <c r="AZ45" s="507">
        <f>Q45+AO45</f>
        <v>0</v>
      </c>
      <c r="BA45" s="508">
        <f>R45+AP45</f>
        <v>3.5799999999999996</v>
      </c>
    </row>
    <row r="46" spans="1:53" ht="14.1" customHeight="1" x14ac:dyDescent="0.2">
      <c r="A46" s="182">
        <v>10</v>
      </c>
      <c r="B46" s="180">
        <v>2321</v>
      </c>
      <c r="C46" s="181">
        <v>600079287</v>
      </c>
      <c r="D46" s="180">
        <v>72742976</v>
      </c>
      <c r="E46" s="584" t="s">
        <v>106</v>
      </c>
      <c r="F46" s="182"/>
      <c r="G46" s="584"/>
      <c r="H46" s="585"/>
      <c r="I46" s="586">
        <v>9732815</v>
      </c>
      <c r="J46" s="587">
        <v>7100556</v>
      </c>
      <c r="K46" s="587">
        <v>0</v>
      </c>
      <c r="L46" s="587">
        <v>0</v>
      </c>
      <c r="M46" s="587">
        <v>2399988</v>
      </c>
      <c r="N46" s="587">
        <v>142011</v>
      </c>
      <c r="O46" s="587">
        <v>90260</v>
      </c>
      <c r="P46" s="588">
        <v>17.973800000000001</v>
      </c>
      <c r="Q46" s="588">
        <v>10.451599999999999</v>
      </c>
      <c r="R46" s="590">
        <v>7.5221999999999998</v>
      </c>
      <c r="S46" s="589">
        <f t="shared" ref="S46:BA46" si="32">SUM(S44:S45)</f>
        <v>0</v>
      </c>
      <c r="T46" s="587">
        <f t="shared" si="32"/>
        <v>0</v>
      </c>
      <c r="U46" s="587">
        <f t="shared" si="32"/>
        <v>2151</v>
      </c>
      <c r="V46" s="587">
        <f t="shared" si="32"/>
        <v>0</v>
      </c>
      <c r="W46" s="587">
        <f t="shared" si="32"/>
        <v>2151</v>
      </c>
      <c r="X46" s="587">
        <f t="shared" si="32"/>
        <v>0</v>
      </c>
      <c r="Y46" s="587">
        <f t="shared" si="32"/>
        <v>0</v>
      </c>
      <c r="Z46" s="587">
        <f t="shared" si="32"/>
        <v>0</v>
      </c>
      <c r="AA46" s="587">
        <f t="shared" si="32"/>
        <v>2151</v>
      </c>
      <c r="AB46" s="587">
        <f t="shared" si="32"/>
        <v>727</v>
      </c>
      <c r="AC46" s="589">
        <f t="shared" si="32"/>
        <v>43</v>
      </c>
      <c r="AD46" s="587">
        <f t="shared" si="32"/>
        <v>0</v>
      </c>
      <c r="AE46" s="587">
        <f t="shared" si="32"/>
        <v>0</v>
      </c>
      <c r="AF46" s="587">
        <f t="shared" si="32"/>
        <v>0</v>
      </c>
      <c r="AG46" s="587">
        <f t="shared" si="32"/>
        <v>2921</v>
      </c>
      <c r="AH46" s="588">
        <f t="shared" si="32"/>
        <v>0</v>
      </c>
      <c r="AI46" s="588">
        <f t="shared" si="32"/>
        <v>0</v>
      </c>
      <c r="AJ46" s="588">
        <f t="shared" si="32"/>
        <v>0</v>
      </c>
      <c r="AK46" s="588">
        <f t="shared" ref="AK46:AL46" si="33">SUM(AK44:AK45)</f>
        <v>0</v>
      </c>
      <c r="AL46" s="588">
        <f t="shared" si="33"/>
        <v>0.01</v>
      </c>
      <c r="AM46" s="588">
        <f t="shared" si="32"/>
        <v>0</v>
      </c>
      <c r="AN46" s="588">
        <f t="shared" si="32"/>
        <v>0</v>
      </c>
      <c r="AO46" s="588">
        <f t="shared" si="32"/>
        <v>0</v>
      </c>
      <c r="AP46" s="588">
        <f t="shared" si="32"/>
        <v>0.01</v>
      </c>
      <c r="AQ46" s="590">
        <f t="shared" si="32"/>
        <v>0.01</v>
      </c>
      <c r="AR46" s="589">
        <f t="shared" si="32"/>
        <v>9735736</v>
      </c>
      <c r="AS46" s="587">
        <f t="shared" si="32"/>
        <v>7102707</v>
      </c>
      <c r="AT46" s="587">
        <f t="shared" si="32"/>
        <v>0</v>
      </c>
      <c r="AU46" s="587">
        <f t="shared" si="32"/>
        <v>0</v>
      </c>
      <c r="AV46" s="587">
        <f t="shared" si="32"/>
        <v>2400715</v>
      </c>
      <c r="AW46" s="587">
        <f t="shared" si="32"/>
        <v>142054</v>
      </c>
      <c r="AX46" s="587">
        <f t="shared" si="32"/>
        <v>90260</v>
      </c>
      <c r="AY46" s="588">
        <f t="shared" si="32"/>
        <v>17.983799999999999</v>
      </c>
      <c r="AZ46" s="588">
        <f t="shared" si="32"/>
        <v>10.451599999999999</v>
      </c>
      <c r="BA46" s="590">
        <f t="shared" si="32"/>
        <v>7.5321999999999996</v>
      </c>
    </row>
    <row r="47" spans="1:53" ht="14.1" customHeight="1" x14ac:dyDescent="0.2">
      <c r="A47" s="591">
        <v>11</v>
      </c>
      <c r="B47" s="592">
        <v>2423</v>
      </c>
      <c r="C47" s="593">
        <v>600079368</v>
      </c>
      <c r="D47" s="592">
        <v>72742828</v>
      </c>
      <c r="E47" s="594" t="s">
        <v>107</v>
      </c>
      <c r="F47" s="591">
        <v>3111</v>
      </c>
      <c r="G47" s="594" t="s">
        <v>85</v>
      </c>
      <c r="H47" s="595" t="s">
        <v>86</v>
      </c>
      <c r="I47" s="501">
        <v>3452239</v>
      </c>
      <c r="J47" s="417">
        <v>2497702</v>
      </c>
      <c r="K47" s="526">
        <v>20000</v>
      </c>
      <c r="L47" s="526">
        <v>0</v>
      </c>
      <c r="M47" s="481">
        <v>850983</v>
      </c>
      <c r="N47" s="502">
        <v>49954</v>
      </c>
      <c r="O47" s="417">
        <v>33600</v>
      </c>
      <c r="P47" s="418">
        <v>5.6155999999999988</v>
      </c>
      <c r="Q47" s="422">
        <v>4.2257999999999996</v>
      </c>
      <c r="R47" s="692">
        <v>1.3897999999999999</v>
      </c>
      <c r="S47" s="505">
        <v>0</v>
      </c>
      <c r="T47" s="492">
        <v>0</v>
      </c>
      <c r="U47" s="492">
        <v>0</v>
      </c>
      <c r="V47" s="492">
        <v>0</v>
      </c>
      <c r="W47" s="492">
        <f>SUM(S47:V47)</f>
        <v>0</v>
      </c>
      <c r="X47" s="492">
        <v>0</v>
      </c>
      <c r="Y47" s="492">
        <v>0</v>
      </c>
      <c r="Z47" s="492">
        <f>SUM(X47:Y47)</f>
        <v>0</v>
      </c>
      <c r="AA47" s="492">
        <f>W47+Z47</f>
        <v>0</v>
      </c>
      <c r="AB47" s="179">
        <f t="shared" si="2"/>
        <v>0</v>
      </c>
      <c r="AC47" s="755">
        <f>ROUND(W47*2%,0)</f>
        <v>0</v>
      </c>
      <c r="AD47" s="492">
        <v>0</v>
      </c>
      <c r="AE47" s="492">
        <v>0</v>
      </c>
      <c r="AF47" s="492">
        <f t="shared" si="3"/>
        <v>0</v>
      </c>
      <c r="AG47" s="492">
        <f t="shared" si="4"/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f>AH47+AJ47+AK47+AM47</f>
        <v>0</v>
      </c>
      <c r="AP47" s="507">
        <f>AI47+AL47+AN47</f>
        <v>0</v>
      </c>
      <c r="AQ47" s="508">
        <f t="shared" si="5"/>
        <v>0</v>
      </c>
      <c r="AR47" s="505">
        <f>I47+AG47</f>
        <v>3452239</v>
      </c>
      <c r="AS47" s="492">
        <f>J47+W47</f>
        <v>2497702</v>
      </c>
      <c r="AT47" s="492">
        <f>K47+Z47</f>
        <v>20000</v>
      </c>
      <c r="AU47" s="492">
        <f>L47</f>
        <v>0</v>
      </c>
      <c r="AV47" s="492">
        <f>M47+AB47</f>
        <v>850983</v>
      </c>
      <c r="AW47" s="492">
        <f>N47+AC47</f>
        <v>49954</v>
      </c>
      <c r="AX47" s="492">
        <f>O47+AF47</f>
        <v>33600</v>
      </c>
      <c r="AY47" s="507">
        <f>P47+AQ47</f>
        <v>5.6155999999999988</v>
      </c>
      <c r="AZ47" s="507">
        <f>Q47+AO47</f>
        <v>4.2257999999999996</v>
      </c>
      <c r="BA47" s="508">
        <f>R47+AP47</f>
        <v>1.3897999999999999</v>
      </c>
    </row>
    <row r="48" spans="1:53" ht="14.1" customHeight="1" x14ac:dyDescent="0.2">
      <c r="A48" s="591">
        <v>11</v>
      </c>
      <c r="B48" s="592">
        <v>2423</v>
      </c>
      <c r="C48" s="593">
        <v>600079368</v>
      </c>
      <c r="D48" s="592">
        <v>72742828</v>
      </c>
      <c r="E48" s="594" t="s">
        <v>107</v>
      </c>
      <c r="F48" s="591">
        <v>3141</v>
      </c>
      <c r="G48" s="594" t="s">
        <v>88</v>
      </c>
      <c r="H48" s="595" t="s">
        <v>82</v>
      </c>
      <c r="I48" s="501">
        <v>619426</v>
      </c>
      <c r="J48" s="502">
        <v>454081</v>
      </c>
      <c r="K48" s="481">
        <v>0</v>
      </c>
      <c r="L48" s="481">
        <v>0</v>
      </c>
      <c r="M48" s="481">
        <v>153479</v>
      </c>
      <c r="N48" s="502">
        <v>9082</v>
      </c>
      <c r="O48" s="502">
        <v>2784</v>
      </c>
      <c r="P48" s="418">
        <v>1.54</v>
      </c>
      <c r="Q48" s="503">
        <v>0</v>
      </c>
      <c r="R48" s="504">
        <v>1.54</v>
      </c>
      <c r="S48" s="505">
        <v>0</v>
      </c>
      <c r="T48" s="492">
        <v>0</v>
      </c>
      <c r="U48" s="492">
        <v>0</v>
      </c>
      <c r="V48" s="492">
        <v>0</v>
      </c>
      <c r="W48" s="492">
        <f>SUM(S48:V48)</f>
        <v>0</v>
      </c>
      <c r="X48" s="492">
        <v>0</v>
      </c>
      <c r="Y48" s="492">
        <v>0</v>
      </c>
      <c r="Z48" s="492">
        <f>SUM(X48:Y48)</f>
        <v>0</v>
      </c>
      <c r="AA48" s="492">
        <f>W48+Z48</f>
        <v>0</v>
      </c>
      <c r="AB48" s="179">
        <f t="shared" si="2"/>
        <v>0</v>
      </c>
      <c r="AC48" s="755">
        <f>ROUND(W48*2%,0)</f>
        <v>0</v>
      </c>
      <c r="AD48" s="492">
        <v>0</v>
      </c>
      <c r="AE48" s="492">
        <v>0</v>
      </c>
      <c r="AF48" s="492">
        <f t="shared" si="3"/>
        <v>0</v>
      </c>
      <c r="AG48" s="492">
        <f t="shared" si="4"/>
        <v>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>AH48+AJ48+AK48+AM48</f>
        <v>0</v>
      </c>
      <c r="AP48" s="507">
        <f>AI48+AL48+AN48</f>
        <v>0</v>
      </c>
      <c r="AQ48" s="508">
        <f t="shared" si="5"/>
        <v>0</v>
      </c>
      <c r="AR48" s="505">
        <f>I48+AG48</f>
        <v>619426</v>
      </c>
      <c r="AS48" s="492">
        <f>J48+W48</f>
        <v>454081</v>
      </c>
      <c r="AT48" s="492">
        <f>K48+Z48</f>
        <v>0</v>
      </c>
      <c r="AU48" s="492">
        <f>L48</f>
        <v>0</v>
      </c>
      <c r="AV48" s="492">
        <f>M48+AB48</f>
        <v>153479</v>
      </c>
      <c r="AW48" s="492">
        <f>N48+AC48</f>
        <v>9082</v>
      </c>
      <c r="AX48" s="492">
        <f>O48+AF48</f>
        <v>2784</v>
      </c>
      <c r="AY48" s="507">
        <f>P48+AQ48</f>
        <v>1.54</v>
      </c>
      <c r="AZ48" s="507">
        <f>Q48+AO48</f>
        <v>0</v>
      </c>
      <c r="BA48" s="508">
        <f>R48+AP48</f>
        <v>1.54</v>
      </c>
    </row>
    <row r="49" spans="1:53" ht="14.1" customHeight="1" x14ac:dyDescent="0.2">
      <c r="A49" s="182">
        <v>11</v>
      </c>
      <c r="B49" s="180">
        <v>2423</v>
      </c>
      <c r="C49" s="181">
        <v>600079368</v>
      </c>
      <c r="D49" s="180">
        <v>72742828</v>
      </c>
      <c r="E49" s="584" t="s">
        <v>108</v>
      </c>
      <c r="F49" s="182"/>
      <c r="G49" s="584"/>
      <c r="H49" s="585"/>
      <c r="I49" s="586">
        <v>4071665</v>
      </c>
      <c r="J49" s="587">
        <v>2951783</v>
      </c>
      <c r="K49" s="587">
        <v>20000</v>
      </c>
      <c r="L49" s="587">
        <v>0</v>
      </c>
      <c r="M49" s="587">
        <v>1004462</v>
      </c>
      <c r="N49" s="587">
        <v>59036</v>
      </c>
      <c r="O49" s="587">
        <v>36384</v>
      </c>
      <c r="P49" s="588">
        <v>7.1555999999999989</v>
      </c>
      <c r="Q49" s="588">
        <v>4.2257999999999996</v>
      </c>
      <c r="R49" s="590">
        <v>2.9298000000000002</v>
      </c>
      <c r="S49" s="589">
        <f t="shared" ref="S49:BA49" si="34">SUM(S47:S48)</f>
        <v>0</v>
      </c>
      <c r="T49" s="587">
        <f t="shared" si="34"/>
        <v>0</v>
      </c>
      <c r="U49" s="587">
        <f t="shared" si="34"/>
        <v>0</v>
      </c>
      <c r="V49" s="587">
        <f t="shared" si="34"/>
        <v>0</v>
      </c>
      <c r="W49" s="587">
        <f t="shared" si="34"/>
        <v>0</v>
      </c>
      <c r="X49" s="587">
        <f t="shared" si="34"/>
        <v>0</v>
      </c>
      <c r="Y49" s="587">
        <f t="shared" si="34"/>
        <v>0</v>
      </c>
      <c r="Z49" s="587">
        <f t="shared" si="34"/>
        <v>0</v>
      </c>
      <c r="AA49" s="587">
        <f t="shared" si="34"/>
        <v>0</v>
      </c>
      <c r="AB49" s="587">
        <f t="shared" si="34"/>
        <v>0</v>
      </c>
      <c r="AC49" s="589">
        <f t="shared" si="34"/>
        <v>0</v>
      </c>
      <c r="AD49" s="587">
        <f t="shared" si="34"/>
        <v>0</v>
      </c>
      <c r="AE49" s="587">
        <f t="shared" si="34"/>
        <v>0</v>
      </c>
      <c r="AF49" s="587">
        <f t="shared" si="34"/>
        <v>0</v>
      </c>
      <c r="AG49" s="587">
        <f t="shared" si="34"/>
        <v>0</v>
      </c>
      <c r="AH49" s="588">
        <f t="shared" si="34"/>
        <v>0</v>
      </c>
      <c r="AI49" s="588">
        <f t="shared" si="34"/>
        <v>0</v>
      </c>
      <c r="AJ49" s="588">
        <f t="shared" si="34"/>
        <v>0</v>
      </c>
      <c r="AK49" s="588">
        <f t="shared" ref="AK49:AL49" si="35">SUM(AK47:AK48)</f>
        <v>0</v>
      </c>
      <c r="AL49" s="588">
        <f t="shared" si="35"/>
        <v>0</v>
      </c>
      <c r="AM49" s="588">
        <f t="shared" si="34"/>
        <v>0</v>
      </c>
      <c r="AN49" s="588">
        <f t="shared" si="34"/>
        <v>0</v>
      </c>
      <c r="AO49" s="588">
        <f t="shared" si="34"/>
        <v>0</v>
      </c>
      <c r="AP49" s="588">
        <f t="shared" si="34"/>
        <v>0</v>
      </c>
      <c r="AQ49" s="590">
        <f t="shared" si="34"/>
        <v>0</v>
      </c>
      <c r="AR49" s="589">
        <f t="shared" si="34"/>
        <v>4071665</v>
      </c>
      <c r="AS49" s="587">
        <f t="shared" si="34"/>
        <v>2951783</v>
      </c>
      <c r="AT49" s="587">
        <f t="shared" si="34"/>
        <v>20000</v>
      </c>
      <c r="AU49" s="587">
        <f t="shared" si="34"/>
        <v>0</v>
      </c>
      <c r="AV49" s="587">
        <f t="shared" si="34"/>
        <v>1004462</v>
      </c>
      <c r="AW49" s="587">
        <f t="shared" si="34"/>
        <v>59036</v>
      </c>
      <c r="AX49" s="587">
        <f t="shared" si="34"/>
        <v>36384</v>
      </c>
      <c r="AY49" s="588">
        <f t="shared" si="34"/>
        <v>7.1555999999999989</v>
      </c>
      <c r="AZ49" s="588">
        <f t="shared" si="34"/>
        <v>4.2257999999999996</v>
      </c>
      <c r="BA49" s="590">
        <f t="shared" si="34"/>
        <v>2.9298000000000002</v>
      </c>
    </row>
    <row r="50" spans="1:53" ht="14.1" customHeight="1" x14ac:dyDescent="0.2">
      <c r="A50" s="591">
        <v>12</v>
      </c>
      <c r="B50" s="592">
        <v>2428</v>
      </c>
      <c r="C50" s="593">
        <v>600079112</v>
      </c>
      <c r="D50" s="592">
        <v>72743140</v>
      </c>
      <c r="E50" s="594" t="s">
        <v>109</v>
      </c>
      <c r="F50" s="591">
        <v>3111</v>
      </c>
      <c r="G50" s="594" t="s">
        <v>85</v>
      </c>
      <c r="H50" s="595" t="s">
        <v>86</v>
      </c>
      <c r="I50" s="501">
        <v>6451655</v>
      </c>
      <c r="J50" s="417">
        <v>4701366</v>
      </c>
      <c r="K50" s="526">
        <v>0</v>
      </c>
      <c r="L50" s="526">
        <v>0</v>
      </c>
      <c r="M50" s="481">
        <v>1589062</v>
      </c>
      <c r="N50" s="502">
        <v>94027</v>
      </c>
      <c r="O50" s="417">
        <v>67200</v>
      </c>
      <c r="P50" s="418">
        <v>10.8682</v>
      </c>
      <c r="Q50" s="422">
        <v>8</v>
      </c>
      <c r="R50" s="692">
        <v>2.8681999999999999</v>
      </c>
      <c r="S50" s="505">
        <v>0</v>
      </c>
      <c r="T50" s="492">
        <v>0</v>
      </c>
      <c r="U50" s="492">
        <v>0</v>
      </c>
      <c r="V50" s="492">
        <v>0</v>
      </c>
      <c r="W50" s="492">
        <f>SUM(S50:V50)</f>
        <v>0</v>
      </c>
      <c r="X50" s="492">
        <v>0</v>
      </c>
      <c r="Y50" s="492">
        <v>0</v>
      </c>
      <c r="Z50" s="492">
        <f>SUM(X50:Y50)</f>
        <v>0</v>
      </c>
      <c r="AA50" s="492">
        <f>W50+Z50</f>
        <v>0</v>
      </c>
      <c r="AB50" s="179">
        <f t="shared" si="2"/>
        <v>0</v>
      </c>
      <c r="AC50" s="755">
        <f>ROUND(W50*2%,0)</f>
        <v>0</v>
      </c>
      <c r="AD50" s="492">
        <v>0</v>
      </c>
      <c r="AE50" s="492">
        <v>0</v>
      </c>
      <c r="AF50" s="492">
        <f t="shared" si="3"/>
        <v>0</v>
      </c>
      <c r="AG50" s="492">
        <f t="shared" si="4"/>
        <v>0</v>
      </c>
      <c r="AH50" s="507">
        <v>0</v>
      </c>
      <c r="AI50" s="507">
        <v>0</v>
      </c>
      <c r="AJ50" s="507">
        <v>0</v>
      </c>
      <c r="AK50" s="507">
        <v>0</v>
      </c>
      <c r="AL50" s="507">
        <v>0</v>
      </c>
      <c r="AM50" s="507">
        <v>0</v>
      </c>
      <c r="AN50" s="507">
        <v>0</v>
      </c>
      <c r="AO50" s="507">
        <f>AH50+AJ50+AK50+AM50</f>
        <v>0</v>
      </c>
      <c r="AP50" s="507">
        <f>AI50+AL50+AN50</f>
        <v>0</v>
      </c>
      <c r="AQ50" s="508">
        <f t="shared" si="5"/>
        <v>0</v>
      </c>
      <c r="AR50" s="505">
        <f>I50+AG50</f>
        <v>6451655</v>
      </c>
      <c r="AS50" s="492">
        <f>J50+W50</f>
        <v>4701366</v>
      </c>
      <c r="AT50" s="492">
        <f>K50+Z50</f>
        <v>0</v>
      </c>
      <c r="AU50" s="492">
        <f>L50</f>
        <v>0</v>
      </c>
      <c r="AV50" s="492">
        <f>M50+AB50</f>
        <v>1589062</v>
      </c>
      <c r="AW50" s="492">
        <f>N50+AC50</f>
        <v>94027</v>
      </c>
      <c r="AX50" s="492">
        <f>O50+AF50</f>
        <v>67200</v>
      </c>
      <c r="AY50" s="507">
        <f>P50+AQ50</f>
        <v>10.8682</v>
      </c>
      <c r="AZ50" s="507">
        <f>Q50+AO50</f>
        <v>8</v>
      </c>
      <c r="BA50" s="508">
        <f>R50+AP50</f>
        <v>2.8681999999999999</v>
      </c>
    </row>
    <row r="51" spans="1:53" ht="14.1" customHeight="1" x14ac:dyDescent="0.2">
      <c r="A51" s="591">
        <v>12</v>
      </c>
      <c r="B51" s="592">
        <v>2428</v>
      </c>
      <c r="C51" s="593">
        <v>600079112</v>
      </c>
      <c r="D51" s="592">
        <v>72743140</v>
      </c>
      <c r="E51" s="594" t="s">
        <v>109</v>
      </c>
      <c r="F51" s="591">
        <v>3141</v>
      </c>
      <c r="G51" s="594" t="s">
        <v>88</v>
      </c>
      <c r="H51" s="595" t="s">
        <v>82</v>
      </c>
      <c r="I51" s="501">
        <v>994665</v>
      </c>
      <c r="J51" s="502">
        <v>727757</v>
      </c>
      <c r="K51" s="481">
        <v>600</v>
      </c>
      <c r="L51" s="481">
        <v>0</v>
      </c>
      <c r="M51" s="481">
        <v>246185</v>
      </c>
      <c r="N51" s="502">
        <v>14555</v>
      </c>
      <c r="O51" s="502">
        <v>5568</v>
      </c>
      <c r="P51" s="418">
        <v>2.48</v>
      </c>
      <c r="Q51" s="503">
        <v>0</v>
      </c>
      <c r="R51" s="504">
        <v>2.48</v>
      </c>
      <c r="S51" s="505">
        <v>0</v>
      </c>
      <c r="T51" s="492">
        <v>0</v>
      </c>
      <c r="U51" s="492">
        <v>0</v>
      </c>
      <c r="V51" s="492">
        <v>0</v>
      </c>
      <c r="W51" s="492">
        <f>SUM(S51:V51)</f>
        <v>0</v>
      </c>
      <c r="X51" s="492">
        <v>0</v>
      </c>
      <c r="Y51" s="492">
        <v>0</v>
      </c>
      <c r="Z51" s="492">
        <f>SUM(X51:Y51)</f>
        <v>0</v>
      </c>
      <c r="AA51" s="492">
        <f>W51+Z51</f>
        <v>0</v>
      </c>
      <c r="AB51" s="179">
        <f t="shared" si="2"/>
        <v>0</v>
      </c>
      <c r="AC51" s="755">
        <f>ROUND(W51*2%,0)</f>
        <v>0</v>
      </c>
      <c r="AD51" s="492">
        <v>0</v>
      </c>
      <c r="AE51" s="492">
        <v>0</v>
      </c>
      <c r="AF51" s="492">
        <f t="shared" si="3"/>
        <v>0</v>
      </c>
      <c r="AG51" s="492">
        <f t="shared" si="4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>AH51+AJ51+AK51+AM51</f>
        <v>0</v>
      </c>
      <c r="AP51" s="507">
        <f>AI51+AL51+AN51</f>
        <v>0</v>
      </c>
      <c r="AQ51" s="508">
        <f t="shared" si="5"/>
        <v>0</v>
      </c>
      <c r="AR51" s="505">
        <f>I51+AG51</f>
        <v>994665</v>
      </c>
      <c r="AS51" s="492">
        <f>J51+W51</f>
        <v>727757</v>
      </c>
      <c r="AT51" s="492">
        <f>K51+Z51</f>
        <v>600</v>
      </c>
      <c r="AU51" s="492">
        <f>L51</f>
        <v>0</v>
      </c>
      <c r="AV51" s="492">
        <f>M51+AB51</f>
        <v>246185</v>
      </c>
      <c r="AW51" s="492">
        <f>N51+AC51</f>
        <v>14555</v>
      </c>
      <c r="AX51" s="492">
        <f>O51+AF51</f>
        <v>5568</v>
      </c>
      <c r="AY51" s="507">
        <f>P51+AQ51</f>
        <v>2.48</v>
      </c>
      <c r="AZ51" s="507">
        <f>Q51+AO51</f>
        <v>0</v>
      </c>
      <c r="BA51" s="508">
        <f>R51+AP51</f>
        <v>2.48</v>
      </c>
    </row>
    <row r="52" spans="1:53" ht="14.1" customHeight="1" x14ac:dyDescent="0.2">
      <c r="A52" s="182">
        <v>12</v>
      </c>
      <c r="B52" s="180">
        <v>2428</v>
      </c>
      <c r="C52" s="181">
        <v>600079112</v>
      </c>
      <c r="D52" s="180">
        <v>72743140</v>
      </c>
      <c r="E52" s="584" t="s">
        <v>110</v>
      </c>
      <c r="F52" s="182"/>
      <c r="G52" s="584"/>
      <c r="H52" s="585"/>
      <c r="I52" s="586">
        <v>7446320</v>
      </c>
      <c r="J52" s="587">
        <v>5429123</v>
      </c>
      <c r="K52" s="587">
        <v>600</v>
      </c>
      <c r="L52" s="587">
        <v>0</v>
      </c>
      <c r="M52" s="587">
        <v>1835247</v>
      </c>
      <c r="N52" s="587">
        <v>108582</v>
      </c>
      <c r="O52" s="587">
        <v>72768</v>
      </c>
      <c r="P52" s="588">
        <v>13.3482</v>
      </c>
      <c r="Q52" s="588">
        <v>8</v>
      </c>
      <c r="R52" s="590">
        <v>5.3482000000000003</v>
      </c>
      <c r="S52" s="589">
        <f t="shared" ref="S52:BA52" si="36">SUM(S50:S51)</f>
        <v>0</v>
      </c>
      <c r="T52" s="587">
        <f t="shared" si="36"/>
        <v>0</v>
      </c>
      <c r="U52" s="587">
        <f t="shared" si="36"/>
        <v>0</v>
      </c>
      <c r="V52" s="587">
        <f t="shared" si="36"/>
        <v>0</v>
      </c>
      <c r="W52" s="587">
        <f t="shared" si="36"/>
        <v>0</v>
      </c>
      <c r="X52" s="587">
        <f t="shared" si="36"/>
        <v>0</v>
      </c>
      <c r="Y52" s="587">
        <f t="shared" si="36"/>
        <v>0</v>
      </c>
      <c r="Z52" s="587">
        <f t="shared" si="36"/>
        <v>0</v>
      </c>
      <c r="AA52" s="587">
        <f t="shared" si="36"/>
        <v>0</v>
      </c>
      <c r="AB52" s="587">
        <f t="shared" si="36"/>
        <v>0</v>
      </c>
      <c r="AC52" s="589">
        <f t="shared" si="36"/>
        <v>0</v>
      </c>
      <c r="AD52" s="587">
        <f t="shared" si="36"/>
        <v>0</v>
      </c>
      <c r="AE52" s="587">
        <f t="shared" si="36"/>
        <v>0</v>
      </c>
      <c r="AF52" s="587">
        <f t="shared" si="36"/>
        <v>0</v>
      </c>
      <c r="AG52" s="587">
        <f t="shared" si="36"/>
        <v>0</v>
      </c>
      <c r="AH52" s="588">
        <f t="shared" si="36"/>
        <v>0</v>
      </c>
      <c r="AI52" s="588">
        <f t="shared" si="36"/>
        <v>0</v>
      </c>
      <c r="AJ52" s="588">
        <f t="shared" si="36"/>
        <v>0</v>
      </c>
      <c r="AK52" s="588">
        <f t="shared" ref="AK52:AL52" si="37">SUM(AK50:AK51)</f>
        <v>0</v>
      </c>
      <c r="AL52" s="588">
        <f t="shared" si="37"/>
        <v>0</v>
      </c>
      <c r="AM52" s="588">
        <f t="shared" si="36"/>
        <v>0</v>
      </c>
      <c r="AN52" s="588">
        <f t="shared" si="36"/>
        <v>0</v>
      </c>
      <c r="AO52" s="588">
        <f t="shared" si="36"/>
        <v>0</v>
      </c>
      <c r="AP52" s="588">
        <f t="shared" si="36"/>
        <v>0</v>
      </c>
      <c r="AQ52" s="590">
        <f t="shared" si="36"/>
        <v>0</v>
      </c>
      <c r="AR52" s="589">
        <f t="shared" si="36"/>
        <v>7446320</v>
      </c>
      <c r="AS52" s="587">
        <f t="shared" si="36"/>
        <v>5429123</v>
      </c>
      <c r="AT52" s="587">
        <f t="shared" si="36"/>
        <v>600</v>
      </c>
      <c r="AU52" s="587">
        <f t="shared" si="36"/>
        <v>0</v>
      </c>
      <c r="AV52" s="587">
        <f t="shared" si="36"/>
        <v>1835247</v>
      </c>
      <c r="AW52" s="587">
        <f t="shared" si="36"/>
        <v>108582</v>
      </c>
      <c r="AX52" s="587">
        <f t="shared" si="36"/>
        <v>72768</v>
      </c>
      <c r="AY52" s="588">
        <f t="shared" si="36"/>
        <v>13.3482</v>
      </c>
      <c r="AZ52" s="588">
        <f t="shared" si="36"/>
        <v>8</v>
      </c>
      <c r="BA52" s="590">
        <f t="shared" si="36"/>
        <v>5.3482000000000003</v>
      </c>
    </row>
    <row r="53" spans="1:53" ht="14.1" customHeight="1" x14ac:dyDescent="0.2">
      <c r="A53" s="591">
        <v>13</v>
      </c>
      <c r="B53" s="592">
        <v>2413</v>
      </c>
      <c r="C53" s="593">
        <v>600079601</v>
      </c>
      <c r="D53" s="592">
        <v>72742909</v>
      </c>
      <c r="E53" s="594" t="s">
        <v>111</v>
      </c>
      <c r="F53" s="591">
        <v>3111</v>
      </c>
      <c r="G53" s="594" t="s">
        <v>85</v>
      </c>
      <c r="H53" s="595" t="s">
        <v>86</v>
      </c>
      <c r="I53" s="501">
        <v>4978466</v>
      </c>
      <c r="J53" s="417">
        <v>3628915</v>
      </c>
      <c r="K53" s="526">
        <v>0</v>
      </c>
      <c r="L53" s="526">
        <v>0</v>
      </c>
      <c r="M53" s="481">
        <v>1226573</v>
      </c>
      <c r="N53" s="502">
        <v>72578</v>
      </c>
      <c r="O53" s="417">
        <v>50400</v>
      </c>
      <c r="P53" s="418">
        <v>8.1341999999999999</v>
      </c>
      <c r="Q53" s="422">
        <v>6</v>
      </c>
      <c r="R53" s="692">
        <v>2.1341999999999999</v>
      </c>
      <c r="S53" s="505">
        <v>0</v>
      </c>
      <c r="T53" s="492">
        <v>0</v>
      </c>
      <c r="U53" s="492">
        <v>0</v>
      </c>
      <c r="V53" s="492">
        <v>0</v>
      </c>
      <c r="W53" s="492">
        <f>SUM(S53:V53)</f>
        <v>0</v>
      </c>
      <c r="X53" s="492">
        <v>0</v>
      </c>
      <c r="Y53" s="492">
        <v>0</v>
      </c>
      <c r="Z53" s="492">
        <f>SUM(X53:Y53)</f>
        <v>0</v>
      </c>
      <c r="AA53" s="492">
        <f>W53+Z53</f>
        <v>0</v>
      </c>
      <c r="AB53" s="179">
        <f t="shared" si="2"/>
        <v>0</v>
      </c>
      <c r="AC53" s="755">
        <f>ROUND(W53*2%,0)</f>
        <v>0</v>
      </c>
      <c r="AD53" s="492">
        <v>0</v>
      </c>
      <c r="AE53" s="492">
        <v>0</v>
      </c>
      <c r="AF53" s="492">
        <f t="shared" si="3"/>
        <v>0</v>
      </c>
      <c r="AG53" s="492">
        <f t="shared" si="4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>AH53+AJ53+AK53+AM53</f>
        <v>0</v>
      </c>
      <c r="AP53" s="507">
        <f>AI53+AL53+AN53</f>
        <v>0</v>
      </c>
      <c r="AQ53" s="508">
        <f t="shared" si="5"/>
        <v>0</v>
      </c>
      <c r="AR53" s="505">
        <f>I53+AG53</f>
        <v>4978466</v>
      </c>
      <c r="AS53" s="492">
        <f>J53+W53</f>
        <v>3628915</v>
      </c>
      <c r="AT53" s="492">
        <f>K53+Z53</f>
        <v>0</v>
      </c>
      <c r="AU53" s="492">
        <f>L53</f>
        <v>0</v>
      </c>
      <c r="AV53" s="492">
        <f t="shared" ref="AV53:AW55" si="38">M53+AB53</f>
        <v>1226573</v>
      </c>
      <c r="AW53" s="492">
        <f t="shared" si="38"/>
        <v>72578</v>
      </c>
      <c r="AX53" s="492">
        <f>O53+AF53</f>
        <v>50400</v>
      </c>
      <c r="AY53" s="507">
        <f>P53+AQ53</f>
        <v>8.1341999999999999</v>
      </c>
      <c r="AZ53" s="507">
        <f t="shared" ref="AZ53:BA55" si="39">Q53+AO53</f>
        <v>6</v>
      </c>
      <c r="BA53" s="508">
        <f t="shared" si="39"/>
        <v>2.1341999999999999</v>
      </c>
    </row>
    <row r="54" spans="1:53" ht="14.1" customHeight="1" x14ac:dyDescent="0.2">
      <c r="A54" s="591">
        <v>13</v>
      </c>
      <c r="B54" s="592">
        <v>2413</v>
      </c>
      <c r="C54" s="593">
        <v>600079601</v>
      </c>
      <c r="D54" s="592">
        <v>72742909</v>
      </c>
      <c r="E54" s="594" t="s">
        <v>111</v>
      </c>
      <c r="F54" s="591">
        <v>3111</v>
      </c>
      <c r="G54" s="210" t="s">
        <v>91</v>
      </c>
      <c r="H54" s="595" t="s">
        <v>82</v>
      </c>
      <c r="I54" s="501">
        <v>15400</v>
      </c>
      <c r="J54" s="502">
        <v>11340</v>
      </c>
      <c r="K54" s="481">
        <v>0</v>
      </c>
      <c r="L54" s="481">
        <v>0</v>
      </c>
      <c r="M54" s="481">
        <v>3833</v>
      </c>
      <c r="N54" s="502">
        <v>227</v>
      </c>
      <c r="O54" s="502">
        <v>0</v>
      </c>
      <c r="P54" s="418">
        <v>3.0000000000000002E-2</v>
      </c>
      <c r="Q54" s="503">
        <v>3.0000000000000002E-2</v>
      </c>
      <c r="R54" s="504">
        <v>0</v>
      </c>
      <c r="S54" s="505">
        <v>0</v>
      </c>
      <c r="T54" s="492">
        <v>0</v>
      </c>
      <c r="U54" s="492">
        <v>0</v>
      </c>
      <c r="V54" s="492">
        <v>0</v>
      </c>
      <c r="W54" s="492">
        <f>SUM(S54:V54)</f>
        <v>0</v>
      </c>
      <c r="X54" s="492">
        <v>0</v>
      </c>
      <c r="Y54" s="492">
        <v>0</v>
      </c>
      <c r="Z54" s="492">
        <f>SUM(X54:Y54)</f>
        <v>0</v>
      </c>
      <c r="AA54" s="492">
        <f>W54+Z54</f>
        <v>0</v>
      </c>
      <c r="AB54" s="179">
        <f t="shared" si="2"/>
        <v>0</v>
      </c>
      <c r="AC54" s="755">
        <f>ROUND(W54*2%,0)</f>
        <v>0</v>
      </c>
      <c r="AD54" s="492">
        <v>0</v>
      </c>
      <c r="AE54" s="492">
        <v>0</v>
      </c>
      <c r="AF54" s="492">
        <f t="shared" si="3"/>
        <v>0</v>
      </c>
      <c r="AG54" s="492">
        <f t="shared" si="4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>AH54+AJ54+AK54+AM54</f>
        <v>0</v>
      </c>
      <c r="AP54" s="507">
        <f>AI54+AL54+AN54</f>
        <v>0</v>
      </c>
      <c r="AQ54" s="508">
        <f t="shared" si="5"/>
        <v>0</v>
      </c>
      <c r="AR54" s="505">
        <f>I54+AG54</f>
        <v>15400</v>
      </c>
      <c r="AS54" s="492">
        <f>J54+W54</f>
        <v>11340</v>
      </c>
      <c r="AT54" s="492">
        <f>K54+Z54</f>
        <v>0</v>
      </c>
      <c r="AU54" s="492">
        <f>L54</f>
        <v>0</v>
      </c>
      <c r="AV54" s="492">
        <f t="shared" si="38"/>
        <v>3833</v>
      </c>
      <c r="AW54" s="492">
        <f t="shared" si="38"/>
        <v>227</v>
      </c>
      <c r="AX54" s="492">
        <f>O54+AF54</f>
        <v>0</v>
      </c>
      <c r="AY54" s="507">
        <f>P54+AQ54</f>
        <v>3.0000000000000002E-2</v>
      </c>
      <c r="AZ54" s="507">
        <f t="shared" si="39"/>
        <v>3.0000000000000002E-2</v>
      </c>
      <c r="BA54" s="508">
        <f t="shared" si="39"/>
        <v>0</v>
      </c>
    </row>
    <row r="55" spans="1:53" ht="14.1" customHeight="1" x14ac:dyDescent="0.2">
      <c r="A55" s="591">
        <v>13</v>
      </c>
      <c r="B55" s="592">
        <v>2413</v>
      </c>
      <c r="C55" s="593">
        <v>600079601</v>
      </c>
      <c r="D55" s="592">
        <v>72742909</v>
      </c>
      <c r="E55" s="594" t="s">
        <v>111</v>
      </c>
      <c r="F55" s="591">
        <v>3141</v>
      </c>
      <c r="G55" s="594" t="s">
        <v>88</v>
      </c>
      <c r="H55" s="595" t="s">
        <v>82</v>
      </c>
      <c r="I55" s="501">
        <v>815231</v>
      </c>
      <c r="J55" s="502">
        <v>597242</v>
      </c>
      <c r="K55" s="481">
        <v>0</v>
      </c>
      <c r="L55" s="481">
        <v>0</v>
      </c>
      <c r="M55" s="481">
        <v>201868</v>
      </c>
      <c r="N55" s="502">
        <v>11945</v>
      </c>
      <c r="O55" s="502">
        <v>4176</v>
      </c>
      <c r="P55" s="418">
        <v>2.0299999999999998</v>
      </c>
      <c r="Q55" s="503">
        <v>0</v>
      </c>
      <c r="R55" s="504">
        <v>2.0299999999999998</v>
      </c>
      <c r="S55" s="505">
        <v>0</v>
      </c>
      <c r="T55" s="492">
        <v>0</v>
      </c>
      <c r="U55" s="492">
        <v>-5633</v>
      </c>
      <c r="V55" s="492">
        <v>0</v>
      </c>
      <c r="W55" s="492">
        <f>SUM(S55:V55)</f>
        <v>-5633</v>
      </c>
      <c r="X55" s="492">
        <v>0</v>
      </c>
      <c r="Y55" s="492">
        <v>0</v>
      </c>
      <c r="Z55" s="492">
        <f>SUM(X55:Y55)</f>
        <v>0</v>
      </c>
      <c r="AA55" s="492">
        <f>W55+Z55</f>
        <v>-5633</v>
      </c>
      <c r="AB55" s="179">
        <f t="shared" si="2"/>
        <v>-1904</v>
      </c>
      <c r="AC55" s="755">
        <f>ROUND(W55*2%,0)</f>
        <v>-113</v>
      </c>
      <c r="AD55" s="492">
        <v>0</v>
      </c>
      <c r="AE55" s="492">
        <v>0</v>
      </c>
      <c r="AF55" s="492">
        <f t="shared" si="3"/>
        <v>0</v>
      </c>
      <c r="AG55" s="492">
        <f t="shared" si="4"/>
        <v>-7650</v>
      </c>
      <c r="AH55" s="507">
        <v>0</v>
      </c>
      <c r="AI55" s="507">
        <v>0</v>
      </c>
      <c r="AJ55" s="507">
        <v>0</v>
      </c>
      <c r="AK55" s="507">
        <v>0</v>
      </c>
      <c r="AL55" s="507">
        <v>-0.02</v>
      </c>
      <c r="AM55" s="507">
        <v>0</v>
      </c>
      <c r="AN55" s="507">
        <v>0</v>
      </c>
      <c r="AO55" s="507">
        <f>AH55+AJ55+AK55+AM55</f>
        <v>0</v>
      </c>
      <c r="AP55" s="507">
        <f>AI55+AL55+AN55</f>
        <v>-0.02</v>
      </c>
      <c r="AQ55" s="508">
        <f t="shared" si="5"/>
        <v>-0.02</v>
      </c>
      <c r="AR55" s="505">
        <f>I55+AG55</f>
        <v>807581</v>
      </c>
      <c r="AS55" s="492">
        <f>J55+W55</f>
        <v>591609</v>
      </c>
      <c r="AT55" s="492">
        <f>K55+Z55</f>
        <v>0</v>
      </c>
      <c r="AU55" s="492">
        <f>L55</f>
        <v>0</v>
      </c>
      <c r="AV55" s="492">
        <f t="shared" si="38"/>
        <v>199964</v>
      </c>
      <c r="AW55" s="492">
        <f t="shared" si="38"/>
        <v>11832</v>
      </c>
      <c r="AX55" s="492">
        <f>O55+AF55</f>
        <v>4176</v>
      </c>
      <c r="AY55" s="507">
        <f>P55+AQ55</f>
        <v>2.0099999999999998</v>
      </c>
      <c r="AZ55" s="507">
        <f t="shared" si="39"/>
        <v>0</v>
      </c>
      <c r="BA55" s="508">
        <f t="shared" si="39"/>
        <v>2.0099999999999998</v>
      </c>
    </row>
    <row r="56" spans="1:53" ht="14.1" customHeight="1" x14ac:dyDescent="0.2">
      <c r="A56" s="182">
        <v>13</v>
      </c>
      <c r="B56" s="180">
        <v>2413</v>
      </c>
      <c r="C56" s="181">
        <v>600079601</v>
      </c>
      <c r="D56" s="180">
        <v>72742909</v>
      </c>
      <c r="E56" s="584" t="s">
        <v>112</v>
      </c>
      <c r="F56" s="182"/>
      <c r="G56" s="584"/>
      <c r="H56" s="585"/>
      <c r="I56" s="586">
        <v>5809097</v>
      </c>
      <c r="J56" s="587">
        <v>4237497</v>
      </c>
      <c r="K56" s="587">
        <v>0</v>
      </c>
      <c r="L56" s="587">
        <v>0</v>
      </c>
      <c r="M56" s="587">
        <v>1432274</v>
      </c>
      <c r="N56" s="587">
        <v>84750</v>
      </c>
      <c r="O56" s="587">
        <v>54576</v>
      </c>
      <c r="P56" s="588">
        <v>10.194199999999999</v>
      </c>
      <c r="Q56" s="588">
        <v>6.03</v>
      </c>
      <c r="R56" s="590">
        <v>4.1641999999999992</v>
      </c>
      <c r="S56" s="589">
        <f t="shared" ref="S56:BA56" si="40">SUM(S53:S55)</f>
        <v>0</v>
      </c>
      <c r="T56" s="587">
        <f t="shared" si="40"/>
        <v>0</v>
      </c>
      <c r="U56" s="587">
        <f t="shared" si="40"/>
        <v>-5633</v>
      </c>
      <c r="V56" s="587">
        <f t="shared" si="40"/>
        <v>0</v>
      </c>
      <c r="W56" s="587">
        <f t="shared" si="40"/>
        <v>-5633</v>
      </c>
      <c r="X56" s="587">
        <f t="shared" si="40"/>
        <v>0</v>
      </c>
      <c r="Y56" s="587">
        <f t="shared" si="40"/>
        <v>0</v>
      </c>
      <c r="Z56" s="587">
        <f t="shared" si="40"/>
        <v>0</v>
      </c>
      <c r="AA56" s="587">
        <f t="shared" si="40"/>
        <v>-5633</v>
      </c>
      <c r="AB56" s="587">
        <f t="shared" si="40"/>
        <v>-1904</v>
      </c>
      <c r="AC56" s="589">
        <f t="shared" si="40"/>
        <v>-113</v>
      </c>
      <c r="AD56" s="587">
        <f t="shared" si="40"/>
        <v>0</v>
      </c>
      <c r="AE56" s="587">
        <f t="shared" si="40"/>
        <v>0</v>
      </c>
      <c r="AF56" s="587">
        <f t="shared" si="40"/>
        <v>0</v>
      </c>
      <c r="AG56" s="587">
        <f t="shared" si="40"/>
        <v>-7650</v>
      </c>
      <c r="AH56" s="588">
        <f t="shared" si="40"/>
        <v>0</v>
      </c>
      <c r="AI56" s="588">
        <f t="shared" si="40"/>
        <v>0</v>
      </c>
      <c r="AJ56" s="588">
        <f t="shared" si="40"/>
        <v>0</v>
      </c>
      <c r="AK56" s="588">
        <f t="shared" ref="AK56:AL56" si="41">SUM(AK53:AK55)</f>
        <v>0</v>
      </c>
      <c r="AL56" s="588">
        <f t="shared" si="41"/>
        <v>-0.02</v>
      </c>
      <c r="AM56" s="588">
        <f t="shared" si="40"/>
        <v>0</v>
      </c>
      <c r="AN56" s="588">
        <f t="shared" si="40"/>
        <v>0</v>
      </c>
      <c r="AO56" s="588">
        <f t="shared" si="40"/>
        <v>0</v>
      </c>
      <c r="AP56" s="588">
        <f t="shared" si="40"/>
        <v>-0.02</v>
      </c>
      <c r="AQ56" s="590">
        <f t="shared" si="40"/>
        <v>-0.02</v>
      </c>
      <c r="AR56" s="589">
        <f t="shared" si="40"/>
        <v>5801447</v>
      </c>
      <c r="AS56" s="587">
        <f t="shared" si="40"/>
        <v>4231864</v>
      </c>
      <c r="AT56" s="587">
        <f t="shared" si="40"/>
        <v>0</v>
      </c>
      <c r="AU56" s="587">
        <f t="shared" si="40"/>
        <v>0</v>
      </c>
      <c r="AV56" s="587">
        <f t="shared" si="40"/>
        <v>1430370</v>
      </c>
      <c r="AW56" s="587">
        <f t="shared" si="40"/>
        <v>84637</v>
      </c>
      <c r="AX56" s="587">
        <f t="shared" si="40"/>
        <v>54576</v>
      </c>
      <c r="AY56" s="588">
        <f t="shared" si="40"/>
        <v>10.174199999999999</v>
      </c>
      <c r="AZ56" s="588">
        <f t="shared" si="40"/>
        <v>6.03</v>
      </c>
      <c r="BA56" s="590">
        <f t="shared" si="40"/>
        <v>4.1441999999999997</v>
      </c>
    </row>
    <row r="57" spans="1:53" ht="14.1" customHeight="1" x14ac:dyDescent="0.2">
      <c r="A57" s="591">
        <v>14</v>
      </c>
      <c r="B57" s="592">
        <v>2410</v>
      </c>
      <c r="C57" s="593">
        <v>600079121</v>
      </c>
      <c r="D57" s="592">
        <v>72742348</v>
      </c>
      <c r="E57" s="594" t="s">
        <v>113</v>
      </c>
      <c r="F57" s="591">
        <v>3111</v>
      </c>
      <c r="G57" s="594" t="s">
        <v>85</v>
      </c>
      <c r="H57" s="595" t="s">
        <v>86</v>
      </c>
      <c r="I57" s="501">
        <v>6997034</v>
      </c>
      <c r="J57" s="417">
        <v>5075887</v>
      </c>
      <c r="K57" s="526">
        <v>27900</v>
      </c>
      <c r="L57" s="526">
        <v>0</v>
      </c>
      <c r="M57" s="481">
        <v>1725080</v>
      </c>
      <c r="N57" s="502">
        <v>101517</v>
      </c>
      <c r="O57" s="417">
        <v>66650</v>
      </c>
      <c r="P57" s="418">
        <v>11.4758</v>
      </c>
      <c r="Q57" s="422">
        <v>8.5106000000000002</v>
      </c>
      <c r="R57" s="692">
        <v>2.9651999999999998</v>
      </c>
      <c r="S57" s="505">
        <v>0</v>
      </c>
      <c r="T57" s="492">
        <v>0</v>
      </c>
      <c r="U57" s="492">
        <v>0</v>
      </c>
      <c r="V57" s="492">
        <v>0</v>
      </c>
      <c r="W57" s="492">
        <f>SUM(S57:V57)</f>
        <v>0</v>
      </c>
      <c r="X57" s="492">
        <v>0</v>
      </c>
      <c r="Y57" s="492">
        <v>0</v>
      </c>
      <c r="Z57" s="492">
        <f>SUM(X57:Y57)</f>
        <v>0</v>
      </c>
      <c r="AA57" s="492">
        <f>W57+Z57</f>
        <v>0</v>
      </c>
      <c r="AB57" s="179">
        <f t="shared" si="2"/>
        <v>0</v>
      </c>
      <c r="AC57" s="755">
        <f>ROUND(W57*2%,0)</f>
        <v>0</v>
      </c>
      <c r="AD57" s="492">
        <v>0</v>
      </c>
      <c r="AE57" s="492">
        <v>0</v>
      </c>
      <c r="AF57" s="492">
        <f t="shared" si="3"/>
        <v>0</v>
      </c>
      <c r="AG57" s="492">
        <f t="shared" si="4"/>
        <v>0</v>
      </c>
      <c r="AH57" s="507">
        <v>0</v>
      </c>
      <c r="AI57" s="507">
        <v>0</v>
      </c>
      <c r="AJ57" s="507">
        <v>0</v>
      </c>
      <c r="AK57" s="507">
        <v>0</v>
      </c>
      <c r="AL57" s="507">
        <v>0</v>
      </c>
      <c r="AM57" s="507">
        <v>0</v>
      </c>
      <c r="AN57" s="507">
        <v>0</v>
      </c>
      <c r="AO57" s="507">
        <f>AH57+AJ57+AK57+AM57</f>
        <v>0</v>
      </c>
      <c r="AP57" s="507">
        <f>AI57+AL57+AN57</f>
        <v>0</v>
      </c>
      <c r="AQ57" s="508">
        <f t="shared" si="5"/>
        <v>0</v>
      </c>
      <c r="AR57" s="505">
        <f>I57+AG57</f>
        <v>6997034</v>
      </c>
      <c r="AS57" s="492">
        <f>J57+W57</f>
        <v>5075887</v>
      </c>
      <c r="AT57" s="492">
        <f>K57+Z57</f>
        <v>27900</v>
      </c>
      <c r="AU57" s="492">
        <f>L57</f>
        <v>0</v>
      </c>
      <c r="AV57" s="492">
        <f t="shared" ref="AV57:AW59" si="42">M57+AB57</f>
        <v>1725080</v>
      </c>
      <c r="AW57" s="492">
        <f t="shared" si="42"/>
        <v>101517</v>
      </c>
      <c r="AX57" s="492">
        <f>O57+AF57</f>
        <v>66650</v>
      </c>
      <c r="AY57" s="507">
        <f>P57+AQ57</f>
        <v>11.4758</v>
      </c>
      <c r="AZ57" s="507">
        <f t="shared" ref="AZ57:BA59" si="43">Q57+AO57</f>
        <v>8.5106000000000002</v>
      </c>
      <c r="BA57" s="508">
        <f t="shared" si="43"/>
        <v>2.9651999999999998</v>
      </c>
    </row>
    <row r="58" spans="1:53" ht="14.1" customHeight="1" x14ac:dyDescent="0.2">
      <c r="A58" s="591">
        <v>14</v>
      </c>
      <c r="B58" s="592">
        <v>2410</v>
      </c>
      <c r="C58" s="593">
        <v>600079121</v>
      </c>
      <c r="D58" s="592">
        <v>72742348</v>
      </c>
      <c r="E58" s="594" t="s">
        <v>113</v>
      </c>
      <c r="F58" s="591">
        <v>3111</v>
      </c>
      <c r="G58" s="509" t="s">
        <v>87</v>
      </c>
      <c r="H58" s="595" t="s">
        <v>86</v>
      </c>
      <c r="I58" s="501">
        <v>402414</v>
      </c>
      <c r="J58" s="417">
        <v>296328</v>
      </c>
      <c r="K58" s="526">
        <v>0</v>
      </c>
      <c r="L58" s="526">
        <v>0</v>
      </c>
      <c r="M58" s="481">
        <v>100159</v>
      </c>
      <c r="N58" s="502">
        <v>5927</v>
      </c>
      <c r="O58" s="502">
        <v>0</v>
      </c>
      <c r="P58" s="418">
        <v>1</v>
      </c>
      <c r="Q58" s="422">
        <v>1</v>
      </c>
      <c r="R58" s="504">
        <v>0</v>
      </c>
      <c r="S58" s="505">
        <v>0</v>
      </c>
      <c r="T58" s="492">
        <v>0</v>
      </c>
      <c r="U58" s="492">
        <v>0</v>
      </c>
      <c r="V58" s="492">
        <v>0</v>
      </c>
      <c r="W58" s="492">
        <f>SUM(S58:V58)</f>
        <v>0</v>
      </c>
      <c r="X58" s="492">
        <v>0</v>
      </c>
      <c r="Y58" s="492">
        <v>0</v>
      </c>
      <c r="Z58" s="492">
        <f>SUM(X58:Y58)</f>
        <v>0</v>
      </c>
      <c r="AA58" s="492">
        <f>W58+Z58</f>
        <v>0</v>
      </c>
      <c r="AB58" s="179">
        <f t="shared" si="2"/>
        <v>0</v>
      </c>
      <c r="AC58" s="755">
        <f>ROUND(W58*2%,0)</f>
        <v>0</v>
      </c>
      <c r="AD58" s="492">
        <v>0</v>
      </c>
      <c r="AE58" s="492">
        <v>0</v>
      </c>
      <c r="AF58" s="492">
        <f t="shared" si="3"/>
        <v>0</v>
      </c>
      <c r="AG58" s="492">
        <f t="shared" si="4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>AH58+AJ58+AK58+AM58</f>
        <v>0</v>
      </c>
      <c r="AP58" s="507">
        <f>AI58+AL58+AN58</f>
        <v>0</v>
      </c>
      <c r="AQ58" s="508">
        <f t="shared" si="5"/>
        <v>0</v>
      </c>
      <c r="AR58" s="505">
        <f>I58+AG58</f>
        <v>402414</v>
      </c>
      <c r="AS58" s="492">
        <f>J58+W58</f>
        <v>296328</v>
      </c>
      <c r="AT58" s="492">
        <f>K58+Z58</f>
        <v>0</v>
      </c>
      <c r="AU58" s="492">
        <f>L58</f>
        <v>0</v>
      </c>
      <c r="AV58" s="492">
        <f t="shared" si="42"/>
        <v>100159</v>
      </c>
      <c r="AW58" s="492">
        <f t="shared" si="42"/>
        <v>5927</v>
      </c>
      <c r="AX58" s="492">
        <f>O58+AF58</f>
        <v>0</v>
      </c>
      <c r="AY58" s="507">
        <f>P58+AQ58</f>
        <v>1</v>
      </c>
      <c r="AZ58" s="507">
        <f t="shared" si="43"/>
        <v>1</v>
      </c>
      <c r="BA58" s="508">
        <f t="shared" si="43"/>
        <v>0</v>
      </c>
    </row>
    <row r="59" spans="1:53" ht="14.1" customHeight="1" x14ac:dyDescent="0.2">
      <c r="A59" s="591">
        <v>14</v>
      </c>
      <c r="B59" s="592">
        <v>2410</v>
      </c>
      <c r="C59" s="593">
        <v>600079121</v>
      </c>
      <c r="D59" s="592">
        <v>72742348</v>
      </c>
      <c r="E59" s="594" t="s">
        <v>113</v>
      </c>
      <c r="F59" s="591">
        <v>3141</v>
      </c>
      <c r="G59" s="594" t="s">
        <v>88</v>
      </c>
      <c r="H59" s="595" t="s">
        <v>82</v>
      </c>
      <c r="I59" s="501">
        <v>913155</v>
      </c>
      <c r="J59" s="502">
        <v>668796</v>
      </c>
      <c r="K59" s="481">
        <v>0</v>
      </c>
      <c r="L59" s="481">
        <v>0</v>
      </c>
      <c r="M59" s="481">
        <v>226053</v>
      </c>
      <c r="N59" s="502">
        <v>13376</v>
      </c>
      <c r="O59" s="502">
        <v>4930</v>
      </c>
      <c r="P59" s="418">
        <v>2.27</v>
      </c>
      <c r="Q59" s="503">
        <v>0</v>
      </c>
      <c r="R59" s="504">
        <v>2.27</v>
      </c>
      <c r="S59" s="505">
        <v>0</v>
      </c>
      <c r="T59" s="492">
        <v>0</v>
      </c>
      <c r="U59" s="492">
        <v>-1813</v>
      </c>
      <c r="V59" s="492">
        <v>0</v>
      </c>
      <c r="W59" s="492">
        <f>SUM(S59:V59)</f>
        <v>-1813</v>
      </c>
      <c r="X59" s="492">
        <v>0</v>
      </c>
      <c r="Y59" s="492">
        <v>0</v>
      </c>
      <c r="Z59" s="492">
        <f>SUM(X59:Y59)</f>
        <v>0</v>
      </c>
      <c r="AA59" s="492">
        <f>W59+Z59</f>
        <v>-1813</v>
      </c>
      <c r="AB59" s="179">
        <f t="shared" si="2"/>
        <v>-613</v>
      </c>
      <c r="AC59" s="755">
        <f>ROUND(W59*2%,0)</f>
        <v>-36</v>
      </c>
      <c r="AD59" s="492">
        <v>0</v>
      </c>
      <c r="AE59" s="492">
        <v>0</v>
      </c>
      <c r="AF59" s="492">
        <f t="shared" si="3"/>
        <v>0</v>
      </c>
      <c r="AG59" s="492">
        <f t="shared" si="4"/>
        <v>-2462</v>
      </c>
      <c r="AH59" s="507">
        <v>0</v>
      </c>
      <c r="AI59" s="507">
        <v>0</v>
      </c>
      <c r="AJ59" s="507">
        <v>0</v>
      </c>
      <c r="AK59" s="507">
        <v>0</v>
      </c>
      <c r="AL59" s="507">
        <v>-0.01</v>
      </c>
      <c r="AM59" s="507">
        <v>0</v>
      </c>
      <c r="AN59" s="507">
        <v>0</v>
      </c>
      <c r="AO59" s="507">
        <f>AH59+AJ59+AK59+AM59</f>
        <v>0</v>
      </c>
      <c r="AP59" s="507">
        <f>AI59+AL59+AN59</f>
        <v>-0.01</v>
      </c>
      <c r="AQ59" s="508">
        <f t="shared" si="5"/>
        <v>-0.01</v>
      </c>
      <c r="AR59" s="505">
        <f>I59+AG59</f>
        <v>910693</v>
      </c>
      <c r="AS59" s="492">
        <f>J59+W59</f>
        <v>666983</v>
      </c>
      <c r="AT59" s="492">
        <f>K59+Z59</f>
        <v>0</v>
      </c>
      <c r="AU59" s="492">
        <f>L59</f>
        <v>0</v>
      </c>
      <c r="AV59" s="492">
        <f t="shared" si="42"/>
        <v>225440</v>
      </c>
      <c r="AW59" s="492">
        <f t="shared" si="42"/>
        <v>13340</v>
      </c>
      <c r="AX59" s="492">
        <f>O59+AF59</f>
        <v>4930</v>
      </c>
      <c r="AY59" s="507">
        <f>P59+AQ59</f>
        <v>2.2600000000000002</v>
      </c>
      <c r="AZ59" s="507">
        <f t="shared" si="43"/>
        <v>0</v>
      </c>
      <c r="BA59" s="508">
        <f t="shared" si="43"/>
        <v>2.2600000000000002</v>
      </c>
    </row>
    <row r="60" spans="1:53" ht="14.1" customHeight="1" x14ac:dyDescent="0.2">
      <c r="A60" s="182">
        <v>14</v>
      </c>
      <c r="B60" s="180">
        <v>2410</v>
      </c>
      <c r="C60" s="181">
        <v>600079121</v>
      </c>
      <c r="D60" s="180">
        <v>72742348</v>
      </c>
      <c r="E60" s="584" t="s">
        <v>114</v>
      </c>
      <c r="F60" s="182"/>
      <c r="G60" s="584"/>
      <c r="H60" s="585"/>
      <c r="I60" s="586">
        <v>8312603</v>
      </c>
      <c r="J60" s="587">
        <v>6041011</v>
      </c>
      <c r="K60" s="587">
        <v>27900</v>
      </c>
      <c r="L60" s="587">
        <v>0</v>
      </c>
      <c r="M60" s="587">
        <v>2051292</v>
      </c>
      <c r="N60" s="587">
        <v>120820</v>
      </c>
      <c r="O60" s="587">
        <v>71580</v>
      </c>
      <c r="P60" s="588">
        <v>14.745799999999999</v>
      </c>
      <c r="Q60" s="588">
        <v>9.5106000000000002</v>
      </c>
      <c r="R60" s="590">
        <v>5.2351999999999999</v>
      </c>
      <c r="S60" s="589">
        <f t="shared" ref="S60:BA60" si="44">SUM(S57:S59)</f>
        <v>0</v>
      </c>
      <c r="T60" s="587">
        <f t="shared" si="44"/>
        <v>0</v>
      </c>
      <c r="U60" s="587">
        <f t="shared" si="44"/>
        <v>-1813</v>
      </c>
      <c r="V60" s="587">
        <f t="shared" si="44"/>
        <v>0</v>
      </c>
      <c r="W60" s="587">
        <f t="shared" si="44"/>
        <v>-1813</v>
      </c>
      <c r="X60" s="587">
        <f t="shared" si="44"/>
        <v>0</v>
      </c>
      <c r="Y60" s="587">
        <f t="shared" si="44"/>
        <v>0</v>
      </c>
      <c r="Z60" s="587">
        <f t="shared" si="44"/>
        <v>0</v>
      </c>
      <c r="AA60" s="587">
        <f t="shared" si="44"/>
        <v>-1813</v>
      </c>
      <c r="AB60" s="587">
        <f t="shared" si="44"/>
        <v>-613</v>
      </c>
      <c r="AC60" s="589">
        <f t="shared" si="44"/>
        <v>-36</v>
      </c>
      <c r="AD60" s="587">
        <f t="shared" si="44"/>
        <v>0</v>
      </c>
      <c r="AE60" s="587">
        <f t="shared" si="44"/>
        <v>0</v>
      </c>
      <c r="AF60" s="587">
        <f t="shared" si="44"/>
        <v>0</v>
      </c>
      <c r="AG60" s="587">
        <f t="shared" si="44"/>
        <v>-2462</v>
      </c>
      <c r="AH60" s="588">
        <f t="shared" si="44"/>
        <v>0</v>
      </c>
      <c r="AI60" s="588">
        <f t="shared" si="44"/>
        <v>0</v>
      </c>
      <c r="AJ60" s="588">
        <f t="shared" si="44"/>
        <v>0</v>
      </c>
      <c r="AK60" s="588">
        <f t="shared" ref="AK60:AL60" si="45">SUM(AK57:AK59)</f>
        <v>0</v>
      </c>
      <c r="AL60" s="588">
        <f t="shared" si="45"/>
        <v>-0.01</v>
      </c>
      <c r="AM60" s="588">
        <f t="shared" si="44"/>
        <v>0</v>
      </c>
      <c r="AN60" s="588">
        <f t="shared" si="44"/>
        <v>0</v>
      </c>
      <c r="AO60" s="588">
        <f t="shared" si="44"/>
        <v>0</v>
      </c>
      <c r="AP60" s="588">
        <f t="shared" si="44"/>
        <v>-0.01</v>
      </c>
      <c r="AQ60" s="590">
        <f t="shared" si="44"/>
        <v>-0.01</v>
      </c>
      <c r="AR60" s="589">
        <f t="shared" si="44"/>
        <v>8310141</v>
      </c>
      <c r="AS60" s="587">
        <f t="shared" si="44"/>
        <v>6039198</v>
      </c>
      <c r="AT60" s="587">
        <f t="shared" si="44"/>
        <v>27900</v>
      </c>
      <c r="AU60" s="587">
        <f t="shared" si="44"/>
        <v>0</v>
      </c>
      <c r="AV60" s="587">
        <f t="shared" si="44"/>
        <v>2050679</v>
      </c>
      <c r="AW60" s="587">
        <f t="shared" si="44"/>
        <v>120784</v>
      </c>
      <c r="AX60" s="587">
        <f t="shared" si="44"/>
        <v>71580</v>
      </c>
      <c r="AY60" s="588">
        <f t="shared" si="44"/>
        <v>14.735799999999999</v>
      </c>
      <c r="AZ60" s="588">
        <f t="shared" si="44"/>
        <v>9.5106000000000002</v>
      </c>
      <c r="BA60" s="590">
        <f t="shared" si="44"/>
        <v>5.2252000000000001</v>
      </c>
    </row>
    <row r="61" spans="1:53" ht="14.1" customHeight="1" x14ac:dyDescent="0.2">
      <c r="A61" s="591">
        <v>15</v>
      </c>
      <c r="B61" s="592">
        <v>2436</v>
      </c>
      <c r="C61" s="593">
        <v>600079538</v>
      </c>
      <c r="D61" s="592">
        <v>72741546</v>
      </c>
      <c r="E61" s="594" t="s">
        <v>115</v>
      </c>
      <c r="F61" s="591">
        <v>3111</v>
      </c>
      <c r="G61" s="594" t="s">
        <v>85</v>
      </c>
      <c r="H61" s="595" t="s">
        <v>86</v>
      </c>
      <c r="I61" s="501">
        <v>4933184</v>
      </c>
      <c r="J61" s="417">
        <v>3582853</v>
      </c>
      <c r="K61" s="526">
        <v>15000</v>
      </c>
      <c r="L61" s="526">
        <v>0</v>
      </c>
      <c r="M61" s="481">
        <v>1216074</v>
      </c>
      <c r="N61" s="502">
        <v>71657</v>
      </c>
      <c r="O61" s="417">
        <v>47600</v>
      </c>
      <c r="P61" s="418">
        <v>8.3742000000000001</v>
      </c>
      <c r="Q61" s="422">
        <v>6.23</v>
      </c>
      <c r="R61" s="692">
        <v>2.1441999999999997</v>
      </c>
      <c r="S61" s="505">
        <v>0</v>
      </c>
      <c r="T61" s="492">
        <v>0</v>
      </c>
      <c r="U61" s="492">
        <v>0</v>
      </c>
      <c r="V61" s="492">
        <v>0</v>
      </c>
      <c r="W61" s="492">
        <f>SUM(S61:V61)</f>
        <v>0</v>
      </c>
      <c r="X61" s="492">
        <v>0</v>
      </c>
      <c r="Y61" s="492">
        <v>0</v>
      </c>
      <c r="Z61" s="492">
        <f>SUM(X61:Y61)</f>
        <v>0</v>
      </c>
      <c r="AA61" s="492">
        <f>W61+Z61</f>
        <v>0</v>
      </c>
      <c r="AB61" s="179">
        <f t="shared" si="2"/>
        <v>0</v>
      </c>
      <c r="AC61" s="755">
        <f>ROUND(W61*2%,0)</f>
        <v>0</v>
      </c>
      <c r="AD61" s="492">
        <v>0</v>
      </c>
      <c r="AE61" s="492">
        <v>0</v>
      </c>
      <c r="AF61" s="492">
        <f t="shared" si="3"/>
        <v>0</v>
      </c>
      <c r="AG61" s="492">
        <f t="shared" si="4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>AH61+AJ61+AK61+AM61</f>
        <v>0</v>
      </c>
      <c r="AP61" s="507">
        <f>AI61+AL61+AN61</f>
        <v>0</v>
      </c>
      <c r="AQ61" s="508">
        <f t="shared" si="5"/>
        <v>0</v>
      </c>
      <c r="AR61" s="505">
        <f>I61+AG61</f>
        <v>4933184</v>
      </c>
      <c r="AS61" s="492">
        <f>J61+W61</f>
        <v>3582853</v>
      </c>
      <c r="AT61" s="492">
        <f>K61+Z61</f>
        <v>15000</v>
      </c>
      <c r="AU61" s="492">
        <f>L61</f>
        <v>0</v>
      </c>
      <c r="AV61" s="492">
        <f t="shared" ref="AV61:AW63" si="46">M61+AB61</f>
        <v>1216074</v>
      </c>
      <c r="AW61" s="492">
        <f t="shared" si="46"/>
        <v>71657</v>
      </c>
      <c r="AX61" s="492">
        <f>O61+AF61</f>
        <v>47600</v>
      </c>
      <c r="AY61" s="507">
        <f>P61+AQ61</f>
        <v>8.3742000000000001</v>
      </c>
      <c r="AZ61" s="507">
        <f t="shared" ref="AZ61:BA63" si="47">Q61+AO61</f>
        <v>6.23</v>
      </c>
      <c r="BA61" s="508">
        <f t="shared" si="47"/>
        <v>2.1441999999999997</v>
      </c>
    </row>
    <row r="62" spans="1:53" ht="14.1" customHeight="1" x14ac:dyDescent="0.2">
      <c r="A62" s="591">
        <v>15</v>
      </c>
      <c r="B62" s="592">
        <v>2436</v>
      </c>
      <c r="C62" s="593">
        <v>600079538</v>
      </c>
      <c r="D62" s="592">
        <v>72741546</v>
      </c>
      <c r="E62" s="594" t="s">
        <v>115</v>
      </c>
      <c r="F62" s="591">
        <v>3111</v>
      </c>
      <c r="G62" s="210" t="s">
        <v>91</v>
      </c>
      <c r="H62" s="595" t="s">
        <v>82</v>
      </c>
      <c r="I62" s="501">
        <v>1233812</v>
      </c>
      <c r="J62" s="502">
        <v>905606</v>
      </c>
      <c r="K62" s="481">
        <v>0</v>
      </c>
      <c r="L62" s="481">
        <v>0</v>
      </c>
      <c r="M62" s="481">
        <v>306094</v>
      </c>
      <c r="N62" s="502">
        <v>18112</v>
      </c>
      <c r="O62" s="502">
        <v>4000</v>
      </c>
      <c r="P62" s="418">
        <v>2.66</v>
      </c>
      <c r="Q62" s="503">
        <v>2.66</v>
      </c>
      <c r="R62" s="504">
        <v>0</v>
      </c>
      <c r="S62" s="505">
        <v>0</v>
      </c>
      <c r="T62" s="492">
        <v>0</v>
      </c>
      <c r="U62" s="492">
        <v>0</v>
      </c>
      <c r="V62" s="492">
        <v>0</v>
      </c>
      <c r="W62" s="492">
        <f>SUM(S62:V62)</f>
        <v>0</v>
      </c>
      <c r="X62" s="492">
        <v>0</v>
      </c>
      <c r="Y62" s="492">
        <v>0</v>
      </c>
      <c r="Z62" s="492">
        <f>SUM(X62:Y62)</f>
        <v>0</v>
      </c>
      <c r="AA62" s="492">
        <f>W62+Z62</f>
        <v>0</v>
      </c>
      <c r="AB62" s="179">
        <f t="shared" si="2"/>
        <v>0</v>
      </c>
      <c r="AC62" s="755">
        <f>ROUND(W62*2%,0)</f>
        <v>0</v>
      </c>
      <c r="AD62" s="492">
        <v>0</v>
      </c>
      <c r="AE62" s="492">
        <v>0</v>
      </c>
      <c r="AF62" s="492">
        <f t="shared" si="3"/>
        <v>0</v>
      </c>
      <c r="AG62" s="492">
        <f t="shared" si="4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>AH62+AJ62+AK62+AM62</f>
        <v>0</v>
      </c>
      <c r="AP62" s="507">
        <f>AI62+AL62+AN62</f>
        <v>0</v>
      </c>
      <c r="AQ62" s="508">
        <f t="shared" si="5"/>
        <v>0</v>
      </c>
      <c r="AR62" s="505">
        <f>I62+AG62</f>
        <v>1233812</v>
      </c>
      <c r="AS62" s="492">
        <f>J62+W62</f>
        <v>905606</v>
      </c>
      <c r="AT62" s="492">
        <f>K62+Z62</f>
        <v>0</v>
      </c>
      <c r="AU62" s="492">
        <f>L62</f>
        <v>0</v>
      </c>
      <c r="AV62" s="492">
        <f t="shared" si="46"/>
        <v>306094</v>
      </c>
      <c r="AW62" s="492">
        <f t="shared" si="46"/>
        <v>18112</v>
      </c>
      <c r="AX62" s="492">
        <f>O62+AF62</f>
        <v>4000</v>
      </c>
      <c r="AY62" s="507">
        <f>P62+AQ62</f>
        <v>2.66</v>
      </c>
      <c r="AZ62" s="507">
        <f t="shared" si="47"/>
        <v>2.66</v>
      </c>
      <c r="BA62" s="508">
        <f t="shared" si="47"/>
        <v>0</v>
      </c>
    </row>
    <row r="63" spans="1:53" ht="14.1" customHeight="1" x14ac:dyDescent="0.2">
      <c r="A63" s="591">
        <v>15</v>
      </c>
      <c r="B63" s="592">
        <v>2436</v>
      </c>
      <c r="C63" s="593">
        <v>600079538</v>
      </c>
      <c r="D63" s="592">
        <v>72741546</v>
      </c>
      <c r="E63" s="594" t="s">
        <v>115</v>
      </c>
      <c r="F63" s="591">
        <v>3141</v>
      </c>
      <c r="G63" s="594" t="s">
        <v>88</v>
      </c>
      <c r="H63" s="595" t="s">
        <v>82</v>
      </c>
      <c r="I63" s="501">
        <v>784340</v>
      </c>
      <c r="J63" s="502">
        <v>574666</v>
      </c>
      <c r="K63" s="481">
        <v>0</v>
      </c>
      <c r="L63" s="481">
        <v>0</v>
      </c>
      <c r="M63" s="481">
        <v>194237</v>
      </c>
      <c r="N63" s="502">
        <v>11493</v>
      </c>
      <c r="O63" s="502">
        <v>3944</v>
      </c>
      <c r="P63" s="418">
        <v>1.95</v>
      </c>
      <c r="Q63" s="503">
        <v>0</v>
      </c>
      <c r="R63" s="504">
        <v>1.95</v>
      </c>
      <c r="S63" s="505">
        <v>0</v>
      </c>
      <c r="T63" s="492">
        <v>0</v>
      </c>
      <c r="U63" s="492">
        <v>-5728</v>
      </c>
      <c r="V63" s="492">
        <v>0</v>
      </c>
      <c r="W63" s="492">
        <f>SUM(S63:V63)</f>
        <v>-5728</v>
      </c>
      <c r="X63" s="492">
        <v>0</v>
      </c>
      <c r="Y63" s="492">
        <v>0</v>
      </c>
      <c r="Z63" s="492">
        <f>SUM(X63:Y63)</f>
        <v>0</v>
      </c>
      <c r="AA63" s="492">
        <f>W63+Z63</f>
        <v>-5728</v>
      </c>
      <c r="AB63" s="179">
        <f t="shared" si="2"/>
        <v>-1936</v>
      </c>
      <c r="AC63" s="755">
        <f>ROUND(W63*2%,0)</f>
        <v>-115</v>
      </c>
      <c r="AD63" s="492">
        <v>0</v>
      </c>
      <c r="AE63" s="492">
        <v>0</v>
      </c>
      <c r="AF63" s="492">
        <f t="shared" si="3"/>
        <v>0</v>
      </c>
      <c r="AG63" s="492">
        <f t="shared" si="4"/>
        <v>-7779</v>
      </c>
      <c r="AH63" s="507">
        <v>0</v>
      </c>
      <c r="AI63" s="507">
        <v>0</v>
      </c>
      <c r="AJ63" s="507">
        <v>0</v>
      </c>
      <c r="AK63" s="507">
        <v>0</v>
      </c>
      <c r="AL63" s="507">
        <v>-0.02</v>
      </c>
      <c r="AM63" s="507">
        <v>0</v>
      </c>
      <c r="AN63" s="507">
        <v>0</v>
      </c>
      <c r="AO63" s="507">
        <f>AH63+AJ63+AK63+AM63</f>
        <v>0</v>
      </c>
      <c r="AP63" s="507">
        <f>AI63+AL63+AN63</f>
        <v>-0.02</v>
      </c>
      <c r="AQ63" s="508">
        <f t="shared" si="5"/>
        <v>-0.02</v>
      </c>
      <c r="AR63" s="505">
        <f>I63+AG63</f>
        <v>776561</v>
      </c>
      <c r="AS63" s="492">
        <f>J63+W63</f>
        <v>568938</v>
      </c>
      <c r="AT63" s="492">
        <f>K63+Z63</f>
        <v>0</v>
      </c>
      <c r="AU63" s="492">
        <f>L63</f>
        <v>0</v>
      </c>
      <c r="AV63" s="492">
        <f t="shared" si="46"/>
        <v>192301</v>
      </c>
      <c r="AW63" s="492">
        <f t="shared" si="46"/>
        <v>11378</v>
      </c>
      <c r="AX63" s="492">
        <f>O63+AF63</f>
        <v>3944</v>
      </c>
      <c r="AY63" s="507">
        <f>P63+AQ63</f>
        <v>1.93</v>
      </c>
      <c r="AZ63" s="507">
        <f t="shared" si="47"/>
        <v>0</v>
      </c>
      <c r="BA63" s="508">
        <f t="shared" si="47"/>
        <v>1.93</v>
      </c>
    </row>
    <row r="64" spans="1:53" ht="14.1" customHeight="1" x14ac:dyDescent="0.2">
      <c r="A64" s="182">
        <v>15</v>
      </c>
      <c r="B64" s="180">
        <v>2436</v>
      </c>
      <c r="C64" s="181">
        <v>600079538</v>
      </c>
      <c r="D64" s="180">
        <v>72741546</v>
      </c>
      <c r="E64" s="584" t="s">
        <v>116</v>
      </c>
      <c r="F64" s="182"/>
      <c r="G64" s="584"/>
      <c r="H64" s="585"/>
      <c r="I64" s="586">
        <v>6951336</v>
      </c>
      <c r="J64" s="587">
        <v>5063125</v>
      </c>
      <c r="K64" s="587">
        <v>15000</v>
      </c>
      <c r="L64" s="587">
        <v>0</v>
      </c>
      <c r="M64" s="587">
        <v>1716405</v>
      </c>
      <c r="N64" s="587">
        <v>101262</v>
      </c>
      <c r="O64" s="587">
        <v>55544</v>
      </c>
      <c r="P64" s="588">
        <v>12.9842</v>
      </c>
      <c r="Q64" s="588">
        <v>8.89</v>
      </c>
      <c r="R64" s="590">
        <v>4.0941999999999998</v>
      </c>
      <c r="S64" s="589">
        <f t="shared" ref="S64:BA64" si="48">SUM(S61:S63)</f>
        <v>0</v>
      </c>
      <c r="T64" s="587">
        <f t="shared" si="48"/>
        <v>0</v>
      </c>
      <c r="U64" s="587">
        <f t="shared" si="48"/>
        <v>-5728</v>
      </c>
      <c r="V64" s="587">
        <f t="shared" si="48"/>
        <v>0</v>
      </c>
      <c r="W64" s="587">
        <f t="shared" si="48"/>
        <v>-5728</v>
      </c>
      <c r="X64" s="587">
        <f t="shared" si="48"/>
        <v>0</v>
      </c>
      <c r="Y64" s="587">
        <f t="shared" si="48"/>
        <v>0</v>
      </c>
      <c r="Z64" s="587">
        <f t="shared" si="48"/>
        <v>0</v>
      </c>
      <c r="AA64" s="587">
        <f t="shared" si="48"/>
        <v>-5728</v>
      </c>
      <c r="AB64" s="587">
        <f t="shared" si="48"/>
        <v>-1936</v>
      </c>
      <c r="AC64" s="589">
        <f t="shared" si="48"/>
        <v>-115</v>
      </c>
      <c r="AD64" s="587">
        <f t="shared" si="48"/>
        <v>0</v>
      </c>
      <c r="AE64" s="587">
        <f t="shared" si="48"/>
        <v>0</v>
      </c>
      <c r="AF64" s="587">
        <f t="shared" si="48"/>
        <v>0</v>
      </c>
      <c r="AG64" s="587">
        <f t="shared" si="48"/>
        <v>-7779</v>
      </c>
      <c r="AH64" s="588">
        <f t="shared" si="48"/>
        <v>0</v>
      </c>
      <c r="AI64" s="588">
        <f t="shared" si="48"/>
        <v>0</v>
      </c>
      <c r="AJ64" s="588">
        <f t="shared" si="48"/>
        <v>0</v>
      </c>
      <c r="AK64" s="588">
        <f t="shared" ref="AK64:AL64" si="49">SUM(AK61:AK63)</f>
        <v>0</v>
      </c>
      <c r="AL64" s="588">
        <f t="shared" si="49"/>
        <v>-0.02</v>
      </c>
      <c r="AM64" s="588">
        <f t="shared" si="48"/>
        <v>0</v>
      </c>
      <c r="AN64" s="588">
        <f t="shared" si="48"/>
        <v>0</v>
      </c>
      <c r="AO64" s="588">
        <f t="shared" si="48"/>
        <v>0</v>
      </c>
      <c r="AP64" s="588">
        <f t="shared" si="48"/>
        <v>-0.02</v>
      </c>
      <c r="AQ64" s="590">
        <f t="shared" si="48"/>
        <v>-0.02</v>
      </c>
      <c r="AR64" s="589">
        <f t="shared" si="48"/>
        <v>6943557</v>
      </c>
      <c r="AS64" s="587">
        <f t="shared" si="48"/>
        <v>5057397</v>
      </c>
      <c r="AT64" s="587">
        <f t="shared" si="48"/>
        <v>15000</v>
      </c>
      <c r="AU64" s="587">
        <f t="shared" si="48"/>
        <v>0</v>
      </c>
      <c r="AV64" s="587">
        <f t="shared" si="48"/>
        <v>1714469</v>
      </c>
      <c r="AW64" s="587">
        <f t="shared" si="48"/>
        <v>101147</v>
      </c>
      <c r="AX64" s="587">
        <f t="shared" si="48"/>
        <v>55544</v>
      </c>
      <c r="AY64" s="588">
        <f t="shared" si="48"/>
        <v>12.9642</v>
      </c>
      <c r="AZ64" s="588">
        <f t="shared" si="48"/>
        <v>8.89</v>
      </c>
      <c r="BA64" s="590">
        <f t="shared" si="48"/>
        <v>4.0741999999999994</v>
      </c>
    </row>
    <row r="65" spans="1:53" ht="14.1" customHeight="1" x14ac:dyDescent="0.2">
      <c r="A65" s="591">
        <v>16</v>
      </c>
      <c r="B65" s="592">
        <v>2424</v>
      </c>
      <c r="C65" s="593">
        <v>600079147</v>
      </c>
      <c r="D65" s="592">
        <v>72741945</v>
      </c>
      <c r="E65" s="594" t="s">
        <v>117</v>
      </c>
      <c r="F65" s="591">
        <v>3111</v>
      </c>
      <c r="G65" s="594" t="s">
        <v>85</v>
      </c>
      <c r="H65" s="595" t="s">
        <v>86</v>
      </c>
      <c r="I65" s="501">
        <v>3233622</v>
      </c>
      <c r="J65" s="417">
        <v>2356423</v>
      </c>
      <c r="K65" s="526">
        <v>0</v>
      </c>
      <c r="L65" s="526">
        <v>0</v>
      </c>
      <c r="M65" s="481">
        <v>796471</v>
      </c>
      <c r="N65" s="502">
        <v>47128</v>
      </c>
      <c r="O65" s="417">
        <v>33600</v>
      </c>
      <c r="P65" s="418">
        <v>5.4897999999999998</v>
      </c>
      <c r="Q65" s="422">
        <v>4</v>
      </c>
      <c r="R65" s="692">
        <v>1.4898</v>
      </c>
      <c r="S65" s="505">
        <v>0</v>
      </c>
      <c r="T65" s="492">
        <v>0</v>
      </c>
      <c r="U65" s="492">
        <v>0</v>
      </c>
      <c r="V65" s="492">
        <v>0</v>
      </c>
      <c r="W65" s="492">
        <f>SUM(S65:V65)</f>
        <v>0</v>
      </c>
      <c r="X65" s="492">
        <v>0</v>
      </c>
      <c r="Y65" s="492">
        <v>0</v>
      </c>
      <c r="Z65" s="492">
        <f>SUM(X65:Y65)</f>
        <v>0</v>
      </c>
      <c r="AA65" s="492">
        <f>W65+Z65</f>
        <v>0</v>
      </c>
      <c r="AB65" s="179">
        <f t="shared" si="2"/>
        <v>0</v>
      </c>
      <c r="AC65" s="755">
        <f>ROUND(W65*2%,0)</f>
        <v>0</v>
      </c>
      <c r="AD65" s="492">
        <v>0</v>
      </c>
      <c r="AE65" s="492">
        <v>0</v>
      </c>
      <c r="AF65" s="492">
        <f t="shared" si="3"/>
        <v>0</v>
      </c>
      <c r="AG65" s="492">
        <f t="shared" si="4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>AH65+AJ65+AK65+AM65</f>
        <v>0</v>
      </c>
      <c r="AP65" s="507">
        <f>AI65+AL65+AN65</f>
        <v>0</v>
      </c>
      <c r="AQ65" s="508">
        <f t="shared" si="5"/>
        <v>0</v>
      </c>
      <c r="AR65" s="505">
        <f>I65+AG65</f>
        <v>3233622</v>
      </c>
      <c r="AS65" s="492">
        <f>J65+W65</f>
        <v>2356423</v>
      </c>
      <c r="AT65" s="492">
        <f>K65+Z65</f>
        <v>0</v>
      </c>
      <c r="AU65" s="492">
        <f>L65</f>
        <v>0</v>
      </c>
      <c r="AV65" s="492">
        <f>M65+AB65</f>
        <v>796471</v>
      </c>
      <c r="AW65" s="492">
        <f>N65+AC65</f>
        <v>47128</v>
      </c>
      <c r="AX65" s="492">
        <f>O65+AF65</f>
        <v>33600</v>
      </c>
      <c r="AY65" s="507">
        <f>P65+AQ65</f>
        <v>5.4897999999999998</v>
      </c>
      <c r="AZ65" s="507">
        <f>Q65+AO65</f>
        <v>4</v>
      </c>
      <c r="BA65" s="508">
        <f>R65+AP65</f>
        <v>1.4898</v>
      </c>
    </row>
    <row r="66" spans="1:53" ht="14.1" customHeight="1" x14ac:dyDescent="0.2">
      <c r="A66" s="591">
        <v>16</v>
      </c>
      <c r="B66" s="592">
        <v>2424</v>
      </c>
      <c r="C66" s="593">
        <v>600079147</v>
      </c>
      <c r="D66" s="592">
        <v>72741945</v>
      </c>
      <c r="E66" s="594" t="s">
        <v>117</v>
      </c>
      <c r="F66" s="591">
        <v>3141</v>
      </c>
      <c r="G66" s="594" t="s">
        <v>88</v>
      </c>
      <c r="H66" s="595" t="s">
        <v>82</v>
      </c>
      <c r="I66" s="501">
        <v>619426</v>
      </c>
      <c r="J66" s="502">
        <v>454081</v>
      </c>
      <c r="K66" s="481">
        <v>0</v>
      </c>
      <c r="L66" s="481">
        <v>0</v>
      </c>
      <c r="M66" s="481">
        <v>153479</v>
      </c>
      <c r="N66" s="502">
        <v>9082</v>
      </c>
      <c r="O66" s="502">
        <v>2784</v>
      </c>
      <c r="P66" s="418">
        <v>1.54</v>
      </c>
      <c r="Q66" s="503">
        <v>0</v>
      </c>
      <c r="R66" s="504">
        <v>1.54</v>
      </c>
      <c r="S66" s="505">
        <v>0</v>
      </c>
      <c r="T66" s="492">
        <v>0</v>
      </c>
      <c r="U66" s="492">
        <v>0</v>
      </c>
      <c r="V66" s="492">
        <v>0</v>
      </c>
      <c r="W66" s="492">
        <f>SUM(S66:V66)</f>
        <v>0</v>
      </c>
      <c r="X66" s="492">
        <v>0</v>
      </c>
      <c r="Y66" s="492">
        <v>0</v>
      </c>
      <c r="Z66" s="492">
        <f>SUM(X66:Y66)</f>
        <v>0</v>
      </c>
      <c r="AA66" s="492">
        <f>W66+Z66</f>
        <v>0</v>
      </c>
      <c r="AB66" s="179">
        <f t="shared" si="2"/>
        <v>0</v>
      </c>
      <c r="AC66" s="755">
        <f>ROUND(W66*2%,0)</f>
        <v>0</v>
      </c>
      <c r="AD66" s="492">
        <v>0</v>
      </c>
      <c r="AE66" s="492">
        <v>0</v>
      </c>
      <c r="AF66" s="492">
        <f t="shared" si="3"/>
        <v>0</v>
      </c>
      <c r="AG66" s="492">
        <f t="shared" si="4"/>
        <v>0</v>
      </c>
      <c r="AH66" s="507">
        <v>0</v>
      </c>
      <c r="AI66" s="507">
        <v>0</v>
      </c>
      <c r="AJ66" s="507">
        <v>0</v>
      </c>
      <c r="AK66" s="507">
        <v>0</v>
      </c>
      <c r="AL66" s="507">
        <v>0</v>
      </c>
      <c r="AM66" s="507">
        <v>0</v>
      </c>
      <c r="AN66" s="507">
        <v>0</v>
      </c>
      <c r="AO66" s="507">
        <f>AH66+AJ66+AK66+AM66</f>
        <v>0</v>
      </c>
      <c r="AP66" s="507">
        <f>AI66+AL66+AN66</f>
        <v>0</v>
      </c>
      <c r="AQ66" s="508">
        <f t="shared" si="5"/>
        <v>0</v>
      </c>
      <c r="AR66" s="505">
        <f>I66+AG66</f>
        <v>619426</v>
      </c>
      <c r="AS66" s="492">
        <f>J66+W66</f>
        <v>454081</v>
      </c>
      <c r="AT66" s="492">
        <f>K66+Z66</f>
        <v>0</v>
      </c>
      <c r="AU66" s="492">
        <f>L66</f>
        <v>0</v>
      </c>
      <c r="AV66" s="492">
        <f>M66+AB66</f>
        <v>153479</v>
      </c>
      <c r="AW66" s="492">
        <f>N66+AC66</f>
        <v>9082</v>
      </c>
      <c r="AX66" s="492">
        <f>O66+AF66</f>
        <v>2784</v>
      </c>
      <c r="AY66" s="507">
        <f>P66+AQ66</f>
        <v>1.54</v>
      </c>
      <c r="AZ66" s="507">
        <f>Q66+AO66</f>
        <v>0</v>
      </c>
      <c r="BA66" s="508">
        <f>R66+AP66</f>
        <v>1.54</v>
      </c>
    </row>
    <row r="67" spans="1:53" ht="14.1" customHeight="1" x14ac:dyDescent="0.2">
      <c r="A67" s="182">
        <v>16</v>
      </c>
      <c r="B67" s="180">
        <v>2424</v>
      </c>
      <c r="C67" s="181">
        <v>600079147</v>
      </c>
      <c r="D67" s="180">
        <v>72741945</v>
      </c>
      <c r="E67" s="584" t="s">
        <v>118</v>
      </c>
      <c r="F67" s="182"/>
      <c r="G67" s="584"/>
      <c r="H67" s="585"/>
      <c r="I67" s="586">
        <v>3853048</v>
      </c>
      <c r="J67" s="587">
        <v>2810504</v>
      </c>
      <c r="K67" s="587">
        <v>0</v>
      </c>
      <c r="L67" s="587">
        <v>0</v>
      </c>
      <c r="M67" s="587">
        <v>949950</v>
      </c>
      <c r="N67" s="587">
        <v>56210</v>
      </c>
      <c r="O67" s="587">
        <v>36384</v>
      </c>
      <c r="P67" s="588">
        <v>7.0297999999999998</v>
      </c>
      <c r="Q67" s="588">
        <v>4</v>
      </c>
      <c r="R67" s="590">
        <v>3.0297999999999998</v>
      </c>
      <c r="S67" s="589">
        <f t="shared" ref="S67:BA67" si="50">SUM(S65:S66)</f>
        <v>0</v>
      </c>
      <c r="T67" s="587">
        <f t="shared" si="50"/>
        <v>0</v>
      </c>
      <c r="U67" s="587">
        <f t="shared" si="50"/>
        <v>0</v>
      </c>
      <c r="V67" s="587">
        <f t="shared" si="50"/>
        <v>0</v>
      </c>
      <c r="W67" s="587">
        <f t="shared" si="50"/>
        <v>0</v>
      </c>
      <c r="X67" s="587">
        <f t="shared" si="50"/>
        <v>0</v>
      </c>
      <c r="Y67" s="587">
        <f t="shared" si="50"/>
        <v>0</v>
      </c>
      <c r="Z67" s="587">
        <f t="shared" si="50"/>
        <v>0</v>
      </c>
      <c r="AA67" s="587">
        <f t="shared" si="50"/>
        <v>0</v>
      </c>
      <c r="AB67" s="587">
        <f t="shared" si="50"/>
        <v>0</v>
      </c>
      <c r="AC67" s="589">
        <f t="shared" si="50"/>
        <v>0</v>
      </c>
      <c r="AD67" s="587">
        <f t="shared" si="50"/>
        <v>0</v>
      </c>
      <c r="AE67" s="587">
        <f t="shared" si="50"/>
        <v>0</v>
      </c>
      <c r="AF67" s="587">
        <f t="shared" si="50"/>
        <v>0</v>
      </c>
      <c r="AG67" s="587">
        <f t="shared" si="50"/>
        <v>0</v>
      </c>
      <c r="AH67" s="588">
        <f t="shared" si="50"/>
        <v>0</v>
      </c>
      <c r="AI67" s="588">
        <f t="shared" si="50"/>
        <v>0</v>
      </c>
      <c r="AJ67" s="588">
        <f t="shared" si="50"/>
        <v>0</v>
      </c>
      <c r="AK67" s="588">
        <f t="shared" ref="AK67:AL67" si="51">SUM(AK65:AK66)</f>
        <v>0</v>
      </c>
      <c r="AL67" s="588">
        <f t="shared" si="51"/>
        <v>0</v>
      </c>
      <c r="AM67" s="588">
        <f t="shared" si="50"/>
        <v>0</v>
      </c>
      <c r="AN67" s="588">
        <f t="shared" si="50"/>
        <v>0</v>
      </c>
      <c r="AO67" s="588">
        <f t="shared" si="50"/>
        <v>0</v>
      </c>
      <c r="AP67" s="588">
        <f t="shared" si="50"/>
        <v>0</v>
      </c>
      <c r="AQ67" s="590">
        <f t="shared" si="50"/>
        <v>0</v>
      </c>
      <c r="AR67" s="589">
        <f t="shared" si="50"/>
        <v>3853048</v>
      </c>
      <c r="AS67" s="587">
        <f t="shared" si="50"/>
        <v>2810504</v>
      </c>
      <c r="AT67" s="587">
        <f t="shared" si="50"/>
        <v>0</v>
      </c>
      <c r="AU67" s="587">
        <f t="shared" si="50"/>
        <v>0</v>
      </c>
      <c r="AV67" s="587">
        <f t="shared" si="50"/>
        <v>949950</v>
      </c>
      <c r="AW67" s="587">
        <f t="shared" si="50"/>
        <v>56210</v>
      </c>
      <c r="AX67" s="587">
        <f t="shared" si="50"/>
        <v>36384</v>
      </c>
      <c r="AY67" s="588">
        <f t="shared" si="50"/>
        <v>7.0297999999999998</v>
      </c>
      <c r="AZ67" s="588">
        <f t="shared" si="50"/>
        <v>4</v>
      </c>
      <c r="BA67" s="590">
        <f t="shared" si="50"/>
        <v>3.0297999999999998</v>
      </c>
    </row>
    <row r="68" spans="1:53" ht="14.1" customHeight="1" x14ac:dyDescent="0.2">
      <c r="A68" s="591">
        <v>17</v>
      </c>
      <c r="B68" s="592">
        <v>2417</v>
      </c>
      <c r="C68" s="593">
        <v>600079562</v>
      </c>
      <c r="D68" s="592">
        <v>72742810</v>
      </c>
      <c r="E68" s="594" t="s">
        <v>119</v>
      </c>
      <c r="F68" s="591">
        <v>3111</v>
      </c>
      <c r="G68" s="594" t="s">
        <v>85</v>
      </c>
      <c r="H68" s="595" t="s">
        <v>86</v>
      </c>
      <c r="I68" s="501">
        <v>16468295</v>
      </c>
      <c r="J68" s="417">
        <v>12018270</v>
      </c>
      <c r="K68" s="526">
        <v>7200</v>
      </c>
      <c r="L68" s="526">
        <v>0</v>
      </c>
      <c r="M68" s="481">
        <v>4064609</v>
      </c>
      <c r="N68" s="502">
        <v>240366</v>
      </c>
      <c r="O68" s="417">
        <v>137850</v>
      </c>
      <c r="P68" s="418">
        <v>28.138500000000001</v>
      </c>
      <c r="Q68" s="422">
        <v>21</v>
      </c>
      <c r="R68" s="692">
        <v>7.1384999999999996</v>
      </c>
      <c r="S68" s="505">
        <v>0</v>
      </c>
      <c r="T68" s="492">
        <v>0</v>
      </c>
      <c r="U68" s="492">
        <v>0</v>
      </c>
      <c r="V68" s="492">
        <v>0</v>
      </c>
      <c r="W68" s="492">
        <f>SUM(S68:V68)</f>
        <v>0</v>
      </c>
      <c r="X68" s="492">
        <v>0</v>
      </c>
      <c r="Y68" s="492">
        <v>0</v>
      </c>
      <c r="Z68" s="492">
        <f>SUM(X68:Y68)</f>
        <v>0</v>
      </c>
      <c r="AA68" s="492">
        <f>W68+Z68</f>
        <v>0</v>
      </c>
      <c r="AB68" s="179">
        <f t="shared" si="2"/>
        <v>0</v>
      </c>
      <c r="AC68" s="755">
        <f>ROUND(W68*2%,0)</f>
        <v>0</v>
      </c>
      <c r="AD68" s="492">
        <v>0</v>
      </c>
      <c r="AE68" s="492">
        <v>0</v>
      </c>
      <c r="AF68" s="492">
        <f t="shared" si="3"/>
        <v>0</v>
      </c>
      <c r="AG68" s="492">
        <f t="shared" si="4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>AH68+AJ68+AK68+AM68</f>
        <v>0</v>
      </c>
      <c r="AP68" s="507">
        <f>AI68+AL68+AN68</f>
        <v>0</v>
      </c>
      <c r="AQ68" s="508">
        <f t="shared" si="5"/>
        <v>0</v>
      </c>
      <c r="AR68" s="505">
        <f>I68+AG68</f>
        <v>16468295</v>
      </c>
      <c r="AS68" s="492">
        <f>J68+W68</f>
        <v>12018270</v>
      </c>
      <c r="AT68" s="492">
        <f>K68+Z68</f>
        <v>7200</v>
      </c>
      <c r="AU68" s="492">
        <f>L68</f>
        <v>0</v>
      </c>
      <c r="AV68" s="492">
        <f t="shared" ref="AV68:AW71" si="52">M68+AB68</f>
        <v>4064609</v>
      </c>
      <c r="AW68" s="492">
        <f t="shared" si="52"/>
        <v>240366</v>
      </c>
      <c r="AX68" s="492">
        <f>O68+AF68</f>
        <v>137850</v>
      </c>
      <c r="AY68" s="507">
        <f>P68+AQ68</f>
        <v>28.138500000000001</v>
      </c>
      <c r="AZ68" s="507">
        <f t="shared" ref="AZ68:BA71" si="53">Q68+AO68</f>
        <v>21</v>
      </c>
      <c r="BA68" s="508">
        <f t="shared" si="53"/>
        <v>7.1384999999999996</v>
      </c>
    </row>
    <row r="69" spans="1:53" ht="14.1" customHeight="1" x14ac:dyDescent="0.2">
      <c r="A69" s="591">
        <v>17</v>
      </c>
      <c r="B69" s="592">
        <v>2417</v>
      </c>
      <c r="C69" s="593">
        <v>600079562</v>
      </c>
      <c r="D69" s="592">
        <v>72742810</v>
      </c>
      <c r="E69" s="594" t="s">
        <v>119</v>
      </c>
      <c r="F69" s="591">
        <v>3111</v>
      </c>
      <c r="G69" s="509" t="s">
        <v>87</v>
      </c>
      <c r="H69" s="595" t="s">
        <v>86</v>
      </c>
      <c r="I69" s="501">
        <v>1533127</v>
      </c>
      <c r="J69" s="417">
        <v>1128960</v>
      </c>
      <c r="K69" s="526">
        <v>0</v>
      </c>
      <c r="L69" s="526">
        <v>0</v>
      </c>
      <c r="M69" s="481">
        <v>381588</v>
      </c>
      <c r="N69" s="502">
        <v>22579</v>
      </c>
      <c r="O69" s="502">
        <v>0</v>
      </c>
      <c r="P69" s="418">
        <v>4</v>
      </c>
      <c r="Q69" s="422">
        <v>4</v>
      </c>
      <c r="R69" s="504">
        <v>0</v>
      </c>
      <c r="S69" s="505">
        <v>0</v>
      </c>
      <c r="T69" s="492">
        <v>0</v>
      </c>
      <c r="U69" s="492">
        <v>-94080</v>
      </c>
      <c r="V69" s="492">
        <v>0</v>
      </c>
      <c r="W69" s="492">
        <f>SUM(S69:V69)</f>
        <v>-94080</v>
      </c>
      <c r="X69" s="492">
        <v>0</v>
      </c>
      <c r="Y69" s="492">
        <v>0</v>
      </c>
      <c r="Z69" s="492">
        <f>SUM(X69:Y69)</f>
        <v>0</v>
      </c>
      <c r="AA69" s="492">
        <f>W69+Z69</f>
        <v>-94080</v>
      </c>
      <c r="AB69" s="179">
        <f t="shared" si="2"/>
        <v>-31799</v>
      </c>
      <c r="AC69" s="755">
        <f>ROUND(W69*2%,0)</f>
        <v>-1882</v>
      </c>
      <c r="AD69" s="492">
        <v>0</v>
      </c>
      <c r="AE69" s="492">
        <v>0</v>
      </c>
      <c r="AF69" s="492">
        <f t="shared" si="3"/>
        <v>0</v>
      </c>
      <c r="AG69" s="492">
        <f t="shared" si="4"/>
        <v>-127761</v>
      </c>
      <c r="AH69" s="507">
        <v>0</v>
      </c>
      <c r="AI69" s="507">
        <v>0</v>
      </c>
      <c r="AJ69" s="507">
        <v>0</v>
      </c>
      <c r="AK69" s="507">
        <v>-0.33</v>
      </c>
      <c r="AL69" s="507">
        <v>0</v>
      </c>
      <c r="AM69" s="507">
        <v>0</v>
      </c>
      <c r="AN69" s="507">
        <v>0</v>
      </c>
      <c r="AO69" s="507">
        <f>AH69+AJ69+AK69+AM69</f>
        <v>-0.33</v>
      </c>
      <c r="AP69" s="507">
        <f>AI69+AL69+AN69</f>
        <v>0</v>
      </c>
      <c r="AQ69" s="508">
        <f t="shared" si="5"/>
        <v>-0.33</v>
      </c>
      <c r="AR69" s="505">
        <f>I69+AG69</f>
        <v>1405366</v>
      </c>
      <c r="AS69" s="492">
        <f>J69+W69</f>
        <v>1034880</v>
      </c>
      <c r="AT69" s="492">
        <f>K69+Z69</f>
        <v>0</v>
      </c>
      <c r="AU69" s="492">
        <f>L69</f>
        <v>0</v>
      </c>
      <c r="AV69" s="492">
        <f t="shared" si="52"/>
        <v>349789</v>
      </c>
      <c r="AW69" s="492">
        <f t="shared" si="52"/>
        <v>20697</v>
      </c>
      <c r="AX69" s="492">
        <f>O69+AF69</f>
        <v>0</v>
      </c>
      <c r="AY69" s="507">
        <f>P69+AQ69</f>
        <v>3.67</v>
      </c>
      <c r="AZ69" s="507">
        <f t="shared" si="53"/>
        <v>3.67</v>
      </c>
      <c r="BA69" s="508">
        <f t="shared" si="53"/>
        <v>0</v>
      </c>
    </row>
    <row r="70" spans="1:53" ht="14.1" customHeight="1" x14ac:dyDescent="0.2">
      <c r="A70" s="591">
        <v>17</v>
      </c>
      <c r="B70" s="592">
        <v>2417</v>
      </c>
      <c r="C70" s="593">
        <v>600079562</v>
      </c>
      <c r="D70" s="592">
        <v>72742810</v>
      </c>
      <c r="E70" s="594" t="s">
        <v>119</v>
      </c>
      <c r="F70" s="591">
        <v>3111</v>
      </c>
      <c r="G70" s="509" t="s">
        <v>91</v>
      </c>
      <c r="H70" s="595" t="s">
        <v>82</v>
      </c>
      <c r="I70" s="501">
        <v>461179</v>
      </c>
      <c r="J70" s="502">
        <v>339602</v>
      </c>
      <c r="K70" s="481">
        <v>0</v>
      </c>
      <c r="L70" s="481">
        <v>0</v>
      </c>
      <c r="M70" s="481">
        <v>114785</v>
      </c>
      <c r="N70" s="502">
        <v>6792</v>
      </c>
      <c r="O70" s="502">
        <v>0</v>
      </c>
      <c r="P70" s="418">
        <v>1</v>
      </c>
      <c r="Q70" s="503">
        <v>1</v>
      </c>
      <c r="R70" s="504">
        <v>0</v>
      </c>
      <c r="S70" s="505">
        <v>0</v>
      </c>
      <c r="T70" s="492">
        <v>31126</v>
      </c>
      <c r="U70" s="492">
        <v>0</v>
      </c>
      <c r="V70" s="492">
        <v>0</v>
      </c>
      <c r="W70" s="492">
        <f>SUM(S70:V70)</f>
        <v>31126</v>
      </c>
      <c r="X70" s="492">
        <v>0</v>
      </c>
      <c r="Y70" s="492">
        <v>0</v>
      </c>
      <c r="Z70" s="492">
        <f>SUM(X70:Y70)</f>
        <v>0</v>
      </c>
      <c r="AA70" s="492">
        <f>W70+Z70</f>
        <v>31126</v>
      </c>
      <c r="AB70" s="179">
        <f t="shared" si="2"/>
        <v>10521</v>
      </c>
      <c r="AC70" s="755">
        <f>ROUND(W70*2%,0)</f>
        <v>623</v>
      </c>
      <c r="AD70" s="492">
        <v>4500</v>
      </c>
      <c r="AE70" s="492">
        <v>0</v>
      </c>
      <c r="AF70" s="492">
        <f t="shared" si="3"/>
        <v>4500</v>
      </c>
      <c r="AG70" s="492">
        <f t="shared" si="4"/>
        <v>46770</v>
      </c>
      <c r="AH70" s="507">
        <v>0</v>
      </c>
      <c r="AI70" s="507">
        <v>0</v>
      </c>
      <c r="AJ70" s="507">
        <v>0.13</v>
      </c>
      <c r="AK70" s="507">
        <v>0</v>
      </c>
      <c r="AL70" s="507">
        <v>0</v>
      </c>
      <c r="AM70" s="507">
        <v>0</v>
      </c>
      <c r="AN70" s="507">
        <v>0</v>
      </c>
      <c r="AO70" s="507">
        <f>AH70+AJ70+AK70+AM70</f>
        <v>0.13</v>
      </c>
      <c r="AP70" s="507">
        <f>AI70+AL70+AN70</f>
        <v>0</v>
      </c>
      <c r="AQ70" s="508">
        <f t="shared" si="5"/>
        <v>0.13</v>
      </c>
      <c r="AR70" s="505">
        <f>I70+AG70</f>
        <v>507949</v>
      </c>
      <c r="AS70" s="492">
        <f>J70+W70</f>
        <v>370728</v>
      </c>
      <c r="AT70" s="492">
        <f>K70+Z70</f>
        <v>0</v>
      </c>
      <c r="AU70" s="492">
        <f>L70</f>
        <v>0</v>
      </c>
      <c r="AV70" s="492">
        <f t="shared" si="52"/>
        <v>125306</v>
      </c>
      <c r="AW70" s="492">
        <f t="shared" si="52"/>
        <v>7415</v>
      </c>
      <c r="AX70" s="492">
        <f>O70+AF70</f>
        <v>4500</v>
      </c>
      <c r="AY70" s="507">
        <f>P70+AQ70</f>
        <v>1.1299999999999999</v>
      </c>
      <c r="AZ70" s="507">
        <f t="shared" si="53"/>
        <v>1.1299999999999999</v>
      </c>
      <c r="BA70" s="508">
        <f t="shared" si="53"/>
        <v>0</v>
      </c>
    </row>
    <row r="71" spans="1:53" ht="14.1" customHeight="1" x14ac:dyDescent="0.2">
      <c r="A71" s="591">
        <v>17</v>
      </c>
      <c r="B71" s="592">
        <v>2417</v>
      </c>
      <c r="C71" s="593">
        <v>600079562</v>
      </c>
      <c r="D71" s="592">
        <v>72742810</v>
      </c>
      <c r="E71" s="594" t="s">
        <v>119</v>
      </c>
      <c r="F71" s="591">
        <v>3141</v>
      </c>
      <c r="G71" s="594" t="s">
        <v>88</v>
      </c>
      <c r="H71" s="595" t="s">
        <v>82</v>
      </c>
      <c r="I71" s="501">
        <v>1886734</v>
      </c>
      <c r="J71" s="502">
        <v>1381660</v>
      </c>
      <c r="K71" s="481">
        <v>0</v>
      </c>
      <c r="L71" s="481">
        <v>0</v>
      </c>
      <c r="M71" s="481">
        <v>467001</v>
      </c>
      <c r="N71" s="502">
        <v>27633</v>
      </c>
      <c r="O71" s="502">
        <v>10440</v>
      </c>
      <c r="P71" s="418">
        <v>4.6900000000000004</v>
      </c>
      <c r="Q71" s="503">
        <v>0</v>
      </c>
      <c r="R71" s="504">
        <v>4.6900000000000004</v>
      </c>
      <c r="S71" s="505">
        <v>0</v>
      </c>
      <c r="T71" s="492">
        <v>0</v>
      </c>
      <c r="U71" s="492">
        <v>0</v>
      </c>
      <c r="V71" s="492">
        <v>0</v>
      </c>
      <c r="W71" s="492">
        <f>SUM(S71:V71)</f>
        <v>0</v>
      </c>
      <c r="X71" s="492">
        <v>0</v>
      </c>
      <c r="Y71" s="492">
        <v>0</v>
      </c>
      <c r="Z71" s="492">
        <f>SUM(X71:Y71)</f>
        <v>0</v>
      </c>
      <c r="AA71" s="492">
        <f>W71+Z71</f>
        <v>0</v>
      </c>
      <c r="AB71" s="179">
        <f t="shared" si="2"/>
        <v>0</v>
      </c>
      <c r="AC71" s="755">
        <f>ROUND(W71*2%,0)</f>
        <v>0</v>
      </c>
      <c r="AD71" s="492">
        <v>0</v>
      </c>
      <c r="AE71" s="492">
        <v>0</v>
      </c>
      <c r="AF71" s="492">
        <f t="shared" si="3"/>
        <v>0</v>
      </c>
      <c r="AG71" s="492">
        <f t="shared" si="4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>AH71+AJ71+AK71+AM71</f>
        <v>0</v>
      </c>
      <c r="AP71" s="507">
        <f>AI71+AL71+AN71</f>
        <v>0</v>
      </c>
      <c r="AQ71" s="508">
        <f t="shared" si="5"/>
        <v>0</v>
      </c>
      <c r="AR71" s="505">
        <f>I71+AG71</f>
        <v>1886734</v>
      </c>
      <c r="AS71" s="492">
        <f>J71+W71</f>
        <v>1381660</v>
      </c>
      <c r="AT71" s="492">
        <f>K71+Z71</f>
        <v>0</v>
      </c>
      <c r="AU71" s="492">
        <f>L71</f>
        <v>0</v>
      </c>
      <c r="AV71" s="492">
        <f t="shared" si="52"/>
        <v>467001</v>
      </c>
      <c r="AW71" s="492">
        <f t="shared" si="52"/>
        <v>27633</v>
      </c>
      <c r="AX71" s="492">
        <f>O71+AF71</f>
        <v>10440</v>
      </c>
      <c r="AY71" s="507">
        <f>P71+AQ71</f>
        <v>4.6900000000000004</v>
      </c>
      <c r="AZ71" s="507">
        <f t="shared" si="53"/>
        <v>0</v>
      </c>
      <c r="BA71" s="508">
        <f t="shared" si="53"/>
        <v>4.6900000000000004</v>
      </c>
    </row>
    <row r="72" spans="1:53" ht="14.1" customHeight="1" x14ac:dyDescent="0.2">
      <c r="A72" s="182">
        <v>17</v>
      </c>
      <c r="B72" s="180">
        <v>2417</v>
      </c>
      <c r="C72" s="181">
        <v>600079562</v>
      </c>
      <c r="D72" s="180">
        <v>72742810</v>
      </c>
      <c r="E72" s="584" t="s">
        <v>120</v>
      </c>
      <c r="F72" s="182"/>
      <c r="G72" s="584"/>
      <c r="H72" s="585"/>
      <c r="I72" s="586">
        <v>20349335</v>
      </c>
      <c r="J72" s="587">
        <v>14868492</v>
      </c>
      <c r="K72" s="587">
        <v>7200</v>
      </c>
      <c r="L72" s="587">
        <v>0</v>
      </c>
      <c r="M72" s="587">
        <v>5027983</v>
      </c>
      <c r="N72" s="587">
        <v>297370</v>
      </c>
      <c r="O72" s="587">
        <v>148290</v>
      </c>
      <c r="P72" s="588">
        <v>37.828499999999998</v>
      </c>
      <c r="Q72" s="588">
        <v>26</v>
      </c>
      <c r="R72" s="590">
        <v>11.8285</v>
      </c>
      <c r="S72" s="589">
        <f t="shared" ref="S72:BA72" si="54">SUM(S68:S71)</f>
        <v>0</v>
      </c>
      <c r="T72" s="587">
        <f t="shared" si="54"/>
        <v>31126</v>
      </c>
      <c r="U72" s="587">
        <f t="shared" si="54"/>
        <v>-94080</v>
      </c>
      <c r="V72" s="587">
        <f t="shared" si="54"/>
        <v>0</v>
      </c>
      <c r="W72" s="587">
        <f t="shared" si="54"/>
        <v>-62954</v>
      </c>
      <c r="X72" s="587">
        <f t="shared" si="54"/>
        <v>0</v>
      </c>
      <c r="Y72" s="587">
        <f t="shared" si="54"/>
        <v>0</v>
      </c>
      <c r="Z72" s="587">
        <f t="shared" si="54"/>
        <v>0</v>
      </c>
      <c r="AA72" s="587">
        <f t="shared" si="54"/>
        <v>-62954</v>
      </c>
      <c r="AB72" s="587">
        <f t="shared" si="54"/>
        <v>-21278</v>
      </c>
      <c r="AC72" s="589">
        <f t="shared" si="54"/>
        <v>-1259</v>
      </c>
      <c r="AD72" s="587">
        <f t="shared" si="54"/>
        <v>4500</v>
      </c>
      <c r="AE72" s="587">
        <f t="shared" si="54"/>
        <v>0</v>
      </c>
      <c r="AF72" s="587">
        <f t="shared" si="54"/>
        <v>4500</v>
      </c>
      <c r="AG72" s="587">
        <f t="shared" si="54"/>
        <v>-80991</v>
      </c>
      <c r="AH72" s="588">
        <f t="shared" si="54"/>
        <v>0</v>
      </c>
      <c r="AI72" s="588">
        <f t="shared" si="54"/>
        <v>0</v>
      </c>
      <c r="AJ72" s="588">
        <f t="shared" si="54"/>
        <v>0.13</v>
      </c>
      <c r="AK72" s="588">
        <f t="shared" ref="AK72:AL72" si="55">SUM(AK68:AK71)</f>
        <v>-0.33</v>
      </c>
      <c r="AL72" s="588">
        <f t="shared" si="55"/>
        <v>0</v>
      </c>
      <c r="AM72" s="588">
        <f t="shared" si="54"/>
        <v>0</v>
      </c>
      <c r="AN72" s="588">
        <f t="shared" si="54"/>
        <v>0</v>
      </c>
      <c r="AO72" s="588">
        <f t="shared" si="54"/>
        <v>-0.2</v>
      </c>
      <c r="AP72" s="588">
        <f t="shared" si="54"/>
        <v>0</v>
      </c>
      <c r="AQ72" s="590">
        <f t="shared" si="54"/>
        <v>-0.2</v>
      </c>
      <c r="AR72" s="589">
        <f t="shared" si="54"/>
        <v>20268344</v>
      </c>
      <c r="AS72" s="587">
        <f t="shared" si="54"/>
        <v>14805538</v>
      </c>
      <c r="AT72" s="587">
        <f t="shared" si="54"/>
        <v>7200</v>
      </c>
      <c r="AU72" s="587">
        <f t="shared" si="54"/>
        <v>0</v>
      </c>
      <c r="AV72" s="587">
        <f t="shared" si="54"/>
        <v>5006705</v>
      </c>
      <c r="AW72" s="587">
        <f t="shared" si="54"/>
        <v>296111</v>
      </c>
      <c r="AX72" s="587">
        <f t="shared" si="54"/>
        <v>152790</v>
      </c>
      <c r="AY72" s="588">
        <f t="shared" si="54"/>
        <v>37.628500000000003</v>
      </c>
      <c r="AZ72" s="588">
        <f t="shared" si="54"/>
        <v>25.8</v>
      </c>
      <c r="BA72" s="590">
        <f t="shared" si="54"/>
        <v>11.8285</v>
      </c>
    </row>
    <row r="73" spans="1:53" ht="14.1" customHeight="1" x14ac:dyDescent="0.2">
      <c r="A73" s="591">
        <v>18</v>
      </c>
      <c r="B73" s="592">
        <v>2416</v>
      </c>
      <c r="C73" s="593">
        <v>600079571</v>
      </c>
      <c r="D73" s="592">
        <v>72742895</v>
      </c>
      <c r="E73" s="594" t="s">
        <v>121</v>
      </c>
      <c r="F73" s="591">
        <v>3111</v>
      </c>
      <c r="G73" s="594" t="s">
        <v>85</v>
      </c>
      <c r="H73" s="595" t="s">
        <v>86</v>
      </c>
      <c r="I73" s="501">
        <v>4858874</v>
      </c>
      <c r="J73" s="417">
        <v>3473012</v>
      </c>
      <c r="K73" s="526">
        <v>73000</v>
      </c>
      <c r="L73" s="526">
        <v>0</v>
      </c>
      <c r="M73" s="481">
        <v>1198552</v>
      </c>
      <c r="N73" s="502">
        <v>69460</v>
      </c>
      <c r="O73" s="417">
        <v>44850</v>
      </c>
      <c r="P73" s="418">
        <v>7.9881999999999982</v>
      </c>
      <c r="Q73" s="422">
        <v>6</v>
      </c>
      <c r="R73" s="692">
        <v>1.9881999999999995</v>
      </c>
      <c r="S73" s="505">
        <v>0</v>
      </c>
      <c r="T73" s="492">
        <v>0</v>
      </c>
      <c r="U73" s="492">
        <v>0</v>
      </c>
      <c r="V73" s="492">
        <v>0</v>
      </c>
      <c r="W73" s="492">
        <f>SUM(S73:V73)</f>
        <v>0</v>
      </c>
      <c r="X73" s="492">
        <v>0</v>
      </c>
      <c r="Y73" s="492">
        <v>0</v>
      </c>
      <c r="Z73" s="492">
        <f>SUM(X73:Y73)</f>
        <v>0</v>
      </c>
      <c r="AA73" s="492">
        <f>W73+Z73</f>
        <v>0</v>
      </c>
      <c r="AB73" s="179">
        <f t="shared" si="2"/>
        <v>0</v>
      </c>
      <c r="AC73" s="755">
        <f>ROUND(W73*2%,0)</f>
        <v>0</v>
      </c>
      <c r="AD73" s="492">
        <v>0</v>
      </c>
      <c r="AE73" s="492">
        <v>0</v>
      </c>
      <c r="AF73" s="492">
        <f t="shared" si="3"/>
        <v>0</v>
      </c>
      <c r="AG73" s="492">
        <f t="shared" si="4"/>
        <v>0</v>
      </c>
      <c r="AH73" s="507">
        <v>0</v>
      </c>
      <c r="AI73" s="507">
        <v>0</v>
      </c>
      <c r="AJ73" s="507">
        <v>0</v>
      </c>
      <c r="AK73" s="507">
        <v>0</v>
      </c>
      <c r="AL73" s="507">
        <v>0</v>
      </c>
      <c r="AM73" s="507">
        <v>0</v>
      </c>
      <c r="AN73" s="507">
        <v>0</v>
      </c>
      <c r="AO73" s="507">
        <f>AH73+AJ73+AK73+AM73</f>
        <v>0</v>
      </c>
      <c r="AP73" s="507">
        <f>AI73+AL73+AN73</f>
        <v>0</v>
      </c>
      <c r="AQ73" s="508">
        <f t="shared" si="5"/>
        <v>0</v>
      </c>
      <c r="AR73" s="505">
        <f>I73+AG73</f>
        <v>4858874</v>
      </c>
      <c r="AS73" s="492">
        <f>J73+W73</f>
        <v>3473012</v>
      </c>
      <c r="AT73" s="492">
        <f>K73+Z73</f>
        <v>73000</v>
      </c>
      <c r="AU73" s="492">
        <f>L73</f>
        <v>0</v>
      </c>
      <c r="AV73" s="492">
        <f t="shared" ref="AV73:AW75" si="56">M73+AB73</f>
        <v>1198552</v>
      </c>
      <c r="AW73" s="492">
        <f t="shared" si="56"/>
        <v>69460</v>
      </c>
      <c r="AX73" s="492">
        <f>O73+AF73</f>
        <v>44850</v>
      </c>
      <c r="AY73" s="507">
        <f>P73+AQ73</f>
        <v>7.9881999999999982</v>
      </c>
      <c r="AZ73" s="507">
        <f t="shared" ref="AZ73:BA75" si="57">Q73+AO73</f>
        <v>6</v>
      </c>
      <c r="BA73" s="508">
        <f t="shared" si="57"/>
        <v>1.9881999999999995</v>
      </c>
    </row>
    <row r="74" spans="1:53" ht="14.1" customHeight="1" x14ac:dyDescent="0.2">
      <c r="A74" s="591">
        <v>18</v>
      </c>
      <c r="B74" s="592">
        <v>2416</v>
      </c>
      <c r="C74" s="593">
        <v>600079571</v>
      </c>
      <c r="D74" s="592">
        <v>72742895</v>
      </c>
      <c r="E74" s="594" t="s">
        <v>121</v>
      </c>
      <c r="F74" s="591">
        <v>3111</v>
      </c>
      <c r="G74" s="509" t="s">
        <v>87</v>
      </c>
      <c r="H74" s="595" t="s">
        <v>86</v>
      </c>
      <c r="I74" s="501">
        <v>904232</v>
      </c>
      <c r="J74" s="417">
        <v>665856</v>
      </c>
      <c r="K74" s="526">
        <v>0</v>
      </c>
      <c r="L74" s="526">
        <v>0</v>
      </c>
      <c r="M74" s="481">
        <v>225059</v>
      </c>
      <c r="N74" s="502">
        <v>13317</v>
      </c>
      <c r="O74" s="502">
        <v>0</v>
      </c>
      <c r="P74" s="418">
        <v>2</v>
      </c>
      <c r="Q74" s="422">
        <v>2</v>
      </c>
      <c r="R74" s="504">
        <v>0</v>
      </c>
      <c r="S74" s="505">
        <v>0</v>
      </c>
      <c r="T74" s="492">
        <v>0</v>
      </c>
      <c r="U74" s="492">
        <v>0</v>
      </c>
      <c r="V74" s="492">
        <v>0</v>
      </c>
      <c r="W74" s="492">
        <f>SUM(S74:V74)</f>
        <v>0</v>
      </c>
      <c r="X74" s="492">
        <v>0</v>
      </c>
      <c r="Y74" s="492">
        <v>0</v>
      </c>
      <c r="Z74" s="492">
        <f>SUM(X74:Y74)</f>
        <v>0</v>
      </c>
      <c r="AA74" s="492">
        <f>W74+Z74</f>
        <v>0</v>
      </c>
      <c r="AB74" s="179">
        <f t="shared" si="2"/>
        <v>0</v>
      </c>
      <c r="AC74" s="755">
        <f>ROUND(W74*2%,0)</f>
        <v>0</v>
      </c>
      <c r="AD74" s="492">
        <v>0</v>
      </c>
      <c r="AE74" s="492">
        <v>0</v>
      </c>
      <c r="AF74" s="492">
        <f t="shared" si="3"/>
        <v>0</v>
      </c>
      <c r="AG74" s="492">
        <f t="shared" si="4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>AH74+AJ74+AK74+AM74</f>
        <v>0</v>
      </c>
      <c r="AP74" s="507">
        <f>AI74+AL74+AN74</f>
        <v>0</v>
      </c>
      <c r="AQ74" s="508">
        <f t="shared" si="5"/>
        <v>0</v>
      </c>
      <c r="AR74" s="505">
        <f>I74+AG74</f>
        <v>904232</v>
      </c>
      <c r="AS74" s="492">
        <f>J74+W74</f>
        <v>665856</v>
      </c>
      <c r="AT74" s="492">
        <f>K74+Z74</f>
        <v>0</v>
      </c>
      <c r="AU74" s="492">
        <f>L74</f>
        <v>0</v>
      </c>
      <c r="AV74" s="492">
        <f t="shared" si="56"/>
        <v>225059</v>
      </c>
      <c r="AW74" s="492">
        <f t="shared" si="56"/>
        <v>13317</v>
      </c>
      <c r="AX74" s="492">
        <f>O74+AF74</f>
        <v>0</v>
      </c>
      <c r="AY74" s="507">
        <f>P74+AQ74</f>
        <v>2</v>
      </c>
      <c r="AZ74" s="507">
        <f t="shared" si="57"/>
        <v>2</v>
      </c>
      <c r="BA74" s="508">
        <f t="shared" si="57"/>
        <v>0</v>
      </c>
    </row>
    <row r="75" spans="1:53" ht="14.1" customHeight="1" x14ac:dyDescent="0.2">
      <c r="A75" s="591">
        <v>18</v>
      </c>
      <c r="B75" s="592">
        <v>2416</v>
      </c>
      <c r="C75" s="593">
        <v>600079571</v>
      </c>
      <c r="D75" s="592">
        <v>72742895</v>
      </c>
      <c r="E75" s="594" t="s">
        <v>121</v>
      </c>
      <c r="F75" s="591">
        <v>3141</v>
      </c>
      <c r="G75" s="594" t="s">
        <v>88</v>
      </c>
      <c r="H75" s="595" t="s">
        <v>82</v>
      </c>
      <c r="I75" s="501">
        <v>628246</v>
      </c>
      <c r="J75" s="502">
        <v>460533</v>
      </c>
      <c r="K75" s="481">
        <v>0</v>
      </c>
      <c r="L75" s="481">
        <v>0</v>
      </c>
      <c r="M75" s="481">
        <v>155660</v>
      </c>
      <c r="N75" s="502">
        <v>9211</v>
      </c>
      <c r="O75" s="502">
        <v>2842</v>
      </c>
      <c r="P75" s="418">
        <v>1.57</v>
      </c>
      <c r="Q75" s="503">
        <v>0</v>
      </c>
      <c r="R75" s="504">
        <v>1.57</v>
      </c>
      <c r="S75" s="505">
        <v>0</v>
      </c>
      <c r="T75" s="492">
        <v>0</v>
      </c>
      <c r="U75" s="492">
        <v>-2151</v>
      </c>
      <c r="V75" s="492">
        <v>0</v>
      </c>
      <c r="W75" s="492">
        <f>SUM(S75:V75)</f>
        <v>-2151</v>
      </c>
      <c r="X75" s="492">
        <v>0</v>
      </c>
      <c r="Y75" s="492">
        <v>0</v>
      </c>
      <c r="Z75" s="492">
        <f>SUM(X75:Y75)</f>
        <v>0</v>
      </c>
      <c r="AA75" s="492">
        <f>W75+Z75</f>
        <v>-2151</v>
      </c>
      <c r="AB75" s="179">
        <f t="shared" si="2"/>
        <v>-727</v>
      </c>
      <c r="AC75" s="755">
        <f>ROUND(W75*2%,0)</f>
        <v>-43</v>
      </c>
      <c r="AD75" s="492">
        <v>0</v>
      </c>
      <c r="AE75" s="492">
        <v>0</v>
      </c>
      <c r="AF75" s="492">
        <f t="shared" si="3"/>
        <v>0</v>
      </c>
      <c r="AG75" s="492">
        <f t="shared" si="4"/>
        <v>-2921</v>
      </c>
      <c r="AH75" s="507">
        <v>0</v>
      </c>
      <c r="AI75" s="507">
        <v>0</v>
      </c>
      <c r="AJ75" s="507">
        <v>0</v>
      </c>
      <c r="AK75" s="507">
        <v>0</v>
      </c>
      <c r="AL75" s="507">
        <v>-0.01</v>
      </c>
      <c r="AM75" s="507">
        <v>0</v>
      </c>
      <c r="AN75" s="507">
        <v>0</v>
      </c>
      <c r="AO75" s="507">
        <f>AH75+AJ75+AK75+AM75</f>
        <v>0</v>
      </c>
      <c r="AP75" s="507">
        <f>AI75+AL75+AN75</f>
        <v>-0.01</v>
      </c>
      <c r="AQ75" s="508">
        <f t="shared" si="5"/>
        <v>-0.01</v>
      </c>
      <c r="AR75" s="505">
        <f>I75+AG75</f>
        <v>625325</v>
      </c>
      <c r="AS75" s="492">
        <f>J75+W75</f>
        <v>458382</v>
      </c>
      <c r="AT75" s="492">
        <f>K75+Z75</f>
        <v>0</v>
      </c>
      <c r="AU75" s="492">
        <f>L75</f>
        <v>0</v>
      </c>
      <c r="AV75" s="492">
        <f t="shared" si="56"/>
        <v>154933</v>
      </c>
      <c r="AW75" s="492">
        <f t="shared" si="56"/>
        <v>9168</v>
      </c>
      <c r="AX75" s="492">
        <f>O75+AF75</f>
        <v>2842</v>
      </c>
      <c r="AY75" s="507">
        <f>P75+AQ75</f>
        <v>1.56</v>
      </c>
      <c r="AZ75" s="507">
        <f t="shared" si="57"/>
        <v>0</v>
      </c>
      <c r="BA75" s="508">
        <f t="shared" si="57"/>
        <v>1.56</v>
      </c>
    </row>
    <row r="76" spans="1:53" ht="14.1" customHeight="1" x14ac:dyDescent="0.2">
      <c r="A76" s="182">
        <v>18</v>
      </c>
      <c r="B76" s="180">
        <v>2416</v>
      </c>
      <c r="C76" s="181">
        <v>600079571</v>
      </c>
      <c r="D76" s="180">
        <v>72742895</v>
      </c>
      <c r="E76" s="584" t="s">
        <v>122</v>
      </c>
      <c r="F76" s="182"/>
      <c r="G76" s="584"/>
      <c r="H76" s="585"/>
      <c r="I76" s="586">
        <v>6391352</v>
      </c>
      <c r="J76" s="587">
        <v>4599401</v>
      </c>
      <c r="K76" s="587">
        <v>73000</v>
      </c>
      <c r="L76" s="587">
        <v>0</v>
      </c>
      <c r="M76" s="587">
        <v>1579271</v>
      </c>
      <c r="N76" s="587">
        <v>91988</v>
      </c>
      <c r="O76" s="587">
        <v>47692</v>
      </c>
      <c r="P76" s="588">
        <v>11.558199999999999</v>
      </c>
      <c r="Q76" s="588">
        <v>8</v>
      </c>
      <c r="R76" s="590">
        <v>3.5581999999999994</v>
      </c>
      <c r="S76" s="589">
        <f t="shared" ref="S76:BA76" si="58">SUM(S73:S75)</f>
        <v>0</v>
      </c>
      <c r="T76" s="587">
        <f t="shared" si="58"/>
        <v>0</v>
      </c>
      <c r="U76" s="587">
        <f t="shared" si="58"/>
        <v>-2151</v>
      </c>
      <c r="V76" s="587">
        <f t="shared" si="58"/>
        <v>0</v>
      </c>
      <c r="W76" s="587">
        <f t="shared" si="58"/>
        <v>-2151</v>
      </c>
      <c r="X76" s="587">
        <f t="shared" si="58"/>
        <v>0</v>
      </c>
      <c r="Y76" s="587">
        <f t="shared" si="58"/>
        <v>0</v>
      </c>
      <c r="Z76" s="587">
        <f t="shared" si="58"/>
        <v>0</v>
      </c>
      <c r="AA76" s="587">
        <f t="shared" si="58"/>
        <v>-2151</v>
      </c>
      <c r="AB76" s="587">
        <f t="shared" si="58"/>
        <v>-727</v>
      </c>
      <c r="AC76" s="589">
        <f t="shared" si="58"/>
        <v>-43</v>
      </c>
      <c r="AD76" s="587">
        <f t="shared" si="58"/>
        <v>0</v>
      </c>
      <c r="AE76" s="587">
        <f t="shared" si="58"/>
        <v>0</v>
      </c>
      <c r="AF76" s="587">
        <f t="shared" si="58"/>
        <v>0</v>
      </c>
      <c r="AG76" s="587">
        <f t="shared" si="58"/>
        <v>-2921</v>
      </c>
      <c r="AH76" s="588">
        <f t="shared" si="58"/>
        <v>0</v>
      </c>
      <c r="AI76" s="588">
        <f t="shared" si="58"/>
        <v>0</v>
      </c>
      <c r="AJ76" s="588">
        <f t="shared" si="58"/>
        <v>0</v>
      </c>
      <c r="AK76" s="588">
        <f t="shared" ref="AK76:AL76" si="59">SUM(AK73:AK75)</f>
        <v>0</v>
      </c>
      <c r="AL76" s="588">
        <f t="shared" si="59"/>
        <v>-0.01</v>
      </c>
      <c r="AM76" s="588">
        <f t="shared" si="58"/>
        <v>0</v>
      </c>
      <c r="AN76" s="588">
        <f t="shared" si="58"/>
        <v>0</v>
      </c>
      <c r="AO76" s="588">
        <f t="shared" si="58"/>
        <v>0</v>
      </c>
      <c r="AP76" s="588">
        <f t="shared" si="58"/>
        <v>-0.01</v>
      </c>
      <c r="AQ76" s="590">
        <f t="shared" si="58"/>
        <v>-0.01</v>
      </c>
      <c r="AR76" s="589">
        <f t="shared" si="58"/>
        <v>6388431</v>
      </c>
      <c r="AS76" s="587">
        <f t="shared" si="58"/>
        <v>4597250</v>
      </c>
      <c r="AT76" s="587">
        <f t="shared" si="58"/>
        <v>73000</v>
      </c>
      <c r="AU76" s="587">
        <f t="shared" si="58"/>
        <v>0</v>
      </c>
      <c r="AV76" s="587">
        <f t="shared" si="58"/>
        <v>1578544</v>
      </c>
      <c r="AW76" s="587">
        <f t="shared" si="58"/>
        <v>91945</v>
      </c>
      <c r="AX76" s="587">
        <f t="shared" si="58"/>
        <v>47692</v>
      </c>
      <c r="AY76" s="588">
        <f t="shared" si="58"/>
        <v>11.5482</v>
      </c>
      <c r="AZ76" s="588">
        <f t="shared" si="58"/>
        <v>8</v>
      </c>
      <c r="BA76" s="590">
        <f t="shared" si="58"/>
        <v>3.5481999999999996</v>
      </c>
    </row>
    <row r="77" spans="1:53" ht="14.1" customHeight="1" x14ac:dyDescent="0.2">
      <c r="A77" s="591">
        <v>19</v>
      </c>
      <c r="B77" s="592">
        <v>2421</v>
      </c>
      <c r="C77" s="593">
        <v>600079163</v>
      </c>
      <c r="D77" s="592">
        <v>72743301</v>
      </c>
      <c r="E77" s="594" t="s">
        <v>123</v>
      </c>
      <c r="F77" s="591">
        <v>3111</v>
      </c>
      <c r="G77" s="594" t="s">
        <v>85</v>
      </c>
      <c r="H77" s="595" t="s">
        <v>86</v>
      </c>
      <c r="I77" s="501">
        <v>10055811</v>
      </c>
      <c r="J77" s="417">
        <v>7330641</v>
      </c>
      <c r="K77" s="526">
        <v>0</v>
      </c>
      <c r="L77" s="526">
        <v>0</v>
      </c>
      <c r="M77" s="481">
        <v>2477757</v>
      </c>
      <c r="N77" s="502">
        <v>146613</v>
      </c>
      <c r="O77" s="417">
        <v>100800</v>
      </c>
      <c r="P77" s="418">
        <v>16.946400000000001</v>
      </c>
      <c r="Q77" s="422">
        <v>12.741899999999999</v>
      </c>
      <c r="R77" s="692">
        <v>4.2045000000000003</v>
      </c>
      <c r="S77" s="505">
        <v>0</v>
      </c>
      <c r="T77" s="492">
        <v>0</v>
      </c>
      <c r="U77" s="492">
        <v>0</v>
      </c>
      <c r="V77" s="492">
        <v>0</v>
      </c>
      <c r="W77" s="492">
        <f>SUM(S77:V77)</f>
        <v>0</v>
      </c>
      <c r="X77" s="492">
        <v>0</v>
      </c>
      <c r="Y77" s="492">
        <v>0</v>
      </c>
      <c r="Z77" s="492">
        <f>SUM(X77:Y77)</f>
        <v>0</v>
      </c>
      <c r="AA77" s="492">
        <f>W77+Z77</f>
        <v>0</v>
      </c>
      <c r="AB77" s="179">
        <f t="shared" ref="AB77:AB140" si="60">ROUND((W77+X77)*33.8%,0)</f>
        <v>0</v>
      </c>
      <c r="AC77" s="755">
        <f>ROUND(W77*2%,0)</f>
        <v>0</v>
      </c>
      <c r="AD77" s="492">
        <v>0</v>
      </c>
      <c r="AE77" s="492">
        <v>0</v>
      </c>
      <c r="AF77" s="492">
        <f t="shared" ref="AF77:AF141" si="61">SUM(AD77:AE77)</f>
        <v>0</v>
      </c>
      <c r="AG77" s="492">
        <f t="shared" ref="AG77:AG141" si="62">AA77+AB77+AC77+AF77</f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>AH77+AJ77+AK77+AM77</f>
        <v>0</v>
      </c>
      <c r="AP77" s="507">
        <f>AI77+AL77+AN77</f>
        <v>0</v>
      </c>
      <c r="AQ77" s="508">
        <f t="shared" ref="AQ77:AQ141" si="63">SUM(AO77:AP77)</f>
        <v>0</v>
      </c>
      <c r="AR77" s="505">
        <f>I77+AG77</f>
        <v>10055811</v>
      </c>
      <c r="AS77" s="492">
        <f>J77+W77</f>
        <v>7330641</v>
      </c>
      <c r="AT77" s="492">
        <f>K77+Z77</f>
        <v>0</v>
      </c>
      <c r="AU77" s="492">
        <f>L77</f>
        <v>0</v>
      </c>
      <c r="AV77" s="492">
        <f>M77+AB77</f>
        <v>2477757</v>
      </c>
      <c r="AW77" s="492">
        <f>N77+AC77</f>
        <v>146613</v>
      </c>
      <c r="AX77" s="492">
        <f>O77+AF77</f>
        <v>100800</v>
      </c>
      <c r="AY77" s="507">
        <f>P77+AQ77</f>
        <v>16.946400000000001</v>
      </c>
      <c r="AZ77" s="507">
        <f>Q77+AO77</f>
        <v>12.741899999999999</v>
      </c>
      <c r="BA77" s="508">
        <f>R77+AP77</f>
        <v>4.2045000000000003</v>
      </c>
    </row>
    <row r="78" spans="1:53" ht="14.1" customHeight="1" x14ac:dyDescent="0.2">
      <c r="A78" s="591">
        <v>19</v>
      </c>
      <c r="B78" s="592">
        <v>2421</v>
      </c>
      <c r="C78" s="593">
        <v>600079163</v>
      </c>
      <c r="D78" s="592">
        <v>72743301</v>
      </c>
      <c r="E78" s="594" t="s">
        <v>123</v>
      </c>
      <c r="F78" s="591">
        <v>3141</v>
      </c>
      <c r="G78" s="594" t="s">
        <v>88</v>
      </c>
      <c r="H78" s="595" t="s">
        <v>82</v>
      </c>
      <c r="I78" s="501">
        <v>1370984</v>
      </c>
      <c r="J78" s="502">
        <v>1003411</v>
      </c>
      <c r="K78" s="481">
        <v>0</v>
      </c>
      <c r="L78" s="481">
        <v>0</v>
      </c>
      <c r="M78" s="481">
        <v>339153</v>
      </c>
      <c r="N78" s="502">
        <v>20068</v>
      </c>
      <c r="O78" s="502">
        <v>8352</v>
      </c>
      <c r="P78" s="418">
        <v>3.41</v>
      </c>
      <c r="Q78" s="503">
        <v>0</v>
      </c>
      <c r="R78" s="504">
        <v>3.41</v>
      </c>
      <c r="S78" s="505">
        <v>0</v>
      </c>
      <c r="T78" s="492">
        <v>0</v>
      </c>
      <c r="U78" s="492">
        <v>0</v>
      </c>
      <c r="V78" s="492">
        <v>0</v>
      </c>
      <c r="W78" s="492">
        <f>SUM(S78:V78)</f>
        <v>0</v>
      </c>
      <c r="X78" s="492">
        <v>0</v>
      </c>
      <c r="Y78" s="492">
        <v>0</v>
      </c>
      <c r="Z78" s="492">
        <f>SUM(X78:Y78)</f>
        <v>0</v>
      </c>
      <c r="AA78" s="492">
        <f>W78+Z78</f>
        <v>0</v>
      </c>
      <c r="AB78" s="179">
        <f t="shared" si="60"/>
        <v>0</v>
      </c>
      <c r="AC78" s="755">
        <f>ROUND(W78*2%,0)</f>
        <v>0</v>
      </c>
      <c r="AD78" s="492">
        <v>0</v>
      </c>
      <c r="AE78" s="492">
        <v>0</v>
      </c>
      <c r="AF78" s="492">
        <f t="shared" si="61"/>
        <v>0</v>
      </c>
      <c r="AG78" s="492">
        <f t="shared" si="62"/>
        <v>0</v>
      </c>
      <c r="AH78" s="507">
        <v>0</v>
      </c>
      <c r="AI78" s="507">
        <v>0</v>
      </c>
      <c r="AJ78" s="507">
        <v>0</v>
      </c>
      <c r="AK78" s="507">
        <v>0</v>
      </c>
      <c r="AL78" s="507">
        <v>0</v>
      </c>
      <c r="AM78" s="507">
        <v>0</v>
      </c>
      <c r="AN78" s="507">
        <v>0</v>
      </c>
      <c r="AO78" s="507">
        <f>AH78+AJ78+AK78+AM78</f>
        <v>0</v>
      </c>
      <c r="AP78" s="507">
        <f>AI78+AL78+AN78</f>
        <v>0</v>
      </c>
      <c r="AQ78" s="508">
        <f t="shared" si="63"/>
        <v>0</v>
      </c>
      <c r="AR78" s="505">
        <f>I78+AG78</f>
        <v>1370984</v>
      </c>
      <c r="AS78" s="492">
        <f>J78+W78</f>
        <v>1003411</v>
      </c>
      <c r="AT78" s="492">
        <f>K78+Z78</f>
        <v>0</v>
      </c>
      <c r="AU78" s="492">
        <f>L78</f>
        <v>0</v>
      </c>
      <c r="AV78" s="492">
        <f>M78+AB78</f>
        <v>339153</v>
      </c>
      <c r="AW78" s="492">
        <f>N78+AC78</f>
        <v>20068</v>
      </c>
      <c r="AX78" s="492">
        <f>O78+AF78</f>
        <v>8352</v>
      </c>
      <c r="AY78" s="507">
        <f>P78+AQ78</f>
        <v>3.41</v>
      </c>
      <c r="AZ78" s="507">
        <f>Q78+AO78</f>
        <v>0</v>
      </c>
      <c r="BA78" s="508">
        <f>R78+AP78</f>
        <v>3.41</v>
      </c>
    </row>
    <row r="79" spans="1:53" ht="14.1" customHeight="1" x14ac:dyDescent="0.2">
      <c r="A79" s="182">
        <v>19</v>
      </c>
      <c r="B79" s="180">
        <v>2421</v>
      </c>
      <c r="C79" s="181">
        <v>600079163</v>
      </c>
      <c r="D79" s="180">
        <v>72743301</v>
      </c>
      <c r="E79" s="584" t="s">
        <v>124</v>
      </c>
      <c r="F79" s="182"/>
      <c r="G79" s="584"/>
      <c r="H79" s="585"/>
      <c r="I79" s="586">
        <v>11426795</v>
      </c>
      <c r="J79" s="587">
        <v>8334052</v>
      </c>
      <c r="K79" s="587">
        <v>0</v>
      </c>
      <c r="L79" s="587">
        <v>0</v>
      </c>
      <c r="M79" s="587">
        <v>2816910</v>
      </c>
      <c r="N79" s="587">
        <v>166681</v>
      </c>
      <c r="O79" s="587">
        <v>109152</v>
      </c>
      <c r="P79" s="588">
        <v>20.356400000000001</v>
      </c>
      <c r="Q79" s="588">
        <v>12.741899999999999</v>
      </c>
      <c r="R79" s="590">
        <v>7.6145000000000005</v>
      </c>
      <c r="S79" s="589">
        <f t="shared" ref="S79:BA79" si="64">SUM(S77:S78)</f>
        <v>0</v>
      </c>
      <c r="T79" s="587">
        <f t="shared" si="64"/>
        <v>0</v>
      </c>
      <c r="U79" s="587">
        <f t="shared" si="64"/>
        <v>0</v>
      </c>
      <c r="V79" s="587">
        <f t="shared" si="64"/>
        <v>0</v>
      </c>
      <c r="W79" s="587">
        <f t="shared" si="64"/>
        <v>0</v>
      </c>
      <c r="X79" s="587">
        <f t="shared" si="64"/>
        <v>0</v>
      </c>
      <c r="Y79" s="587">
        <f t="shared" si="64"/>
        <v>0</v>
      </c>
      <c r="Z79" s="587">
        <f t="shared" si="64"/>
        <v>0</v>
      </c>
      <c r="AA79" s="587">
        <f t="shared" si="64"/>
        <v>0</v>
      </c>
      <c r="AB79" s="587">
        <f t="shared" si="64"/>
        <v>0</v>
      </c>
      <c r="AC79" s="589">
        <f t="shared" si="64"/>
        <v>0</v>
      </c>
      <c r="AD79" s="587">
        <f t="shared" si="64"/>
        <v>0</v>
      </c>
      <c r="AE79" s="587">
        <f t="shared" si="64"/>
        <v>0</v>
      </c>
      <c r="AF79" s="587">
        <f t="shared" si="64"/>
        <v>0</v>
      </c>
      <c r="AG79" s="587">
        <f t="shared" si="64"/>
        <v>0</v>
      </c>
      <c r="AH79" s="588">
        <f t="shared" si="64"/>
        <v>0</v>
      </c>
      <c r="AI79" s="588">
        <f t="shared" si="64"/>
        <v>0</v>
      </c>
      <c r="AJ79" s="588">
        <f t="shared" si="64"/>
        <v>0</v>
      </c>
      <c r="AK79" s="588">
        <f t="shared" ref="AK79:AL79" si="65">SUM(AK77:AK78)</f>
        <v>0</v>
      </c>
      <c r="AL79" s="588">
        <f t="shared" si="65"/>
        <v>0</v>
      </c>
      <c r="AM79" s="588">
        <f t="shared" si="64"/>
        <v>0</v>
      </c>
      <c r="AN79" s="588">
        <f t="shared" si="64"/>
        <v>0</v>
      </c>
      <c r="AO79" s="588">
        <f t="shared" si="64"/>
        <v>0</v>
      </c>
      <c r="AP79" s="588">
        <f t="shared" si="64"/>
        <v>0</v>
      </c>
      <c r="AQ79" s="590">
        <f t="shared" si="64"/>
        <v>0</v>
      </c>
      <c r="AR79" s="589">
        <f t="shared" si="64"/>
        <v>11426795</v>
      </c>
      <c r="AS79" s="587">
        <f t="shared" si="64"/>
        <v>8334052</v>
      </c>
      <c r="AT79" s="587">
        <f t="shared" si="64"/>
        <v>0</v>
      </c>
      <c r="AU79" s="587">
        <f t="shared" si="64"/>
        <v>0</v>
      </c>
      <c r="AV79" s="587">
        <f t="shared" si="64"/>
        <v>2816910</v>
      </c>
      <c r="AW79" s="587">
        <f t="shared" si="64"/>
        <v>166681</v>
      </c>
      <c r="AX79" s="587">
        <f t="shared" si="64"/>
        <v>109152</v>
      </c>
      <c r="AY79" s="588">
        <f t="shared" si="64"/>
        <v>20.356400000000001</v>
      </c>
      <c r="AZ79" s="588">
        <f t="shared" si="64"/>
        <v>12.741899999999999</v>
      </c>
      <c r="BA79" s="590">
        <f t="shared" si="64"/>
        <v>7.6145000000000005</v>
      </c>
    </row>
    <row r="80" spans="1:53" ht="14.1" customHeight="1" x14ac:dyDescent="0.2">
      <c r="A80" s="591">
        <v>20</v>
      </c>
      <c r="B80" s="592">
        <v>2419</v>
      </c>
      <c r="C80" s="593">
        <v>600079171</v>
      </c>
      <c r="D80" s="592">
        <v>72742500</v>
      </c>
      <c r="E80" s="594" t="s">
        <v>125</v>
      </c>
      <c r="F80" s="591">
        <v>3111</v>
      </c>
      <c r="G80" s="594" t="s">
        <v>85</v>
      </c>
      <c r="H80" s="595" t="s">
        <v>86</v>
      </c>
      <c r="I80" s="501">
        <v>5066800</v>
      </c>
      <c r="J80" s="417">
        <v>3694477</v>
      </c>
      <c r="K80" s="526">
        <v>0</v>
      </c>
      <c r="L80" s="526">
        <v>0</v>
      </c>
      <c r="M80" s="481">
        <v>1248733</v>
      </c>
      <c r="N80" s="502">
        <v>73890</v>
      </c>
      <c r="O80" s="417">
        <v>49700</v>
      </c>
      <c r="P80" s="418">
        <v>8.376100000000001</v>
      </c>
      <c r="Q80" s="422">
        <v>6.2419000000000002</v>
      </c>
      <c r="R80" s="692">
        <v>2.1341999999999999</v>
      </c>
      <c r="S80" s="505">
        <v>0</v>
      </c>
      <c r="T80" s="492">
        <v>0</v>
      </c>
      <c r="U80" s="492">
        <v>0</v>
      </c>
      <c r="V80" s="492">
        <v>0</v>
      </c>
      <c r="W80" s="492">
        <f>SUM(S80:V80)</f>
        <v>0</v>
      </c>
      <c r="X80" s="492">
        <v>0</v>
      </c>
      <c r="Y80" s="492">
        <v>0</v>
      </c>
      <c r="Z80" s="492">
        <f>SUM(X80:Y80)</f>
        <v>0</v>
      </c>
      <c r="AA80" s="492">
        <f>W80+Z80</f>
        <v>0</v>
      </c>
      <c r="AB80" s="179">
        <f t="shared" si="60"/>
        <v>0</v>
      </c>
      <c r="AC80" s="755">
        <f>ROUND(W80*2%,0)</f>
        <v>0</v>
      </c>
      <c r="AD80" s="492">
        <v>0</v>
      </c>
      <c r="AE80" s="492">
        <v>0</v>
      </c>
      <c r="AF80" s="492">
        <f t="shared" si="61"/>
        <v>0</v>
      </c>
      <c r="AG80" s="492">
        <f t="shared" si="62"/>
        <v>0</v>
      </c>
      <c r="AH80" s="507">
        <v>0</v>
      </c>
      <c r="AI80" s="507">
        <v>0</v>
      </c>
      <c r="AJ80" s="507">
        <v>0</v>
      </c>
      <c r="AK80" s="507">
        <v>0</v>
      </c>
      <c r="AL80" s="507">
        <v>0</v>
      </c>
      <c r="AM80" s="507">
        <v>0</v>
      </c>
      <c r="AN80" s="507">
        <v>0</v>
      </c>
      <c r="AO80" s="507">
        <f>AH80+AJ80+AK80+AM80</f>
        <v>0</v>
      </c>
      <c r="AP80" s="507">
        <f>AI80+AL80+AN80</f>
        <v>0</v>
      </c>
      <c r="AQ80" s="508">
        <f t="shared" si="63"/>
        <v>0</v>
      </c>
      <c r="AR80" s="505">
        <f>I80+AG80</f>
        <v>5066800</v>
      </c>
      <c r="AS80" s="492">
        <f>J80+W80</f>
        <v>3694477</v>
      </c>
      <c r="AT80" s="492">
        <f>K80+Z80</f>
        <v>0</v>
      </c>
      <c r="AU80" s="492">
        <f>L80</f>
        <v>0</v>
      </c>
      <c r="AV80" s="492">
        <f>M80+AB80</f>
        <v>1248733</v>
      </c>
      <c r="AW80" s="492">
        <f>N80+AC80</f>
        <v>73890</v>
      </c>
      <c r="AX80" s="492">
        <f>O80+AF80</f>
        <v>49700</v>
      </c>
      <c r="AY80" s="507">
        <f>P80+AQ80</f>
        <v>8.376100000000001</v>
      </c>
      <c r="AZ80" s="507">
        <f>Q80+AO80</f>
        <v>6.2419000000000002</v>
      </c>
      <c r="BA80" s="508">
        <f>R80+AP80</f>
        <v>2.1341999999999999</v>
      </c>
    </row>
    <row r="81" spans="1:53" ht="14.1" customHeight="1" x14ac:dyDescent="0.2">
      <c r="A81" s="591">
        <v>20</v>
      </c>
      <c r="B81" s="592">
        <v>2419</v>
      </c>
      <c r="C81" s="593">
        <v>600079171</v>
      </c>
      <c r="D81" s="592">
        <v>72742500</v>
      </c>
      <c r="E81" s="594" t="s">
        <v>125</v>
      </c>
      <c r="F81" s="591">
        <v>3141</v>
      </c>
      <c r="G81" s="594" t="s">
        <v>88</v>
      </c>
      <c r="H81" s="595" t="s">
        <v>82</v>
      </c>
      <c r="I81" s="501">
        <v>807538</v>
      </c>
      <c r="J81" s="502">
        <v>590910</v>
      </c>
      <c r="K81" s="481">
        <v>720</v>
      </c>
      <c r="L81" s="481">
        <v>0</v>
      </c>
      <c r="M81" s="481">
        <v>199971</v>
      </c>
      <c r="N81" s="502">
        <v>11819</v>
      </c>
      <c r="O81" s="502">
        <v>4118</v>
      </c>
      <c r="P81" s="418">
        <v>2.0099999999999998</v>
      </c>
      <c r="Q81" s="503">
        <v>0</v>
      </c>
      <c r="R81" s="504">
        <v>2.0099999999999998</v>
      </c>
      <c r="S81" s="505">
        <v>0</v>
      </c>
      <c r="T81" s="492">
        <v>0</v>
      </c>
      <c r="U81" s="492">
        <v>0</v>
      </c>
      <c r="V81" s="492">
        <v>0</v>
      </c>
      <c r="W81" s="492">
        <f>SUM(S81:V81)</f>
        <v>0</v>
      </c>
      <c r="X81" s="492">
        <v>0</v>
      </c>
      <c r="Y81" s="492">
        <v>0</v>
      </c>
      <c r="Z81" s="492">
        <f>SUM(X81:Y81)</f>
        <v>0</v>
      </c>
      <c r="AA81" s="492">
        <f>W81+Z81</f>
        <v>0</v>
      </c>
      <c r="AB81" s="179">
        <f t="shared" si="60"/>
        <v>0</v>
      </c>
      <c r="AC81" s="755">
        <f>ROUND(W81*2%,0)</f>
        <v>0</v>
      </c>
      <c r="AD81" s="492">
        <v>0</v>
      </c>
      <c r="AE81" s="492">
        <v>0</v>
      </c>
      <c r="AF81" s="492">
        <f t="shared" si="61"/>
        <v>0</v>
      </c>
      <c r="AG81" s="492">
        <f t="shared" si="62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>AH81+AJ81+AK81+AM81</f>
        <v>0</v>
      </c>
      <c r="AP81" s="507">
        <f>AI81+AL81+AN81</f>
        <v>0</v>
      </c>
      <c r="AQ81" s="508">
        <f t="shared" si="63"/>
        <v>0</v>
      </c>
      <c r="AR81" s="505">
        <f>I81+AG81</f>
        <v>807538</v>
      </c>
      <c r="AS81" s="492">
        <f>J81+W81</f>
        <v>590910</v>
      </c>
      <c r="AT81" s="492">
        <f>K81+Z81</f>
        <v>720</v>
      </c>
      <c r="AU81" s="492">
        <f>L81</f>
        <v>0</v>
      </c>
      <c r="AV81" s="492">
        <f>M81+AB81</f>
        <v>199971</v>
      </c>
      <c r="AW81" s="492">
        <f>N81+AC81</f>
        <v>11819</v>
      </c>
      <c r="AX81" s="492">
        <f>O81+AF81</f>
        <v>4118</v>
      </c>
      <c r="AY81" s="507">
        <f>P81+AQ81</f>
        <v>2.0099999999999998</v>
      </c>
      <c r="AZ81" s="507">
        <f>Q81+AO81</f>
        <v>0</v>
      </c>
      <c r="BA81" s="508">
        <f>R81+AP81</f>
        <v>2.0099999999999998</v>
      </c>
    </row>
    <row r="82" spans="1:53" ht="14.1" customHeight="1" x14ac:dyDescent="0.2">
      <c r="A82" s="182">
        <v>20</v>
      </c>
      <c r="B82" s="180">
        <v>2419</v>
      </c>
      <c r="C82" s="181">
        <v>600079171</v>
      </c>
      <c r="D82" s="180">
        <v>72742500</v>
      </c>
      <c r="E82" s="584" t="s">
        <v>126</v>
      </c>
      <c r="F82" s="182"/>
      <c r="G82" s="584"/>
      <c r="H82" s="585"/>
      <c r="I82" s="586">
        <v>5874338</v>
      </c>
      <c r="J82" s="587">
        <v>4285387</v>
      </c>
      <c r="K82" s="587">
        <v>720</v>
      </c>
      <c r="L82" s="587">
        <v>0</v>
      </c>
      <c r="M82" s="587">
        <v>1448704</v>
      </c>
      <c r="N82" s="587">
        <v>85709</v>
      </c>
      <c r="O82" s="587">
        <v>53818</v>
      </c>
      <c r="P82" s="588">
        <v>10.386100000000001</v>
      </c>
      <c r="Q82" s="588">
        <v>6.2419000000000002</v>
      </c>
      <c r="R82" s="590">
        <v>4.1441999999999997</v>
      </c>
      <c r="S82" s="589">
        <f t="shared" ref="S82:BA82" si="66">SUM(S80:S81)</f>
        <v>0</v>
      </c>
      <c r="T82" s="587">
        <f t="shared" si="66"/>
        <v>0</v>
      </c>
      <c r="U82" s="587">
        <f t="shared" si="66"/>
        <v>0</v>
      </c>
      <c r="V82" s="587">
        <f t="shared" si="66"/>
        <v>0</v>
      </c>
      <c r="W82" s="587">
        <f t="shared" si="66"/>
        <v>0</v>
      </c>
      <c r="X82" s="587">
        <f t="shared" si="66"/>
        <v>0</v>
      </c>
      <c r="Y82" s="587">
        <f t="shared" si="66"/>
        <v>0</v>
      </c>
      <c r="Z82" s="587">
        <f t="shared" si="66"/>
        <v>0</v>
      </c>
      <c r="AA82" s="587">
        <f t="shared" si="66"/>
        <v>0</v>
      </c>
      <c r="AB82" s="587">
        <f t="shared" si="66"/>
        <v>0</v>
      </c>
      <c r="AC82" s="589">
        <f t="shared" si="66"/>
        <v>0</v>
      </c>
      <c r="AD82" s="587">
        <f t="shared" si="66"/>
        <v>0</v>
      </c>
      <c r="AE82" s="587">
        <f t="shared" si="66"/>
        <v>0</v>
      </c>
      <c r="AF82" s="587">
        <f t="shared" si="66"/>
        <v>0</v>
      </c>
      <c r="AG82" s="587">
        <f t="shared" si="66"/>
        <v>0</v>
      </c>
      <c r="AH82" s="588">
        <f t="shared" si="66"/>
        <v>0</v>
      </c>
      <c r="AI82" s="588">
        <f t="shared" si="66"/>
        <v>0</v>
      </c>
      <c r="AJ82" s="588">
        <f t="shared" si="66"/>
        <v>0</v>
      </c>
      <c r="AK82" s="588">
        <f t="shared" ref="AK82:AL82" si="67">SUM(AK80:AK81)</f>
        <v>0</v>
      </c>
      <c r="AL82" s="588">
        <f t="shared" si="67"/>
        <v>0</v>
      </c>
      <c r="AM82" s="588">
        <f t="shared" si="66"/>
        <v>0</v>
      </c>
      <c r="AN82" s="588">
        <f t="shared" si="66"/>
        <v>0</v>
      </c>
      <c r="AO82" s="588">
        <f t="shared" si="66"/>
        <v>0</v>
      </c>
      <c r="AP82" s="588">
        <f t="shared" si="66"/>
        <v>0</v>
      </c>
      <c r="AQ82" s="590">
        <f t="shared" si="66"/>
        <v>0</v>
      </c>
      <c r="AR82" s="589">
        <f t="shared" si="66"/>
        <v>5874338</v>
      </c>
      <c r="AS82" s="587">
        <f t="shared" si="66"/>
        <v>4285387</v>
      </c>
      <c r="AT82" s="587">
        <f t="shared" si="66"/>
        <v>720</v>
      </c>
      <c r="AU82" s="587">
        <f t="shared" si="66"/>
        <v>0</v>
      </c>
      <c r="AV82" s="587">
        <f t="shared" si="66"/>
        <v>1448704</v>
      </c>
      <c r="AW82" s="587">
        <f t="shared" si="66"/>
        <v>85709</v>
      </c>
      <c r="AX82" s="587">
        <f t="shared" si="66"/>
        <v>53818</v>
      </c>
      <c r="AY82" s="588">
        <f t="shared" si="66"/>
        <v>10.386100000000001</v>
      </c>
      <c r="AZ82" s="588">
        <f t="shared" si="66"/>
        <v>6.2419000000000002</v>
      </c>
      <c r="BA82" s="590">
        <f t="shared" si="66"/>
        <v>4.1441999999999997</v>
      </c>
    </row>
    <row r="83" spans="1:53" ht="14.1" customHeight="1" x14ac:dyDescent="0.2">
      <c r="A83" s="591">
        <v>21</v>
      </c>
      <c r="B83" s="592">
        <v>2430</v>
      </c>
      <c r="C83" s="593">
        <v>600079180</v>
      </c>
      <c r="D83" s="592">
        <v>46747532</v>
      </c>
      <c r="E83" s="594" t="s">
        <v>127</v>
      </c>
      <c r="F83" s="591">
        <v>3111</v>
      </c>
      <c r="G83" s="594" t="s">
        <v>85</v>
      </c>
      <c r="H83" s="595" t="s">
        <v>86</v>
      </c>
      <c r="I83" s="501">
        <v>4772019</v>
      </c>
      <c r="J83" s="417">
        <v>3482046</v>
      </c>
      <c r="K83" s="526">
        <v>0</v>
      </c>
      <c r="L83" s="526">
        <v>0</v>
      </c>
      <c r="M83" s="481">
        <v>1176932</v>
      </c>
      <c r="N83" s="502">
        <v>69641</v>
      </c>
      <c r="O83" s="417">
        <v>43400</v>
      </c>
      <c r="P83" s="418">
        <v>7.9841999999999995</v>
      </c>
      <c r="Q83" s="422">
        <v>6</v>
      </c>
      <c r="R83" s="692">
        <v>1.9842</v>
      </c>
      <c r="S83" s="505">
        <v>0</v>
      </c>
      <c r="T83" s="492">
        <v>0</v>
      </c>
      <c r="U83" s="492">
        <v>0</v>
      </c>
      <c r="V83" s="492">
        <v>0</v>
      </c>
      <c r="W83" s="492">
        <f>SUM(S83:V83)</f>
        <v>0</v>
      </c>
      <c r="X83" s="492">
        <v>0</v>
      </c>
      <c r="Y83" s="492">
        <v>0</v>
      </c>
      <c r="Z83" s="492">
        <f>SUM(X83:Y83)</f>
        <v>0</v>
      </c>
      <c r="AA83" s="492">
        <f>W83+Z83</f>
        <v>0</v>
      </c>
      <c r="AB83" s="179">
        <f t="shared" si="60"/>
        <v>0</v>
      </c>
      <c r="AC83" s="755">
        <f>ROUND(W83*2%,0)</f>
        <v>0</v>
      </c>
      <c r="AD83" s="492">
        <v>0</v>
      </c>
      <c r="AE83" s="492">
        <v>0</v>
      </c>
      <c r="AF83" s="492">
        <f t="shared" si="61"/>
        <v>0</v>
      </c>
      <c r="AG83" s="492">
        <f t="shared" si="62"/>
        <v>0</v>
      </c>
      <c r="AH83" s="507">
        <v>0</v>
      </c>
      <c r="AI83" s="507">
        <v>0</v>
      </c>
      <c r="AJ83" s="507">
        <v>0</v>
      </c>
      <c r="AK83" s="507">
        <v>0</v>
      </c>
      <c r="AL83" s="507">
        <v>0</v>
      </c>
      <c r="AM83" s="507">
        <v>0</v>
      </c>
      <c r="AN83" s="507">
        <v>0</v>
      </c>
      <c r="AO83" s="507">
        <f>AH83+AJ83+AK83+AM83</f>
        <v>0</v>
      </c>
      <c r="AP83" s="507">
        <f>AI83+AL83+AN83</f>
        <v>0</v>
      </c>
      <c r="AQ83" s="508">
        <f t="shared" si="63"/>
        <v>0</v>
      </c>
      <c r="AR83" s="505">
        <f>I83+AG83</f>
        <v>4772019</v>
      </c>
      <c r="AS83" s="492">
        <f>J83+W83</f>
        <v>3482046</v>
      </c>
      <c r="AT83" s="492">
        <f>K83+Z83</f>
        <v>0</v>
      </c>
      <c r="AU83" s="492">
        <f>L83</f>
        <v>0</v>
      </c>
      <c r="AV83" s="492">
        <f t="shared" ref="AV83:AW85" si="68">M83+AB83</f>
        <v>1176932</v>
      </c>
      <c r="AW83" s="492">
        <f t="shared" si="68"/>
        <v>69641</v>
      </c>
      <c r="AX83" s="492">
        <f>O83+AF83</f>
        <v>43400</v>
      </c>
      <c r="AY83" s="507">
        <f>P83+AQ83</f>
        <v>7.9841999999999995</v>
      </c>
      <c r="AZ83" s="507">
        <f t="shared" ref="AZ83:BA85" si="69">Q83+AO83</f>
        <v>6</v>
      </c>
      <c r="BA83" s="508">
        <f t="shared" si="69"/>
        <v>1.9842</v>
      </c>
    </row>
    <row r="84" spans="1:53" ht="14.1" customHeight="1" x14ac:dyDescent="0.2">
      <c r="A84" s="591">
        <v>21</v>
      </c>
      <c r="B84" s="592">
        <v>2430</v>
      </c>
      <c r="C84" s="593">
        <v>600079180</v>
      </c>
      <c r="D84" s="592">
        <v>46747532</v>
      </c>
      <c r="E84" s="594" t="s">
        <v>127</v>
      </c>
      <c r="F84" s="591">
        <v>3111</v>
      </c>
      <c r="G84" s="210" t="s">
        <v>91</v>
      </c>
      <c r="H84" s="595" t="s">
        <v>82</v>
      </c>
      <c r="I84" s="501">
        <v>230590</v>
      </c>
      <c r="J84" s="502">
        <v>169801</v>
      </c>
      <c r="K84" s="481">
        <v>0</v>
      </c>
      <c r="L84" s="481">
        <v>0</v>
      </c>
      <c r="M84" s="481">
        <v>57393</v>
      </c>
      <c r="N84" s="502">
        <v>3396</v>
      </c>
      <c r="O84" s="502">
        <v>0</v>
      </c>
      <c r="P84" s="418">
        <v>0.5</v>
      </c>
      <c r="Q84" s="503">
        <v>0.5</v>
      </c>
      <c r="R84" s="504">
        <v>0</v>
      </c>
      <c r="S84" s="505">
        <v>0</v>
      </c>
      <c r="T84" s="492">
        <v>0</v>
      </c>
      <c r="U84" s="492">
        <v>0</v>
      </c>
      <c r="V84" s="492">
        <v>0</v>
      </c>
      <c r="W84" s="492">
        <f>SUM(S84:V84)</f>
        <v>0</v>
      </c>
      <c r="X84" s="492">
        <v>0</v>
      </c>
      <c r="Y84" s="492">
        <v>0</v>
      </c>
      <c r="Z84" s="492">
        <f>SUM(X84:Y84)</f>
        <v>0</v>
      </c>
      <c r="AA84" s="492">
        <f>W84+Z84</f>
        <v>0</v>
      </c>
      <c r="AB84" s="179">
        <f t="shared" si="60"/>
        <v>0</v>
      </c>
      <c r="AC84" s="755">
        <f>ROUND(W84*2%,0)</f>
        <v>0</v>
      </c>
      <c r="AD84" s="492">
        <v>0</v>
      </c>
      <c r="AE84" s="492">
        <v>0</v>
      </c>
      <c r="AF84" s="492">
        <f t="shared" si="61"/>
        <v>0</v>
      </c>
      <c r="AG84" s="492">
        <f t="shared" si="62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>AH84+AJ84+AK84+AM84</f>
        <v>0</v>
      </c>
      <c r="AP84" s="507">
        <f>AI84+AL84+AN84</f>
        <v>0</v>
      </c>
      <c r="AQ84" s="508">
        <f t="shared" si="63"/>
        <v>0</v>
      </c>
      <c r="AR84" s="505">
        <f>I84+AG84</f>
        <v>230590</v>
      </c>
      <c r="AS84" s="492">
        <f>J84+W84</f>
        <v>169801</v>
      </c>
      <c r="AT84" s="492">
        <f>K84+Z84</f>
        <v>0</v>
      </c>
      <c r="AU84" s="492">
        <f>L84</f>
        <v>0</v>
      </c>
      <c r="AV84" s="492">
        <f t="shared" si="68"/>
        <v>57393</v>
      </c>
      <c r="AW84" s="492">
        <f t="shared" si="68"/>
        <v>3396</v>
      </c>
      <c r="AX84" s="492">
        <f>O84+AF84</f>
        <v>0</v>
      </c>
      <c r="AY84" s="507">
        <f>P84+AQ84</f>
        <v>0.5</v>
      </c>
      <c r="AZ84" s="507">
        <f t="shared" si="69"/>
        <v>0.5</v>
      </c>
      <c r="BA84" s="508">
        <f t="shared" si="69"/>
        <v>0</v>
      </c>
    </row>
    <row r="85" spans="1:53" ht="14.1" customHeight="1" x14ac:dyDescent="0.2">
      <c r="A85" s="591">
        <v>21</v>
      </c>
      <c r="B85" s="592">
        <v>2430</v>
      </c>
      <c r="C85" s="593">
        <v>600079180</v>
      </c>
      <c r="D85" s="592">
        <v>46747532</v>
      </c>
      <c r="E85" s="594" t="s">
        <v>127</v>
      </c>
      <c r="F85" s="591">
        <v>3141</v>
      </c>
      <c r="G85" s="594" t="s">
        <v>88</v>
      </c>
      <c r="H85" s="595" t="s">
        <v>82</v>
      </c>
      <c r="I85" s="501">
        <v>736975</v>
      </c>
      <c r="J85" s="502">
        <v>540043</v>
      </c>
      <c r="K85" s="481">
        <v>0</v>
      </c>
      <c r="L85" s="481">
        <v>0</v>
      </c>
      <c r="M85" s="481">
        <v>182535</v>
      </c>
      <c r="N85" s="502">
        <v>10801</v>
      </c>
      <c r="O85" s="502">
        <v>3596</v>
      </c>
      <c r="P85" s="418">
        <v>1.84</v>
      </c>
      <c r="Q85" s="503">
        <v>0</v>
      </c>
      <c r="R85" s="504">
        <v>1.84</v>
      </c>
      <c r="S85" s="505">
        <v>0</v>
      </c>
      <c r="T85" s="492">
        <v>0</v>
      </c>
      <c r="U85" s="492">
        <v>0</v>
      </c>
      <c r="V85" s="492">
        <v>0</v>
      </c>
      <c r="W85" s="492">
        <f>SUM(S85:V85)</f>
        <v>0</v>
      </c>
      <c r="X85" s="492">
        <v>0</v>
      </c>
      <c r="Y85" s="492">
        <v>0</v>
      </c>
      <c r="Z85" s="492">
        <f>SUM(X85:Y85)</f>
        <v>0</v>
      </c>
      <c r="AA85" s="492">
        <f>W85+Z85</f>
        <v>0</v>
      </c>
      <c r="AB85" s="179">
        <f t="shared" si="60"/>
        <v>0</v>
      </c>
      <c r="AC85" s="755">
        <f>ROUND(W85*2%,0)</f>
        <v>0</v>
      </c>
      <c r="AD85" s="492">
        <v>0</v>
      </c>
      <c r="AE85" s="492">
        <v>0</v>
      </c>
      <c r="AF85" s="492">
        <f t="shared" si="61"/>
        <v>0</v>
      </c>
      <c r="AG85" s="492">
        <f t="shared" si="62"/>
        <v>0</v>
      </c>
      <c r="AH85" s="507">
        <v>0</v>
      </c>
      <c r="AI85" s="507">
        <v>0</v>
      </c>
      <c r="AJ85" s="507">
        <v>0</v>
      </c>
      <c r="AK85" s="507">
        <v>0</v>
      </c>
      <c r="AL85" s="507">
        <v>0</v>
      </c>
      <c r="AM85" s="507">
        <v>0</v>
      </c>
      <c r="AN85" s="507">
        <v>0</v>
      </c>
      <c r="AO85" s="507">
        <f>AH85+AJ85+AK85+AM85</f>
        <v>0</v>
      </c>
      <c r="AP85" s="507">
        <f>AI85+AL85+AN85</f>
        <v>0</v>
      </c>
      <c r="AQ85" s="508">
        <f t="shared" si="63"/>
        <v>0</v>
      </c>
      <c r="AR85" s="505">
        <f>I85+AG85</f>
        <v>736975</v>
      </c>
      <c r="AS85" s="492">
        <f>J85+W85</f>
        <v>540043</v>
      </c>
      <c r="AT85" s="492">
        <f>K85+Z85</f>
        <v>0</v>
      </c>
      <c r="AU85" s="492">
        <f>L85</f>
        <v>0</v>
      </c>
      <c r="AV85" s="492">
        <f t="shared" si="68"/>
        <v>182535</v>
      </c>
      <c r="AW85" s="492">
        <f t="shared" si="68"/>
        <v>10801</v>
      </c>
      <c r="AX85" s="492">
        <f>O85+AF85</f>
        <v>3596</v>
      </c>
      <c r="AY85" s="507">
        <f>P85+AQ85</f>
        <v>1.84</v>
      </c>
      <c r="AZ85" s="507">
        <f t="shared" si="69"/>
        <v>0</v>
      </c>
      <c r="BA85" s="508">
        <f t="shared" si="69"/>
        <v>1.84</v>
      </c>
    </row>
    <row r="86" spans="1:53" ht="14.1" customHeight="1" x14ac:dyDescent="0.2">
      <c r="A86" s="182">
        <v>21</v>
      </c>
      <c r="B86" s="180">
        <v>2430</v>
      </c>
      <c r="C86" s="181">
        <v>600079180</v>
      </c>
      <c r="D86" s="180">
        <v>46747532</v>
      </c>
      <c r="E86" s="584" t="s">
        <v>128</v>
      </c>
      <c r="F86" s="182"/>
      <c r="G86" s="584"/>
      <c r="H86" s="585"/>
      <c r="I86" s="586">
        <v>5739584</v>
      </c>
      <c r="J86" s="587">
        <v>4191890</v>
      </c>
      <c r="K86" s="587">
        <v>0</v>
      </c>
      <c r="L86" s="587">
        <v>0</v>
      </c>
      <c r="M86" s="587">
        <v>1416860</v>
      </c>
      <c r="N86" s="587">
        <v>83838</v>
      </c>
      <c r="O86" s="587">
        <v>46996</v>
      </c>
      <c r="P86" s="588">
        <v>10.324199999999999</v>
      </c>
      <c r="Q86" s="588">
        <v>6.5</v>
      </c>
      <c r="R86" s="590">
        <v>3.8242000000000003</v>
      </c>
      <c r="S86" s="589">
        <f t="shared" ref="S86:BA86" si="70">SUM(S83:S85)</f>
        <v>0</v>
      </c>
      <c r="T86" s="587">
        <f t="shared" si="70"/>
        <v>0</v>
      </c>
      <c r="U86" s="587">
        <f t="shared" si="70"/>
        <v>0</v>
      </c>
      <c r="V86" s="587">
        <f t="shared" si="70"/>
        <v>0</v>
      </c>
      <c r="W86" s="587">
        <f t="shared" si="70"/>
        <v>0</v>
      </c>
      <c r="X86" s="587">
        <f t="shared" si="70"/>
        <v>0</v>
      </c>
      <c r="Y86" s="587">
        <f t="shared" si="70"/>
        <v>0</v>
      </c>
      <c r="Z86" s="587">
        <f t="shared" si="70"/>
        <v>0</v>
      </c>
      <c r="AA86" s="587">
        <f t="shared" si="70"/>
        <v>0</v>
      </c>
      <c r="AB86" s="587">
        <f t="shared" si="70"/>
        <v>0</v>
      </c>
      <c r="AC86" s="589">
        <f t="shared" si="70"/>
        <v>0</v>
      </c>
      <c r="AD86" s="587">
        <f t="shared" si="70"/>
        <v>0</v>
      </c>
      <c r="AE86" s="587">
        <f t="shared" si="70"/>
        <v>0</v>
      </c>
      <c r="AF86" s="587">
        <f t="shared" si="70"/>
        <v>0</v>
      </c>
      <c r="AG86" s="587">
        <f t="shared" si="70"/>
        <v>0</v>
      </c>
      <c r="AH86" s="588">
        <f t="shared" si="70"/>
        <v>0</v>
      </c>
      <c r="AI86" s="588">
        <f t="shared" si="70"/>
        <v>0</v>
      </c>
      <c r="AJ86" s="588">
        <f t="shared" si="70"/>
        <v>0</v>
      </c>
      <c r="AK86" s="588">
        <f t="shared" ref="AK86:AL86" si="71">SUM(AK83:AK85)</f>
        <v>0</v>
      </c>
      <c r="AL86" s="588">
        <f t="shared" si="71"/>
        <v>0</v>
      </c>
      <c r="AM86" s="588">
        <f t="shared" si="70"/>
        <v>0</v>
      </c>
      <c r="AN86" s="588">
        <f t="shared" si="70"/>
        <v>0</v>
      </c>
      <c r="AO86" s="588">
        <f t="shared" si="70"/>
        <v>0</v>
      </c>
      <c r="AP86" s="588">
        <f t="shared" si="70"/>
        <v>0</v>
      </c>
      <c r="AQ86" s="590">
        <f t="shared" si="70"/>
        <v>0</v>
      </c>
      <c r="AR86" s="589">
        <f t="shared" si="70"/>
        <v>5739584</v>
      </c>
      <c r="AS86" s="587">
        <f t="shared" si="70"/>
        <v>4191890</v>
      </c>
      <c r="AT86" s="587">
        <f t="shared" si="70"/>
        <v>0</v>
      </c>
      <c r="AU86" s="587">
        <f t="shared" si="70"/>
        <v>0</v>
      </c>
      <c r="AV86" s="587">
        <f t="shared" si="70"/>
        <v>1416860</v>
      </c>
      <c r="AW86" s="587">
        <f t="shared" si="70"/>
        <v>83838</v>
      </c>
      <c r="AX86" s="587">
        <f t="shared" si="70"/>
        <v>46996</v>
      </c>
      <c r="AY86" s="588">
        <f t="shared" si="70"/>
        <v>10.324199999999999</v>
      </c>
      <c r="AZ86" s="588">
        <f t="shared" si="70"/>
        <v>6.5</v>
      </c>
      <c r="BA86" s="590">
        <f t="shared" si="70"/>
        <v>3.8242000000000003</v>
      </c>
    </row>
    <row r="87" spans="1:53" ht="14.1" customHeight="1" x14ac:dyDescent="0.2">
      <c r="A87" s="591">
        <v>22</v>
      </c>
      <c r="B87" s="592">
        <v>2409</v>
      </c>
      <c r="C87" s="593">
        <v>600079635</v>
      </c>
      <c r="D87" s="592">
        <v>72742747</v>
      </c>
      <c r="E87" s="594" t="s">
        <v>129</v>
      </c>
      <c r="F87" s="591">
        <v>3111</v>
      </c>
      <c r="G87" s="594" t="s">
        <v>85</v>
      </c>
      <c r="H87" s="595" t="s">
        <v>86</v>
      </c>
      <c r="I87" s="501">
        <v>7392065</v>
      </c>
      <c r="J87" s="417">
        <v>5392831</v>
      </c>
      <c r="K87" s="526">
        <v>0</v>
      </c>
      <c r="L87" s="526">
        <v>0</v>
      </c>
      <c r="M87" s="481">
        <v>1822777</v>
      </c>
      <c r="N87" s="502">
        <v>107857</v>
      </c>
      <c r="O87" s="417">
        <v>68600</v>
      </c>
      <c r="P87" s="418">
        <v>12.2037</v>
      </c>
      <c r="Q87" s="422">
        <v>8.9354999999999993</v>
      </c>
      <c r="R87" s="692">
        <v>3.2681999999999998</v>
      </c>
      <c r="S87" s="505">
        <v>0</v>
      </c>
      <c r="T87" s="492">
        <v>0</v>
      </c>
      <c r="U87" s="492">
        <v>0</v>
      </c>
      <c r="V87" s="492">
        <v>0</v>
      </c>
      <c r="W87" s="492">
        <f>SUM(S87:V87)</f>
        <v>0</v>
      </c>
      <c r="X87" s="492">
        <v>0</v>
      </c>
      <c r="Y87" s="492">
        <v>0</v>
      </c>
      <c r="Z87" s="492">
        <f>SUM(X87:Y87)</f>
        <v>0</v>
      </c>
      <c r="AA87" s="492">
        <f>W87+Z87</f>
        <v>0</v>
      </c>
      <c r="AB87" s="179">
        <f t="shared" si="60"/>
        <v>0</v>
      </c>
      <c r="AC87" s="755">
        <f>ROUND(W87*2%,0)</f>
        <v>0</v>
      </c>
      <c r="AD87" s="492">
        <v>0</v>
      </c>
      <c r="AE87" s="492">
        <v>0</v>
      </c>
      <c r="AF87" s="492">
        <f t="shared" si="61"/>
        <v>0</v>
      </c>
      <c r="AG87" s="492">
        <f t="shared" si="62"/>
        <v>0</v>
      </c>
      <c r="AH87" s="507">
        <v>0</v>
      </c>
      <c r="AI87" s="507">
        <v>0</v>
      </c>
      <c r="AJ87" s="507">
        <v>0</v>
      </c>
      <c r="AK87" s="507">
        <v>0</v>
      </c>
      <c r="AL87" s="507">
        <v>0</v>
      </c>
      <c r="AM87" s="507">
        <v>0</v>
      </c>
      <c r="AN87" s="507">
        <v>0</v>
      </c>
      <c r="AO87" s="507">
        <f>AH87+AJ87+AK87+AM87</f>
        <v>0</v>
      </c>
      <c r="AP87" s="507">
        <f>AI87+AL87+AN87</f>
        <v>0</v>
      </c>
      <c r="AQ87" s="508">
        <f t="shared" si="63"/>
        <v>0</v>
      </c>
      <c r="AR87" s="505">
        <f>I87+AG87</f>
        <v>7392065</v>
      </c>
      <c r="AS87" s="492">
        <f>J87+W87</f>
        <v>5392831</v>
      </c>
      <c r="AT87" s="492">
        <f>K87+Z87</f>
        <v>0</v>
      </c>
      <c r="AU87" s="492">
        <f>L87</f>
        <v>0</v>
      </c>
      <c r="AV87" s="492">
        <f>M87+AB87</f>
        <v>1822777</v>
      </c>
      <c r="AW87" s="492">
        <f>N87+AC87</f>
        <v>107857</v>
      </c>
      <c r="AX87" s="492">
        <f>O87+AF87</f>
        <v>68600</v>
      </c>
      <c r="AY87" s="507">
        <f>P87+AQ87</f>
        <v>12.2037</v>
      </c>
      <c r="AZ87" s="507">
        <f>Q87+AO87</f>
        <v>8.9354999999999993</v>
      </c>
      <c r="BA87" s="508">
        <f>R87+AP87</f>
        <v>3.2681999999999998</v>
      </c>
    </row>
    <row r="88" spans="1:53" ht="14.1" customHeight="1" x14ac:dyDescent="0.2">
      <c r="A88" s="591">
        <v>22</v>
      </c>
      <c r="B88" s="592">
        <v>2409</v>
      </c>
      <c r="C88" s="593">
        <v>600079635</v>
      </c>
      <c r="D88" s="592">
        <v>72742747</v>
      </c>
      <c r="E88" s="594" t="s">
        <v>129</v>
      </c>
      <c r="F88" s="591">
        <v>3141</v>
      </c>
      <c r="G88" s="594" t="s">
        <v>88</v>
      </c>
      <c r="H88" s="595" t="s">
        <v>82</v>
      </c>
      <c r="I88" s="501">
        <v>1273579</v>
      </c>
      <c r="J88" s="502">
        <v>913858</v>
      </c>
      <c r="K88" s="481">
        <v>20000</v>
      </c>
      <c r="L88" s="481">
        <v>0</v>
      </c>
      <c r="M88" s="481">
        <v>315644</v>
      </c>
      <c r="N88" s="502">
        <v>18277</v>
      </c>
      <c r="O88" s="502">
        <v>5800</v>
      </c>
      <c r="P88" s="418">
        <v>3.18</v>
      </c>
      <c r="Q88" s="503">
        <v>0</v>
      </c>
      <c r="R88" s="504">
        <v>3.18</v>
      </c>
      <c r="S88" s="505">
        <v>0</v>
      </c>
      <c r="T88" s="492">
        <v>0</v>
      </c>
      <c r="U88" s="492">
        <v>-4283</v>
      </c>
      <c r="V88" s="492">
        <v>0</v>
      </c>
      <c r="W88" s="492">
        <f>SUM(S88:V88)</f>
        <v>-4283</v>
      </c>
      <c r="X88" s="492">
        <v>0</v>
      </c>
      <c r="Y88" s="492">
        <v>0</v>
      </c>
      <c r="Z88" s="492">
        <f>SUM(X88:Y88)</f>
        <v>0</v>
      </c>
      <c r="AA88" s="492">
        <f>W88+Z88</f>
        <v>-4283</v>
      </c>
      <c r="AB88" s="179">
        <f t="shared" si="60"/>
        <v>-1448</v>
      </c>
      <c r="AC88" s="755">
        <f>ROUND(W88*2%,0)</f>
        <v>-86</v>
      </c>
      <c r="AD88" s="492">
        <v>0</v>
      </c>
      <c r="AE88" s="492">
        <v>0</v>
      </c>
      <c r="AF88" s="492">
        <f t="shared" si="61"/>
        <v>0</v>
      </c>
      <c r="AG88" s="492">
        <f t="shared" si="62"/>
        <v>-5817</v>
      </c>
      <c r="AH88" s="507">
        <v>0</v>
      </c>
      <c r="AI88" s="507">
        <v>0</v>
      </c>
      <c r="AJ88" s="507">
        <v>0</v>
      </c>
      <c r="AK88" s="507">
        <v>0</v>
      </c>
      <c r="AL88" s="507">
        <v>-0.02</v>
      </c>
      <c r="AM88" s="507">
        <v>0</v>
      </c>
      <c r="AN88" s="507">
        <v>0</v>
      </c>
      <c r="AO88" s="507">
        <f>AH88+AJ88+AK88+AM88</f>
        <v>0</v>
      </c>
      <c r="AP88" s="507">
        <f>AI88+AL88+AN88</f>
        <v>-0.02</v>
      </c>
      <c r="AQ88" s="508">
        <f t="shared" si="63"/>
        <v>-0.02</v>
      </c>
      <c r="AR88" s="505">
        <f>I88+AG88</f>
        <v>1267762</v>
      </c>
      <c r="AS88" s="492">
        <f>J88+W88</f>
        <v>909575</v>
      </c>
      <c r="AT88" s="492">
        <f>K88+Z88</f>
        <v>20000</v>
      </c>
      <c r="AU88" s="492">
        <f>L88</f>
        <v>0</v>
      </c>
      <c r="AV88" s="492">
        <f>M88+AB88</f>
        <v>314196</v>
      </c>
      <c r="AW88" s="492">
        <f>N88+AC88</f>
        <v>18191</v>
      </c>
      <c r="AX88" s="492">
        <f>O88+AF88</f>
        <v>5800</v>
      </c>
      <c r="AY88" s="507">
        <f>P88+AQ88</f>
        <v>3.16</v>
      </c>
      <c r="AZ88" s="507">
        <f>Q88+AO88</f>
        <v>0</v>
      </c>
      <c r="BA88" s="508">
        <f>R88+AP88</f>
        <v>3.16</v>
      </c>
    </row>
    <row r="89" spans="1:53" ht="14.1" customHeight="1" x14ac:dyDescent="0.2">
      <c r="A89" s="182">
        <v>22</v>
      </c>
      <c r="B89" s="180">
        <v>2409</v>
      </c>
      <c r="C89" s="181">
        <v>600079635</v>
      </c>
      <c r="D89" s="180">
        <v>72742747</v>
      </c>
      <c r="E89" s="584" t="s">
        <v>130</v>
      </c>
      <c r="F89" s="182"/>
      <c r="G89" s="584"/>
      <c r="H89" s="585"/>
      <c r="I89" s="586">
        <v>8665644</v>
      </c>
      <c r="J89" s="587">
        <v>6306689</v>
      </c>
      <c r="K89" s="587">
        <v>20000</v>
      </c>
      <c r="L89" s="587">
        <v>0</v>
      </c>
      <c r="M89" s="587">
        <v>2138421</v>
      </c>
      <c r="N89" s="587">
        <v>126134</v>
      </c>
      <c r="O89" s="587">
        <v>74400</v>
      </c>
      <c r="P89" s="588">
        <v>15.383699999999999</v>
      </c>
      <c r="Q89" s="588">
        <v>8.9354999999999993</v>
      </c>
      <c r="R89" s="590">
        <v>6.4481999999999999</v>
      </c>
      <c r="S89" s="589">
        <f t="shared" ref="S89:BA89" si="72">SUM(S87:S88)</f>
        <v>0</v>
      </c>
      <c r="T89" s="587">
        <f t="shared" si="72"/>
        <v>0</v>
      </c>
      <c r="U89" s="587">
        <f t="shared" si="72"/>
        <v>-4283</v>
      </c>
      <c r="V89" s="587">
        <f t="shared" si="72"/>
        <v>0</v>
      </c>
      <c r="W89" s="587">
        <f t="shared" si="72"/>
        <v>-4283</v>
      </c>
      <c r="X89" s="587">
        <f t="shared" si="72"/>
        <v>0</v>
      </c>
      <c r="Y89" s="587">
        <f t="shared" si="72"/>
        <v>0</v>
      </c>
      <c r="Z89" s="587">
        <f t="shared" si="72"/>
        <v>0</v>
      </c>
      <c r="AA89" s="587">
        <f t="shared" si="72"/>
        <v>-4283</v>
      </c>
      <c r="AB89" s="587">
        <f t="shared" si="72"/>
        <v>-1448</v>
      </c>
      <c r="AC89" s="589">
        <f t="shared" si="72"/>
        <v>-86</v>
      </c>
      <c r="AD89" s="587">
        <f t="shared" si="72"/>
        <v>0</v>
      </c>
      <c r="AE89" s="587">
        <f t="shared" si="72"/>
        <v>0</v>
      </c>
      <c r="AF89" s="587">
        <f t="shared" si="72"/>
        <v>0</v>
      </c>
      <c r="AG89" s="587">
        <f t="shared" si="72"/>
        <v>-5817</v>
      </c>
      <c r="AH89" s="588">
        <f t="shared" si="72"/>
        <v>0</v>
      </c>
      <c r="AI89" s="588">
        <f t="shared" si="72"/>
        <v>0</v>
      </c>
      <c r="AJ89" s="588">
        <f t="shared" si="72"/>
        <v>0</v>
      </c>
      <c r="AK89" s="588">
        <f t="shared" ref="AK89:AL89" si="73">SUM(AK87:AK88)</f>
        <v>0</v>
      </c>
      <c r="AL89" s="588">
        <f t="shared" si="73"/>
        <v>-0.02</v>
      </c>
      <c r="AM89" s="588">
        <f t="shared" si="72"/>
        <v>0</v>
      </c>
      <c r="AN89" s="588">
        <f t="shared" si="72"/>
        <v>0</v>
      </c>
      <c r="AO89" s="588">
        <f t="shared" si="72"/>
        <v>0</v>
      </c>
      <c r="AP89" s="588">
        <f t="shared" si="72"/>
        <v>-0.02</v>
      </c>
      <c r="AQ89" s="590">
        <f t="shared" si="72"/>
        <v>-0.02</v>
      </c>
      <c r="AR89" s="589">
        <f t="shared" si="72"/>
        <v>8659827</v>
      </c>
      <c r="AS89" s="587">
        <f t="shared" si="72"/>
        <v>6302406</v>
      </c>
      <c r="AT89" s="587">
        <f t="shared" si="72"/>
        <v>20000</v>
      </c>
      <c r="AU89" s="587">
        <f t="shared" si="72"/>
        <v>0</v>
      </c>
      <c r="AV89" s="587">
        <f t="shared" si="72"/>
        <v>2136973</v>
      </c>
      <c r="AW89" s="587">
        <f t="shared" si="72"/>
        <v>126048</v>
      </c>
      <c r="AX89" s="587">
        <f t="shared" si="72"/>
        <v>74400</v>
      </c>
      <c r="AY89" s="588">
        <f t="shared" si="72"/>
        <v>15.3637</v>
      </c>
      <c r="AZ89" s="588">
        <f t="shared" si="72"/>
        <v>8.9354999999999993</v>
      </c>
      <c r="BA89" s="590">
        <f t="shared" si="72"/>
        <v>6.4282000000000004</v>
      </c>
    </row>
    <row r="90" spans="1:53" ht="14.1" customHeight="1" x14ac:dyDescent="0.2">
      <c r="A90" s="591">
        <v>23</v>
      </c>
      <c r="B90" s="592">
        <v>2429</v>
      </c>
      <c r="C90" s="593">
        <v>600079244</v>
      </c>
      <c r="D90" s="592">
        <v>72741708</v>
      </c>
      <c r="E90" s="594" t="s">
        <v>131</v>
      </c>
      <c r="F90" s="591">
        <v>3111</v>
      </c>
      <c r="G90" s="594" t="s">
        <v>85</v>
      </c>
      <c r="H90" s="595" t="s">
        <v>86</v>
      </c>
      <c r="I90" s="501">
        <v>6760403</v>
      </c>
      <c r="J90" s="417">
        <v>4929752</v>
      </c>
      <c r="K90" s="526">
        <v>0</v>
      </c>
      <c r="L90" s="526">
        <v>0</v>
      </c>
      <c r="M90" s="481">
        <v>1666256</v>
      </c>
      <c r="N90" s="502">
        <v>98595</v>
      </c>
      <c r="O90" s="417">
        <v>65800</v>
      </c>
      <c r="P90" s="418">
        <v>11.319799999999999</v>
      </c>
      <c r="Q90" s="422">
        <v>8.4515999999999991</v>
      </c>
      <c r="R90" s="692">
        <v>2.8681999999999999</v>
      </c>
      <c r="S90" s="505">
        <v>0</v>
      </c>
      <c r="T90" s="492">
        <v>0</v>
      </c>
      <c r="U90" s="492">
        <v>0</v>
      </c>
      <c r="V90" s="492">
        <v>0</v>
      </c>
      <c r="W90" s="492">
        <f>SUM(S90:V90)</f>
        <v>0</v>
      </c>
      <c r="X90" s="492">
        <v>0</v>
      </c>
      <c r="Y90" s="492">
        <v>0</v>
      </c>
      <c r="Z90" s="492">
        <f>SUM(X90:Y90)</f>
        <v>0</v>
      </c>
      <c r="AA90" s="492">
        <f>W90+Z90</f>
        <v>0</v>
      </c>
      <c r="AB90" s="179">
        <f t="shared" si="60"/>
        <v>0</v>
      </c>
      <c r="AC90" s="755">
        <f>ROUND(W90*2%,0)</f>
        <v>0</v>
      </c>
      <c r="AD90" s="492">
        <v>0</v>
      </c>
      <c r="AE90" s="492">
        <v>0</v>
      </c>
      <c r="AF90" s="492">
        <f t="shared" si="61"/>
        <v>0</v>
      </c>
      <c r="AG90" s="492">
        <f t="shared" si="62"/>
        <v>0</v>
      </c>
      <c r="AH90" s="507">
        <v>0</v>
      </c>
      <c r="AI90" s="507">
        <v>0</v>
      </c>
      <c r="AJ90" s="507">
        <v>0</v>
      </c>
      <c r="AK90" s="507">
        <v>0</v>
      </c>
      <c r="AL90" s="507">
        <v>0</v>
      </c>
      <c r="AM90" s="507">
        <v>0</v>
      </c>
      <c r="AN90" s="507">
        <v>0</v>
      </c>
      <c r="AO90" s="507">
        <f>AH90+AJ90+AK90+AM90</f>
        <v>0</v>
      </c>
      <c r="AP90" s="507">
        <f>AI90+AL90+AN90</f>
        <v>0</v>
      </c>
      <c r="AQ90" s="508">
        <f t="shared" si="63"/>
        <v>0</v>
      </c>
      <c r="AR90" s="505">
        <f>I90+AG90</f>
        <v>6760403</v>
      </c>
      <c r="AS90" s="492">
        <f>J90+W90</f>
        <v>4929752</v>
      </c>
      <c r="AT90" s="492">
        <f>K90+Z90</f>
        <v>0</v>
      </c>
      <c r="AU90" s="492">
        <f>L90</f>
        <v>0</v>
      </c>
      <c r="AV90" s="492">
        <f t="shared" ref="AV90:AW92" si="74">M90+AB90</f>
        <v>1666256</v>
      </c>
      <c r="AW90" s="492">
        <f t="shared" si="74"/>
        <v>98595</v>
      </c>
      <c r="AX90" s="492">
        <f>O90+AF90</f>
        <v>65800</v>
      </c>
      <c r="AY90" s="507">
        <f>P90+AQ90</f>
        <v>11.319799999999999</v>
      </c>
      <c r="AZ90" s="507">
        <f t="shared" ref="AZ90:BA92" si="75">Q90+AO90</f>
        <v>8.4515999999999991</v>
      </c>
      <c r="BA90" s="508">
        <f t="shared" si="75"/>
        <v>2.8681999999999999</v>
      </c>
    </row>
    <row r="91" spans="1:53" ht="14.1" customHeight="1" x14ac:dyDescent="0.2">
      <c r="A91" s="591">
        <v>23</v>
      </c>
      <c r="B91" s="592">
        <v>2429</v>
      </c>
      <c r="C91" s="593">
        <v>600079244</v>
      </c>
      <c r="D91" s="592">
        <v>72741708</v>
      </c>
      <c r="E91" s="594" t="s">
        <v>131</v>
      </c>
      <c r="F91" s="591">
        <v>3111</v>
      </c>
      <c r="G91" s="210" t="s">
        <v>91</v>
      </c>
      <c r="H91" s="595" t="s">
        <v>82</v>
      </c>
      <c r="I91" s="501">
        <v>230590</v>
      </c>
      <c r="J91" s="502">
        <v>169801</v>
      </c>
      <c r="K91" s="481">
        <v>0</v>
      </c>
      <c r="L91" s="481">
        <v>0</v>
      </c>
      <c r="M91" s="481">
        <v>57393</v>
      </c>
      <c r="N91" s="502">
        <v>3396</v>
      </c>
      <c r="O91" s="502">
        <v>0</v>
      </c>
      <c r="P91" s="418">
        <v>0.5</v>
      </c>
      <c r="Q91" s="503">
        <v>0.5</v>
      </c>
      <c r="R91" s="504">
        <v>0</v>
      </c>
      <c r="S91" s="505">
        <v>0</v>
      </c>
      <c r="T91" s="492">
        <v>0</v>
      </c>
      <c r="U91" s="492">
        <v>0</v>
      </c>
      <c r="V91" s="492">
        <v>0</v>
      </c>
      <c r="W91" s="492">
        <f>SUM(S91:V91)</f>
        <v>0</v>
      </c>
      <c r="X91" s="492">
        <v>0</v>
      </c>
      <c r="Y91" s="492">
        <v>0</v>
      </c>
      <c r="Z91" s="492">
        <f>SUM(X91:Y91)</f>
        <v>0</v>
      </c>
      <c r="AA91" s="492">
        <f>W91+Z91</f>
        <v>0</v>
      </c>
      <c r="AB91" s="179">
        <f t="shared" si="60"/>
        <v>0</v>
      </c>
      <c r="AC91" s="755">
        <f>ROUND(W91*2%,0)</f>
        <v>0</v>
      </c>
      <c r="AD91" s="492">
        <v>0</v>
      </c>
      <c r="AE91" s="492">
        <v>0</v>
      </c>
      <c r="AF91" s="492">
        <f t="shared" si="61"/>
        <v>0</v>
      </c>
      <c r="AG91" s="492">
        <f t="shared" si="62"/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>AH91+AJ91+AK91+AM91</f>
        <v>0</v>
      </c>
      <c r="AP91" s="507">
        <f>AI91+AL91+AN91</f>
        <v>0</v>
      </c>
      <c r="AQ91" s="508">
        <f t="shared" si="63"/>
        <v>0</v>
      </c>
      <c r="AR91" s="505">
        <f>I91+AG91</f>
        <v>230590</v>
      </c>
      <c r="AS91" s="492">
        <f>J91+W91</f>
        <v>169801</v>
      </c>
      <c r="AT91" s="492">
        <f>K91+Z91</f>
        <v>0</v>
      </c>
      <c r="AU91" s="492">
        <f>L91</f>
        <v>0</v>
      </c>
      <c r="AV91" s="492">
        <f t="shared" si="74"/>
        <v>57393</v>
      </c>
      <c r="AW91" s="492">
        <f t="shared" si="74"/>
        <v>3396</v>
      </c>
      <c r="AX91" s="492">
        <f>O91+AF91</f>
        <v>0</v>
      </c>
      <c r="AY91" s="507">
        <f>P91+AQ91</f>
        <v>0.5</v>
      </c>
      <c r="AZ91" s="507">
        <f t="shared" si="75"/>
        <v>0.5</v>
      </c>
      <c r="BA91" s="508">
        <f t="shared" si="75"/>
        <v>0</v>
      </c>
    </row>
    <row r="92" spans="1:53" ht="14.1" customHeight="1" x14ac:dyDescent="0.2">
      <c r="A92" s="591">
        <v>23</v>
      </c>
      <c r="B92" s="592">
        <v>2429</v>
      </c>
      <c r="C92" s="593">
        <v>600079244</v>
      </c>
      <c r="D92" s="592">
        <v>72741708</v>
      </c>
      <c r="E92" s="594" t="s">
        <v>131</v>
      </c>
      <c r="F92" s="591">
        <v>3141</v>
      </c>
      <c r="G92" s="594" t="s">
        <v>88</v>
      </c>
      <c r="H92" s="595" t="s">
        <v>82</v>
      </c>
      <c r="I92" s="501">
        <v>987272</v>
      </c>
      <c r="J92" s="502">
        <v>722947</v>
      </c>
      <c r="K92" s="481">
        <v>0</v>
      </c>
      <c r="L92" s="481">
        <v>0</v>
      </c>
      <c r="M92" s="481">
        <v>244356</v>
      </c>
      <c r="N92" s="502">
        <v>14459</v>
      </c>
      <c r="O92" s="502">
        <v>5510</v>
      </c>
      <c r="P92" s="418">
        <v>2.46</v>
      </c>
      <c r="Q92" s="503">
        <v>0</v>
      </c>
      <c r="R92" s="504">
        <v>2.46</v>
      </c>
      <c r="S92" s="505">
        <v>0</v>
      </c>
      <c r="T92" s="492">
        <v>0</v>
      </c>
      <c r="U92" s="492">
        <v>0</v>
      </c>
      <c r="V92" s="492">
        <v>0</v>
      </c>
      <c r="W92" s="492">
        <f>SUM(S92:V92)</f>
        <v>0</v>
      </c>
      <c r="X92" s="492">
        <v>0</v>
      </c>
      <c r="Y92" s="492">
        <v>0</v>
      </c>
      <c r="Z92" s="492">
        <f>SUM(X92:Y92)</f>
        <v>0</v>
      </c>
      <c r="AA92" s="492">
        <f>W92+Z92</f>
        <v>0</v>
      </c>
      <c r="AB92" s="179">
        <f t="shared" si="60"/>
        <v>0</v>
      </c>
      <c r="AC92" s="755">
        <f>ROUND(W92*2%,0)</f>
        <v>0</v>
      </c>
      <c r="AD92" s="492">
        <v>0</v>
      </c>
      <c r="AE92" s="492">
        <v>0</v>
      </c>
      <c r="AF92" s="492">
        <f t="shared" si="61"/>
        <v>0</v>
      </c>
      <c r="AG92" s="492">
        <f t="shared" si="62"/>
        <v>0</v>
      </c>
      <c r="AH92" s="507">
        <v>0</v>
      </c>
      <c r="AI92" s="507">
        <v>0</v>
      </c>
      <c r="AJ92" s="507">
        <v>0</v>
      </c>
      <c r="AK92" s="507">
        <v>0</v>
      </c>
      <c r="AL92" s="507">
        <v>0</v>
      </c>
      <c r="AM92" s="507">
        <v>0</v>
      </c>
      <c r="AN92" s="507">
        <v>0</v>
      </c>
      <c r="AO92" s="507">
        <f>AH92+AJ92+AK92+AM92</f>
        <v>0</v>
      </c>
      <c r="AP92" s="507">
        <f>AI92+AL92+AN92</f>
        <v>0</v>
      </c>
      <c r="AQ92" s="508">
        <f t="shared" si="63"/>
        <v>0</v>
      </c>
      <c r="AR92" s="505">
        <f>I92+AG92</f>
        <v>987272</v>
      </c>
      <c r="AS92" s="492">
        <f>J92+W92</f>
        <v>722947</v>
      </c>
      <c r="AT92" s="492">
        <f>K92+Z92</f>
        <v>0</v>
      </c>
      <c r="AU92" s="492">
        <f>L92</f>
        <v>0</v>
      </c>
      <c r="AV92" s="492">
        <f t="shared" si="74"/>
        <v>244356</v>
      </c>
      <c r="AW92" s="492">
        <f t="shared" si="74"/>
        <v>14459</v>
      </c>
      <c r="AX92" s="492">
        <f>O92+AF92</f>
        <v>5510</v>
      </c>
      <c r="AY92" s="507">
        <f>P92+AQ92</f>
        <v>2.46</v>
      </c>
      <c r="AZ92" s="507">
        <f t="shared" si="75"/>
        <v>0</v>
      </c>
      <c r="BA92" s="508">
        <f t="shared" si="75"/>
        <v>2.46</v>
      </c>
    </row>
    <row r="93" spans="1:53" ht="14.1" customHeight="1" x14ac:dyDescent="0.2">
      <c r="A93" s="182">
        <v>23</v>
      </c>
      <c r="B93" s="180">
        <v>2429</v>
      </c>
      <c r="C93" s="181">
        <v>600079244</v>
      </c>
      <c r="D93" s="180">
        <v>72741708</v>
      </c>
      <c r="E93" s="584" t="s">
        <v>132</v>
      </c>
      <c r="F93" s="182"/>
      <c r="G93" s="584"/>
      <c r="H93" s="585"/>
      <c r="I93" s="586">
        <v>7978265</v>
      </c>
      <c r="J93" s="587">
        <v>5822500</v>
      </c>
      <c r="K93" s="587">
        <v>0</v>
      </c>
      <c r="L93" s="587">
        <v>0</v>
      </c>
      <c r="M93" s="587">
        <v>1968005</v>
      </c>
      <c r="N93" s="587">
        <v>116450</v>
      </c>
      <c r="O93" s="587">
        <v>71310</v>
      </c>
      <c r="P93" s="588">
        <v>14.279799999999998</v>
      </c>
      <c r="Q93" s="588">
        <v>8.9515999999999991</v>
      </c>
      <c r="R93" s="590">
        <v>5.3281999999999998</v>
      </c>
      <c r="S93" s="589">
        <f t="shared" ref="S93:BA93" si="76">SUM(S90:S92)</f>
        <v>0</v>
      </c>
      <c r="T93" s="587">
        <f t="shared" si="76"/>
        <v>0</v>
      </c>
      <c r="U93" s="587">
        <f t="shared" si="76"/>
        <v>0</v>
      </c>
      <c r="V93" s="587">
        <f t="shared" si="76"/>
        <v>0</v>
      </c>
      <c r="W93" s="587">
        <f t="shared" si="76"/>
        <v>0</v>
      </c>
      <c r="X93" s="587">
        <f t="shared" si="76"/>
        <v>0</v>
      </c>
      <c r="Y93" s="587">
        <f t="shared" si="76"/>
        <v>0</v>
      </c>
      <c r="Z93" s="587">
        <f t="shared" si="76"/>
        <v>0</v>
      </c>
      <c r="AA93" s="587">
        <f t="shared" si="76"/>
        <v>0</v>
      </c>
      <c r="AB93" s="587">
        <f t="shared" si="76"/>
        <v>0</v>
      </c>
      <c r="AC93" s="589">
        <f t="shared" si="76"/>
        <v>0</v>
      </c>
      <c r="AD93" s="587">
        <f t="shared" si="76"/>
        <v>0</v>
      </c>
      <c r="AE93" s="587">
        <f t="shared" si="76"/>
        <v>0</v>
      </c>
      <c r="AF93" s="587">
        <f t="shared" si="76"/>
        <v>0</v>
      </c>
      <c r="AG93" s="587">
        <f t="shared" si="76"/>
        <v>0</v>
      </c>
      <c r="AH93" s="588">
        <f t="shared" si="76"/>
        <v>0</v>
      </c>
      <c r="AI93" s="588">
        <f t="shared" si="76"/>
        <v>0</v>
      </c>
      <c r="AJ93" s="588">
        <f t="shared" si="76"/>
        <v>0</v>
      </c>
      <c r="AK93" s="588">
        <f t="shared" ref="AK93:AL93" si="77">SUM(AK90:AK92)</f>
        <v>0</v>
      </c>
      <c r="AL93" s="588">
        <f t="shared" si="77"/>
        <v>0</v>
      </c>
      <c r="AM93" s="588">
        <f t="shared" si="76"/>
        <v>0</v>
      </c>
      <c r="AN93" s="588">
        <f t="shared" si="76"/>
        <v>0</v>
      </c>
      <c r="AO93" s="588">
        <f t="shared" si="76"/>
        <v>0</v>
      </c>
      <c r="AP93" s="588">
        <f t="shared" si="76"/>
        <v>0</v>
      </c>
      <c r="AQ93" s="590">
        <f t="shared" si="76"/>
        <v>0</v>
      </c>
      <c r="AR93" s="589">
        <f t="shared" si="76"/>
        <v>7978265</v>
      </c>
      <c r="AS93" s="587">
        <f t="shared" si="76"/>
        <v>5822500</v>
      </c>
      <c r="AT93" s="587">
        <f t="shared" si="76"/>
        <v>0</v>
      </c>
      <c r="AU93" s="587">
        <f t="shared" si="76"/>
        <v>0</v>
      </c>
      <c r="AV93" s="587">
        <f t="shared" si="76"/>
        <v>1968005</v>
      </c>
      <c r="AW93" s="587">
        <f t="shared" si="76"/>
        <v>116450</v>
      </c>
      <c r="AX93" s="587">
        <f t="shared" si="76"/>
        <v>71310</v>
      </c>
      <c r="AY93" s="588">
        <f t="shared" si="76"/>
        <v>14.279799999999998</v>
      </c>
      <c r="AZ93" s="588">
        <f t="shared" si="76"/>
        <v>8.9515999999999991</v>
      </c>
      <c r="BA93" s="590">
        <f t="shared" si="76"/>
        <v>5.3281999999999998</v>
      </c>
    </row>
    <row r="94" spans="1:53" ht="14.1" customHeight="1" x14ac:dyDescent="0.2">
      <c r="A94" s="591">
        <v>24</v>
      </c>
      <c r="B94" s="592">
        <v>2412</v>
      </c>
      <c r="C94" s="593">
        <v>600079252</v>
      </c>
      <c r="D94" s="592">
        <v>72742429</v>
      </c>
      <c r="E94" s="594" t="s">
        <v>133</v>
      </c>
      <c r="F94" s="591">
        <v>3111</v>
      </c>
      <c r="G94" s="594" t="s">
        <v>85</v>
      </c>
      <c r="H94" s="595" t="s">
        <v>86</v>
      </c>
      <c r="I94" s="501">
        <v>9807599</v>
      </c>
      <c r="J94" s="417">
        <v>7056364</v>
      </c>
      <c r="K94" s="526">
        <v>102285</v>
      </c>
      <c r="L94" s="526">
        <v>0</v>
      </c>
      <c r="M94" s="481">
        <v>2419623</v>
      </c>
      <c r="N94" s="502">
        <v>141127</v>
      </c>
      <c r="O94" s="417">
        <v>88200</v>
      </c>
      <c r="P94" s="418">
        <v>17.366399999999999</v>
      </c>
      <c r="Q94" s="422">
        <v>12.7319</v>
      </c>
      <c r="R94" s="692">
        <v>4.6345000000000001</v>
      </c>
      <c r="S94" s="505">
        <v>0</v>
      </c>
      <c r="T94" s="492">
        <v>0</v>
      </c>
      <c r="U94" s="492">
        <v>0</v>
      </c>
      <c r="V94" s="492">
        <v>0</v>
      </c>
      <c r="W94" s="492">
        <f>SUM(S94:V94)</f>
        <v>0</v>
      </c>
      <c r="X94" s="492">
        <v>0</v>
      </c>
      <c r="Y94" s="492">
        <v>0</v>
      </c>
      <c r="Z94" s="492">
        <f>SUM(X94:Y94)</f>
        <v>0</v>
      </c>
      <c r="AA94" s="492">
        <f>W94+Z94</f>
        <v>0</v>
      </c>
      <c r="AB94" s="179">
        <f t="shared" si="60"/>
        <v>0</v>
      </c>
      <c r="AC94" s="755">
        <f>ROUND(W94*2%,0)</f>
        <v>0</v>
      </c>
      <c r="AD94" s="492">
        <v>0</v>
      </c>
      <c r="AE94" s="492">
        <v>0</v>
      </c>
      <c r="AF94" s="492">
        <f t="shared" si="61"/>
        <v>0</v>
      </c>
      <c r="AG94" s="492">
        <f t="shared" si="62"/>
        <v>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>AH94+AJ94+AK94+AM94</f>
        <v>0</v>
      </c>
      <c r="AP94" s="507">
        <f>AI94+AL94+AN94</f>
        <v>0</v>
      </c>
      <c r="AQ94" s="508">
        <f t="shared" si="63"/>
        <v>0</v>
      </c>
      <c r="AR94" s="505">
        <f>I94+AG94</f>
        <v>9807599</v>
      </c>
      <c r="AS94" s="492">
        <f>J94+W94</f>
        <v>7056364</v>
      </c>
      <c r="AT94" s="492">
        <f>K94+Z94</f>
        <v>102285</v>
      </c>
      <c r="AU94" s="492">
        <f>L94</f>
        <v>0</v>
      </c>
      <c r="AV94" s="492">
        <f t="shared" ref="AV94:AW96" si="78">M94+AB94</f>
        <v>2419623</v>
      </c>
      <c r="AW94" s="492">
        <f t="shared" si="78"/>
        <v>141127</v>
      </c>
      <c r="AX94" s="492">
        <f>O94+AF94</f>
        <v>88200</v>
      </c>
      <c r="AY94" s="507">
        <f>P94+AQ94</f>
        <v>17.366399999999999</v>
      </c>
      <c r="AZ94" s="507">
        <f t="shared" ref="AZ94:BA96" si="79">Q94+AO94</f>
        <v>12.7319</v>
      </c>
      <c r="BA94" s="508">
        <f t="shared" si="79"/>
        <v>4.6345000000000001</v>
      </c>
    </row>
    <row r="95" spans="1:53" ht="14.1" customHeight="1" x14ac:dyDescent="0.2">
      <c r="A95" s="591">
        <v>24</v>
      </c>
      <c r="B95" s="592">
        <v>2412</v>
      </c>
      <c r="C95" s="593">
        <v>600079252</v>
      </c>
      <c r="D95" s="592">
        <v>72742429</v>
      </c>
      <c r="E95" s="594" t="s">
        <v>133</v>
      </c>
      <c r="F95" s="591">
        <v>3111</v>
      </c>
      <c r="G95" s="210" t="s">
        <v>91</v>
      </c>
      <c r="H95" s="595" t="s">
        <v>82</v>
      </c>
      <c r="I95" s="501">
        <v>896325</v>
      </c>
      <c r="J95" s="502">
        <v>656720</v>
      </c>
      <c r="K95" s="481">
        <v>0</v>
      </c>
      <c r="L95" s="481">
        <v>0</v>
      </c>
      <c r="M95" s="481">
        <v>221971</v>
      </c>
      <c r="N95" s="502">
        <v>13134</v>
      </c>
      <c r="O95" s="502">
        <v>4500</v>
      </c>
      <c r="P95" s="418">
        <v>2.12</v>
      </c>
      <c r="Q95" s="503">
        <v>2.12</v>
      </c>
      <c r="R95" s="504">
        <v>0</v>
      </c>
      <c r="S95" s="505">
        <v>0</v>
      </c>
      <c r="T95" s="492">
        <v>-94501</v>
      </c>
      <c r="U95" s="492">
        <v>0</v>
      </c>
      <c r="V95" s="492">
        <v>0</v>
      </c>
      <c r="W95" s="492">
        <f>SUM(S95:V95)</f>
        <v>-94501</v>
      </c>
      <c r="X95" s="492">
        <v>0</v>
      </c>
      <c r="Y95" s="492">
        <v>0</v>
      </c>
      <c r="Z95" s="492">
        <f>SUM(X95:Y95)</f>
        <v>0</v>
      </c>
      <c r="AA95" s="492">
        <f>W95+Z95</f>
        <v>-94501</v>
      </c>
      <c r="AB95" s="179">
        <f t="shared" si="60"/>
        <v>-31941</v>
      </c>
      <c r="AC95" s="755">
        <f>ROUND(W95*2%,0)</f>
        <v>-1890</v>
      </c>
      <c r="AD95" s="492">
        <v>1250</v>
      </c>
      <c r="AE95" s="492">
        <v>0</v>
      </c>
      <c r="AF95" s="492">
        <f t="shared" si="61"/>
        <v>1250</v>
      </c>
      <c r="AG95" s="492">
        <f t="shared" si="62"/>
        <v>-127082</v>
      </c>
      <c r="AH95" s="507">
        <v>0</v>
      </c>
      <c r="AI95" s="507">
        <v>0</v>
      </c>
      <c r="AJ95" s="507">
        <v>-0.21</v>
      </c>
      <c r="AK95" s="507">
        <v>0</v>
      </c>
      <c r="AL95" s="507">
        <v>0</v>
      </c>
      <c r="AM95" s="507">
        <v>0</v>
      </c>
      <c r="AN95" s="507">
        <v>0</v>
      </c>
      <c r="AO95" s="507">
        <f>AH95+AJ95+AK95+AM95</f>
        <v>-0.21</v>
      </c>
      <c r="AP95" s="507">
        <f>AI95+AL95+AN95</f>
        <v>0</v>
      </c>
      <c r="AQ95" s="508">
        <f t="shared" si="63"/>
        <v>-0.21</v>
      </c>
      <c r="AR95" s="505">
        <f>I95+AG95</f>
        <v>769243</v>
      </c>
      <c r="AS95" s="492">
        <f>J95+W95</f>
        <v>562219</v>
      </c>
      <c r="AT95" s="492">
        <f>K95+Z95</f>
        <v>0</v>
      </c>
      <c r="AU95" s="492">
        <f>L95</f>
        <v>0</v>
      </c>
      <c r="AV95" s="492">
        <f t="shared" si="78"/>
        <v>190030</v>
      </c>
      <c r="AW95" s="492">
        <f t="shared" si="78"/>
        <v>11244</v>
      </c>
      <c r="AX95" s="492">
        <f>O95+AF95</f>
        <v>5750</v>
      </c>
      <c r="AY95" s="507">
        <f>P95+AQ95</f>
        <v>1.9100000000000001</v>
      </c>
      <c r="AZ95" s="507">
        <f t="shared" si="79"/>
        <v>1.9100000000000001</v>
      </c>
      <c r="BA95" s="508">
        <f t="shared" si="79"/>
        <v>0</v>
      </c>
    </row>
    <row r="96" spans="1:53" ht="14.1" customHeight="1" x14ac:dyDescent="0.2">
      <c r="A96" s="591">
        <v>24</v>
      </c>
      <c r="B96" s="592">
        <v>2412</v>
      </c>
      <c r="C96" s="593">
        <v>600079252</v>
      </c>
      <c r="D96" s="592">
        <v>72742429</v>
      </c>
      <c r="E96" s="594" t="s">
        <v>133</v>
      </c>
      <c r="F96" s="591">
        <v>3141</v>
      </c>
      <c r="G96" s="594" t="s">
        <v>88</v>
      </c>
      <c r="H96" s="595" t="s">
        <v>82</v>
      </c>
      <c r="I96" s="501">
        <v>1464082</v>
      </c>
      <c r="J96" s="502">
        <v>1072692</v>
      </c>
      <c r="K96" s="481">
        <v>0</v>
      </c>
      <c r="L96" s="481">
        <v>0</v>
      </c>
      <c r="M96" s="481">
        <v>362570</v>
      </c>
      <c r="N96" s="502">
        <v>21454</v>
      </c>
      <c r="O96" s="502">
        <v>7366</v>
      </c>
      <c r="P96" s="418">
        <v>3.65</v>
      </c>
      <c r="Q96" s="503">
        <v>0</v>
      </c>
      <c r="R96" s="504">
        <v>3.65</v>
      </c>
      <c r="S96" s="505">
        <v>0</v>
      </c>
      <c r="T96" s="492">
        <v>0</v>
      </c>
      <c r="U96" s="492">
        <v>5409</v>
      </c>
      <c r="V96" s="492">
        <v>0</v>
      </c>
      <c r="W96" s="492">
        <f>SUM(S96:V96)</f>
        <v>5409</v>
      </c>
      <c r="X96" s="492">
        <v>0</v>
      </c>
      <c r="Y96" s="492">
        <v>0</v>
      </c>
      <c r="Z96" s="492">
        <f>SUM(X96:Y96)</f>
        <v>0</v>
      </c>
      <c r="AA96" s="492">
        <f>W96+Z96</f>
        <v>5409</v>
      </c>
      <c r="AB96" s="179">
        <f t="shared" si="60"/>
        <v>1828</v>
      </c>
      <c r="AC96" s="755">
        <f>ROUND(W96*2%,0)</f>
        <v>108</v>
      </c>
      <c r="AD96" s="492">
        <v>0</v>
      </c>
      <c r="AE96" s="492">
        <v>0</v>
      </c>
      <c r="AF96" s="492">
        <f t="shared" si="61"/>
        <v>0</v>
      </c>
      <c r="AG96" s="492">
        <f t="shared" si="62"/>
        <v>7345</v>
      </c>
      <c r="AH96" s="507">
        <v>0</v>
      </c>
      <c r="AI96" s="507">
        <v>0</v>
      </c>
      <c r="AJ96" s="507">
        <v>0</v>
      </c>
      <c r="AK96" s="507">
        <v>0</v>
      </c>
      <c r="AL96" s="507">
        <v>0.01</v>
      </c>
      <c r="AM96" s="507">
        <v>0</v>
      </c>
      <c r="AN96" s="507">
        <v>0</v>
      </c>
      <c r="AO96" s="507">
        <f>AH96+AJ96+AK96+AM96</f>
        <v>0</v>
      </c>
      <c r="AP96" s="507">
        <f>AI96+AL96+AN96</f>
        <v>0.01</v>
      </c>
      <c r="AQ96" s="508">
        <f t="shared" si="63"/>
        <v>0.01</v>
      </c>
      <c r="AR96" s="505">
        <f>I96+AG96</f>
        <v>1471427</v>
      </c>
      <c r="AS96" s="492">
        <f>J96+W96</f>
        <v>1078101</v>
      </c>
      <c r="AT96" s="492">
        <f>K96+Z96</f>
        <v>0</v>
      </c>
      <c r="AU96" s="492">
        <f>L96</f>
        <v>0</v>
      </c>
      <c r="AV96" s="492">
        <f t="shared" si="78"/>
        <v>364398</v>
      </c>
      <c r="AW96" s="492">
        <f t="shared" si="78"/>
        <v>21562</v>
      </c>
      <c r="AX96" s="492">
        <f>O96+AF96</f>
        <v>7366</v>
      </c>
      <c r="AY96" s="507">
        <f>P96+AQ96</f>
        <v>3.6599999999999997</v>
      </c>
      <c r="AZ96" s="507">
        <f t="shared" si="79"/>
        <v>0</v>
      </c>
      <c r="BA96" s="508">
        <f t="shared" si="79"/>
        <v>3.6599999999999997</v>
      </c>
    </row>
    <row r="97" spans="1:53" ht="14.1" customHeight="1" x14ac:dyDescent="0.2">
      <c r="A97" s="182">
        <v>24</v>
      </c>
      <c r="B97" s="180">
        <v>2412</v>
      </c>
      <c r="C97" s="181">
        <v>600079252</v>
      </c>
      <c r="D97" s="180">
        <v>72742429</v>
      </c>
      <c r="E97" s="584" t="s">
        <v>134</v>
      </c>
      <c r="F97" s="182"/>
      <c r="G97" s="584"/>
      <c r="H97" s="585"/>
      <c r="I97" s="586">
        <v>12168006</v>
      </c>
      <c r="J97" s="587">
        <v>8785776</v>
      </c>
      <c r="K97" s="587">
        <v>102285</v>
      </c>
      <c r="L97" s="587">
        <v>0</v>
      </c>
      <c r="M97" s="587">
        <v>3004164</v>
      </c>
      <c r="N97" s="587">
        <v>175715</v>
      </c>
      <c r="O97" s="587">
        <v>100066</v>
      </c>
      <c r="P97" s="588">
        <v>23.136399999999998</v>
      </c>
      <c r="Q97" s="588">
        <v>14.851900000000001</v>
      </c>
      <c r="R97" s="590">
        <v>8.2844999999999995</v>
      </c>
      <c r="S97" s="589">
        <f t="shared" ref="S97:BA97" si="80">SUM(S94:S96)</f>
        <v>0</v>
      </c>
      <c r="T97" s="587">
        <f t="shared" si="80"/>
        <v>-94501</v>
      </c>
      <c r="U97" s="587">
        <f t="shared" si="80"/>
        <v>5409</v>
      </c>
      <c r="V97" s="587">
        <f t="shared" si="80"/>
        <v>0</v>
      </c>
      <c r="W97" s="587">
        <f t="shared" si="80"/>
        <v>-89092</v>
      </c>
      <c r="X97" s="587">
        <f t="shared" si="80"/>
        <v>0</v>
      </c>
      <c r="Y97" s="587">
        <f t="shared" si="80"/>
        <v>0</v>
      </c>
      <c r="Z97" s="587">
        <f t="shared" si="80"/>
        <v>0</v>
      </c>
      <c r="AA97" s="587">
        <f t="shared" si="80"/>
        <v>-89092</v>
      </c>
      <c r="AB97" s="587">
        <f t="shared" si="80"/>
        <v>-30113</v>
      </c>
      <c r="AC97" s="589">
        <f t="shared" si="80"/>
        <v>-1782</v>
      </c>
      <c r="AD97" s="587">
        <f t="shared" si="80"/>
        <v>1250</v>
      </c>
      <c r="AE97" s="587">
        <f t="shared" si="80"/>
        <v>0</v>
      </c>
      <c r="AF97" s="587">
        <f t="shared" si="80"/>
        <v>1250</v>
      </c>
      <c r="AG97" s="587">
        <f t="shared" si="80"/>
        <v>-119737</v>
      </c>
      <c r="AH97" s="588">
        <f t="shared" si="80"/>
        <v>0</v>
      </c>
      <c r="AI97" s="588">
        <f t="shared" si="80"/>
        <v>0</v>
      </c>
      <c r="AJ97" s="588">
        <f t="shared" si="80"/>
        <v>-0.21</v>
      </c>
      <c r="AK97" s="588">
        <f t="shared" ref="AK97:AL97" si="81">SUM(AK94:AK96)</f>
        <v>0</v>
      </c>
      <c r="AL97" s="588">
        <f t="shared" si="81"/>
        <v>0.01</v>
      </c>
      <c r="AM97" s="588">
        <f t="shared" si="80"/>
        <v>0</v>
      </c>
      <c r="AN97" s="588">
        <f t="shared" si="80"/>
        <v>0</v>
      </c>
      <c r="AO97" s="588">
        <f t="shared" si="80"/>
        <v>-0.21</v>
      </c>
      <c r="AP97" s="588">
        <f t="shared" si="80"/>
        <v>0.01</v>
      </c>
      <c r="AQ97" s="590">
        <f t="shared" si="80"/>
        <v>-0.19999999999999998</v>
      </c>
      <c r="AR97" s="589">
        <f t="shared" si="80"/>
        <v>12048269</v>
      </c>
      <c r="AS97" s="587">
        <f t="shared" si="80"/>
        <v>8696684</v>
      </c>
      <c r="AT97" s="587">
        <f t="shared" si="80"/>
        <v>102285</v>
      </c>
      <c r="AU97" s="587">
        <f t="shared" si="80"/>
        <v>0</v>
      </c>
      <c r="AV97" s="587">
        <f t="shared" si="80"/>
        <v>2974051</v>
      </c>
      <c r="AW97" s="587">
        <f t="shared" si="80"/>
        <v>173933</v>
      </c>
      <c r="AX97" s="587">
        <f t="shared" si="80"/>
        <v>101316</v>
      </c>
      <c r="AY97" s="588">
        <f t="shared" si="80"/>
        <v>22.936399999999999</v>
      </c>
      <c r="AZ97" s="588">
        <f t="shared" si="80"/>
        <v>14.6419</v>
      </c>
      <c r="BA97" s="590">
        <f t="shared" si="80"/>
        <v>8.2944999999999993</v>
      </c>
    </row>
    <row r="98" spans="1:53" ht="14.1" customHeight="1" x14ac:dyDescent="0.2">
      <c r="A98" s="591">
        <v>25</v>
      </c>
      <c r="B98" s="592">
        <v>2418</v>
      </c>
      <c r="C98" s="593">
        <v>600079261</v>
      </c>
      <c r="D98" s="592">
        <v>72741783</v>
      </c>
      <c r="E98" s="594" t="s">
        <v>135</v>
      </c>
      <c r="F98" s="591">
        <v>3111</v>
      </c>
      <c r="G98" s="594" t="s">
        <v>85</v>
      </c>
      <c r="H98" s="595" t="s">
        <v>86</v>
      </c>
      <c r="I98" s="501">
        <v>3325763</v>
      </c>
      <c r="J98" s="417">
        <v>2407411</v>
      </c>
      <c r="K98" s="526">
        <v>0</v>
      </c>
      <c r="L98" s="526">
        <v>0</v>
      </c>
      <c r="M98" s="481">
        <v>813704</v>
      </c>
      <c r="N98" s="502">
        <v>48148</v>
      </c>
      <c r="O98" s="417">
        <v>56500</v>
      </c>
      <c r="P98" s="418">
        <v>5.4897999999999998</v>
      </c>
      <c r="Q98" s="422">
        <v>4</v>
      </c>
      <c r="R98" s="692">
        <v>1.4898</v>
      </c>
      <c r="S98" s="505">
        <v>0</v>
      </c>
      <c r="T98" s="492">
        <v>0</v>
      </c>
      <c r="U98" s="492">
        <v>0</v>
      </c>
      <c r="V98" s="492">
        <v>0</v>
      </c>
      <c r="W98" s="492">
        <f>SUM(S98:V98)</f>
        <v>0</v>
      </c>
      <c r="X98" s="492">
        <v>0</v>
      </c>
      <c r="Y98" s="492">
        <v>0</v>
      </c>
      <c r="Z98" s="492">
        <f>SUM(X98:Y98)</f>
        <v>0</v>
      </c>
      <c r="AA98" s="492">
        <f>W98+Z98</f>
        <v>0</v>
      </c>
      <c r="AB98" s="179">
        <f t="shared" si="60"/>
        <v>0</v>
      </c>
      <c r="AC98" s="755">
        <f>ROUND(W98*2%,0)</f>
        <v>0</v>
      </c>
      <c r="AD98" s="492">
        <v>0</v>
      </c>
      <c r="AE98" s="492">
        <v>0</v>
      </c>
      <c r="AF98" s="492">
        <f t="shared" si="61"/>
        <v>0</v>
      </c>
      <c r="AG98" s="492">
        <f t="shared" si="62"/>
        <v>0</v>
      </c>
      <c r="AH98" s="507">
        <v>0</v>
      </c>
      <c r="AI98" s="507">
        <v>0</v>
      </c>
      <c r="AJ98" s="507">
        <v>0</v>
      </c>
      <c r="AK98" s="507">
        <v>0</v>
      </c>
      <c r="AL98" s="507">
        <v>0</v>
      </c>
      <c r="AM98" s="507">
        <v>0</v>
      </c>
      <c r="AN98" s="507">
        <v>0</v>
      </c>
      <c r="AO98" s="507">
        <f>AH98+AJ98+AK98+AM98</f>
        <v>0</v>
      </c>
      <c r="AP98" s="507">
        <f>AI98+AL98+AN98</f>
        <v>0</v>
      </c>
      <c r="AQ98" s="508">
        <f t="shared" si="63"/>
        <v>0</v>
      </c>
      <c r="AR98" s="505">
        <f>I98+AG98</f>
        <v>3325763</v>
      </c>
      <c r="AS98" s="492">
        <f>J98+W98</f>
        <v>2407411</v>
      </c>
      <c r="AT98" s="492">
        <f>K98+Z98</f>
        <v>0</v>
      </c>
      <c r="AU98" s="492">
        <f>L98</f>
        <v>0</v>
      </c>
      <c r="AV98" s="492">
        <f>M98+AB98</f>
        <v>813704</v>
      </c>
      <c r="AW98" s="492">
        <f>N98+AC98</f>
        <v>48148</v>
      </c>
      <c r="AX98" s="492">
        <f>O98+AF98</f>
        <v>56500</v>
      </c>
      <c r="AY98" s="507">
        <f>P98+AQ98</f>
        <v>5.4897999999999998</v>
      </c>
      <c r="AZ98" s="507">
        <f>Q98+AO98</f>
        <v>4</v>
      </c>
      <c r="BA98" s="508">
        <f>R98+AP98</f>
        <v>1.4898</v>
      </c>
    </row>
    <row r="99" spans="1:53" ht="14.1" customHeight="1" x14ac:dyDescent="0.2">
      <c r="A99" s="591">
        <v>25</v>
      </c>
      <c r="B99" s="592">
        <v>2418</v>
      </c>
      <c r="C99" s="593">
        <v>600079261</v>
      </c>
      <c r="D99" s="592">
        <v>72741783</v>
      </c>
      <c r="E99" s="594" t="s">
        <v>135</v>
      </c>
      <c r="F99" s="591">
        <v>3141</v>
      </c>
      <c r="G99" s="594" t="s">
        <v>88</v>
      </c>
      <c r="H99" s="595" t="s">
        <v>82</v>
      </c>
      <c r="I99" s="501">
        <v>592477</v>
      </c>
      <c r="J99" s="502">
        <v>434365</v>
      </c>
      <c r="K99" s="481">
        <v>0</v>
      </c>
      <c r="L99" s="481">
        <v>0</v>
      </c>
      <c r="M99" s="481">
        <v>146815</v>
      </c>
      <c r="N99" s="502">
        <v>8687</v>
      </c>
      <c r="O99" s="502">
        <v>2610</v>
      </c>
      <c r="P99" s="418">
        <v>1.48</v>
      </c>
      <c r="Q99" s="503">
        <v>0</v>
      </c>
      <c r="R99" s="504">
        <v>1.48</v>
      </c>
      <c r="S99" s="505">
        <v>0</v>
      </c>
      <c r="T99" s="492">
        <v>0</v>
      </c>
      <c r="U99" s="492">
        <v>-6768</v>
      </c>
      <c r="V99" s="492">
        <v>0</v>
      </c>
      <c r="W99" s="492">
        <f>SUM(S99:V99)</f>
        <v>-6768</v>
      </c>
      <c r="X99" s="492">
        <v>0</v>
      </c>
      <c r="Y99" s="492">
        <v>0</v>
      </c>
      <c r="Z99" s="492">
        <f>SUM(X99:Y99)</f>
        <v>0</v>
      </c>
      <c r="AA99" s="492">
        <f>W99+Z99</f>
        <v>-6768</v>
      </c>
      <c r="AB99" s="179">
        <f t="shared" si="60"/>
        <v>-2288</v>
      </c>
      <c r="AC99" s="755">
        <f>ROUND(W99*2%,0)</f>
        <v>-135</v>
      </c>
      <c r="AD99" s="492">
        <v>0</v>
      </c>
      <c r="AE99" s="492">
        <v>0</v>
      </c>
      <c r="AF99" s="492">
        <f t="shared" si="61"/>
        <v>0</v>
      </c>
      <c r="AG99" s="492">
        <f t="shared" si="62"/>
        <v>-9191</v>
      </c>
      <c r="AH99" s="507">
        <v>0</v>
      </c>
      <c r="AI99" s="507">
        <v>0</v>
      </c>
      <c r="AJ99" s="507">
        <v>0</v>
      </c>
      <c r="AK99" s="507">
        <v>0</v>
      </c>
      <c r="AL99" s="507">
        <v>-0.02</v>
      </c>
      <c r="AM99" s="507">
        <v>0</v>
      </c>
      <c r="AN99" s="507">
        <v>0</v>
      </c>
      <c r="AO99" s="507">
        <f>AH99+AJ99+AK99+AM99</f>
        <v>0</v>
      </c>
      <c r="AP99" s="507">
        <f>AI99+AL99+AN99</f>
        <v>-0.02</v>
      </c>
      <c r="AQ99" s="508">
        <f t="shared" si="63"/>
        <v>-0.02</v>
      </c>
      <c r="AR99" s="505">
        <f>I99+AG99</f>
        <v>583286</v>
      </c>
      <c r="AS99" s="492">
        <f>J99+W99</f>
        <v>427597</v>
      </c>
      <c r="AT99" s="492">
        <f>K99+Z99</f>
        <v>0</v>
      </c>
      <c r="AU99" s="492">
        <f>L99</f>
        <v>0</v>
      </c>
      <c r="AV99" s="492">
        <f>M99+AB99</f>
        <v>144527</v>
      </c>
      <c r="AW99" s="492">
        <f>N99+AC99</f>
        <v>8552</v>
      </c>
      <c r="AX99" s="492">
        <f>O99+AF99</f>
        <v>2610</v>
      </c>
      <c r="AY99" s="507">
        <f>P99+AQ99</f>
        <v>1.46</v>
      </c>
      <c r="AZ99" s="507">
        <f>Q99+AO99</f>
        <v>0</v>
      </c>
      <c r="BA99" s="508">
        <f>R99+AP99</f>
        <v>1.46</v>
      </c>
    </row>
    <row r="100" spans="1:53" ht="14.1" customHeight="1" x14ac:dyDescent="0.2">
      <c r="A100" s="182">
        <v>25</v>
      </c>
      <c r="B100" s="180">
        <v>2418</v>
      </c>
      <c r="C100" s="181">
        <v>600079261</v>
      </c>
      <c r="D100" s="180">
        <v>72741783</v>
      </c>
      <c r="E100" s="584" t="s">
        <v>136</v>
      </c>
      <c r="F100" s="182"/>
      <c r="G100" s="584"/>
      <c r="H100" s="585"/>
      <c r="I100" s="586">
        <v>3918240</v>
      </c>
      <c r="J100" s="587">
        <v>2841776</v>
      </c>
      <c r="K100" s="587">
        <v>0</v>
      </c>
      <c r="L100" s="587">
        <v>0</v>
      </c>
      <c r="M100" s="587">
        <v>960519</v>
      </c>
      <c r="N100" s="587">
        <v>56835</v>
      </c>
      <c r="O100" s="587">
        <v>59110</v>
      </c>
      <c r="P100" s="588">
        <v>6.9697999999999993</v>
      </c>
      <c r="Q100" s="588">
        <v>4</v>
      </c>
      <c r="R100" s="590">
        <v>2.9698000000000002</v>
      </c>
      <c r="S100" s="589">
        <f t="shared" ref="S100:BA100" si="82">SUM(S98:S99)</f>
        <v>0</v>
      </c>
      <c r="T100" s="587">
        <f t="shared" si="82"/>
        <v>0</v>
      </c>
      <c r="U100" s="587">
        <f t="shared" si="82"/>
        <v>-6768</v>
      </c>
      <c r="V100" s="587">
        <f t="shared" si="82"/>
        <v>0</v>
      </c>
      <c r="W100" s="587">
        <f t="shared" si="82"/>
        <v>-6768</v>
      </c>
      <c r="X100" s="587">
        <f t="shared" si="82"/>
        <v>0</v>
      </c>
      <c r="Y100" s="587">
        <f t="shared" si="82"/>
        <v>0</v>
      </c>
      <c r="Z100" s="587">
        <f t="shared" si="82"/>
        <v>0</v>
      </c>
      <c r="AA100" s="587">
        <f t="shared" si="82"/>
        <v>-6768</v>
      </c>
      <c r="AB100" s="587">
        <f t="shared" si="82"/>
        <v>-2288</v>
      </c>
      <c r="AC100" s="589">
        <f t="shared" si="82"/>
        <v>-135</v>
      </c>
      <c r="AD100" s="587">
        <f t="shared" si="82"/>
        <v>0</v>
      </c>
      <c r="AE100" s="587">
        <f t="shared" si="82"/>
        <v>0</v>
      </c>
      <c r="AF100" s="587">
        <f t="shared" si="82"/>
        <v>0</v>
      </c>
      <c r="AG100" s="587">
        <f t="shared" si="82"/>
        <v>-9191</v>
      </c>
      <c r="AH100" s="588">
        <f t="shared" si="82"/>
        <v>0</v>
      </c>
      <c r="AI100" s="588">
        <f t="shared" si="82"/>
        <v>0</v>
      </c>
      <c r="AJ100" s="588">
        <f t="shared" si="82"/>
        <v>0</v>
      </c>
      <c r="AK100" s="588">
        <f t="shared" ref="AK100:AL100" si="83">SUM(AK98:AK99)</f>
        <v>0</v>
      </c>
      <c r="AL100" s="588">
        <f t="shared" si="83"/>
        <v>-0.02</v>
      </c>
      <c r="AM100" s="588">
        <f t="shared" si="82"/>
        <v>0</v>
      </c>
      <c r="AN100" s="588">
        <f t="shared" si="82"/>
        <v>0</v>
      </c>
      <c r="AO100" s="588">
        <f t="shared" si="82"/>
        <v>0</v>
      </c>
      <c r="AP100" s="588">
        <f t="shared" si="82"/>
        <v>-0.02</v>
      </c>
      <c r="AQ100" s="590">
        <f t="shared" si="82"/>
        <v>-0.02</v>
      </c>
      <c r="AR100" s="589">
        <f t="shared" si="82"/>
        <v>3909049</v>
      </c>
      <c r="AS100" s="587">
        <f t="shared" si="82"/>
        <v>2835008</v>
      </c>
      <c r="AT100" s="587">
        <f t="shared" si="82"/>
        <v>0</v>
      </c>
      <c r="AU100" s="587">
        <f t="shared" si="82"/>
        <v>0</v>
      </c>
      <c r="AV100" s="587">
        <f t="shared" si="82"/>
        <v>958231</v>
      </c>
      <c r="AW100" s="587">
        <f t="shared" si="82"/>
        <v>56700</v>
      </c>
      <c r="AX100" s="587">
        <f t="shared" si="82"/>
        <v>59110</v>
      </c>
      <c r="AY100" s="588">
        <f t="shared" si="82"/>
        <v>6.9497999999999998</v>
      </c>
      <c r="AZ100" s="588">
        <f t="shared" si="82"/>
        <v>4</v>
      </c>
      <c r="BA100" s="590">
        <f t="shared" si="82"/>
        <v>2.9497999999999998</v>
      </c>
    </row>
    <row r="101" spans="1:53" ht="14.1" customHeight="1" x14ac:dyDescent="0.2">
      <c r="A101" s="591">
        <v>26</v>
      </c>
      <c r="B101" s="592">
        <v>2414</v>
      </c>
      <c r="C101" s="593">
        <v>600079295</v>
      </c>
      <c r="D101" s="592">
        <v>72742020</v>
      </c>
      <c r="E101" s="594" t="s">
        <v>137</v>
      </c>
      <c r="F101" s="591">
        <v>3111</v>
      </c>
      <c r="G101" s="594" t="s">
        <v>85</v>
      </c>
      <c r="H101" s="595" t="s">
        <v>86</v>
      </c>
      <c r="I101" s="501">
        <v>4530092</v>
      </c>
      <c r="J101" s="417">
        <v>3225732</v>
      </c>
      <c r="K101" s="526">
        <v>80380</v>
      </c>
      <c r="L101" s="526">
        <v>0</v>
      </c>
      <c r="M101" s="481">
        <v>1117466</v>
      </c>
      <c r="N101" s="502">
        <v>64514</v>
      </c>
      <c r="O101" s="417">
        <v>42000</v>
      </c>
      <c r="P101" s="418">
        <v>7.9360999999999997</v>
      </c>
      <c r="Q101" s="422">
        <v>6.1519000000000004</v>
      </c>
      <c r="R101" s="692">
        <v>1.7842</v>
      </c>
      <c r="S101" s="505">
        <v>0</v>
      </c>
      <c r="T101" s="492">
        <v>0</v>
      </c>
      <c r="U101" s="492">
        <v>0</v>
      </c>
      <c r="V101" s="492">
        <v>5184</v>
      </c>
      <c r="W101" s="492">
        <f>SUM(S101:V101)</f>
        <v>5184</v>
      </c>
      <c r="X101" s="492">
        <v>0</v>
      </c>
      <c r="Y101" s="492">
        <v>0</v>
      </c>
      <c r="Z101" s="492">
        <f>SUM(X101:Y101)</f>
        <v>0</v>
      </c>
      <c r="AA101" s="492">
        <f>W101+Z101</f>
        <v>5184</v>
      </c>
      <c r="AB101" s="179">
        <f t="shared" si="60"/>
        <v>1752</v>
      </c>
      <c r="AC101" s="755">
        <f>ROUND(W101*2%,0)</f>
        <v>104</v>
      </c>
      <c r="AD101" s="492">
        <v>0</v>
      </c>
      <c r="AE101" s="492">
        <v>0</v>
      </c>
      <c r="AF101" s="492">
        <f t="shared" si="61"/>
        <v>0</v>
      </c>
      <c r="AG101" s="492">
        <f t="shared" si="62"/>
        <v>7040</v>
      </c>
      <c r="AH101" s="507">
        <v>0</v>
      </c>
      <c r="AI101" s="507">
        <v>0</v>
      </c>
      <c r="AJ101" s="507">
        <v>0</v>
      </c>
      <c r="AK101" s="507">
        <v>0</v>
      </c>
      <c r="AL101" s="507">
        <v>0</v>
      </c>
      <c r="AM101" s="507">
        <v>0.01</v>
      </c>
      <c r="AN101" s="507">
        <v>0</v>
      </c>
      <c r="AO101" s="507">
        <f>AH101+AJ101+AK101+AM101</f>
        <v>0.01</v>
      </c>
      <c r="AP101" s="507">
        <f>AI101+AL101+AN101</f>
        <v>0</v>
      </c>
      <c r="AQ101" s="508">
        <f t="shared" si="63"/>
        <v>0.01</v>
      </c>
      <c r="AR101" s="505">
        <f>I101+AG101</f>
        <v>4537132</v>
      </c>
      <c r="AS101" s="492">
        <f>J101+W101</f>
        <v>3230916</v>
      </c>
      <c r="AT101" s="492">
        <f>K101+Z101</f>
        <v>80380</v>
      </c>
      <c r="AU101" s="492">
        <f>L101</f>
        <v>0</v>
      </c>
      <c r="AV101" s="492">
        <f t="shared" ref="AV101:AW103" si="84">M101+AB101</f>
        <v>1119218</v>
      </c>
      <c r="AW101" s="492">
        <f t="shared" si="84"/>
        <v>64618</v>
      </c>
      <c r="AX101" s="492">
        <f>O101+AF101</f>
        <v>42000</v>
      </c>
      <c r="AY101" s="507">
        <f>P101+AQ101</f>
        <v>7.9460999999999995</v>
      </c>
      <c r="AZ101" s="507">
        <f t="shared" ref="AZ101:BA103" si="85">Q101+AO101</f>
        <v>6.1619000000000002</v>
      </c>
      <c r="BA101" s="508">
        <f t="shared" si="85"/>
        <v>1.7842</v>
      </c>
    </row>
    <row r="102" spans="1:53" ht="14.1" customHeight="1" x14ac:dyDescent="0.2">
      <c r="A102" s="591">
        <v>26</v>
      </c>
      <c r="B102" s="592">
        <v>2414</v>
      </c>
      <c r="C102" s="593">
        <v>600079295</v>
      </c>
      <c r="D102" s="592">
        <v>72742020</v>
      </c>
      <c r="E102" s="594" t="s">
        <v>137</v>
      </c>
      <c r="F102" s="591">
        <v>3111</v>
      </c>
      <c r="G102" s="210" t="s">
        <v>91</v>
      </c>
      <c r="H102" s="595" t="s">
        <v>82</v>
      </c>
      <c r="I102" s="501">
        <v>2567</v>
      </c>
      <c r="J102" s="502">
        <v>1890</v>
      </c>
      <c r="K102" s="481">
        <v>0</v>
      </c>
      <c r="L102" s="481">
        <v>0</v>
      </c>
      <c r="M102" s="481">
        <v>639</v>
      </c>
      <c r="N102" s="502">
        <v>38</v>
      </c>
      <c r="O102" s="502">
        <v>0</v>
      </c>
      <c r="P102" s="418">
        <v>0</v>
      </c>
      <c r="Q102" s="503">
        <v>0</v>
      </c>
      <c r="R102" s="504">
        <v>0</v>
      </c>
      <c r="S102" s="505">
        <v>0</v>
      </c>
      <c r="T102" s="492">
        <v>0</v>
      </c>
      <c r="U102" s="492">
        <v>0</v>
      </c>
      <c r="V102" s="492">
        <v>0</v>
      </c>
      <c r="W102" s="492">
        <f>SUM(S102:V102)</f>
        <v>0</v>
      </c>
      <c r="X102" s="492">
        <v>0</v>
      </c>
      <c r="Y102" s="492">
        <v>0</v>
      </c>
      <c r="Z102" s="492">
        <f>SUM(X102:Y102)</f>
        <v>0</v>
      </c>
      <c r="AA102" s="492">
        <f>W102+Z102</f>
        <v>0</v>
      </c>
      <c r="AB102" s="179">
        <f t="shared" si="60"/>
        <v>0</v>
      </c>
      <c r="AC102" s="755">
        <f>ROUND(W102*2%,0)</f>
        <v>0</v>
      </c>
      <c r="AD102" s="492">
        <v>0</v>
      </c>
      <c r="AE102" s="492">
        <v>0</v>
      </c>
      <c r="AF102" s="492">
        <f t="shared" si="61"/>
        <v>0</v>
      </c>
      <c r="AG102" s="492">
        <f t="shared" si="62"/>
        <v>0</v>
      </c>
      <c r="AH102" s="507">
        <v>0</v>
      </c>
      <c r="AI102" s="507">
        <v>0</v>
      </c>
      <c r="AJ102" s="507">
        <v>0</v>
      </c>
      <c r="AK102" s="507">
        <v>0</v>
      </c>
      <c r="AL102" s="507">
        <v>0</v>
      </c>
      <c r="AM102" s="507">
        <v>0</v>
      </c>
      <c r="AN102" s="507">
        <v>0</v>
      </c>
      <c r="AO102" s="507">
        <f>AH102+AJ102+AK102+AM102</f>
        <v>0</v>
      </c>
      <c r="AP102" s="507">
        <f>AI102+AL102+AN102</f>
        <v>0</v>
      </c>
      <c r="AQ102" s="508">
        <f t="shared" si="63"/>
        <v>0</v>
      </c>
      <c r="AR102" s="505">
        <f>I102+AG102</f>
        <v>2567</v>
      </c>
      <c r="AS102" s="492">
        <f>J102+W102</f>
        <v>1890</v>
      </c>
      <c r="AT102" s="492">
        <f>K102+Z102</f>
        <v>0</v>
      </c>
      <c r="AU102" s="492">
        <f>L102</f>
        <v>0</v>
      </c>
      <c r="AV102" s="492">
        <f t="shared" si="84"/>
        <v>639</v>
      </c>
      <c r="AW102" s="492">
        <f t="shared" si="84"/>
        <v>38</v>
      </c>
      <c r="AX102" s="492">
        <f>O102+AF102</f>
        <v>0</v>
      </c>
      <c r="AY102" s="507">
        <f>P102+AQ102</f>
        <v>0</v>
      </c>
      <c r="AZ102" s="507">
        <f t="shared" si="85"/>
        <v>0</v>
      </c>
      <c r="BA102" s="508">
        <f t="shared" si="85"/>
        <v>0</v>
      </c>
    </row>
    <row r="103" spans="1:53" ht="14.1" customHeight="1" x14ac:dyDescent="0.2">
      <c r="A103" s="591">
        <v>26</v>
      </c>
      <c r="B103" s="592">
        <v>2414</v>
      </c>
      <c r="C103" s="593">
        <v>600079295</v>
      </c>
      <c r="D103" s="592">
        <v>72742020</v>
      </c>
      <c r="E103" s="594" t="s">
        <v>137</v>
      </c>
      <c r="F103" s="591">
        <v>3141</v>
      </c>
      <c r="G103" s="594" t="s">
        <v>88</v>
      </c>
      <c r="H103" s="595" t="s">
        <v>82</v>
      </c>
      <c r="I103" s="501">
        <v>720854</v>
      </c>
      <c r="J103" s="502">
        <v>528258</v>
      </c>
      <c r="K103" s="481">
        <v>0</v>
      </c>
      <c r="L103" s="481">
        <v>0</v>
      </c>
      <c r="M103" s="481">
        <v>178551</v>
      </c>
      <c r="N103" s="502">
        <v>10565</v>
      </c>
      <c r="O103" s="502">
        <v>3480</v>
      </c>
      <c r="P103" s="418">
        <v>1.8</v>
      </c>
      <c r="Q103" s="503">
        <v>0</v>
      </c>
      <c r="R103" s="504">
        <v>1.8</v>
      </c>
      <c r="S103" s="505">
        <v>0</v>
      </c>
      <c r="T103" s="492">
        <v>0</v>
      </c>
      <c r="U103" s="492">
        <v>0</v>
      </c>
      <c r="V103" s="492">
        <v>0</v>
      </c>
      <c r="W103" s="492">
        <f>SUM(S103:V103)</f>
        <v>0</v>
      </c>
      <c r="X103" s="492">
        <v>0</v>
      </c>
      <c r="Y103" s="492">
        <v>0</v>
      </c>
      <c r="Z103" s="492">
        <f>SUM(X103:Y103)</f>
        <v>0</v>
      </c>
      <c r="AA103" s="492">
        <f>W103+Z103</f>
        <v>0</v>
      </c>
      <c r="AB103" s="179">
        <f t="shared" si="60"/>
        <v>0</v>
      </c>
      <c r="AC103" s="755">
        <f>ROUND(W103*2%,0)</f>
        <v>0</v>
      </c>
      <c r="AD103" s="492">
        <v>0</v>
      </c>
      <c r="AE103" s="492">
        <v>0</v>
      </c>
      <c r="AF103" s="492">
        <f t="shared" si="61"/>
        <v>0</v>
      </c>
      <c r="AG103" s="492">
        <f t="shared" si="62"/>
        <v>0</v>
      </c>
      <c r="AH103" s="507">
        <v>0</v>
      </c>
      <c r="AI103" s="507">
        <v>0</v>
      </c>
      <c r="AJ103" s="507">
        <v>0</v>
      </c>
      <c r="AK103" s="507">
        <v>0</v>
      </c>
      <c r="AL103" s="507">
        <v>0</v>
      </c>
      <c r="AM103" s="507">
        <v>0</v>
      </c>
      <c r="AN103" s="507">
        <v>0</v>
      </c>
      <c r="AO103" s="507">
        <f>AH103+AJ103+AK103+AM103</f>
        <v>0</v>
      </c>
      <c r="AP103" s="507">
        <f>AI103+AL103+AN103</f>
        <v>0</v>
      </c>
      <c r="AQ103" s="508">
        <f t="shared" si="63"/>
        <v>0</v>
      </c>
      <c r="AR103" s="505">
        <f>I103+AG103</f>
        <v>720854</v>
      </c>
      <c r="AS103" s="492">
        <f>J103+W103</f>
        <v>528258</v>
      </c>
      <c r="AT103" s="492">
        <f>K103+Z103</f>
        <v>0</v>
      </c>
      <c r="AU103" s="492">
        <f>L103</f>
        <v>0</v>
      </c>
      <c r="AV103" s="492">
        <f t="shared" si="84"/>
        <v>178551</v>
      </c>
      <c r="AW103" s="492">
        <f t="shared" si="84"/>
        <v>10565</v>
      </c>
      <c r="AX103" s="492">
        <f>O103+AF103</f>
        <v>3480</v>
      </c>
      <c r="AY103" s="507">
        <f>P103+AQ103</f>
        <v>1.8</v>
      </c>
      <c r="AZ103" s="507">
        <f t="shared" si="85"/>
        <v>0</v>
      </c>
      <c r="BA103" s="508">
        <f t="shared" si="85"/>
        <v>1.8</v>
      </c>
    </row>
    <row r="104" spans="1:53" ht="14.1" customHeight="1" x14ac:dyDescent="0.2">
      <c r="A104" s="182">
        <v>26</v>
      </c>
      <c r="B104" s="180">
        <v>2414</v>
      </c>
      <c r="C104" s="181">
        <v>600079295</v>
      </c>
      <c r="D104" s="180">
        <v>72742020</v>
      </c>
      <c r="E104" s="584" t="s">
        <v>138</v>
      </c>
      <c r="F104" s="182"/>
      <c r="G104" s="584"/>
      <c r="H104" s="585"/>
      <c r="I104" s="586">
        <v>5253513</v>
      </c>
      <c r="J104" s="587">
        <v>3755880</v>
      </c>
      <c r="K104" s="587">
        <v>80380</v>
      </c>
      <c r="L104" s="587">
        <v>0</v>
      </c>
      <c r="M104" s="587">
        <v>1296656</v>
      </c>
      <c r="N104" s="587">
        <v>75117</v>
      </c>
      <c r="O104" s="587">
        <v>45480</v>
      </c>
      <c r="P104" s="588">
        <v>9.7361000000000004</v>
      </c>
      <c r="Q104" s="588">
        <v>6.1519000000000004</v>
      </c>
      <c r="R104" s="590">
        <v>3.5842000000000001</v>
      </c>
      <c r="S104" s="589">
        <f t="shared" ref="S104:BA104" si="86">SUM(S101:S103)</f>
        <v>0</v>
      </c>
      <c r="T104" s="587">
        <f t="shared" si="86"/>
        <v>0</v>
      </c>
      <c r="U104" s="587">
        <f t="shared" si="86"/>
        <v>0</v>
      </c>
      <c r="V104" s="587">
        <f t="shared" si="86"/>
        <v>5184</v>
      </c>
      <c r="W104" s="587">
        <f t="shared" si="86"/>
        <v>5184</v>
      </c>
      <c r="X104" s="587">
        <f t="shared" si="86"/>
        <v>0</v>
      </c>
      <c r="Y104" s="587">
        <f t="shared" si="86"/>
        <v>0</v>
      </c>
      <c r="Z104" s="587">
        <f t="shared" si="86"/>
        <v>0</v>
      </c>
      <c r="AA104" s="587">
        <f t="shared" si="86"/>
        <v>5184</v>
      </c>
      <c r="AB104" s="587">
        <f t="shared" si="86"/>
        <v>1752</v>
      </c>
      <c r="AC104" s="589">
        <f t="shared" si="86"/>
        <v>104</v>
      </c>
      <c r="AD104" s="587">
        <f t="shared" si="86"/>
        <v>0</v>
      </c>
      <c r="AE104" s="587">
        <f t="shared" si="86"/>
        <v>0</v>
      </c>
      <c r="AF104" s="587">
        <f t="shared" si="86"/>
        <v>0</v>
      </c>
      <c r="AG104" s="587">
        <f t="shared" si="86"/>
        <v>7040</v>
      </c>
      <c r="AH104" s="588">
        <f t="shared" si="86"/>
        <v>0</v>
      </c>
      <c r="AI104" s="588">
        <f t="shared" si="86"/>
        <v>0</v>
      </c>
      <c r="AJ104" s="588">
        <f t="shared" si="86"/>
        <v>0</v>
      </c>
      <c r="AK104" s="588">
        <f t="shared" ref="AK104:AL104" si="87">SUM(AK101:AK103)</f>
        <v>0</v>
      </c>
      <c r="AL104" s="588">
        <f t="shared" si="87"/>
        <v>0</v>
      </c>
      <c r="AM104" s="588">
        <f t="shared" si="86"/>
        <v>0.01</v>
      </c>
      <c r="AN104" s="588">
        <f t="shared" si="86"/>
        <v>0</v>
      </c>
      <c r="AO104" s="588">
        <f t="shared" si="86"/>
        <v>0.01</v>
      </c>
      <c r="AP104" s="588">
        <f t="shared" si="86"/>
        <v>0</v>
      </c>
      <c r="AQ104" s="590">
        <f t="shared" si="86"/>
        <v>0.01</v>
      </c>
      <c r="AR104" s="589">
        <f t="shared" si="86"/>
        <v>5260553</v>
      </c>
      <c r="AS104" s="587">
        <f t="shared" si="86"/>
        <v>3761064</v>
      </c>
      <c r="AT104" s="587">
        <f t="shared" si="86"/>
        <v>80380</v>
      </c>
      <c r="AU104" s="587">
        <f t="shared" si="86"/>
        <v>0</v>
      </c>
      <c r="AV104" s="587">
        <f t="shared" si="86"/>
        <v>1298408</v>
      </c>
      <c r="AW104" s="587">
        <f t="shared" si="86"/>
        <v>75221</v>
      </c>
      <c r="AX104" s="587">
        <f t="shared" si="86"/>
        <v>45480</v>
      </c>
      <c r="AY104" s="588">
        <f t="shared" si="86"/>
        <v>9.7461000000000002</v>
      </c>
      <c r="AZ104" s="588">
        <f t="shared" si="86"/>
        <v>6.1619000000000002</v>
      </c>
      <c r="BA104" s="590">
        <f t="shared" si="86"/>
        <v>3.5842000000000001</v>
      </c>
    </row>
    <row r="105" spans="1:53" ht="14.1" customHeight="1" x14ac:dyDescent="0.2">
      <c r="A105" s="591">
        <v>27</v>
      </c>
      <c r="B105" s="592">
        <v>2443</v>
      </c>
      <c r="C105" s="593">
        <v>600079309</v>
      </c>
      <c r="D105" s="592">
        <v>72743051</v>
      </c>
      <c r="E105" s="594" t="s">
        <v>139</v>
      </c>
      <c r="F105" s="591">
        <v>3111</v>
      </c>
      <c r="G105" s="594" t="s">
        <v>85</v>
      </c>
      <c r="H105" s="595" t="s">
        <v>86</v>
      </c>
      <c r="I105" s="501">
        <v>4476482</v>
      </c>
      <c r="J105" s="417">
        <v>3254405</v>
      </c>
      <c r="K105" s="526">
        <v>0</v>
      </c>
      <c r="L105" s="526">
        <v>0</v>
      </c>
      <c r="M105" s="481">
        <v>1099989</v>
      </c>
      <c r="N105" s="502">
        <v>65088</v>
      </c>
      <c r="O105" s="417">
        <v>57000</v>
      </c>
      <c r="P105" s="418">
        <v>7.9841999999999995</v>
      </c>
      <c r="Q105" s="422">
        <v>6</v>
      </c>
      <c r="R105" s="692">
        <v>1.9842</v>
      </c>
      <c r="S105" s="505">
        <v>0</v>
      </c>
      <c r="T105" s="492">
        <v>0</v>
      </c>
      <c r="U105" s="492">
        <v>0</v>
      </c>
      <c r="V105" s="492">
        <v>11046</v>
      </c>
      <c r="W105" s="492">
        <f>SUM(S105:V105)</f>
        <v>11046</v>
      </c>
      <c r="X105" s="492">
        <v>0</v>
      </c>
      <c r="Y105" s="492">
        <v>0</v>
      </c>
      <c r="Z105" s="492">
        <f>SUM(X105:Y105)</f>
        <v>0</v>
      </c>
      <c r="AA105" s="492">
        <f>W105+Z105</f>
        <v>11046</v>
      </c>
      <c r="AB105" s="179">
        <f>ROUND((W105+X105)*33.8%,0)-1</f>
        <v>3733</v>
      </c>
      <c r="AC105" s="755">
        <f>ROUND(W105*2%,0)</f>
        <v>221</v>
      </c>
      <c r="AD105" s="492">
        <v>0</v>
      </c>
      <c r="AE105" s="492">
        <v>-15000</v>
      </c>
      <c r="AF105" s="492">
        <f t="shared" si="61"/>
        <v>-15000</v>
      </c>
      <c r="AG105" s="492">
        <f t="shared" si="62"/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>AH105+AJ105+AK105+AM105</f>
        <v>0</v>
      </c>
      <c r="AP105" s="507">
        <f>AI105+AL105+AN105</f>
        <v>0</v>
      </c>
      <c r="AQ105" s="508">
        <f t="shared" si="63"/>
        <v>0</v>
      </c>
      <c r="AR105" s="505">
        <f>I105+AG105</f>
        <v>4476482</v>
      </c>
      <c r="AS105" s="492">
        <f>J105+W105</f>
        <v>3265451</v>
      </c>
      <c r="AT105" s="492">
        <f>K105+Z105</f>
        <v>0</v>
      </c>
      <c r="AU105" s="492">
        <f>L105</f>
        <v>0</v>
      </c>
      <c r="AV105" s="492">
        <f t="shared" ref="AV105:AW107" si="88">M105+AB105</f>
        <v>1103722</v>
      </c>
      <c r="AW105" s="492">
        <f t="shared" si="88"/>
        <v>65309</v>
      </c>
      <c r="AX105" s="492">
        <f>O105+AF105</f>
        <v>42000</v>
      </c>
      <c r="AY105" s="507">
        <f>P105+AQ105</f>
        <v>7.9841999999999995</v>
      </c>
      <c r="AZ105" s="507">
        <f t="shared" ref="AZ105:BA107" si="89">Q105+AO105</f>
        <v>6</v>
      </c>
      <c r="BA105" s="508">
        <f t="shared" si="89"/>
        <v>1.9842</v>
      </c>
    </row>
    <row r="106" spans="1:53" ht="14.1" customHeight="1" x14ac:dyDescent="0.2">
      <c r="A106" s="591">
        <v>27</v>
      </c>
      <c r="B106" s="592">
        <v>2443</v>
      </c>
      <c r="C106" s="593">
        <v>600079309</v>
      </c>
      <c r="D106" s="592">
        <v>72743051</v>
      </c>
      <c r="E106" s="594" t="s">
        <v>139</v>
      </c>
      <c r="F106" s="591">
        <v>3111</v>
      </c>
      <c r="G106" s="210" t="s">
        <v>91</v>
      </c>
      <c r="H106" s="595" t="s">
        <v>82</v>
      </c>
      <c r="I106" s="501">
        <v>0</v>
      </c>
      <c r="J106" s="502">
        <v>0</v>
      </c>
      <c r="K106" s="481">
        <v>0</v>
      </c>
      <c r="L106" s="481">
        <v>0</v>
      </c>
      <c r="M106" s="481">
        <v>0</v>
      </c>
      <c r="N106" s="502">
        <v>0</v>
      </c>
      <c r="O106" s="502">
        <v>0</v>
      </c>
      <c r="P106" s="418">
        <v>0</v>
      </c>
      <c r="Q106" s="503">
        <v>0</v>
      </c>
      <c r="R106" s="504">
        <v>0</v>
      </c>
      <c r="S106" s="505">
        <v>0</v>
      </c>
      <c r="T106" s="492">
        <v>0</v>
      </c>
      <c r="U106" s="492">
        <v>0</v>
      </c>
      <c r="V106" s="492">
        <v>0</v>
      </c>
      <c r="W106" s="492">
        <f>SUM(S106:V106)</f>
        <v>0</v>
      </c>
      <c r="X106" s="492">
        <v>0</v>
      </c>
      <c r="Y106" s="492">
        <v>0</v>
      </c>
      <c r="Z106" s="492">
        <f>SUM(X106:Y106)</f>
        <v>0</v>
      </c>
      <c r="AA106" s="492">
        <f>W106+Z106</f>
        <v>0</v>
      </c>
      <c r="AB106" s="179">
        <f t="shared" si="60"/>
        <v>0</v>
      </c>
      <c r="AC106" s="755">
        <f>ROUND(W106*2%,0)</f>
        <v>0</v>
      </c>
      <c r="AD106" s="492">
        <v>0</v>
      </c>
      <c r="AE106" s="492">
        <v>0</v>
      </c>
      <c r="AF106" s="492">
        <f t="shared" si="61"/>
        <v>0</v>
      </c>
      <c r="AG106" s="492">
        <f t="shared" si="62"/>
        <v>0</v>
      </c>
      <c r="AH106" s="507">
        <v>0</v>
      </c>
      <c r="AI106" s="507">
        <v>0</v>
      </c>
      <c r="AJ106" s="507">
        <v>0</v>
      </c>
      <c r="AK106" s="507">
        <v>0</v>
      </c>
      <c r="AL106" s="507">
        <v>0</v>
      </c>
      <c r="AM106" s="507">
        <v>0</v>
      </c>
      <c r="AN106" s="507">
        <v>0</v>
      </c>
      <c r="AO106" s="507">
        <f>AH106+AJ106+AK106+AM106</f>
        <v>0</v>
      </c>
      <c r="AP106" s="507">
        <f>AI106+AL106+AN106</f>
        <v>0</v>
      </c>
      <c r="AQ106" s="508">
        <f t="shared" si="63"/>
        <v>0</v>
      </c>
      <c r="AR106" s="505">
        <f>I106+AG106</f>
        <v>0</v>
      </c>
      <c r="AS106" s="492">
        <f>J106+W106</f>
        <v>0</v>
      </c>
      <c r="AT106" s="492">
        <f>K106+Z106</f>
        <v>0</v>
      </c>
      <c r="AU106" s="492">
        <f>L106</f>
        <v>0</v>
      </c>
      <c r="AV106" s="492">
        <f t="shared" si="88"/>
        <v>0</v>
      </c>
      <c r="AW106" s="492">
        <f t="shared" si="88"/>
        <v>0</v>
      </c>
      <c r="AX106" s="492">
        <f>O106+AF106</f>
        <v>0</v>
      </c>
      <c r="AY106" s="507">
        <f>P106+AQ106</f>
        <v>0</v>
      </c>
      <c r="AZ106" s="507">
        <f t="shared" si="89"/>
        <v>0</v>
      </c>
      <c r="BA106" s="508">
        <f t="shared" si="89"/>
        <v>0</v>
      </c>
    </row>
    <row r="107" spans="1:53" ht="14.1" customHeight="1" x14ac:dyDescent="0.2">
      <c r="A107" s="591">
        <v>27</v>
      </c>
      <c r="B107" s="592">
        <v>2443</v>
      </c>
      <c r="C107" s="593">
        <v>600079309</v>
      </c>
      <c r="D107" s="592">
        <v>72743051</v>
      </c>
      <c r="E107" s="594" t="s">
        <v>139</v>
      </c>
      <c r="F107" s="591">
        <v>3141</v>
      </c>
      <c r="G107" s="594" t="s">
        <v>88</v>
      </c>
      <c r="H107" s="595" t="s">
        <v>82</v>
      </c>
      <c r="I107" s="501">
        <v>720854</v>
      </c>
      <c r="J107" s="502">
        <v>528258</v>
      </c>
      <c r="K107" s="481">
        <v>0</v>
      </c>
      <c r="L107" s="481">
        <v>0</v>
      </c>
      <c r="M107" s="481">
        <v>178551</v>
      </c>
      <c r="N107" s="502">
        <v>10565</v>
      </c>
      <c r="O107" s="502">
        <v>3480</v>
      </c>
      <c r="P107" s="418">
        <v>1.8</v>
      </c>
      <c r="Q107" s="503">
        <v>0</v>
      </c>
      <c r="R107" s="504">
        <v>1.8</v>
      </c>
      <c r="S107" s="505">
        <v>0</v>
      </c>
      <c r="T107" s="492">
        <v>0</v>
      </c>
      <c r="U107" s="492">
        <v>0</v>
      </c>
      <c r="V107" s="492">
        <v>0</v>
      </c>
      <c r="W107" s="492">
        <f>SUM(S107:V107)</f>
        <v>0</v>
      </c>
      <c r="X107" s="492">
        <v>0</v>
      </c>
      <c r="Y107" s="492">
        <v>0</v>
      </c>
      <c r="Z107" s="492">
        <f>SUM(X107:Y107)</f>
        <v>0</v>
      </c>
      <c r="AA107" s="492">
        <f>W107+Z107</f>
        <v>0</v>
      </c>
      <c r="AB107" s="179">
        <f t="shared" si="60"/>
        <v>0</v>
      </c>
      <c r="AC107" s="755">
        <f>ROUND(W107*2%,0)</f>
        <v>0</v>
      </c>
      <c r="AD107" s="492">
        <v>0</v>
      </c>
      <c r="AE107" s="492">
        <v>0</v>
      </c>
      <c r="AF107" s="492">
        <f t="shared" si="61"/>
        <v>0</v>
      </c>
      <c r="AG107" s="492">
        <f t="shared" si="62"/>
        <v>0</v>
      </c>
      <c r="AH107" s="507">
        <v>0</v>
      </c>
      <c r="AI107" s="507">
        <v>0</v>
      </c>
      <c r="AJ107" s="507">
        <v>0</v>
      </c>
      <c r="AK107" s="507">
        <v>0</v>
      </c>
      <c r="AL107" s="507">
        <v>0</v>
      </c>
      <c r="AM107" s="507">
        <v>0</v>
      </c>
      <c r="AN107" s="507">
        <v>0</v>
      </c>
      <c r="AO107" s="507">
        <f>AH107+AJ107+AK107+AM107</f>
        <v>0</v>
      </c>
      <c r="AP107" s="507">
        <f>AI107+AL107+AN107</f>
        <v>0</v>
      </c>
      <c r="AQ107" s="508">
        <f t="shared" si="63"/>
        <v>0</v>
      </c>
      <c r="AR107" s="505">
        <f>I107+AG107</f>
        <v>720854</v>
      </c>
      <c r="AS107" s="492">
        <f>J107+W107</f>
        <v>528258</v>
      </c>
      <c r="AT107" s="492">
        <f>K107+Z107</f>
        <v>0</v>
      </c>
      <c r="AU107" s="492">
        <f>L107</f>
        <v>0</v>
      </c>
      <c r="AV107" s="492">
        <f t="shared" si="88"/>
        <v>178551</v>
      </c>
      <c r="AW107" s="492">
        <f t="shared" si="88"/>
        <v>10565</v>
      </c>
      <c r="AX107" s="492">
        <f>O107+AF107</f>
        <v>3480</v>
      </c>
      <c r="AY107" s="507">
        <f>P107+AQ107</f>
        <v>1.8</v>
      </c>
      <c r="AZ107" s="507">
        <f t="shared" si="89"/>
        <v>0</v>
      </c>
      <c r="BA107" s="508">
        <f t="shared" si="89"/>
        <v>1.8</v>
      </c>
    </row>
    <row r="108" spans="1:53" ht="14.1" customHeight="1" x14ac:dyDescent="0.2">
      <c r="A108" s="182">
        <v>27</v>
      </c>
      <c r="B108" s="180">
        <v>2443</v>
      </c>
      <c r="C108" s="181">
        <v>600079309</v>
      </c>
      <c r="D108" s="180">
        <v>72743051</v>
      </c>
      <c r="E108" s="584" t="s">
        <v>140</v>
      </c>
      <c r="F108" s="182"/>
      <c r="G108" s="584"/>
      <c r="H108" s="585"/>
      <c r="I108" s="586">
        <v>5197336</v>
      </c>
      <c r="J108" s="587">
        <v>3782663</v>
      </c>
      <c r="K108" s="587">
        <v>0</v>
      </c>
      <c r="L108" s="587">
        <v>0</v>
      </c>
      <c r="M108" s="587">
        <v>1278540</v>
      </c>
      <c r="N108" s="587">
        <v>75653</v>
      </c>
      <c r="O108" s="587">
        <v>60480</v>
      </c>
      <c r="P108" s="588">
        <v>9.7842000000000002</v>
      </c>
      <c r="Q108" s="588">
        <v>6</v>
      </c>
      <c r="R108" s="590">
        <v>3.7842000000000002</v>
      </c>
      <c r="S108" s="589">
        <f t="shared" ref="S108:BA108" si="90">SUM(S105:S107)</f>
        <v>0</v>
      </c>
      <c r="T108" s="587">
        <f t="shared" si="90"/>
        <v>0</v>
      </c>
      <c r="U108" s="587">
        <f t="shared" si="90"/>
        <v>0</v>
      </c>
      <c r="V108" s="587">
        <f t="shared" si="90"/>
        <v>11046</v>
      </c>
      <c r="W108" s="587">
        <f t="shared" si="90"/>
        <v>11046</v>
      </c>
      <c r="X108" s="587">
        <f t="shared" si="90"/>
        <v>0</v>
      </c>
      <c r="Y108" s="587">
        <f t="shared" si="90"/>
        <v>0</v>
      </c>
      <c r="Z108" s="587">
        <f t="shared" si="90"/>
        <v>0</v>
      </c>
      <c r="AA108" s="587">
        <f t="shared" si="90"/>
        <v>11046</v>
      </c>
      <c r="AB108" s="587">
        <f t="shared" si="90"/>
        <v>3733</v>
      </c>
      <c r="AC108" s="589">
        <f t="shared" si="90"/>
        <v>221</v>
      </c>
      <c r="AD108" s="587">
        <f t="shared" si="90"/>
        <v>0</v>
      </c>
      <c r="AE108" s="587">
        <f t="shared" si="90"/>
        <v>-15000</v>
      </c>
      <c r="AF108" s="587">
        <f t="shared" si="90"/>
        <v>-15000</v>
      </c>
      <c r="AG108" s="587">
        <f t="shared" si="90"/>
        <v>0</v>
      </c>
      <c r="AH108" s="588">
        <f t="shared" si="90"/>
        <v>0</v>
      </c>
      <c r="AI108" s="588">
        <f t="shared" si="90"/>
        <v>0</v>
      </c>
      <c r="AJ108" s="588">
        <f t="shared" si="90"/>
        <v>0</v>
      </c>
      <c r="AK108" s="588">
        <f t="shared" ref="AK108:AL108" si="91">SUM(AK105:AK107)</f>
        <v>0</v>
      </c>
      <c r="AL108" s="588">
        <f t="shared" si="91"/>
        <v>0</v>
      </c>
      <c r="AM108" s="588">
        <f t="shared" si="90"/>
        <v>0</v>
      </c>
      <c r="AN108" s="588">
        <f t="shared" si="90"/>
        <v>0</v>
      </c>
      <c r="AO108" s="588">
        <f t="shared" si="90"/>
        <v>0</v>
      </c>
      <c r="AP108" s="588">
        <f t="shared" si="90"/>
        <v>0</v>
      </c>
      <c r="AQ108" s="590">
        <f t="shared" si="90"/>
        <v>0</v>
      </c>
      <c r="AR108" s="589">
        <f t="shared" si="90"/>
        <v>5197336</v>
      </c>
      <c r="AS108" s="587">
        <f t="shared" si="90"/>
        <v>3793709</v>
      </c>
      <c r="AT108" s="587">
        <f t="shared" si="90"/>
        <v>0</v>
      </c>
      <c r="AU108" s="587">
        <f t="shared" si="90"/>
        <v>0</v>
      </c>
      <c r="AV108" s="587">
        <f t="shared" si="90"/>
        <v>1282273</v>
      </c>
      <c r="AW108" s="587">
        <f t="shared" si="90"/>
        <v>75874</v>
      </c>
      <c r="AX108" s="587">
        <f t="shared" si="90"/>
        <v>45480</v>
      </c>
      <c r="AY108" s="588">
        <f t="shared" si="90"/>
        <v>9.7842000000000002</v>
      </c>
      <c r="AZ108" s="588">
        <f t="shared" si="90"/>
        <v>6</v>
      </c>
      <c r="BA108" s="590">
        <f t="shared" si="90"/>
        <v>3.7842000000000002</v>
      </c>
    </row>
    <row r="109" spans="1:53" ht="14.1" customHeight="1" x14ac:dyDescent="0.2">
      <c r="A109" s="591">
        <v>28</v>
      </c>
      <c r="B109" s="592">
        <v>2425</v>
      </c>
      <c r="C109" s="593">
        <v>600079333</v>
      </c>
      <c r="D109" s="592">
        <v>72741864</v>
      </c>
      <c r="E109" s="594" t="s">
        <v>141</v>
      </c>
      <c r="F109" s="591">
        <v>3111</v>
      </c>
      <c r="G109" s="594" t="s">
        <v>85</v>
      </c>
      <c r="H109" s="595" t="s">
        <v>86</v>
      </c>
      <c r="I109" s="501">
        <v>3315592</v>
      </c>
      <c r="J109" s="417">
        <v>2416783</v>
      </c>
      <c r="K109" s="526">
        <v>0</v>
      </c>
      <c r="L109" s="526">
        <v>0</v>
      </c>
      <c r="M109" s="481">
        <v>816873</v>
      </c>
      <c r="N109" s="502">
        <v>48336</v>
      </c>
      <c r="O109" s="417">
        <v>33600</v>
      </c>
      <c r="P109" s="418">
        <v>5.4897999999999998</v>
      </c>
      <c r="Q109" s="422">
        <v>4</v>
      </c>
      <c r="R109" s="692">
        <v>1.4898</v>
      </c>
      <c r="S109" s="505">
        <v>0</v>
      </c>
      <c r="T109" s="492">
        <v>0</v>
      </c>
      <c r="U109" s="492">
        <v>0</v>
      </c>
      <c r="V109" s="492">
        <v>0</v>
      </c>
      <c r="W109" s="492">
        <f>SUM(S109:V109)</f>
        <v>0</v>
      </c>
      <c r="X109" s="492">
        <v>0</v>
      </c>
      <c r="Y109" s="492">
        <v>0</v>
      </c>
      <c r="Z109" s="492">
        <f>SUM(X109:Y109)</f>
        <v>0</v>
      </c>
      <c r="AA109" s="492">
        <f>W109+Z109</f>
        <v>0</v>
      </c>
      <c r="AB109" s="179">
        <f t="shared" si="60"/>
        <v>0</v>
      </c>
      <c r="AC109" s="755">
        <f>ROUND(W109*2%,0)</f>
        <v>0</v>
      </c>
      <c r="AD109" s="492">
        <v>0</v>
      </c>
      <c r="AE109" s="492">
        <v>0</v>
      </c>
      <c r="AF109" s="492">
        <f t="shared" si="61"/>
        <v>0</v>
      </c>
      <c r="AG109" s="492">
        <f t="shared" si="62"/>
        <v>0</v>
      </c>
      <c r="AH109" s="507">
        <v>0</v>
      </c>
      <c r="AI109" s="507">
        <v>0</v>
      </c>
      <c r="AJ109" s="507">
        <v>0</v>
      </c>
      <c r="AK109" s="507">
        <v>0</v>
      </c>
      <c r="AL109" s="507">
        <v>0</v>
      </c>
      <c r="AM109" s="507">
        <v>0</v>
      </c>
      <c r="AN109" s="507">
        <v>0</v>
      </c>
      <c r="AO109" s="507">
        <f>AH109+AJ109+AK109+AM109</f>
        <v>0</v>
      </c>
      <c r="AP109" s="507">
        <f>AI109+AL109+AN109</f>
        <v>0</v>
      </c>
      <c r="AQ109" s="508">
        <f t="shared" si="63"/>
        <v>0</v>
      </c>
      <c r="AR109" s="505">
        <f>I109+AG109</f>
        <v>3315592</v>
      </c>
      <c r="AS109" s="492">
        <f>J109+W109</f>
        <v>2416783</v>
      </c>
      <c r="AT109" s="492">
        <f>K109+Z109</f>
        <v>0</v>
      </c>
      <c r="AU109" s="492">
        <f>L109</f>
        <v>0</v>
      </c>
      <c r="AV109" s="492">
        <f>M109+AB109</f>
        <v>816873</v>
      </c>
      <c r="AW109" s="492">
        <f>N109+AC109</f>
        <v>48336</v>
      </c>
      <c r="AX109" s="492">
        <f>O109+AF109</f>
        <v>33600</v>
      </c>
      <c r="AY109" s="507">
        <f>P109+AQ109</f>
        <v>5.4897999999999998</v>
      </c>
      <c r="AZ109" s="507">
        <f>Q109+AO109</f>
        <v>4</v>
      </c>
      <c r="BA109" s="508">
        <f>R109+AP109</f>
        <v>1.4898</v>
      </c>
    </row>
    <row r="110" spans="1:53" ht="14.1" customHeight="1" x14ac:dyDescent="0.2">
      <c r="A110" s="591">
        <v>28</v>
      </c>
      <c r="B110" s="592">
        <v>2425</v>
      </c>
      <c r="C110" s="593">
        <v>600079333</v>
      </c>
      <c r="D110" s="592">
        <v>72741864</v>
      </c>
      <c r="E110" s="594" t="s">
        <v>141</v>
      </c>
      <c r="F110" s="591">
        <v>3141</v>
      </c>
      <c r="G110" s="594" t="s">
        <v>88</v>
      </c>
      <c r="H110" s="595" t="s">
        <v>82</v>
      </c>
      <c r="I110" s="501">
        <v>619426</v>
      </c>
      <c r="J110" s="502">
        <v>454081</v>
      </c>
      <c r="K110" s="481">
        <v>0</v>
      </c>
      <c r="L110" s="481">
        <v>0</v>
      </c>
      <c r="M110" s="481">
        <v>153479</v>
      </c>
      <c r="N110" s="502">
        <v>9082</v>
      </c>
      <c r="O110" s="502">
        <v>2784</v>
      </c>
      <c r="P110" s="418">
        <v>1.54</v>
      </c>
      <c r="Q110" s="503">
        <v>0</v>
      </c>
      <c r="R110" s="504">
        <v>1.54</v>
      </c>
      <c r="S110" s="505">
        <v>0</v>
      </c>
      <c r="T110" s="492">
        <v>0</v>
      </c>
      <c r="U110" s="492">
        <v>-11061</v>
      </c>
      <c r="V110" s="492">
        <v>0</v>
      </c>
      <c r="W110" s="492">
        <f>SUM(S110:V110)</f>
        <v>-11061</v>
      </c>
      <c r="X110" s="492">
        <v>0</v>
      </c>
      <c r="Y110" s="492">
        <v>0</v>
      </c>
      <c r="Z110" s="492">
        <f>SUM(X110:Y110)</f>
        <v>0</v>
      </c>
      <c r="AA110" s="492">
        <f>W110+Z110</f>
        <v>-11061</v>
      </c>
      <c r="AB110" s="179">
        <f t="shared" si="60"/>
        <v>-3739</v>
      </c>
      <c r="AC110" s="755">
        <f>ROUND(W110*2%,0)</f>
        <v>-221</v>
      </c>
      <c r="AD110" s="492">
        <v>0</v>
      </c>
      <c r="AE110" s="492">
        <v>0</v>
      </c>
      <c r="AF110" s="492">
        <f t="shared" si="61"/>
        <v>0</v>
      </c>
      <c r="AG110" s="492">
        <f t="shared" si="62"/>
        <v>-15021</v>
      </c>
      <c r="AH110" s="507">
        <v>0</v>
      </c>
      <c r="AI110" s="507">
        <v>0</v>
      </c>
      <c r="AJ110" s="507">
        <v>0</v>
      </c>
      <c r="AK110" s="507">
        <v>0</v>
      </c>
      <c r="AL110" s="507">
        <v>-0.03</v>
      </c>
      <c r="AM110" s="507">
        <v>0</v>
      </c>
      <c r="AN110" s="507">
        <v>0</v>
      </c>
      <c r="AO110" s="507">
        <f>AH110+AJ110+AK110+AM110</f>
        <v>0</v>
      </c>
      <c r="AP110" s="507">
        <f>AI110+AL110+AN110</f>
        <v>-0.03</v>
      </c>
      <c r="AQ110" s="508">
        <f t="shared" si="63"/>
        <v>-0.03</v>
      </c>
      <c r="AR110" s="505">
        <f>I110+AG110</f>
        <v>604405</v>
      </c>
      <c r="AS110" s="492">
        <f>J110+W110</f>
        <v>443020</v>
      </c>
      <c r="AT110" s="492">
        <f>K110+Z110</f>
        <v>0</v>
      </c>
      <c r="AU110" s="492">
        <f>L110</f>
        <v>0</v>
      </c>
      <c r="AV110" s="492">
        <f>M110+AB110</f>
        <v>149740</v>
      </c>
      <c r="AW110" s="492">
        <f>N110+AC110</f>
        <v>8861</v>
      </c>
      <c r="AX110" s="492">
        <f>O110+AF110</f>
        <v>2784</v>
      </c>
      <c r="AY110" s="507">
        <f>P110+AQ110</f>
        <v>1.51</v>
      </c>
      <c r="AZ110" s="507">
        <f>Q110+AO110</f>
        <v>0</v>
      </c>
      <c r="BA110" s="508">
        <f>R110+AP110</f>
        <v>1.51</v>
      </c>
    </row>
    <row r="111" spans="1:53" ht="14.1" customHeight="1" x14ac:dyDescent="0.2">
      <c r="A111" s="182">
        <v>28</v>
      </c>
      <c r="B111" s="180">
        <v>2425</v>
      </c>
      <c r="C111" s="181">
        <v>600079333</v>
      </c>
      <c r="D111" s="180">
        <v>72741864</v>
      </c>
      <c r="E111" s="584" t="s">
        <v>142</v>
      </c>
      <c r="F111" s="182"/>
      <c r="G111" s="584"/>
      <c r="H111" s="585"/>
      <c r="I111" s="586">
        <v>3935018</v>
      </c>
      <c r="J111" s="587">
        <v>2870864</v>
      </c>
      <c r="K111" s="587">
        <v>0</v>
      </c>
      <c r="L111" s="587">
        <v>0</v>
      </c>
      <c r="M111" s="587">
        <v>970352</v>
      </c>
      <c r="N111" s="587">
        <v>57418</v>
      </c>
      <c r="O111" s="587">
        <v>36384</v>
      </c>
      <c r="P111" s="588">
        <v>7.0297999999999998</v>
      </c>
      <c r="Q111" s="588">
        <v>4</v>
      </c>
      <c r="R111" s="590">
        <v>3.0297999999999998</v>
      </c>
      <c r="S111" s="589">
        <f t="shared" ref="S111:BA111" si="92">SUM(S109:S110)</f>
        <v>0</v>
      </c>
      <c r="T111" s="587">
        <f t="shared" si="92"/>
        <v>0</v>
      </c>
      <c r="U111" s="587">
        <f t="shared" si="92"/>
        <v>-11061</v>
      </c>
      <c r="V111" s="587">
        <f t="shared" si="92"/>
        <v>0</v>
      </c>
      <c r="W111" s="587">
        <f t="shared" si="92"/>
        <v>-11061</v>
      </c>
      <c r="X111" s="587">
        <f t="shared" si="92"/>
        <v>0</v>
      </c>
      <c r="Y111" s="587">
        <f t="shared" si="92"/>
        <v>0</v>
      </c>
      <c r="Z111" s="587">
        <f t="shared" si="92"/>
        <v>0</v>
      </c>
      <c r="AA111" s="587">
        <f t="shared" si="92"/>
        <v>-11061</v>
      </c>
      <c r="AB111" s="587">
        <f t="shared" si="92"/>
        <v>-3739</v>
      </c>
      <c r="AC111" s="589">
        <f t="shared" si="92"/>
        <v>-221</v>
      </c>
      <c r="AD111" s="587">
        <f t="shared" si="92"/>
        <v>0</v>
      </c>
      <c r="AE111" s="587">
        <f t="shared" si="92"/>
        <v>0</v>
      </c>
      <c r="AF111" s="587">
        <f t="shared" si="92"/>
        <v>0</v>
      </c>
      <c r="AG111" s="587">
        <f t="shared" si="92"/>
        <v>-15021</v>
      </c>
      <c r="AH111" s="588">
        <f t="shared" si="92"/>
        <v>0</v>
      </c>
      <c r="AI111" s="588">
        <f t="shared" si="92"/>
        <v>0</v>
      </c>
      <c r="AJ111" s="588">
        <f t="shared" si="92"/>
        <v>0</v>
      </c>
      <c r="AK111" s="588">
        <f t="shared" ref="AK111:AL111" si="93">SUM(AK109:AK110)</f>
        <v>0</v>
      </c>
      <c r="AL111" s="588">
        <f t="shared" si="93"/>
        <v>-0.03</v>
      </c>
      <c r="AM111" s="588">
        <f t="shared" si="92"/>
        <v>0</v>
      </c>
      <c r="AN111" s="588">
        <f t="shared" si="92"/>
        <v>0</v>
      </c>
      <c r="AO111" s="588">
        <f t="shared" si="92"/>
        <v>0</v>
      </c>
      <c r="AP111" s="588">
        <f t="shared" si="92"/>
        <v>-0.03</v>
      </c>
      <c r="AQ111" s="590">
        <f t="shared" si="92"/>
        <v>-0.03</v>
      </c>
      <c r="AR111" s="589">
        <f t="shared" si="92"/>
        <v>3919997</v>
      </c>
      <c r="AS111" s="587">
        <f t="shared" si="92"/>
        <v>2859803</v>
      </c>
      <c r="AT111" s="587">
        <f t="shared" si="92"/>
        <v>0</v>
      </c>
      <c r="AU111" s="587">
        <f t="shared" si="92"/>
        <v>0</v>
      </c>
      <c r="AV111" s="587">
        <f t="shared" si="92"/>
        <v>966613</v>
      </c>
      <c r="AW111" s="587">
        <f t="shared" si="92"/>
        <v>57197</v>
      </c>
      <c r="AX111" s="587">
        <f t="shared" si="92"/>
        <v>36384</v>
      </c>
      <c r="AY111" s="588">
        <f t="shared" si="92"/>
        <v>6.9997999999999996</v>
      </c>
      <c r="AZ111" s="588">
        <f t="shared" si="92"/>
        <v>4</v>
      </c>
      <c r="BA111" s="590">
        <f t="shared" si="92"/>
        <v>2.9998</v>
      </c>
    </row>
    <row r="112" spans="1:53" ht="14.1" customHeight="1" x14ac:dyDescent="0.2">
      <c r="A112" s="591">
        <v>29</v>
      </c>
      <c r="B112" s="592">
        <v>2433</v>
      </c>
      <c r="C112" s="593">
        <v>600079643</v>
      </c>
      <c r="D112" s="592">
        <v>66113334</v>
      </c>
      <c r="E112" s="594" t="s">
        <v>143</v>
      </c>
      <c r="F112" s="591">
        <v>3111</v>
      </c>
      <c r="G112" s="594" t="s">
        <v>85</v>
      </c>
      <c r="H112" s="595" t="s">
        <v>86</v>
      </c>
      <c r="I112" s="501">
        <v>6327707</v>
      </c>
      <c r="J112" s="417">
        <v>4569446</v>
      </c>
      <c r="K112" s="526">
        <v>0</v>
      </c>
      <c r="L112" s="526">
        <v>0</v>
      </c>
      <c r="M112" s="481">
        <v>1544472</v>
      </c>
      <c r="N112" s="502">
        <v>91389</v>
      </c>
      <c r="O112" s="417">
        <v>122400</v>
      </c>
      <c r="P112" s="418">
        <v>11.119799999999998</v>
      </c>
      <c r="Q112" s="422">
        <v>8.4515999999999991</v>
      </c>
      <c r="R112" s="692">
        <v>2.6681999999999997</v>
      </c>
      <c r="S112" s="505">
        <v>0</v>
      </c>
      <c r="T112" s="492">
        <v>0</v>
      </c>
      <c r="U112" s="492">
        <v>0</v>
      </c>
      <c r="V112" s="492">
        <v>0</v>
      </c>
      <c r="W112" s="492">
        <f>SUM(S112:V112)</f>
        <v>0</v>
      </c>
      <c r="X112" s="492">
        <v>0</v>
      </c>
      <c r="Y112" s="492">
        <v>0</v>
      </c>
      <c r="Z112" s="492">
        <f>SUM(X112:Y112)</f>
        <v>0</v>
      </c>
      <c r="AA112" s="492">
        <f>W112+Z112</f>
        <v>0</v>
      </c>
      <c r="AB112" s="179">
        <f t="shared" si="60"/>
        <v>0</v>
      </c>
      <c r="AC112" s="755">
        <f>ROUND(W112*2%,0)</f>
        <v>0</v>
      </c>
      <c r="AD112" s="492">
        <v>0</v>
      </c>
      <c r="AE112" s="492">
        <v>0</v>
      </c>
      <c r="AF112" s="492">
        <f t="shared" si="61"/>
        <v>0</v>
      </c>
      <c r="AG112" s="492">
        <f t="shared" si="62"/>
        <v>0</v>
      </c>
      <c r="AH112" s="507">
        <v>0</v>
      </c>
      <c r="AI112" s="507">
        <v>0</v>
      </c>
      <c r="AJ112" s="507">
        <v>0</v>
      </c>
      <c r="AK112" s="507">
        <v>0</v>
      </c>
      <c r="AL112" s="507">
        <v>0</v>
      </c>
      <c r="AM112" s="507">
        <v>0</v>
      </c>
      <c r="AN112" s="507">
        <v>0</v>
      </c>
      <c r="AO112" s="507">
        <f>AH112+AJ112+AK112+AM112</f>
        <v>0</v>
      </c>
      <c r="AP112" s="507">
        <f>AI112+AL112+AN112</f>
        <v>0</v>
      </c>
      <c r="AQ112" s="508">
        <f t="shared" si="63"/>
        <v>0</v>
      </c>
      <c r="AR112" s="505">
        <f>I112+AG112</f>
        <v>6327707</v>
      </c>
      <c r="AS112" s="492">
        <f>J112+W112</f>
        <v>4569446</v>
      </c>
      <c r="AT112" s="492">
        <f>K112+Z112</f>
        <v>0</v>
      </c>
      <c r="AU112" s="492">
        <f>L112</f>
        <v>0</v>
      </c>
      <c r="AV112" s="492">
        <f>M112+AB112</f>
        <v>1544472</v>
      </c>
      <c r="AW112" s="492">
        <f>N112+AC112</f>
        <v>91389</v>
      </c>
      <c r="AX112" s="492">
        <f>O112+AF112</f>
        <v>122400</v>
      </c>
      <c r="AY112" s="507">
        <f>P112+AQ112</f>
        <v>11.119799999999998</v>
      </c>
      <c r="AZ112" s="507">
        <f>Q112+AO112</f>
        <v>8.4515999999999991</v>
      </c>
      <c r="BA112" s="508">
        <f>R112+AP112</f>
        <v>2.6681999999999997</v>
      </c>
    </row>
    <row r="113" spans="1:53" ht="14.1" customHeight="1" x14ac:dyDescent="0.2">
      <c r="A113" s="591">
        <v>29</v>
      </c>
      <c r="B113" s="592">
        <v>2433</v>
      </c>
      <c r="C113" s="593">
        <v>600079643</v>
      </c>
      <c r="D113" s="592">
        <v>66113334</v>
      </c>
      <c r="E113" s="594" t="s">
        <v>143</v>
      </c>
      <c r="F113" s="591">
        <v>3141</v>
      </c>
      <c r="G113" s="594" t="s">
        <v>88</v>
      </c>
      <c r="H113" s="595" t="s">
        <v>82</v>
      </c>
      <c r="I113" s="501">
        <v>851674</v>
      </c>
      <c r="J113" s="502">
        <v>546018</v>
      </c>
      <c r="K113" s="481">
        <v>79010</v>
      </c>
      <c r="L113" s="481">
        <v>0</v>
      </c>
      <c r="M113" s="481">
        <v>211259</v>
      </c>
      <c r="N113" s="502">
        <v>10921</v>
      </c>
      <c r="O113" s="502">
        <v>4466</v>
      </c>
      <c r="P113" s="418">
        <v>2.13</v>
      </c>
      <c r="Q113" s="503">
        <v>0</v>
      </c>
      <c r="R113" s="504">
        <v>2.13</v>
      </c>
      <c r="S113" s="505">
        <v>0</v>
      </c>
      <c r="T113" s="492">
        <v>0</v>
      </c>
      <c r="U113" s="492">
        <v>0</v>
      </c>
      <c r="V113" s="492">
        <v>0</v>
      </c>
      <c r="W113" s="492">
        <f>SUM(S113:V113)</f>
        <v>0</v>
      </c>
      <c r="X113" s="492">
        <v>0</v>
      </c>
      <c r="Y113" s="492">
        <v>0</v>
      </c>
      <c r="Z113" s="492">
        <f>SUM(X113:Y113)</f>
        <v>0</v>
      </c>
      <c r="AA113" s="492">
        <f>W113+Z113</f>
        <v>0</v>
      </c>
      <c r="AB113" s="179">
        <f t="shared" si="60"/>
        <v>0</v>
      </c>
      <c r="AC113" s="755">
        <f>ROUND(W113*2%,0)</f>
        <v>0</v>
      </c>
      <c r="AD113" s="492">
        <v>0</v>
      </c>
      <c r="AE113" s="492">
        <v>0</v>
      </c>
      <c r="AF113" s="492">
        <f t="shared" si="61"/>
        <v>0</v>
      </c>
      <c r="AG113" s="492">
        <f t="shared" si="62"/>
        <v>0</v>
      </c>
      <c r="AH113" s="507">
        <v>0</v>
      </c>
      <c r="AI113" s="507">
        <v>0</v>
      </c>
      <c r="AJ113" s="507">
        <v>0</v>
      </c>
      <c r="AK113" s="507">
        <v>0</v>
      </c>
      <c r="AL113" s="507">
        <v>0</v>
      </c>
      <c r="AM113" s="507">
        <v>0</v>
      </c>
      <c r="AN113" s="507">
        <v>0</v>
      </c>
      <c r="AO113" s="507">
        <f>AH113+AJ113+AK113+AM113</f>
        <v>0</v>
      </c>
      <c r="AP113" s="507">
        <f>AI113+AL113+AN113</f>
        <v>0</v>
      </c>
      <c r="AQ113" s="508">
        <f t="shared" si="63"/>
        <v>0</v>
      </c>
      <c r="AR113" s="505">
        <f>I113+AG113</f>
        <v>851674</v>
      </c>
      <c r="AS113" s="492">
        <f>J113+W113</f>
        <v>546018</v>
      </c>
      <c r="AT113" s="492">
        <f>K113+Z113</f>
        <v>79010</v>
      </c>
      <c r="AU113" s="492">
        <f>L113</f>
        <v>0</v>
      </c>
      <c r="AV113" s="492">
        <f>M113+AB113</f>
        <v>211259</v>
      </c>
      <c r="AW113" s="492">
        <f>N113+AC113</f>
        <v>10921</v>
      </c>
      <c r="AX113" s="492">
        <f>O113+AF113</f>
        <v>4466</v>
      </c>
      <c r="AY113" s="507">
        <f>P113+AQ113</f>
        <v>2.13</v>
      </c>
      <c r="AZ113" s="507">
        <f>Q113+AO113</f>
        <v>0</v>
      </c>
      <c r="BA113" s="508">
        <f>R113+AP113</f>
        <v>2.13</v>
      </c>
    </row>
    <row r="114" spans="1:53" ht="14.1" customHeight="1" x14ac:dyDescent="0.2">
      <c r="A114" s="182">
        <v>29</v>
      </c>
      <c r="B114" s="180">
        <v>2433</v>
      </c>
      <c r="C114" s="181">
        <v>600079643</v>
      </c>
      <c r="D114" s="180">
        <v>66113334</v>
      </c>
      <c r="E114" s="584" t="s">
        <v>144</v>
      </c>
      <c r="F114" s="182"/>
      <c r="G114" s="584"/>
      <c r="H114" s="585"/>
      <c r="I114" s="586">
        <v>7179381</v>
      </c>
      <c r="J114" s="587">
        <v>5115464</v>
      </c>
      <c r="K114" s="587">
        <v>79010</v>
      </c>
      <c r="L114" s="587">
        <v>0</v>
      </c>
      <c r="M114" s="587">
        <v>1755731</v>
      </c>
      <c r="N114" s="587">
        <v>102310</v>
      </c>
      <c r="O114" s="587">
        <v>126866</v>
      </c>
      <c r="P114" s="588">
        <v>13.249799999999997</v>
      </c>
      <c r="Q114" s="588">
        <v>8.4515999999999991</v>
      </c>
      <c r="R114" s="590">
        <v>4.7981999999999996</v>
      </c>
      <c r="S114" s="589">
        <f t="shared" ref="S114:BA114" si="94">SUM(S112:S113)</f>
        <v>0</v>
      </c>
      <c r="T114" s="587">
        <f t="shared" si="94"/>
        <v>0</v>
      </c>
      <c r="U114" s="587">
        <f t="shared" si="94"/>
        <v>0</v>
      </c>
      <c r="V114" s="587">
        <f t="shared" si="94"/>
        <v>0</v>
      </c>
      <c r="W114" s="587">
        <f t="shared" si="94"/>
        <v>0</v>
      </c>
      <c r="X114" s="587">
        <f t="shared" si="94"/>
        <v>0</v>
      </c>
      <c r="Y114" s="587">
        <f t="shared" si="94"/>
        <v>0</v>
      </c>
      <c r="Z114" s="587">
        <f t="shared" si="94"/>
        <v>0</v>
      </c>
      <c r="AA114" s="587">
        <f t="shared" si="94"/>
        <v>0</v>
      </c>
      <c r="AB114" s="587">
        <f t="shared" si="94"/>
        <v>0</v>
      </c>
      <c r="AC114" s="589">
        <f t="shared" si="94"/>
        <v>0</v>
      </c>
      <c r="AD114" s="587">
        <f t="shared" si="94"/>
        <v>0</v>
      </c>
      <c r="AE114" s="587">
        <f t="shared" si="94"/>
        <v>0</v>
      </c>
      <c r="AF114" s="587">
        <f t="shared" si="94"/>
        <v>0</v>
      </c>
      <c r="AG114" s="587">
        <f t="shared" si="94"/>
        <v>0</v>
      </c>
      <c r="AH114" s="588">
        <f t="shared" si="94"/>
        <v>0</v>
      </c>
      <c r="AI114" s="588">
        <f t="shared" si="94"/>
        <v>0</v>
      </c>
      <c r="AJ114" s="588">
        <f t="shared" si="94"/>
        <v>0</v>
      </c>
      <c r="AK114" s="588">
        <f t="shared" ref="AK114:AL114" si="95">SUM(AK112:AK113)</f>
        <v>0</v>
      </c>
      <c r="AL114" s="588">
        <f t="shared" si="95"/>
        <v>0</v>
      </c>
      <c r="AM114" s="588">
        <f t="shared" si="94"/>
        <v>0</v>
      </c>
      <c r="AN114" s="588">
        <f t="shared" si="94"/>
        <v>0</v>
      </c>
      <c r="AO114" s="588">
        <f t="shared" si="94"/>
        <v>0</v>
      </c>
      <c r="AP114" s="588">
        <f t="shared" si="94"/>
        <v>0</v>
      </c>
      <c r="AQ114" s="590">
        <f t="shared" si="94"/>
        <v>0</v>
      </c>
      <c r="AR114" s="589">
        <f t="shared" si="94"/>
        <v>7179381</v>
      </c>
      <c r="AS114" s="587">
        <f t="shared" si="94"/>
        <v>5115464</v>
      </c>
      <c r="AT114" s="587">
        <f t="shared" si="94"/>
        <v>79010</v>
      </c>
      <c r="AU114" s="587">
        <f t="shared" si="94"/>
        <v>0</v>
      </c>
      <c r="AV114" s="587">
        <f t="shared" si="94"/>
        <v>1755731</v>
      </c>
      <c r="AW114" s="587">
        <f t="shared" si="94"/>
        <v>102310</v>
      </c>
      <c r="AX114" s="587">
        <f t="shared" si="94"/>
        <v>126866</v>
      </c>
      <c r="AY114" s="588">
        <f t="shared" si="94"/>
        <v>13.249799999999997</v>
      </c>
      <c r="AZ114" s="588">
        <f t="shared" si="94"/>
        <v>8.4515999999999991</v>
      </c>
      <c r="BA114" s="590">
        <f t="shared" si="94"/>
        <v>4.7981999999999996</v>
      </c>
    </row>
    <row r="115" spans="1:53" ht="14.1" customHeight="1" x14ac:dyDescent="0.2">
      <c r="A115" s="591">
        <v>30</v>
      </c>
      <c r="B115" s="592">
        <v>2435</v>
      </c>
      <c r="C115" s="593">
        <v>600079341</v>
      </c>
      <c r="D115" s="592">
        <v>72743069</v>
      </c>
      <c r="E115" s="594" t="s">
        <v>145</v>
      </c>
      <c r="F115" s="591">
        <v>3111</v>
      </c>
      <c r="G115" s="594" t="s">
        <v>85</v>
      </c>
      <c r="H115" s="595" t="s">
        <v>86</v>
      </c>
      <c r="I115" s="501">
        <v>6593859</v>
      </c>
      <c r="J115" s="417">
        <v>4786752</v>
      </c>
      <c r="K115" s="526">
        <v>0</v>
      </c>
      <c r="L115" s="526">
        <v>0</v>
      </c>
      <c r="M115" s="481">
        <v>1617922</v>
      </c>
      <c r="N115" s="502">
        <v>95735</v>
      </c>
      <c r="O115" s="417">
        <v>93450</v>
      </c>
      <c r="P115" s="418">
        <v>11.223199999999999</v>
      </c>
      <c r="Q115" s="422">
        <v>8.2579999999999991</v>
      </c>
      <c r="R115" s="692">
        <v>2.9651999999999998</v>
      </c>
      <c r="S115" s="505">
        <v>-42184</v>
      </c>
      <c r="T115" s="492">
        <v>0</v>
      </c>
      <c r="U115" s="492">
        <v>0</v>
      </c>
      <c r="V115" s="492">
        <v>0</v>
      </c>
      <c r="W115" s="492">
        <f>SUM(S115:V115)</f>
        <v>-42184</v>
      </c>
      <c r="X115" s="492">
        <v>42184</v>
      </c>
      <c r="Y115" s="492">
        <v>0</v>
      </c>
      <c r="Z115" s="492">
        <f>SUM(X115:Y115)</f>
        <v>42184</v>
      </c>
      <c r="AA115" s="492">
        <f>W115+Z115</f>
        <v>0</v>
      </c>
      <c r="AB115" s="179">
        <f t="shared" si="60"/>
        <v>0</v>
      </c>
      <c r="AC115" s="755">
        <f>ROUND(W115*2%,0)</f>
        <v>-844</v>
      </c>
      <c r="AD115" s="492">
        <v>0</v>
      </c>
      <c r="AE115" s="492">
        <v>0</v>
      </c>
      <c r="AF115" s="492">
        <f t="shared" si="61"/>
        <v>0</v>
      </c>
      <c r="AG115" s="492">
        <f t="shared" si="62"/>
        <v>-844</v>
      </c>
      <c r="AH115" s="507">
        <v>0</v>
      </c>
      <c r="AI115" s="507">
        <v>-0.01</v>
      </c>
      <c r="AJ115" s="507">
        <v>0</v>
      </c>
      <c r="AK115" s="507">
        <v>0</v>
      </c>
      <c r="AL115" s="507">
        <v>0</v>
      </c>
      <c r="AM115" s="507">
        <v>0</v>
      </c>
      <c r="AN115" s="507">
        <v>0</v>
      </c>
      <c r="AO115" s="507">
        <f>AH115+AJ115+AK115+AM115</f>
        <v>0</v>
      </c>
      <c r="AP115" s="507">
        <f>AI115+AL115+AN115</f>
        <v>-0.01</v>
      </c>
      <c r="AQ115" s="508">
        <f t="shared" si="63"/>
        <v>-0.01</v>
      </c>
      <c r="AR115" s="505">
        <f>I115+AG115</f>
        <v>6593015</v>
      </c>
      <c r="AS115" s="492">
        <f>J115+W115</f>
        <v>4744568</v>
      </c>
      <c r="AT115" s="492">
        <f>K115+Z115</f>
        <v>42184</v>
      </c>
      <c r="AU115" s="492">
        <f>L115</f>
        <v>0</v>
      </c>
      <c r="AV115" s="492">
        <f t="shared" ref="AV115:AW118" si="96">M115+AB115</f>
        <v>1617922</v>
      </c>
      <c r="AW115" s="492">
        <f t="shared" si="96"/>
        <v>94891</v>
      </c>
      <c r="AX115" s="492">
        <f>O115+AF115</f>
        <v>93450</v>
      </c>
      <c r="AY115" s="507">
        <f>P115+AQ115</f>
        <v>11.213199999999999</v>
      </c>
      <c r="AZ115" s="507">
        <f t="shared" ref="AZ115:BA118" si="97">Q115+AO115</f>
        <v>8.2579999999999991</v>
      </c>
      <c r="BA115" s="508">
        <f t="shared" si="97"/>
        <v>2.9552</v>
      </c>
    </row>
    <row r="116" spans="1:53" ht="14.1" customHeight="1" x14ac:dyDescent="0.2">
      <c r="A116" s="591">
        <v>30</v>
      </c>
      <c r="B116" s="592">
        <v>2435</v>
      </c>
      <c r="C116" s="593">
        <v>600079341</v>
      </c>
      <c r="D116" s="592">
        <v>72743069</v>
      </c>
      <c r="E116" s="594" t="s">
        <v>145</v>
      </c>
      <c r="F116" s="591">
        <v>3111</v>
      </c>
      <c r="G116" s="509" t="s">
        <v>87</v>
      </c>
      <c r="H116" s="595" t="s">
        <v>86</v>
      </c>
      <c r="I116" s="501">
        <v>463849</v>
      </c>
      <c r="J116" s="417">
        <v>341568</v>
      </c>
      <c r="K116" s="526">
        <v>0</v>
      </c>
      <c r="L116" s="526">
        <v>0</v>
      </c>
      <c r="M116" s="481">
        <v>115450</v>
      </c>
      <c r="N116" s="502">
        <v>6831</v>
      </c>
      <c r="O116" s="502">
        <v>0</v>
      </c>
      <c r="P116" s="418">
        <v>1</v>
      </c>
      <c r="Q116" s="422">
        <v>1</v>
      </c>
      <c r="R116" s="504">
        <v>0</v>
      </c>
      <c r="S116" s="505">
        <v>0</v>
      </c>
      <c r="T116" s="492">
        <v>0</v>
      </c>
      <c r="U116" s="492">
        <v>0</v>
      </c>
      <c r="V116" s="492">
        <v>0</v>
      </c>
      <c r="W116" s="492">
        <f>SUM(S116:V116)</f>
        <v>0</v>
      </c>
      <c r="X116" s="492">
        <v>0</v>
      </c>
      <c r="Y116" s="492">
        <v>0</v>
      </c>
      <c r="Z116" s="492">
        <f>SUM(X116:Y116)</f>
        <v>0</v>
      </c>
      <c r="AA116" s="492">
        <f>W116+Z116</f>
        <v>0</v>
      </c>
      <c r="AB116" s="179">
        <f t="shared" si="60"/>
        <v>0</v>
      </c>
      <c r="AC116" s="755">
        <f>ROUND(W116*2%,0)</f>
        <v>0</v>
      </c>
      <c r="AD116" s="492">
        <v>0</v>
      </c>
      <c r="AE116" s="492">
        <v>0</v>
      </c>
      <c r="AF116" s="492">
        <f t="shared" si="61"/>
        <v>0</v>
      </c>
      <c r="AG116" s="492">
        <f t="shared" si="62"/>
        <v>0</v>
      </c>
      <c r="AH116" s="507">
        <v>0</v>
      </c>
      <c r="AI116" s="507">
        <v>0</v>
      </c>
      <c r="AJ116" s="507">
        <v>0</v>
      </c>
      <c r="AK116" s="507">
        <v>0</v>
      </c>
      <c r="AL116" s="507">
        <v>0</v>
      </c>
      <c r="AM116" s="507">
        <v>0</v>
      </c>
      <c r="AN116" s="507">
        <v>0</v>
      </c>
      <c r="AO116" s="507">
        <f>AH116+AJ116+AK116+AM116</f>
        <v>0</v>
      </c>
      <c r="AP116" s="507">
        <f>AI116+AL116+AN116</f>
        <v>0</v>
      </c>
      <c r="AQ116" s="508">
        <f t="shared" si="63"/>
        <v>0</v>
      </c>
      <c r="AR116" s="505">
        <f>I116+AG116</f>
        <v>463849</v>
      </c>
      <c r="AS116" s="492">
        <f>J116+W116</f>
        <v>341568</v>
      </c>
      <c r="AT116" s="492">
        <f>K116+Z116</f>
        <v>0</v>
      </c>
      <c r="AU116" s="492">
        <f>L116</f>
        <v>0</v>
      </c>
      <c r="AV116" s="492">
        <f t="shared" si="96"/>
        <v>115450</v>
      </c>
      <c r="AW116" s="492">
        <f t="shared" si="96"/>
        <v>6831</v>
      </c>
      <c r="AX116" s="492">
        <f>O116+AF116</f>
        <v>0</v>
      </c>
      <c r="AY116" s="507">
        <f>P116+AQ116</f>
        <v>1</v>
      </c>
      <c r="AZ116" s="507">
        <f t="shared" si="97"/>
        <v>1</v>
      </c>
      <c r="BA116" s="508">
        <f t="shared" si="97"/>
        <v>0</v>
      </c>
    </row>
    <row r="117" spans="1:53" ht="14.1" customHeight="1" x14ac:dyDescent="0.2">
      <c r="A117" s="591">
        <v>30</v>
      </c>
      <c r="B117" s="592">
        <v>2435</v>
      </c>
      <c r="C117" s="593">
        <v>600079341</v>
      </c>
      <c r="D117" s="592">
        <v>72743069</v>
      </c>
      <c r="E117" s="594" t="s">
        <v>145</v>
      </c>
      <c r="F117" s="591">
        <v>3111</v>
      </c>
      <c r="G117" s="509" t="s">
        <v>91</v>
      </c>
      <c r="H117" s="595" t="s">
        <v>82</v>
      </c>
      <c r="I117" s="501">
        <v>0</v>
      </c>
      <c r="J117" s="417">
        <v>0</v>
      </c>
      <c r="K117" s="526">
        <v>0</v>
      </c>
      <c r="L117" s="526">
        <v>0</v>
      </c>
      <c r="M117" s="481">
        <v>0</v>
      </c>
      <c r="N117" s="502">
        <v>0</v>
      </c>
      <c r="O117" s="502">
        <v>0</v>
      </c>
      <c r="P117" s="418">
        <v>0</v>
      </c>
      <c r="Q117" s="422">
        <v>0</v>
      </c>
      <c r="R117" s="504">
        <v>0</v>
      </c>
      <c r="S117" s="505">
        <v>0</v>
      </c>
      <c r="T117" s="492">
        <v>0</v>
      </c>
      <c r="U117" s="492">
        <v>0</v>
      </c>
      <c r="V117" s="492">
        <v>0</v>
      </c>
      <c r="W117" s="492">
        <f>SUM(S117:V117)</f>
        <v>0</v>
      </c>
      <c r="X117" s="492">
        <v>0</v>
      </c>
      <c r="Y117" s="492">
        <v>0</v>
      </c>
      <c r="Z117" s="492">
        <f>SUM(X117:Y117)</f>
        <v>0</v>
      </c>
      <c r="AA117" s="492">
        <f>W117+Z117</f>
        <v>0</v>
      </c>
      <c r="AB117" s="179">
        <f t="shared" si="60"/>
        <v>0</v>
      </c>
      <c r="AC117" s="755">
        <f>ROUND(W117*2%,0)</f>
        <v>0</v>
      </c>
      <c r="AD117" s="492">
        <v>9000</v>
      </c>
      <c r="AE117" s="492">
        <v>0</v>
      </c>
      <c r="AF117" s="492">
        <f t="shared" ref="AF117" si="98">SUM(AD117:AE117)</f>
        <v>9000</v>
      </c>
      <c r="AG117" s="492">
        <f t="shared" ref="AG117" si="99">AA117+AB117+AC117+AF117</f>
        <v>9000</v>
      </c>
      <c r="AH117" s="507">
        <v>0</v>
      </c>
      <c r="AI117" s="507">
        <v>0</v>
      </c>
      <c r="AJ117" s="507">
        <v>0</v>
      </c>
      <c r="AK117" s="507">
        <v>0</v>
      </c>
      <c r="AL117" s="507">
        <v>0</v>
      </c>
      <c r="AM117" s="507">
        <v>0</v>
      </c>
      <c r="AN117" s="507">
        <v>0</v>
      </c>
      <c r="AO117" s="507">
        <f>AH117+AJ117+AK117+AM117</f>
        <v>0</v>
      </c>
      <c r="AP117" s="507">
        <f>AI117+AL117+AN117</f>
        <v>0</v>
      </c>
      <c r="AQ117" s="508">
        <f t="shared" ref="AQ117" si="100">SUM(AO117:AP117)</f>
        <v>0</v>
      </c>
      <c r="AR117" s="505">
        <f>I117+AG117</f>
        <v>9000</v>
      </c>
      <c r="AS117" s="492">
        <f>J117+W117</f>
        <v>0</v>
      </c>
      <c r="AT117" s="492">
        <f>K117+Z117</f>
        <v>0</v>
      </c>
      <c r="AU117" s="492">
        <f>L117</f>
        <v>0</v>
      </c>
      <c r="AV117" s="492">
        <f t="shared" si="96"/>
        <v>0</v>
      </c>
      <c r="AW117" s="492">
        <f t="shared" si="96"/>
        <v>0</v>
      </c>
      <c r="AX117" s="492">
        <f>O117+AF117</f>
        <v>9000</v>
      </c>
      <c r="AY117" s="507">
        <f>P117+AQ117</f>
        <v>0</v>
      </c>
      <c r="AZ117" s="507">
        <f t="shared" si="97"/>
        <v>0</v>
      </c>
      <c r="BA117" s="508">
        <f t="shared" si="97"/>
        <v>0</v>
      </c>
    </row>
    <row r="118" spans="1:53" ht="14.1" customHeight="1" x14ac:dyDescent="0.2">
      <c r="A118" s="591">
        <v>30</v>
      </c>
      <c r="B118" s="592">
        <v>2435</v>
      </c>
      <c r="C118" s="593">
        <v>600079341</v>
      </c>
      <c r="D118" s="592">
        <v>72743069</v>
      </c>
      <c r="E118" s="594" t="s">
        <v>145</v>
      </c>
      <c r="F118" s="591">
        <v>3141</v>
      </c>
      <c r="G118" s="594" t="s">
        <v>88</v>
      </c>
      <c r="H118" s="595" t="s">
        <v>82</v>
      </c>
      <c r="I118" s="501">
        <v>905712</v>
      </c>
      <c r="J118" s="502">
        <v>663358</v>
      </c>
      <c r="K118" s="481">
        <v>0</v>
      </c>
      <c r="L118" s="481">
        <v>0</v>
      </c>
      <c r="M118" s="481">
        <v>224215</v>
      </c>
      <c r="N118" s="502">
        <v>13267</v>
      </c>
      <c r="O118" s="502">
        <v>4872</v>
      </c>
      <c r="P118" s="418">
        <v>2.2599999999999998</v>
      </c>
      <c r="Q118" s="503">
        <v>0</v>
      </c>
      <c r="R118" s="504">
        <v>2.2599999999999998</v>
      </c>
      <c r="S118" s="505">
        <v>0</v>
      </c>
      <c r="T118" s="492">
        <v>0</v>
      </c>
      <c r="U118" s="492">
        <v>3624</v>
      </c>
      <c r="V118" s="492">
        <v>0</v>
      </c>
      <c r="W118" s="492">
        <f>SUM(S118:V118)</f>
        <v>3624</v>
      </c>
      <c r="X118" s="492">
        <v>0</v>
      </c>
      <c r="Y118" s="492">
        <v>0</v>
      </c>
      <c r="Z118" s="492">
        <f>SUM(X118:Y118)</f>
        <v>0</v>
      </c>
      <c r="AA118" s="492">
        <f>W118+Z118</f>
        <v>3624</v>
      </c>
      <c r="AB118" s="179">
        <f t="shared" si="60"/>
        <v>1225</v>
      </c>
      <c r="AC118" s="755">
        <f>ROUND(W118*2%,0)</f>
        <v>72</v>
      </c>
      <c r="AD118" s="492">
        <v>0</v>
      </c>
      <c r="AE118" s="492">
        <v>0</v>
      </c>
      <c r="AF118" s="492">
        <f t="shared" si="61"/>
        <v>0</v>
      </c>
      <c r="AG118" s="492">
        <f t="shared" si="62"/>
        <v>4921</v>
      </c>
      <c r="AH118" s="507">
        <v>0</v>
      </c>
      <c r="AI118" s="507">
        <v>0</v>
      </c>
      <c r="AJ118" s="507">
        <v>0</v>
      </c>
      <c r="AK118" s="507">
        <v>0</v>
      </c>
      <c r="AL118" s="507">
        <v>0.01</v>
      </c>
      <c r="AM118" s="507">
        <v>0</v>
      </c>
      <c r="AN118" s="507">
        <v>0</v>
      </c>
      <c r="AO118" s="507">
        <f>AH118+AJ118+AK118+AM118</f>
        <v>0</v>
      </c>
      <c r="AP118" s="507">
        <f>AI118+AL118+AN118</f>
        <v>0.01</v>
      </c>
      <c r="AQ118" s="508">
        <f t="shared" si="63"/>
        <v>0.01</v>
      </c>
      <c r="AR118" s="505">
        <f>I118+AG118</f>
        <v>910633</v>
      </c>
      <c r="AS118" s="492">
        <f>J118+W118</f>
        <v>666982</v>
      </c>
      <c r="AT118" s="492">
        <f>K118+Z118</f>
        <v>0</v>
      </c>
      <c r="AU118" s="492">
        <f>L118</f>
        <v>0</v>
      </c>
      <c r="AV118" s="492">
        <f t="shared" si="96"/>
        <v>225440</v>
      </c>
      <c r="AW118" s="492">
        <f t="shared" si="96"/>
        <v>13339</v>
      </c>
      <c r="AX118" s="492">
        <f>O118+AF118</f>
        <v>4872</v>
      </c>
      <c r="AY118" s="507">
        <f>P118+AQ118</f>
        <v>2.2699999999999996</v>
      </c>
      <c r="AZ118" s="507">
        <f t="shared" si="97"/>
        <v>0</v>
      </c>
      <c r="BA118" s="508">
        <f t="shared" si="97"/>
        <v>2.2699999999999996</v>
      </c>
    </row>
    <row r="119" spans="1:53" ht="14.1" customHeight="1" x14ac:dyDescent="0.2">
      <c r="A119" s="182">
        <v>30</v>
      </c>
      <c r="B119" s="180">
        <v>2435</v>
      </c>
      <c r="C119" s="181">
        <v>600079341</v>
      </c>
      <c r="D119" s="180">
        <v>72743069</v>
      </c>
      <c r="E119" s="584" t="s">
        <v>146</v>
      </c>
      <c r="F119" s="182"/>
      <c r="G119" s="584"/>
      <c r="H119" s="585"/>
      <c r="I119" s="586">
        <v>7963420</v>
      </c>
      <c r="J119" s="587">
        <v>5791678</v>
      </c>
      <c r="K119" s="587">
        <v>0</v>
      </c>
      <c r="L119" s="587">
        <v>0</v>
      </c>
      <c r="M119" s="587">
        <v>1957587</v>
      </c>
      <c r="N119" s="587">
        <v>115833</v>
      </c>
      <c r="O119" s="587">
        <v>98322</v>
      </c>
      <c r="P119" s="588">
        <v>14.483199999999998</v>
      </c>
      <c r="Q119" s="588">
        <v>9.2579999999999991</v>
      </c>
      <c r="R119" s="590">
        <v>5.2251999999999992</v>
      </c>
      <c r="S119" s="589">
        <f t="shared" ref="S119:BA119" si="101">SUM(S115:S118)</f>
        <v>-42184</v>
      </c>
      <c r="T119" s="587">
        <f t="shared" si="101"/>
        <v>0</v>
      </c>
      <c r="U119" s="587">
        <f t="shared" si="101"/>
        <v>3624</v>
      </c>
      <c r="V119" s="587">
        <f t="shared" si="101"/>
        <v>0</v>
      </c>
      <c r="W119" s="587">
        <f t="shared" si="101"/>
        <v>-38560</v>
      </c>
      <c r="X119" s="587">
        <f t="shared" si="101"/>
        <v>42184</v>
      </c>
      <c r="Y119" s="587">
        <f t="shared" si="101"/>
        <v>0</v>
      </c>
      <c r="Z119" s="587">
        <f t="shared" si="101"/>
        <v>42184</v>
      </c>
      <c r="AA119" s="587">
        <f t="shared" si="101"/>
        <v>3624</v>
      </c>
      <c r="AB119" s="587">
        <f t="shared" si="101"/>
        <v>1225</v>
      </c>
      <c r="AC119" s="589">
        <f t="shared" si="101"/>
        <v>-772</v>
      </c>
      <c r="AD119" s="587">
        <f t="shared" si="101"/>
        <v>9000</v>
      </c>
      <c r="AE119" s="587">
        <f t="shared" si="101"/>
        <v>0</v>
      </c>
      <c r="AF119" s="587">
        <f t="shared" si="101"/>
        <v>9000</v>
      </c>
      <c r="AG119" s="587">
        <f t="shared" si="101"/>
        <v>13077</v>
      </c>
      <c r="AH119" s="588">
        <f t="shared" si="101"/>
        <v>0</v>
      </c>
      <c r="AI119" s="588">
        <f t="shared" si="101"/>
        <v>-0.01</v>
      </c>
      <c r="AJ119" s="588">
        <f t="shared" si="101"/>
        <v>0</v>
      </c>
      <c r="AK119" s="588">
        <f t="shared" ref="AK119:AL119" si="102">SUM(AK115:AK118)</f>
        <v>0</v>
      </c>
      <c r="AL119" s="588">
        <f t="shared" si="102"/>
        <v>0.01</v>
      </c>
      <c r="AM119" s="588">
        <f t="shared" si="101"/>
        <v>0</v>
      </c>
      <c r="AN119" s="588">
        <f t="shared" si="101"/>
        <v>0</v>
      </c>
      <c r="AO119" s="588">
        <f t="shared" si="101"/>
        <v>0</v>
      </c>
      <c r="AP119" s="588">
        <f t="shared" si="101"/>
        <v>0</v>
      </c>
      <c r="AQ119" s="590">
        <f t="shared" si="101"/>
        <v>0</v>
      </c>
      <c r="AR119" s="589">
        <f t="shared" si="101"/>
        <v>7976497</v>
      </c>
      <c r="AS119" s="587">
        <f t="shared" si="101"/>
        <v>5753118</v>
      </c>
      <c r="AT119" s="587">
        <f t="shared" si="101"/>
        <v>42184</v>
      </c>
      <c r="AU119" s="587">
        <f t="shared" si="101"/>
        <v>0</v>
      </c>
      <c r="AV119" s="587">
        <f t="shared" si="101"/>
        <v>1958812</v>
      </c>
      <c r="AW119" s="587">
        <f t="shared" si="101"/>
        <v>115061</v>
      </c>
      <c r="AX119" s="587">
        <f t="shared" si="101"/>
        <v>107322</v>
      </c>
      <c r="AY119" s="588">
        <f t="shared" si="101"/>
        <v>14.483199999999998</v>
      </c>
      <c r="AZ119" s="588">
        <f t="shared" si="101"/>
        <v>9.2579999999999991</v>
      </c>
      <c r="BA119" s="590">
        <f t="shared" si="101"/>
        <v>5.2251999999999992</v>
      </c>
    </row>
    <row r="120" spans="1:53" ht="14.1" customHeight="1" x14ac:dyDescent="0.2">
      <c r="A120" s="591">
        <v>31</v>
      </c>
      <c r="B120" s="592">
        <v>2474</v>
      </c>
      <c r="C120" s="593">
        <v>600080307</v>
      </c>
      <c r="D120" s="592">
        <v>65635612</v>
      </c>
      <c r="E120" s="594" t="s">
        <v>147</v>
      </c>
      <c r="F120" s="591">
        <v>3111</v>
      </c>
      <c r="G120" s="594" t="s">
        <v>85</v>
      </c>
      <c r="H120" s="595" t="s">
        <v>86</v>
      </c>
      <c r="I120" s="501">
        <v>3169183</v>
      </c>
      <c r="J120" s="417">
        <v>2305030</v>
      </c>
      <c r="K120" s="526">
        <v>4000</v>
      </c>
      <c r="L120" s="526">
        <v>0</v>
      </c>
      <c r="M120" s="481">
        <v>780452</v>
      </c>
      <c r="N120" s="502">
        <v>46101</v>
      </c>
      <c r="O120" s="417">
        <v>33600</v>
      </c>
      <c r="P120" s="418">
        <v>5.0018000000000002</v>
      </c>
      <c r="Q120" s="422">
        <v>4</v>
      </c>
      <c r="R120" s="692">
        <v>1.0018</v>
      </c>
      <c r="S120" s="505">
        <v>0</v>
      </c>
      <c r="T120" s="492">
        <v>0</v>
      </c>
      <c r="U120" s="492">
        <v>0</v>
      </c>
      <c r="V120" s="492">
        <v>5184</v>
      </c>
      <c r="W120" s="492">
        <f t="shared" ref="W120:W125" si="103">SUM(S120:V120)</f>
        <v>5184</v>
      </c>
      <c r="X120" s="492">
        <v>0</v>
      </c>
      <c r="Y120" s="492">
        <v>0</v>
      </c>
      <c r="Z120" s="492">
        <f t="shared" ref="Z120:Z125" si="104">SUM(X120:Y120)</f>
        <v>0</v>
      </c>
      <c r="AA120" s="492">
        <f t="shared" ref="AA120:AA125" si="105">W120+Z120</f>
        <v>5184</v>
      </c>
      <c r="AB120" s="179">
        <f t="shared" si="60"/>
        <v>1752</v>
      </c>
      <c r="AC120" s="755">
        <f t="shared" ref="AC120:AC125" si="106">ROUND(W120*2%,0)</f>
        <v>104</v>
      </c>
      <c r="AD120" s="492">
        <v>0</v>
      </c>
      <c r="AE120" s="492">
        <v>0</v>
      </c>
      <c r="AF120" s="492">
        <f t="shared" si="61"/>
        <v>0</v>
      </c>
      <c r="AG120" s="492">
        <f t="shared" si="62"/>
        <v>7040</v>
      </c>
      <c r="AH120" s="507">
        <v>0</v>
      </c>
      <c r="AI120" s="507">
        <v>0</v>
      </c>
      <c r="AJ120" s="507">
        <v>0</v>
      </c>
      <c r="AK120" s="507">
        <v>0</v>
      </c>
      <c r="AL120" s="507">
        <v>0</v>
      </c>
      <c r="AM120" s="507">
        <v>0.01</v>
      </c>
      <c r="AN120" s="507">
        <v>0</v>
      </c>
      <c r="AO120" s="507">
        <f t="shared" ref="AO120:AO125" si="107">AH120+AJ120+AK120+AM120</f>
        <v>0.01</v>
      </c>
      <c r="AP120" s="507">
        <f t="shared" ref="AP120:AP125" si="108">AI120+AL120+AN120</f>
        <v>0</v>
      </c>
      <c r="AQ120" s="508">
        <f t="shared" si="63"/>
        <v>0.01</v>
      </c>
      <c r="AR120" s="505">
        <f t="shared" ref="AR120:AR125" si="109">I120+AG120</f>
        <v>3176223</v>
      </c>
      <c r="AS120" s="492">
        <f t="shared" ref="AS120:AS125" si="110">J120+W120</f>
        <v>2310214</v>
      </c>
      <c r="AT120" s="492">
        <f t="shared" ref="AT120:AT125" si="111">K120+Z120</f>
        <v>4000</v>
      </c>
      <c r="AU120" s="492">
        <f t="shared" ref="AU120:AU125" si="112">L120</f>
        <v>0</v>
      </c>
      <c r="AV120" s="492">
        <f t="shared" ref="AV120:AW125" si="113">M120+AB120</f>
        <v>782204</v>
      </c>
      <c r="AW120" s="492">
        <f t="shared" si="113"/>
        <v>46205</v>
      </c>
      <c r="AX120" s="492">
        <f t="shared" ref="AX120:AX125" si="114">O120+AF120</f>
        <v>33600</v>
      </c>
      <c r="AY120" s="507">
        <f t="shared" ref="AY120:AY125" si="115">P120+AQ120</f>
        <v>5.0118</v>
      </c>
      <c r="AZ120" s="507">
        <f t="shared" ref="AZ120:BA125" si="116">Q120+AO120</f>
        <v>4.01</v>
      </c>
      <c r="BA120" s="508">
        <f t="shared" si="116"/>
        <v>1.0018</v>
      </c>
    </row>
    <row r="121" spans="1:53" ht="14.1" customHeight="1" x14ac:dyDescent="0.2">
      <c r="A121" s="591">
        <v>31</v>
      </c>
      <c r="B121" s="592">
        <v>2474</v>
      </c>
      <c r="C121" s="593">
        <v>600080307</v>
      </c>
      <c r="D121" s="592">
        <v>65635612</v>
      </c>
      <c r="E121" s="594" t="s">
        <v>147</v>
      </c>
      <c r="F121" s="591">
        <v>3113</v>
      </c>
      <c r="G121" s="594" t="s">
        <v>148</v>
      </c>
      <c r="H121" s="595" t="s">
        <v>86</v>
      </c>
      <c r="I121" s="501">
        <v>24883630</v>
      </c>
      <c r="J121" s="417">
        <v>17529383</v>
      </c>
      <c r="K121" s="526">
        <v>191817</v>
      </c>
      <c r="L121" s="526">
        <v>167817</v>
      </c>
      <c r="M121" s="481">
        <v>5933043</v>
      </c>
      <c r="N121" s="502">
        <v>350587</v>
      </c>
      <c r="O121" s="417">
        <v>878800</v>
      </c>
      <c r="P121" s="418">
        <v>34.523000000000003</v>
      </c>
      <c r="Q121" s="422">
        <v>26.625999999999998</v>
      </c>
      <c r="R121" s="692">
        <v>7.8970000000000002</v>
      </c>
      <c r="S121" s="505">
        <v>0</v>
      </c>
      <c r="T121" s="492">
        <v>0</v>
      </c>
      <c r="U121" s="492">
        <v>0</v>
      </c>
      <c r="V121" s="492">
        <v>0</v>
      </c>
      <c r="W121" s="492">
        <f t="shared" si="103"/>
        <v>0</v>
      </c>
      <c r="X121" s="492">
        <v>0</v>
      </c>
      <c r="Y121" s="492">
        <v>0</v>
      </c>
      <c r="Z121" s="492">
        <f t="shared" si="104"/>
        <v>0</v>
      </c>
      <c r="AA121" s="492">
        <f t="shared" si="105"/>
        <v>0</v>
      </c>
      <c r="AB121" s="179">
        <f t="shared" si="60"/>
        <v>0</v>
      </c>
      <c r="AC121" s="755">
        <f t="shared" si="106"/>
        <v>0</v>
      </c>
      <c r="AD121" s="492">
        <v>0</v>
      </c>
      <c r="AE121" s="492">
        <v>0</v>
      </c>
      <c r="AF121" s="492">
        <f t="shared" si="61"/>
        <v>0</v>
      </c>
      <c r="AG121" s="492">
        <f t="shared" si="62"/>
        <v>0</v>
      </c>
      <c r="AH121" s="507">
        <v>0</v>
      </c>
      <c r="AI121" s="507">
        <v>0</v>
      </c>
      <c r="AJ121" s="507">
        <v>0</v>
      </c>
      <c r="AK121" s="507">
        <v>0</v>
      </c>
      <c r="AL121" s="507">
        <v>0</v>
      </c>
      <c r="AM121" s="507">
        <v>0</v>
      </c>
      <c r="AN121" s="507">
        <v>0</v>
      </c>
      <c r="AO121" s="507">
        <f t="shared" si="107"/>
        <v>0</v>
      </c>
      <c r="AP121" s="507">
        <f t="shared" si="108"/>
        <v>0</v>
      </c>
      <c r="AQ121" s="508">
        <f t="shared" si="63"/>
        <v>0</v>
      </c>
      <c r="AR121" s="505">
        <f t="shared" si="109"/>
        <v>24883630</v>
      </c>
      <c r="AS121" s="492">
        <f t="shared" si="110"/>
        <v>17529383</v>
      </c>
      <c r="AT121" s="492">
        <f t="shared" si="111"/>
        <v>191817</v>
      </c>
      <c r="AU121" s="492">
        <f t="shared" si="112"/>
        <v>167817</v>
      </c>
      <c r="AV121" s="492">
        <f t="shared" si="113"/>
        <v>5933043</v>
      </c>
      <c r="AW121" s="492">
        <f t="shared" si="113"/>
        <v>350587</v>
      </c>
      <c r="AX121" s="492">
        <f t="shared" si="114"/>
        <v>878800</v>
      </c>
      <c r="AY121" s="507">
        <f t="shared" si="115"/>
        <v>34.523000000000003</v>
      </c>
      <c r="AZ121" s="507">
        <f t="shared" si="116"/>
        <v>26.625999999999998</v>
      </c>
      <c r="BA121" s="508">
        <f t="shared" si="116"/>
        <v>7.8970000000000002</v>
      </c>
    </row>
    <row r="122" spans="1:53" ht="14.1" customHeight="1" x14ac:dyDescent="0.2">
      <c r="A122" s="591">
        <v>31</v>
      </c>
      <c r="B122" s="592">
        <v>2474</v>
      </c>
      <c r="C122" s="593">
        <v>600080307</v>
      </c>
      <c r="D122" s="592">
        <v>65635612</v>
      </c>
      <c r="E122" s="594" t="s">
        <v>147</v>
      </c>
      <c r="F122" s="591">
        <v>3113</v>
      </c>
      <c r="G122" s="210" t="s">
        <v>91</v>
      </c>
      <c r="H122" s="595" t="s">
        <v>82</v>
      </c>
      <c r="I122" s="501">
        <v>1432289</v>
      </c>
      <c r="J122" s="502">
        <v>1051391</v>
      </c>
      <c r="K122" s="481">
        <v>0</v>
      </c>
      <c r="L122" s="481">
        <v>0</v>
      </c>
      <c r="M122" s="481">
        <v>355370</v>
      </c>
      <c r="N122" s="502">
        <v>21028</v>
      </c>
      <c r="O122" s="502">
        <v>4500</v>
      </c>
      <c r="P122" s="418">
        <v>3.1100000000000003</v>
      </c>
      <c r="Q122" s="503">
        <v>3.1100000000000003</v>
      </c>
      <c r="R122" s="504">
        <v>0</v>
      </c>
      <c r="S122" s="505">
        <v>0</v>
      </c>
      <c r="T122" s="492">
        <v>172162</v>
      </c>
      <c r="U122" s="492">
        <v>0</v>
      </c>
      <c r="V122" s="492">
        <v>0</v>
      </c>
      <c r="W122" s="492">
        <f t="shared" si="103"/>
        <v>172162</v>
      </c>
      <c r="X122" s="492">
        <v>0</v>
      </c>
      <c r="Y122" s="492">
        <v>0</v>
      </c>
      <c r="Z122" s="492">
        <f t="shared" si="104"/>
        <v>0</v>
      </c>
      <c r="AA122" s="492">
        <f t="shared" si="105"/>
        <v>172162</v>
      </c>
      <c r="AB122" s="179">
        <f t="shared" si="60"/>
        <v>58191</v>
      </c>
      <c r="AC122" s="755">
        <f t="shared" si="106"/>
        <v>3443</v>
      </c>
      <c r="AD122" s="492">
        <v>0</v>
      </c>
      <c r="AE122" s="492">
        <v>0</v>
      </c>
      <c r="AF122" s="492">
        <f t="shared" si="61"/>
        <v>0</v>
      </c>
      <c r="AG122" s="492">
        <f t="shared" si="62"/>
        <v>233796</v>
      </c>
      <c r="AH122" s="507">
        <v>0</v>
      </c>
      <c r="AI122" s="507">
        <v>0</v>
      </c>
      <c r="AJ122" s="507">
        <v>0.51</v>
      </c>
      <c r="AK122" s="507">
        <v>0</v>
      </c>
      <c r="AL122" s="507">
        <v>0</v>
      </c>
      <c r="AM122" s="507">
        <v>0</v>
      </c>
      <c r="AN122" s="507">
        <v>0</v>
      </c>
      <c r="AO122" s="507">
        <f t="shared" si="107"/>
        <v>0.51</v>
      </c>
      <c r="AP122" s="507">
        <f t="shared" si="108"/>
        <v>0</v>
      </c>
      <c r="AQ122" s="508">
        <f t="shared" si="63"/>
        <v>0.51</v>
      </c>
      <c r="AR122" s="505">
        <f t="shared" si="109"/>
        <v>1666085</v>
      </c>
      <c r="AS122" s="492">
        <f t="shared" si="110"/>
        <v>1223553</v>
      </c>
      <c r="AT122" s="492">
        <f t="shared" si="111"/>
        <v>0</v>
      </c>
      <c r="AU122" s="492">
        <f t="shared" si="112"/>
        <v>0</v>
      </c>
      <c r="AV122" s="492">
        <f t="shared" si="113"/>
        <v>413561</v>
      </c>
      <c r="AW122" s="492">
        <f t="shared" si="113"/>
        <v>24471</v>
      </c>
      <c r="AX122" s="492">
        <f t="shared" si="114"/>
        <v>4500</v>
      </c>
      <c r="AY122" s="507">
        <f t="shared" si="115"/>
        <v>3.62</v>
      </c>
      <c r="AZ122" s="507">
        <f t="shared" si="116"/>
        <v>3.62</v>
      </c>
      <c r="BA122" s="508">
        <f t="shared" si="116"/>
        <v>0</v>
      </c>
    </row>
    <row r="123" spans="1:53" ht="14.1" customHeight="1" x14ac:dyDescent="0.2">
      <c r="A123" s="591">
        <v>31</v>
      </c>
      <c r="B123" s="592">
        <v>2474</v>
      </c>
      <c r="C123" s="593">
        <v>600080307</v>
      </c>
      <c r="D123" s="592">
        <v>65635612</v>
      </c>
      <c r="E123" s="594" t="s">
        <v>147</v>
      </c>
      <c r="F123" s="591">
        <v>3141</v>
      </c>
      <c r="G123" s="594" t="s">
        <v>88</v>
      </c>
      <c r="H123" s="595" t="s">
        <v>82</v>
      </c>
      <c r="I123" s="501">
        <v>248482</v>
      </c>
      <c r="J123" s="502">
        <v>181633</v>
      </c>
      <c r="K123" s="481">
        <v>0</v>
      </c>
      <c r="L123" s="481">
        <v>0</v>
      </c>
      <c r="M123" s="481">
        <v>61392</v>
      </c>
      <c r="N123" s="502">
        <v>3633</v>
      </c>
      <c r="O123" s="502">
        <v>1824</v>
      </c>
      <c r="P123" s="418">
        <v>0.62</v>
      </c>
      <c r="Q123" s="503">
        <v>0</v>
      </c>
      <c r="R123" s="504">
        <v>0.62</v>
      </c>
      <c r="S123" s="505">
        <v>0</v>
      </c>
      <c r="T123" s="492">
        <v>0</v>
      </c>
      <c r="U123" s="492">
        <v>-6258</v>
      </c>
      <c r="V123" s="492">
        <v>0</v>
      </c>
      <c r="W123" s="492">
        <f t="shared" si="103"/>
        <v>-6258</v>
      </c>
      <c r="X123" s="492">
        <v>0</v>
      </c>
      <c r="Y123" s="492">
        <v>0</v>
      </c>
      <c r="Z123" s="492">
        <f t="shared" si="104"/>
        <v>0</v>
      </c>
      <c r="AA123" s="492">
        <f t="shared" si="105"/>
        <v>-6258</v>
      </c>
      <c r="AB123" s="179">
        <f t="shared" si="60"/>
        <v>-2115</v>
      </c>
      <c r="AC123" s="755">
        <f t="shared" si="106"/>
        <v>-125</v>
      </c>
      <c r="AD123" s="492">
        <v>0</v>
      </c>
      <c r="AE123" s="492">
        <v>0</v>
      </c>
      <c r="AF123" s="492">
        <f t="shared" si="61"/>
        <v>0</v>
      </c>
      <c r="AG123" s="492">
        <f t="shared" si="62"/>
        <v>-8498</v>
      </c>
      <c r="AH123" s="507">
        <v>0</v>
      </c>
      <c r="AI123" s="507">
        <v>0</v>
      </c>
      <c r="AJ123" s="507">
        <v>0</v>
      </c>
      <c r="AK123" s="507">
        <v>0</v>
      </c>
      <c r="AL123" s="507">
        <v>-0.03</v>
      </c>
      <c r="AM123" s="507">
        <v>0</v>
      </c>
      <c r="AN123" s="507">
        <v>0</v>
      </c>
      <c r="AO123" s="507">
        <f t="shared" si="107"/>
        <v>0</v>
      </c>
      <c r="AP123" s="507">
        <f t="shared" si="108"/>
        <v>-0.03</v>
      </c>
      <c r="AQ123" s="508">
        <f t="shared" si="63"/>
        <v>-0.03</v>
      </c>
      <c r="AR123" s="505">
        <f t="shared" si="109"/>
        <v>239984</v>
      </c>
      <c r="AS123" s="492">
        <f t="shared" si="110"/>
        <v>175375</v>
      </c>
      <c r="AT123" s="492">
        <f t="shared" si="111"/>
        <v>0</v>
      </c>
      <c r="AU123" s="492">
        <f t="shared" si="112"/>
        <v>0</v>
      </c>
      <c r="AV123" s="492">
        <f t="shared" si="113"/>
        <v>59277</v>
      </c>
      <c r="AW123" s="492">
        <f t="shared" si="113"/>
        <v>3508</v>
      </c>
      <c r="AX123" s="492">
        <f t="shared" si="114"/>
        <v>1824</v>
      </c>
      <c r="AY123" s="507">
        <f t="shared" si="115"/>
        <v>0.59</v>
      </c>
      <c r="AZ123" s="507">
        <f t="shared" si="116"/>
        <v>0</v>
      </c>
      <c r="BA123" s="508">
        <f t="shared" si="116"/>
        <v>0.59</v>
      </c>
    </row>
    <row r="124" spans="1:53" ht="14.1" customHeight="1" x14ac:dyDescent="0.2">
      <c r="A124" s="591">
        <v>31</v>
      </c>
      <c r="B124" s="592">
        <v>2474</v>
      </c>
      <c r="C124" s="593">
        <v>600080307</v>
      </c>
      <c r="D124" s="592">
        <v>65635612</v>
      </c>
      <c r="E124" s="594" t="s">
        <v>147</v>
      </c>
      <c r="F124" s="591">
        <v>3143</v>
      </c>
      <c r="G124" s="210" t="s">
        <v>149</v>
      </c>
      <c r="H124" s="595" t="s">
        <v>86</v>
      </c>
      <c r="I124" s="501">
        <v>1887379</v>
      </c>
      <c r="J124" s="417">
        <v>1384896</v>
      </c>
      <c r="K124" s="526">
        <v>5000</v>
      </c>
      <c r="L124" s="526">
        <v>0</v>
      </c>
      <c r="M124" s="481">
        <v>469785</v>
      </c>
      <c r="N124" s="502">
        <v>27698</v>
      </c>
      <c r="O124" s="502">
        <v>0</v>
      </c>
      <c r="P124" s="418">
        <v>3.036</v>
      </c>
      <c r="Q124" s="422">
        <v>3.036</v>
      </c>
      <c r="R124" s="504">
        <v>0</v>
      </c>
      <c r="S124" s="505">
        <v>0</v>
      </c>
      <c r="T124" s="492">
        <v>0</v>
      </c>
      <c r="U124" s="492">
        <v>0</v>
      </c>
      <c r="V124" s="492">
        <v>0</v>
      </c>
      <c r="W124" s="492">
        <f t="shared" si="103"/>
        <v>0</v>
      </c>
      <c r="X124" s="492">
        <v>0</v>
      </c>
      <c r="Y124" s="492">
        <v>0</v>
      </c>
      <c r="Z124" s="492">
        <f t="shared" si="104"/>
        <v>0</v>
      </c>
      <c r="AA124" s="492">
        <f t="shared" si="105"/>
        <v>0</v>
      </c>
      <c r="AB124" s="179">
        <f t="shared" si="60"/>
        <v>0</v>
      </c>
      <c r="AC124" s="755">
        <f t="shared" si="106"/>
        <v>0</v>
      </c>
      <c r="AD124" s="492">
        <v>0</v>
      </c>
      <c r="AE124" s="492">
        <v>0</v>
      </c>
      <c r="AF124" s="492">
        <f t="shared" si="61"/>
        <v>0</v>
      </c>
      <c r="AG124" s="492">
        <f t="shared" si="62"/>
        <v>0</v>
      </c>
      <c r="AH124" s="507">
        <v>0</v>
      </c>
      <c r="AI124" s="507">
        <v>0</v>
      </c>
      <c r="AJ124" s="507">
        <v>0</v>
      </c>
      <c r="AK124" s="507">
        <v>0</v>
      </c>
      <c r="AL124" s="507">
        <v>0</v>
      </c>
      <c r="AM124" s="507">
        <v>0</v>
      </c>
      <c r="AN124" s="507">
        <v>0</v>
      </c>
      <c r="AO124" s="507">
        <f t="shared" si="107"/>
        <v>0</v>
      </c>
      <c r="AP124" s="507">
        <f t="shared" si="108"/>
        <v>0</v>
      </c>
      <c r="AQ124" s="508">
        <f t="shared" si="63"/>
        <v>0</v>
      </c>
      <c r="AR124" s="505">
        <f t="shared" si="109"/>
        <v>1887379</v>
      </c>
      <c r="AS124" s="492">
        <f t="shared" si="110"/>
        <v>1384896</v>
      </c>
      <c r="AT124" s="492">
        <f t="shared" si="111"/>
        <v>5000</v>
      </c>
      <c r="AU124" s="492">
        <f t="shared" si="112"/>
        <v>0</v>
      </c>
      <c r="AV124" s="492">
        <f t="shared" si="113"/>
        <v>469785</v>
      </c>
      <c r="AW124" s="492">
        <f t="shared" si="113"/>
        <v>27698</v>
      </c>
      <c r="AX124" s="492">
        <f t="shared" si="114"/>
        <v>0</v>
      </c>
      <c r="AY124" s="507">
        <f t="shared" si="115"/>
        <v>3.036</v>
      </c>
      <c r="AZ124" s="507">
        <f t="shared" si="116"/>
        <v>3.036</v>
      </c>
      <c r="BA124" s="508">
        <f t="shared" si="116"/>
        <v>0</v>
      </c>
    </row>
    <row r="125" spans="1:53" ht="14.1" customHeight="1" x14ac:dyDescent="0.2">
      <c r="A125" s="591">
        <v>31</v>
      </c>
      <c r="B125" s="592">
        <v>2474</v>
      </c>
      <c r="C125" s="593">
        <v>600080307</v>
      </c>
      <c r="D125" s="592">
        <v>65635612</v>
      </c>
      <c r="E125" s="594" t="s">
        <v>147</v>
      </c>
      <c r="F125" s="591">
        <v>3143</v>
      </c>
      <c r="G125" s="210" t="s">
        <v>150</v>
      </c>
      <c r="H125" s="595" t="s">
        <v>82</v>
      </c>
      <c r="I125" s="501">
        <v>70221</v>
      </c>
      <c r="J125" s="502">
        <v>49500</v>
      </c>
      <c r="K125" s="481">
        <v>0</v>
      </c>
      <c r="L125" s="481">
        <v>0</v>
      </c>
      <c r="M125" s="481">
        <v>16731</v>
      </c>
      <c r="N125" s="502">
        <v>990</v>
      </c>
      <c r="O125" s="502">
        <v>3000</v>
      </c>
      <c r="P125" s="418">
        <v>0.21</v>
      </c>
      <c r="Q125" s="503">
        <v>0</v>
      </c>
      <c r="R125" s="504">
        <v>0.21</v>
      </c>
      <c r="S125" s="505">
        <v>0</v>
      </c>
      <c r="T125" s="492">
        <v>0</v>
      </c>
      <c r="U125" s="492">
        <v>0</v>
      </c>
      <c r="V125" s="492">
        <v>0</v>
      </c>
      <c r="W125" s="492">
        <f t="shared" si="103"/>
        <v>0</v>
      </c>
      <c r="X125" s="492">
        <v>0</v>
      </c>
      <c r="Y125" s="492">
        <v>0</v>
      </c>
      <c r="Z125" s="492">
        <f t="shared" si="104"/>
        <v>0</v>
      </c>
      <c r="AA125" s="492">
        <f t="shared" si="105"/>
        <v>0</v>
      </c>
      <c r="AB125" s="179">
        <f t="shared" si="60"/>
        <v>0</v>
      </c>
      <c r="AC125" s="755">
        <f t="shared" si="106"/>
        <v>0</v>
      </c>
      <c r="AD125" s="492">
        <v>0</v>
      </c>
      <c r="AE125" s="492">
        <v>0</v>
      </c>
      <c r="AF125" s="492">
        <f t="shared" si="61"/>
        <v>0</v>
      </c>
      <c r="AG125" s="492">
        <f t="shared" si="62"/>
        <v>0</v>
      </c>
      <c r="AH125" s="507">
        <v>0</v>
      </c>
      <c r="AI125" s="507">
        <v>0</v>
      </c>
      <c r="AJ125" s="507">
        <v>0</v>
      </c>
      <c r="AK125" s="507">
        <v>0</v>
      </c>
      <c r="AL125" s="507">
        <v>0</v>
      </c>
      <c r="AM125" s="507">
        <v>0</v>
      </c>
      <c r="AN125" s="507">
        <v>0</v>
      </c>
      <c r="AO125" s="507">
        <f t="shared" si="107"/>
        <v>0</v>
      </c>
      <c r="AP125" s="507">
        <f t="shared" si="108"/>
        <v>0</v>
      </c>
      <c r="AQ125" s="508">
        <f t="shared" si="63"/>
        <v>0</v>
      </c>
      <c r="AR125" s="505">
        <f t="shared" si="109"/>
        <v>70221</v>
      </c>
      <c r="AS125" s="492">
        <f t="shared" si="110"/>
        <v>49500</v>
      </c>
      <c r="AT125" s="492">
        <f t="shared" si="111"/>
        <v>0</v>
      </c>
      <c r="AU125" s="492">
        <f t="shared" si="112"/>
        <v>0</v>
      </c>
      <c r="AV125" s="492">
        <f t="shared" si="113"/>
        <v>16731</v>
      </c>
      <c r="AW125" s="492">
        <f t="shared" si="113"/>
        <v>990</v>
      </c>
      <c r="AX125" s="492">
        <f t="shared" si="114"/>
        <v>3000</v>
      </c>
      <c r="AY125" s="507">
        <f t="shared" si="115"/>
        <v>0.21</v>
      </c>
      <c r="AZ125" s="507">
        <f t="shared" si="116"/>
        <v>0</v>
      </c>
      <c r="BA125" s="508">
        <f t="shared" si="116"/>
        <v>0.21</v>
      </c>
    </row>
    <row r="126" spans="1:53" ht="14.1" customHeight="1" x14ac:dyDescent="0.2">
      <c r="A126" s="182">
        <v>31</v>
      </c>
      <c r="B126" s="180">
        <v>2474</v>
      </c>
      <c r="C126" s="181">
        <v>600080307</v>
      </c>
      <c r="D126" s="180">
        <v>65635612</v>
      </c>
      <c r="E126" s="584" t="s">
        <v>151</v>
      </c>
      <c r="F126" s="182"/>
      <c r="G126" s="584"/>
      <c r="H126" s="585"/>
      <c r="I126" s="586">
        <v>31691184</v>
      </c>
      <c r="J126" s="587">
        <v>22501833</v>
      </c>
      <c r="K126" s="587">
        <v>200817</v>
      </c>
      <c r="L126" s="587">
        <v>167817</v>
      </c>
      <c r="M126" s="587">
        <v>7616773</v>
      </c>
      <c r="N126" s="587">
        <v>450037</v>
      </c>
      <c r="O126" s="587">
        <v>921724</v>
      </c>
      <c r="P126" s="588">
        <v>46.500800000000005</v>
      </c>
      <c r="Q126" s="588">
        <v>36.771999999999998</v>
      </c>
      <c r="R126" s="590">
        <v>9.7287999999999997</v>
      </c>
      <c r="S126" s="589">
        <f t="shared" ref="S126:BA126" si="117">SUM(S120:S125)</f>
        <v>0</v>
      </c>
      <c r="T126" s="587">
        <f t="shared" si="117"/>
        <v>172162</v>
      </c>
      <c r="U126" s="587">
        <f t="shared" si="117"/>
        <v>-6258</v>
      </c>
      <c r="V126" s="587">
        <f t="shared" si="117"/>
        <v>5184</v>
      </c>
      <c r="W126" s="587">
        <f t="shared" si="117"/>
        <v>171088</v>
      </c>
      <c r="X126" s="587">
        <f t="shared" si="117"/>
        <v>0</v>
      </c>
      <c r="Y126" s="587">
        <f t="shared" si="117"/>
        <v>0</v>
      </c>
      <c r="Z126" s="587">
        <f t="shared" si="117"/>
        <v>0</v>
      </c>
      <c r="AA126" s="587">
        <f t="shared" si="117"/>
        <v>171088</v>
      </c>
      <c r="AB126" s="587">
        <f t="shared" si="117"/>
        <v>57828</v>
      </c>
      <c r="AC126" s="589">
        <f t="shared" si="117"/>
        <v>3422</v>
      </c>
      <c r="AD126" s="587">
        <f t="shared" si="117"/>
        <v>0</v>
      </c>
      <c r="AE126" s="587">
        <f t="shared" si="117"/>
        <v>0</v>
      </c>
      <c r="AF126" s="587">
        <f t="shared" si="117"/>
        <v>0</v>
      </c>
      <c r="AG126" s="587">
        <f t="shared" si="117"/>
        <v>232338</v>
      </c>
      <c r="AH126" s="588">
        <f t="shared" si="117"/>
        <v>0</v>
      </c>
      <c r="AI126" s="588">
        <f t="shared" si="117"/>
        <v>0</v>
      </c>
      <c r="AJ126" s="588">
        <f t="shared" si="117"/>
        <v>0.51</v>
      </c>
      <c r="AK126" s="588">
        <f t="shared" ref="AK126:AL126" si="118">SUM(AK120:AK125)</f>
        <v>0</v>
      </c>
      <c r="AL126" s="588">
        <f t="shared" si="118"/>
        <v>-0.03</v>
      </c>
      <c r="AM126" s="588">
        <f t="shared" si="117"/>
        <v>0.01</v>
      </c>
      <c r="AN126" s="588">
        <f t="shared" si="117"/>
        <v>0</v>
      </c>
      <c r="AO126" s="588">
        <f t="shared" si="117"/>
        <v>0.52</v>
      </c>
      <c r="AP126" s="588">
        <f t="shared" si="117"/>
        <v>-0.03</v>
      </c>
      <c r="AQ126" s="590">
        <f t="shared" si="117"/>
        <v>0.49</v>
      </c>
      <c r="AR126" s="589">
        <f t="shared" si="117"/>
        <v>31923522</v>
      </c>
      <c r="AS126" s="587">
        <f t="shared" si="117"/>
        <v>22672921</v>
      </c>
      <c r="AT126" s="587">
        <f t="shared" si="117"/>
        <v>200817</v>
      </c>
      <c r="AU126" s="587">
        <f t="shared" si="117"/>
        <v>167817</v>
      </c>
      <c r="AV126" s="587">
        <f t="shared" si="117"/>
        <v>7674601</v>
      </c>
      <c r="AW126" s="587">
        <f t="shared" si="117"/>
        <v>453459</v>
      </c>
      <c r="AX126" s="587">
        <f t="shared" si="117"/>
        <v>921724</v>
      </c>
      <c r="AY126" s="588">
        <f t="shared" si="117"/>
        <v>46.990800000000007</v>
      </c>
      <c r="AZ126" s="588">
        <f t="shared" si="117"/>
        <v>37.291999999999994</v>
      </c>
      <c r="BA126" s="590">
        <f t="shared" si="117"/>
        <v>9.6988000000000003</v>
      </c>
    </row>
    <row r="127" spans="1:53" ht="14.1" customHeight="1" x14ac:dyDescent="0.2">
      <c r="A127" s="591">
        <v>32</v>
      </c>
      <c r="B127" s="592">
        <v>2312</v>
      </c>
      <c r="C127" s="593">
        <v>600079899</v>
      </c>
      <c r="D127" s="592">
        <v>65642350</v>
      </c>
      <c r="E127" s="594" t="s">
        <v>152</v>
      </c>
      <c r="F127" s="591">
        <v>3113</v>
      </c>
      <c r="G127" s="594" t="s">
        <v>148</v>
      </c>
      <c r="H127" s="595" t="s">
        <v>86</v>
      </c>
      <c r="I127" s="501">
        <v>31842558</v>
      </c>
      <c r="J127" s="417">
        <v>22436862</v>
      </c>
      <c r="K127" s="526">
        <v>194740</v>
      </c>
      <c r="L127" s="526">
        <v>74740</v>
      </c>
      <c r="M127" s="481">
        <v>7624219</v>
      </c>
      <c r="N127" s="502">
        <v>448737</v>
      </c>
      <c r="O127" s="417">
        <v>1138000</v>
      </c>
      <c r="P127" s="418">
        <v>41.344799999999992</v>
      </c>
      <c r="Q127" s="422">
        <v>32.422199999999997</v>
      </c>
      <c r="R127" s="692">
        <v>8.9225999999999992</v>
      </c>
      <c r="S127" s="505">
        <v>0</v>
      </c>
      <c r="T127" s="492">
        <v>0</v>
      </c>
      <c r="U127" s="492">
        <v>0</v>
      </c>
      <c r="V127" s="492">
        <v>0</v>
      </c>
      <c r="W127" s="492">
        <f t="shared" ref="W127:W132" si="119">SUM(S127:V127)</f>
        <v>0</v>
      </c>
      <c r="X127" s="492">
        <v>0</v>
      </c>
      <c r="Y127" s="492">
        <v>0</v>
      </c>
      <c r="Z127" s="492">
        <f t="shared" ref="Z127:Z132" si="120">SUM(X127:Y127)</f>
        <v>0</v>
      </c>
      <c r="AA127" s="492">
        <f t="shared" ref="AA127:AA132" si="121">W127+Z127</f>
        <v>0</v>
      </c>
      <c r="AB127" s="179">
        <f t="shared" si="60"/>
        <v>0</v>
      </c>
      <c r="AC127" s="755">
        <f t="shared" ref="AC127:AC132" si="122">ROUND(W127*2%,0)</f>
        <v>0</v>
      </c>
      <c r="AD127" s="492">
        <v>0</v>
      </c>
      <c r="AE127" s="492">
        <v>0</v>
      </c>
      <c r="AF127" s="492">
        <f t="shared" si="61"/>
        <v>0</v>
      </c>
      <c r="AG127" s="492">
        <f t="shared" si="62"/>
        <v>0</v>
      </c>
      <c r="AH127" s="507">
        <v>0</v>
      </c>
      <c r="AI127" s="507">
        <v>0</v>
      </c>
      <c r="AJ127" s="507">
        <v>0</v>
      </c>
      <c r="AK127" s="507">
        <v>0</v>
      </c>
      <c r="AL127" s="507">
        <v>0</v>
      </c>
      <c r="AM127" s="507">
        <v>0</v>
      </c>
      <c r="AN127" s="507">
        <v>0</v>
      </c>
      <c r="AO127" s="507">
        <f t="shared" ref="AO127:AO132" si="123">AH127+AJ127+AK127+AM127</f>
        <v>0</v>
      </c>
      <c r="AP127" s="507">
        <f t="shared" ref="AP127:AP132" si="124">AI127+AL127+AN127</f>
        <v>0</v>
      </c>
      <c r="AQ127" s="508">
        <f t="shared" si="63"/>
        <v>0</v>
      </c>
      <c r="AR127" s="505">
        <f t="shared" ref="AR127:AR132" si="125">I127+AG127</f>
        <v>31842558</v>
      </c>
      <c r="AS127" s="492">
        <f t="shared" ref="AS127:AS132" si="126">J127+W127</f>
        <v>22436862</v>
      </c>
      <c r="AT127" s="492">
        <f t="shared" ref="AT127:AT132" si="127">K127+Z127</f>
        <v>194740</v>
      </c>
      <c r="AU127" s="492">
        <f t="shared" ref="AU127:AU132" si="128">L127</f>
        <v>74740</v>
      </c>
      <c r="AV127" s="492">
        <f t="shared" ref="AV127:AW132" si="129">M127+AB127</f>
        <v>7624219</v>
      </c>
      <c r="AW127" s="492">
        <f t="shared" si="129"/>
        <v>448737</v>
      </c>
      <c r="AX127" s="492">
        <f t="shared" ref="AX127:AX132" si="130">O127+AF127</f>
        <v>1138000</v>
      </c>
      <c r="AY127" s="507">
        <f t="shared" ref="AY127:AY132" si="131">P127+AQ127</f>
        <v>41.344799999999992</v>
      </c>
      <c r="AZ127" s="507">
        <f t="shared" ref="AZ127:BA132" si="132">Q127+AO127</f>
        <v>32.422199999999997</v>
      </c>
      <c r="BA127" s="508">
        <f t="shared" si="132"/>
        <v>8.9225999999999992</v>
      </c>
    </row>
    <row r="128" spans="1:53" ht="14.1" customHeight="1" x14ac:dyDescent="0.2">
      <c r="A128" s="591">
        <v>32</v>
      </c>
      <c r="B128" s="592">
        <v>2312</v>
      </c>
      <c r="C128" s="593">
        <v>600079899</v>
      </c>
      <c r="D128" s="592">
        <v>65642350</v>
      </c>
      <c r="E128" s="594" t="s">
        <v>152</v>
      </c>
      <c r="F128" s="591">
        <v>3113</v>
      </c>
      <c r="G128" s="210" t="s">
        <v>91</v>
      </c>
      <c r="H128" s="595" t="s">
        <v>82</v>
      </c>
      <c r="I128" s="501">
        <v>1176280</v>
      </c>
      <c r="J128" s="502">
        <v>864345</v>
      </c>
      <c r="K128" s="481">
        <v>0</v>
      </c>
      <c r="L128" s="481">
        <v>0</v>
      </c>
      <c r="M128" s="481">
        <v>292148</v>
      </c>
      <c r="N128" s="502">
        <v>17287</v>
      </c>
      <c r="O128" s="502">
        <v>2500</v>
      </c>
      <c r="P128" s="418">
        <v>2.4499999999999997</v>
      </c>
      <c r="Q128" s="503">
        <v>2.4499999999999997</v>
      </c>
      <c r="R128" s="504">
        <v>0</v>
      </c>
      <c r="S128" s="505">
        <v>0</v>
      </c>
      <c r="T128" s="492">
        <v>5670</v>
      </c>
      <c r="U128" s="492">
        <v>0</v>
      </c>
      <c r="V128" s="492">
        <v>0</v>
      </c>
      <c r="W128" s="492">
        <f t="shared" si="119"/>
        <v>5670</v>
      </c>
      <c r="X128" s="492">
        <v>0</v>
      </c>
      <c r="Y128" s="492">
        <v>0</v>
      </c>
      <c r="Z128" s="492">
        <f t="shared" si="120"/>
        <v>0</v>
      </c>
      <c r="AA128" s="492">
        <f t="shared" si="121"/>
        <v>5670</v>
      </c>
      <c r="AB128" s="179">
        <f t="shared" si="60"/>
        <v>1916</v>
      </c>
      <c r="AC128" s="755">
        <f t="shared" si="122"/>
        <v>113</v>
      </c>
      <c r="AD128" s="492">
        <v>0</v>
      </c>
      <c r="AE128" s="492">
        <v>0</v>
      </c>
      <c r="AF128" s="492">
        <f t="shared" si="61"/>
        <v>0</v>
      </c>
      <c r="AG128" s="492">
        <f t="shared" si="62"/>
        <v>7699</v>
      </c>
      <c r="AH128" s="507">
        <v>0</v>
      </c>
      <c r="AI128" s="507">
        <v>0</v>
      </c>
      <c r="AJ128" s="507">
        <v>0.01</v>
      </c>
      <c r="AK128" s="507">
        <v>0</v>
      </c>
      <c r="AL128" s="507">
        <v>0</v>
      </c>
      <c r="AM128" s="507">
        <v>0</v>
      </c>
      <c r="AN128" s="507">
        <v>0</v>
      </c>
      <c r="AO128" s="507">
        <f t="shared" si="123"/>
        <v>0.01</v>
      </c>
      <c r="AP128" s="507">
        <f t="shared" si="124"/>
        <v>0</v>
      </c>
      <c r="AQ128" s="508">
        <f t="shared" si="63"/>
        <v>0.01</v>
      </c>
      <c r="AR128" s="505">
        <f t="shared" si="125"/>
        <v>1183979</v>
      </c>
      <c r="AS128" s="492">
        <f t="shared" si="126"/>
        <v>870015</v>
      </c>
      <c r="AT128" s="492">
        <f t="shared" si="127"/>
        <v>0</v>
      </c>
      <c r="AU128" s="492">
        <f t="shared" si="128"/>
        <v>0</v>
      </c>
      <c r="AV128" s="492">
        <f t="shared" si="129"/>
        <v>294064</v>
      </c>
      <c r="AW128" s="492">
        <f t="shared" si="129"/>
        <v>17400</v>
      </c>
      <c r="AX128" s="492">
        <f t="shared" si="130"/>
        <v>2500</v>
      </c>
      <c r="AY128" s="507">
        <f t="shared" si="131"/>
        <v>2.4599999999999995</v>
      </c>
      <c r="AZ128" s="507">
        <f t="shared" si="132"/>
        <v>2.4599999999999995</v>
      </c>
      <c r="BA128" s="508">
        <f t="shared" si="132"/>
        <v>0</v>
      </c>
    </row>
    <row r="129" spans="1:53" ht="14.1" customHeight="1" x14ac:dyDescent="0.2">
      <c r="A129" s="591">
        <v>32</v>
      </c>
      <c r="B129" s="592">
        <v>2312</v>
      </c>
      <c r="C129" s="593">
        <v>600079899</v>
      </c>
      <c r="D129" s="592">
        <v>65642350</v>
      </c>
      <c r="E129" s="594" t="s">
        <v>152</v>
      </c>
      <c r="F129" s="591">
        <v>3141</v>
      </c>
      <c r="G129" s="594" t="s">
        <v>88</v>
      </c>
      <c r="H129" s="595" t="s">
        <v>82</v>
      </c>
      <c r="I129" s="501">
        <v>2652461</v>
      </c>
      <c r="J129" s="502">
        <v>1924395</v>
      </c>
      <c r="K129" s="481">
        <v>10000</v>
      </c>
      <c r="L129" s="481">
        <v>0</v>
      </c>
      <c r="M129" s="481">
        <v>653826</v>
      </c>
      <c r="N129" s="502">
        <v>38488</v>
      </c>
      <c r="O129" s="502">
        <v>25752</v>
      </c>
      <c r="P129" s="418">
        <v>6.5600000000000005</v>
      </c>
      <c r="Q129" s="503">
        <v>0</v>
      </c>
      <c r="R129" s="504">
        <v>6.5600000000000005</v>
      </c>
      <c r="S129" s="505">
        <v>0</v>
      </c>
      <c r="T129" s="492">
        <v>0</v>
      </c>
      <c r="U129" s="492">
        <v>-18693</v>
      </c>
      <c r="V129" s="492">
        <v>0</v>
      </c>
      <c r="W129" s="492">
        <f t="shared" si="119"/>
        <v>-18693</v>
      </c>
      <c r="X129" s="492">
        <v>0</v>
      </c>
      <c r="Y129" s="492">
        <v>0</v>
      </c>
      <c r="Z129" s="492">
        <f t="shared" si="120"/>
        <v>0</v>
      </c>
      <c r="AA129" s="492">
        <f t="shared" si="121"/>
        <v>-18693</v>
      </c>
      <c r="AB129" s="179">
        <f t="shared" si="60"/>
        <v>-6318</v>
      </c>
      <c r="AC129" s="755">
        <f t="shared" si="122"/>
        <v>-374</v>
      </c>
      <c r="AD129" s="492">
        <v>0</v>
      </c>
      <c r="AE129" s="492">
        <v>0</v>
      </c>
      <c r="AF129" s="492">
        <f t="shared" si="61"/>
        <v>0</v>
      </c>
      <c r="AG129" s="492">
        <f t="shared" si="62"/>
        <v>-25385</v>
      </c>
      <c r="AH129" s="507">
        <v>0</v>
      </c>
      <c r="AI129" s="507">
        <v>0</v>
      </c>
      <c r="AJ129" s="507">
        <v>0</v>
      </c>
      <c r="AK129" s="507">
        <v>0</v>
      </c>
      <c r="AL129" s="507">
        <v>-0.06</v>
      </c>
      <c r="AM129" s="507">
        <v>0</v>
      </c>
      <c r="AN129" s="507">
        <v>0</v>
      </c>
      <c r="AO129" s="507">
        <f t="shared" si="123"/>
        <v>0</v>
      </c>
      <c r="AP129" s="507">
        <f t="shared" si="124"/>
        <v>-0.06</v>
      </c>
      <c r="AQ129" s="508">
        <f t="shared" si="63"/>
        <v>-0.06</v>
      </c>
      <c r="AR129" s="505">
        <f t="shared" si="125"/>
        <v>2627076</v>
      </c>
      <c r="AS129" s="492">
        <f t="shared" si="126"/>
        <v>1905702</v>
      </c>
      <c r="AT129" s="492">
        <f t="shared" si="127"/>
        <v>10000</v>
      </c>
      <c r="AU129" s="492">
        <f t="shared" si="128"/>
        <v>0</v>
      </c>
      <c r="AV129" s="492">
        <f t="shared" si="129"/>
        <v>647508</v>
      </c>
      <c r="AW129" s="492">
        <f t="shared" si="129"/>
        <v>38114</v>
      </c>
      <c r="AX129" s="492">
        <f t="shared" si="130"/>
        <v>25752</v>
      </c>
      <c r="AY129" s="507">
        <f t="shared" si="131"/>
        <v>6.5000000000000009</v>
      </c>
      <c r="AZ129" s="507">
        <f t="shared" si="132"/>
        <v>0</v>
      </c>
      <c r="BA129" s="508">
        <f t="shared" si="132"/>
        <v>6.5000000000000009</v>
      </c>
    </row>
    <row r="130" spans="1:53" ht="14.1" customHeight="1" x14ac:dyDescent="0.2">
      <c r="A130" s="591">
        <v>32</v>
      </c>
      <c r="B130" s="592">
        <v>2312</v>
      </c>
      <c r="C130" s="593">
        <v>600079899</v>
      </c>
      <c r="D130" s="592">
        <v>65642350</v>
      </c>
      <c r="E130" s="594" t="s">
        <v>152</v>
      </c>
      <c r="F130" s="591">
        <v>3143</v>
      </c>
      <c r="G130" s="210" t="s">
        <v>149</v>
      </c>
      <c r="H130" s="595" t="s">
        <v>86</v>
      </c>
      <c r="I130" s="501">
        <v>3437027</v>
      </c>
      <c r="J130" s="417">
        <v>2530948</v>
      </c>
      <c r="K130" s="526">
        <v>0</v>
      </c>
      <c r="L130" s="526">
        <v>0</v>
      </c>
      <c r="M130" s="481">
        <v>855460</v>
      </c>
      <c r="N130" s="502">
        <v>50619</v>
      </c>
      <c r="O130" s="502">
        <v>0</v>
      </c>
      <c r="P130" s="418">
        <v>5.5</v>
      </c>
      <c r="Q130" s="422">
        <v>5.5</v>
      </c>
      <c r="R130" s="504">
        <v>0</v>
      </c>
      <c r="S130" s="505">
        <v>0</v>
      </c>
      <c r="T130" s="492">
        <v>0</v>
      </c>
      <c r="U130" s="492">
        <v>0</v>
      </c>
      <c r="V130" s="492">
        <v>0</v>
      </c>
      <c r="W130" s="492">
        <f t="shared" si="119"/>
        <v>0</v>
      </c>
      <c r="X130" s="492">
        <v>0</v>
      </c>
      <c r="Y130" s="492">
        <v>0</v>
      </c>
      <c r="Z130" s="492">
        <f t="shared" si="120"/>
        <v>0</v>
      </c>
      <c r="AA130" s="492">
        <f t="shared" si="121"/>
        <v>0</v>
      </c>
      <c r="AB130" s="179">
        <f t="shared" si="60"/>
        <v>0</v>
      </c>
      <c r="AC130" s="755">
        <f t="shared" si="122"/>
        <v>0</v>
      </c>
      <c r="AD130" s="492">
        <v>0</v>
      </c>
      <c r="AE130" s="492">
        <v>0</v>
      </c>
      <c r="AF130" s="492">
        <f t="shared" si="61"/>
        <v>0</v>
      </c>
      <c r="AG130" s="492">
        <f t="shared" si="62"/>
        <v>0</v>
      </c>
      <c r="AH130" s="507">
        <v>0</v>
      </c>
      <c r="AI130" s="507">
        <v>0</v>
      </c>
      <c r="AJ130" s="507">
        <v>0</v>
      </c>
      <c r="AK130" s="507">
        <v>0</v>
      </c>
      <c r="AL130" s="507">
        <v>0</v>
      </c>
      <c r="AM130" s="507">
        <v>0</v>
      </c>
      <c r="AN130" s="507">
        <v>0</v>
      </c>
      <c r="AO130" s="507">
        <f t="shared" si="123"/>
        <v>0</v>
      </c>
      <c r="AP130" s="507">
        <f t="shared" si="124"/>
        <v>0</v>
      </c>
      <c r="AQ130" s="508">
        <f t="shared" si="63"/>
        <v>0</v>
      </c>
      <c r="AR130" s="505">
        <f t="shared" si="125"/>
        <v>3437027</v>
      </c>
      <c r="AS130" s="492">
        <f t="shared" si="126"/>
        <v>2530948</v>
      </c>
      <c r="AT130" s="492">
        <f t="shared" si="127"/>
        <v>0</v>
      </c>
      <c r="AU130" s="492">
        <f t="shared" si="128"/>
        <v>0</v>
      </c>
      <c r="AV130" s="492">
        <f t="shared" si="129"/>
        <v>855460</v>
      </c>
      <c r="AW130" s="492">
        <f t="shared" si="129"/>
        <v>50619</v>
      </c>
      <c r="AX130" s="492">
        <f t="shared" si="130"/>
        <v>0</v>
      </c>
      <c r="AY130" s="507">
        <f t="shared" si="131"/>
        <v>5.5</v>
      </c>
      <c r="AZ130" s="507">
        <f t="shared" si="132"/>
        <v>5.5</v>
      </c>
      <c r="BA130" s="508">
        <f t="shared" si="132"/>
        <v>0</v>
      </c>
    </row>
    <row r="131" spans="1:53" ht="14.1" customHeight="1" x14ac:dyDescent="0.2">
      <c r="A131" s="591">
        <v>32</v>
      </c>
      <c r="B131" s="592">
        <v>2312</v>
      </c>
      <c r="C131" s="593">
        <v>600079899</v>
      </c>
      <c r="D131" s="592">
        <v>65642350</v>
      </c>
      <c r="E131" s="594" t="s">
        <v>152</v>
      </c>
      <c r="F131" s="591">
        <v>3143</v>
      </c>
      <c r="G131" s="210" t="s">
        <v>150</v>
      </c>
      <c r="H131" s="595" t="s">
        <v>82</v>
      </c>
      <c r="I131" s="501">
        <v>115865</v>
      </c>
      <c r="J131" s="502">
        <v>81675</v>
      </c>
      <c r="K131" s="481">
        <v>0</v>
      </c>
      <c r="L131" s="481">
        <v>0</v>
      </c>
      <c r="M131" s="481">
        <v>27606</v>
      </c>
      <c r="N131" s="502">
        <v>1634</v>
      </c>
      <c r="O131" s="502">
        <v>4950</v>
      </c>
      <c r="P131" s="418">
        <v>0.34</v>
      </c>
      <c r="Q131" s="503">
        <v>0</v>
      </c>
      <c r="R131" s="504">
        <v>0.34</v>
      </c>
      <c r="S131" s="505">
        <v>0</v>
      </c>
      <c r="T131" s="492">
        <v>0</v>
      </c>
      <c r="U131" s="492">
        <v>0</v>
      </c>
      <c r="V131" s="492">
        <v>0</v>
      </c>
      <c r="W131" s="492">
        <f t="shared" si="119"/>
        <v>0</v>
      </c>
      <c r="X131" s="492">
        <v>0</v>
      </c>
      <c r="Y131" s="492">
        <v>0</v>
      </c>
      <c r="Z131" s="492">
        <f t="shared" si="120"/>
        <v>0</v>
      </c>
      <c r="AA131" s="492">
        <f t="shared" si="121"/>
        <v>0</v>
      </c>
      <c r="AB131" s="179">
        <f t="shared" si="60"/>
        <v>0</v>
      </c>
      <c r="AC131" s="755">
        <f t="shared" si="122"/>
        <v>0</v>
      </c>
      <c r="AD131" s="492">
        <v>0</v>
      </c>
      <c r="AE131" s="492">
        <v>0</v>
      </c>
      <c r="AF131" s="492">
        <f t="shared" si="61"/>
        <v>0</v>
      </c>
      <c r="AG131" s="492">
        <f t="shared" si="62"/>
        <v>0</v>
      </c>
      <c r="AH131" s="507">
        <v>0</v>
      </c>
      <c r="AI131" s="507">
        <v>0</v>
      </c>
      <c r="AJ131" s="507">
        <v>0</v>
      </c>
      <c r="AK131" s="507">
        <v>0</v>
      </c>
      <c r="AL131" s="507">
        <v>0</v>
      </c>
      <c r="AM131" s="507">
        <v>0</v>
      </c>
      <c r="AN131" s="507">
        <v>0</v>
      </c>
      <c r="AO131" s="507">
        <f t="shared" si="123"/>
        <v>0</v>
      </c>
      <c r="AP131" s="507">
        <f t="shared" si="124"/>
        <v>0</v>
      </c>
      <c r="AQ131" s="508">
        <f t="shared" si="63"/>
        <v>0</v>
      </c>
      <c r="AR131" s="505">
        <f t="shared" si="125"/>
        <v>115865</v>
      </c>
      <c r="AS131" s="492">
        <f t="shared" si="126"/>
        <v>81675</v>
      </c>
      <c r="AT131" s="492">
        <f t="shared" si="127"/>
        <v>0</v>
      </c>
      <c r="AU131" s="492">
        <f t="shared" si="128"/>
        <v>0</v>
      </c>
      <c r="AV131" s="492">
        <f t="shared" si="129"/>
        <v>27606</v>
      </c>
      <c r="AW131" s="492">
        <f t="shared" si="129"/>
        <v>1634</v>
      </c>
      <c r="AX131" s="492">
        <f t="shared" si="130"/>
        <v>4950</v>
      </c>
      <c r="AY131" s="507">
        <f t="shared" si="131"/>
        <v>0.34</v>
      </c>
      <c r="AZ131" s="507">
        <f t="shared" si="132"/>
        <v>0</v>
      </c>
      <c r="BA131" s="508">
        <f t="shared" si="132"/>
        <v>0.34</v>
      </c>
    </row>
    <row r="132" spans="1:53" ht="14.1" customHeight="1" x14ac:dyDescent="0.2">
      <c r="A132" s="591">
        <v>32</v>
      </c>
      <c r="B132" s="592">
        <v>2312</v>
      </c>
      <c r="C132" s="593">
        <v>600079899</v>
      </c>
      <c r="D132" s="592">
        <v>65642350</v>
      </c>
      <c r="E132" s="594" t="s">
        <v>152</v>
      </c>
      <c r="F132" s="591">
        <v>3231</v>
      </c>
      <c r="G132" s="594" t="s">
        <v>153</v>
      </c>
      <c r="H132" s="595" t="s">
        <v>86</v>
      </c>
      <c r="I132" s="501">
        <v>15213046</v>
      </c>
      <c r="J132" s="502">
        <v>10913141</v>
      </c>
      <c r="K132" s="481">
        <v>260000</v>
      </c>
      <c r="L132" s="481">
        <v>0</v>
      </c>
      <c r="M132" s="481">
        <v>3776522</v>
      </c>
      <c r="N132" s="502">
        <v>218263</v>
      </c>
      <c r="O132" s="502">
        <v>45120</v>
      </c>
      <c r="P132" s="418">
        <v>21.384699999999999</v>
      </c>
      <c r="Q132" s="596">
        <v>19.079799999999999</v>
      </c>
      <c r="R132" s="696">
        <v>2.3048999999999999</v>
      </c>
      <c r="S132" s="505">
        <v>0</v>
      </c>
      <c r="T132" s="492">
        <v>0</v>
      </c>
      <c r="U132" s="492">
        <v>0</v>
      </c>
      <c r="V132" s="492">
        <v>0</v>
      </c>
      <c r="W132" s="492">
        <f t="shared" si="119"/>
        <v>0</v>
      </c>
      <c r="X132" s="492">
        <v>0</v>
      </c>
      <c r="Y132" s="492">
        <v>0</v>
      </c>
      <c r="Z132" s="492">
        <f t="shared" si="120"/>
        <v>0</v>
      </c>
      <c r="AA132" s="492">
        <f t="shared" si="121"/>
        <v>0</v>
      </c>
      <c r="AB132" s="179">
        <f t="shared" si="60"/>
        <v>0</v>
      </c>
      <c r="AC132" s="755">
        <f t="shared" si="122"/>
        <v>0</v>
      </c>
      <c r="AD132" s="492">
        <v>0</v>
      </c>
      <c r="AE132" s="492">
        <v>0</v>
      </c>
      <c r="AF132" s="492">
        <f t="shared" si="61"/>
        <v>0</v>
      </c>
      <c r="AG132" s="492">
        <f t="shared" si="62"/>
        <v>0</v>
      </c>
      <c r="AH132" s="507">
        <v>0</v>
      </c>
      <c r="AI132" s="507">
        <v>0</v>
      </c>
      <c r="AJ132" s="507">
        <v>0</v>
      </c>
      <c r="AK132" s="507">
        <v>0</v>
      </c>
      <c r="AL132" s="507">
        <v>0</v>
      </c>
      <c r="AM132" s="507">
        <v>0</v>
      </c>
      <c r="AN132" s="507">
        <v>0</v>
      </c>
      <c r="AO132" s="507">
        <f t="shared" si="123"/>
        <v>0</v>
      </c>
      <c r="AP132" s="507">
        <f t="shared" si="124"/>
        <v>0</v>
      </c>
      <c r="AQ132" s="508">
        <f t="shared" si="63"/>
        <v>0</v>
      </c>
      <c r="AR132" s="505">
        <f t="shared" si="125"/>
        <v>15213046</v>
      </c>
      <c r="AS132" s="492">
        <f t="shared" si="126"/>
        <v>10913141</v>
      </c>
      <c r="AT132" s="492">
        <f t="shared" si="127"/>
        <v>260000</v>
      </c>
      <c r="AU132" s="492">
        <f t="shared" si="128"/>
        <v>0</v>
      </c>
      <c r="AV132" s="492">
        <f t="shared" si="129"/>
        <v>3776522</v>
      </c>
      <c r="AW132" s="492">
        <f t="shared" si="129"/>
        <v>218263</v>
      </c>
      <c r="AX132" s="492">
        <f t="shared" si="130"/>
        <v>45120</v>
      </c>
      <c r="AY132" s="507">
        <f t="shared" si="131"/>
        <v>21.384699999999999</v>
      </c>
      <c r="AZ132" s="507">
        <f t="shared" si="132"/>
        <v>19.079799999999999</v>
      </c>
      <c r="BA132" s="508">
        <f t="shared" si="132"/>
        <v>2.3048999999999999</v>
      </c>
    </row>
    <row r="133" spans="1:53" ht="14.1" customHeight="1" x14ac:dyDescent="0.2">
      <c r="A133" s="182">
        <v>32</v>
      </c>
      <c r="B133" s="180">
        <v>2312</v>
      </c>
      <c r="C133" s="181">
        <v>600079899</v>
      </c>
      <c r="D133" s="180">
        <v>65642350</v>
      </c>
      <c r="E133" s="584" t="s">
        <v>154</v>
      </c>
      <c r="F133" s="182"/>
      <c r="G133" s="584"/>
      <c r="H133" s="585"/>
      <c r="I133" s="183">
        <v>54437237</v>
      </c>
      <c r="J133" s="184">
        <v>38751366</v>
      </c>
      <c r="K133" s="184">
        <v>464740</v>
      </c>
      <c r="L133" s="184">
        <v>74740</v>
      </c>
      <c r="M133" s="184">
        <v>13229781</v>
      </c>
      <c r="N133" s="184">
        <v>775028</v>
      </c>
      <c r="O133" s="184">
        <v>1216322</v>
      </c>
      <c r="P133" s="185">
        <v>77.579499999999996</v>
      </c>
      <c r="Q133" s="185">
        <v>59.451999999999998</v>
      </c>
      <c r="R133" s="186">
        <v>18.127499999999998</v>
      </c>
      <c r="S133" s="347">
        <f t="shared" ref="S133:BA133" si="133">SUM(S127:S132)</f>
        <v>0</v>
      </c>
      <c r="T133" s="184">
        <f t="shared" si="133"/>
        <v>5670</v>
      </c>
      <c r="U133" s="184">
        <f t="shared" si="133"/>
        <v>-18693</v>
      </c>
      <c r="V133" s="184">
        <f t="shared" si="133"/>
        <v>0</v>
      </c>
      <c r="W133" s="184">
        <f t="shared" si="133"/>
        <v>-13023</v>
      </c>
      <c r="X133" s="184">
        <f t="shared" si="133"/>
        <v>0</v>
      </c>
      <c r="Y133" s="184">
        <f t="shared" si="133"/>
        <v>0</v>
      </c>
      <c r="Z133" s="184">
        <f t="shared" si="133"/>
        <v>0</v>
      </c>
      <c r="AA133" s="184">
        <f t="shared" si="133"/>
        <v>-13023</v>
      </c>
      <c r="AB133" s="184">
        <f t="shared" si="133"/>
        <v>-4402</v>
      </c>
      <c r="AC133" s="347">
        <f t="shared" si="133"/>
        <v>-261</v>
      </c>
      <c r="AD133" s="184">
        <f t="shared" si="133"/>
        <v>0</v>
      </c>
      <c r="AE133" s="184">
        <f t="shared" si="133"/>
        <v>0</v>
      </c>
      <c r="AF133" s="184">
        <f t="shared" si="133"/>
        <v>0</v>
      </c>
      <c r="AG133" s="184">
        <f t="shared" si="133"/>
        <v>-17686</v>
      </c>
      <c r="AH133" s="185">
        <f t="shared" si="133"/>
        <v>0</v>
      </c>
      <c r="AI133" s="185">
        <f t="shared" si="133"/>
        <v>0</v>
      </c>
      <c r="AJ133" s="185">
        <f t="shared" si="133"/>
        <v>0.01</v>
      </c>
      <c r="AK133" s="185">
        <f t="shared" ref="AK133:AL133" si="134">SUM(AK127:AK132)</f>
        <v>0</v>
      </c>
      <c r="AL133" s="185">
        <f t="shared" si="134"/>
        <v>-0.06</v>
      </c>
      <c r="AM133" s="185">
        <f t="shared" si="133"/>
        <v>0</v>
      </c>
      <c r="AN133" s="185">
        <f t="shared" si="133"/>
        <v>0</v>
      </c>
      <c r="AO133" s="185">
        <f t="shared" si="133"/>
        <v>0.01</v>
      </c>
      <c r="AP133" s="185">
        <f t="shared" si="133"/>
        <v>-0.06</v>
      </c>
      <c r="AQ133" s="186">
        <f t="shared" si="133"/>
        <v>-4.9999999999999996E-2</v>
      </c>
      <c r="AR133" s="347">
        <f t="shared" si="133"/>
        <v>54419551</v>
      </c>
      <c r="AS133" s="184">
        <f t="shared" si="133"/>
        <v>38738343</v>
      </c>
      <c r="AT133" s="184">
        <f t="shared" si="133"/>
        <v>464740</v>
      </c>
      <c r="AU133" s="184">
        <f t="shared" si="133"/>
        <v>74740</v>
      </c>
      <c r="AV133" s="184">
        <f t="shared" si="133"/>
        <v>13225379</v>
      </c>
      <c r="AW133" s="184">
        <f t="shared" si="133"/>
        <v>774767</v>
      </c>
      <c r="AX133" s="184">
        <f t="shared" si="133"/>
        <v>1216322</v>
      </c>
      <c r="AY133" s="185">
        <f t="shared" si="133"/>
        <v>77.529499999999999</v>
      </c>
      <c r="AZ133" s="185">
        <f t="shared" si="133"/>
        <v>59.461999999999996</v>
      </c>
      <c r="BA133" s="186">
        <f t="shared" si="133"/>
        <v>18.067499999999999</v>
      </c>
    </row>
    <row r="134" spans="1:53" ht="14.1" customHeight="1" x14ac:dyDescent="0.2">
      <c r="A134" s="591">
        <v>33</v>
      </c>
      <c r="B134" s="592">
        <v>2479</v>
      </c>
      <c r="C134" s="593">
        <v>600080340</v>
      </c>
      <c r="D134" s="592">
        <v>65100280</v>
      </c>
      <c r="E134" s="594" t="s">
        <v>155</v>
      </c>
      <c r="F134" s="591">
        <v>3113</v>
      </c>
      <c r="G134" s="594" t="s">
        <v>148</v>
      </c>
      <c r="H134" s="595" t="s">
        <v>86</v>
      </c>
      <c r="I134" s="501">
        <v>32283119</v>
      </c>
      <c r="J134" s="417">
        <v>22737071</v>
      </c>
      <c r="K134" s="526">
        <v>112436</v>
      </c>
      <c r="L134" s="526">
        <v>82436</v>
      </c>
      <c r="M134" s="481">
        <v>7695270</v>
      </c>
      <c r="N134" s="502">
        <v>454742</v>
      </c>
      <c r="O134" s="417">
        <v>1283600</v>
      </c>
      <c r="P134" s="418">
        <v>43.301700000000004</v>
      </c>
      <c r="Q134" s="422">
        <v>33.636200000000002</v>
      </c>
      <c r="R134" s="692">
        <v>9.6654999999999998</v>
      </c>
      <c r="S134" s="505">
        <v>0</v>
      </c>
      <c r="T134" s="492">
        <v>0</v>
      </c>
      <c r="U134" s="492">
        <v>574096</v>
      </c>
      <c r="V134" s="492">
        <v>0</v>
      </c>
      <c r="W134" s="492">
        <f>SUM(S134:V134)</f>
        <v>574096</v>
      </c>
      <c r="X134" s="492">
        <v>0</v>
      </c>
      <c r="Y134" s="492">
        <v>0</v>
      </c>
      <c r="Z134" s="492">
        <f>SUM(X134:Y134)</f>
        <v>0</v>
      </c>
      <c r="AA134" s="492">
        <f>W134+Z134</f>
        <v>574096</v>
      </c>
      <c r="AB134" s="179">
        <f t="shared" si="60"/>
        <v>194044</v>
      </c>
      <c r="AC134" s="755">
        <f>ROUND(W134*2%,0)</f>
        <v>11482</v>
      </c>
      <c r="AD134" s="492">
        <v>0</v>
      </c>
      <c r="AE134" s="492">
        <v>0</v>
      </c>
      <c r="AF134" s="492">
        <f t="shared" si="61"/>
        <v>0</v>
      </c>
      <c r="AG134" s="492">
        <f t="shared" si="62"/>
        <v>779622</v>
      </c>
      <c r="AH134" s="507">
        <v>0</v>
      </c>
      <c r="AI134" s="507">
        <v>0</v>
      </c>
      <c r="AJ134" s="507">
        <v>0</v>
      </c>
      <c r="AK134" s="507">
        <v>0.97</v>
      </c>
      <c r="AL134" s="507">
        <v>0</v>
      </c>
      <c r="AM134" s="507">
        <v>0</v>
      </c>
      <c r="AN134" s="507">
        <v>0</v>
      </c>
      <c r="AO134" s="507">
        <f>AH134+AJ134+AK134+AM134</f>
        <v>0.97</v>
      </c>
      <c r="AP134" s="507">
        <f>AI134+AL134+AN134</f>
        <v>0</v>
      </c>
      <c r="AQ134" s="508">
        <f t="shared" si="63"/>
        <v>0.97</v>
      </c>
      <c r="AR134" s="505">
        <f>I134+AG134</f>
        <v>33062741</v>
      </c>
      <c r="AS134" s="492">
        <f>J134+W134</f>
        <v>23311167</v>
      </c>
      <c r="AT134" s="492">
        <f>K134+Z134</f>
        <v>112436</v>
      </c>
      <c r="AU134" s="492">
        <f>L134</f>
        <v>82436</v>
      </c>
      <c r="AV134" s="492">
        <f t="shared" ref="AV134:AW138" si="135">M134+AB134</f>
        <v>7889314</v>
      </c>
      <c r="AW134" s="492">
        <f t="shared" si="135"/>
        <v>466224</v>
      </c>
      <c r="AX134" s="492">
        <f>O134+AF134</f>
        <v>1283600</v>
      </c>
      <c r="AY134" s="507">
        <f>P134+AQ134</f>
        <v>44.271700000000003</v>
      </c>
      <c r="AZ134" s="507">
        <f t="shared" ref="AZ134:BA138" si="136">Q134+AO134</f>
        <v>34.606200000000001</v>
      </c>
      <c r="BA134" s="508">
        <f t="shared" si="136"/>
        <v>9.6654999999999998</v>
      </c>
    </row>
    <row r="135" spans="1:53" ht="14.1" customHeight="1" x14ac:dyDescent="0.2">
      <c r="A135" s="591">
        <v>33</v>
      </c>
      <c r="B135" s="592">
        <v>2479</v>
      </c>
      <c r="C135" s="593">
        <v>600080340</v>
      </c>
      <c r="D135" s="592">
        <v>65100280</v>
      </c>
      <c r="E135" s="594" t="s">
        <v>155</v>
      </c>
      <c r="F135" s="591">
        <v>3113</v>
      </c>
      <c r="G135" s="210" t="s">
        <v>91</v>
      </c>
      <c r="H135" s="595" t="s">
        <v>82</v>
      </c>
      <c r="I135" s="501">
        <v>2950537</v>
      </c>
      <c r="J135" s="502">
        <v>2166081</v>
      </c>
      <c r="K135" s="481">
        <v>0</v>
      </c>
      <c r="L135" s="481">
        <v>0</v>
      </c>
      <c r="M135" s="481">
        <v>732135</v>
      </c>
      <c r="N135" s="502">
        <v>43321</v>
      </c>
      <c r="O135" s="502">
        <v>9000</v>
      </c>
      <c r="P135" s="418">
        <v>6.25</v>
      </c>
      <c r="Q135" s="503">
        <v>6.25</v>
      </c>
      <c r="R135" s="504">
        <v>0</v>
      </c>
      <c r="S135" s="505">
        <v>0</v>
      </c>
      <c r="T135" s="492">
        <v>28350</v>
      </c>
      <c r="U135" s="492">
        <v>0</v>
      </c>
      <c r="V135" s="492">
        <v>0</v>
      </c>
      <c r="W135" s="492">
        <f>SUM(S135:V135)</f>
        <v>28350</v>
      </c>
      <c r="X135" s="492">
        <v>0</v>
      </c>
      <c r="Y135" s="492">
        <v>0</v>
      </c>
      <c r="Z135" s="492">
        <f>SUM(X135:Y135)</f>
        <v>0</v>
      </c>
      <c r="AA135" s="492">
        <f>W135+Z135</f>
        <v>28350</v>
      </c>
      <c r="AB135" s="179">
        <f t="shared" si="60"/>
        <v>9582</v>
      </c>
      <c r="AC135" s="755">
        <f>ROUND(W135*2%,0)</f>
        <v>567</v>
      </c>
      <c r="AD135" s="492">
        <v>0</v>
      </c>
      <c r="AE135" s="492">
        <v>0</v>
      </c>
      <c r="AF135" s="492">
        <f t="shared" si="61"/>
        <v>0</v>
      </c>
      <c r="AG135" s="492">
        <f t="shared" si="62"/>
        <v>38499</v>
      </c>
      <c r="AH135" s="507">
        <v>0</v>
      </c>
      <c r="AI135" s="507">
        <v>0</v>
      </c>
      <c r="AJ135" s="507">
        <v>7.0000000000000007E-2</v>
      </c>
      <c r="AK135" s="507">
        <v>0</v>
      </c>
      <c r="AL135" s="507">
        <v>0</v>
      </c>
      <c r="AM135" s="507">
        <v>0</v>
      </c>
      <c r="AN135" s="507">
        <v>0</v>
      </c>
      <c r="AO135" s="507">
        <f>AH135+AJ135+AK135+AM135</f>
        <v>7.0000000000000007E-2</v>
      </c>
      <c r="AP135" s="507">
        <f>AI135+AL135+AN135</f>
        <v>0</v>
      </c>
      <c r="AQ135" s="508">
        <f t="shared" si="63"/>
        <v>7.0000000000000007E-2</v>
      </c>
      <c r="AR135" s="505">
        <f>I135+AG135</f>
        <v>2989036</v>
      </c>
      <c r="AS135" s="492">
        <f>J135+W135</f>
        <v>2194431</v>
      </c>
      <c r="AT135" s="492">
        <f>K135+Z135</f>
        <v>0</v>
      </c>
      <c r="AU135" s="492">
        <f>L135</f>
        <v>0</v>
      </c>
      <c r="AV135" s="492">
        <f t="shared" si="135"/>
        <v>741717</v>
      </c>
      <c r="AW135" s="492">
        <f t="shared" si="135"/>
        <v>43888</v>
      </c>
      <c r="AX135" s="492">
        <f>O135+AF135</f>
        <v>9000</v>
      </c>
      <c r="AY135" s="507">
        <f>P135+AQ135</f>
        <v>6.32</v>
      </c>
      <c r="AZ135" s="507">
        <f t="shared" si="136"/>
        <v>6.32</v>
      </c>
      <c r="BA135" s="508">
        <f t="shared" si="136"/>
        <v>0</v>
      </c>
    </row>
    <row r="136" spans="1:53" ht="14.1" customHeight="1" x14ac:dyDescent="0.2">
      <c r="A136" s="591">
        <v>33</v>
      </c>
      <c r="B136" s="592">
        <v>2479</v>
      </c>
      <c r="C136" s="593">
        <v>600080340</v>
      </c>
      <c r="D136" s="592">
        <v>65100280</v>
      </c>
      <c r="E136" s="594" t="s">
        <v>155</v>
      </c>
      <c r="F136" s="591">
        <v>3141</v>
      </c>
      <c r="G136" s="594" t="s">
        <v>88</v>
      </c>
      <c r="H136" s="595" t="s">
        <v>82</v>
      </c>
      <c r="I136" s="501">
        <v>3150813</v>
      </c>
      <c r="J136" s="502">
        <v>2289602</v>
      </c>
      <c r="K136" s="481">
        <v>7200</v>
      </c>
      <c r="L136" s="481">
        <v>0</v>
      </c>
      <c r="M136" s="481">
        <v>776319</v>
      </c>
      <c r="N136" s="502">
        <v>45792</v>
      </c>
      <c r="O136" s="502">
        <v>31900</v>
      </c>
      <c r="P136" s="418">
        <v>7.82</v>
      </c>
      <c r="Q136" s="503">
        <v>0</v>
      </c>
      <c r="R136" s="504">
        <v>7.82</v>
      </c>
      <c r="S136" s="505">
        <v>0</v>
      </c>
      <c r="T136" s="492">
        <v>0</v>
      </c>
      <c r="U136" s="492">
        <v>-38207</v>
      </c>
      <c r="V136" s="492">
        <v>0</v>
      </c>
      <c r="W136" s="492">
        <f>SUM(S136:V136)</f>
        <v>-38207</v>
      </c>
      <c r="X136" s="492">
        <v>0</v>
      </c>
      <c r="Y136" s="492">
        <v>0</v>
      </c>
      <c r="Z136" s="492">
        <f>SUM(X136:Y136)</f>
        <v>0</v>
      </c>
      <c r="AA136" s="492">
        <f>W136+Z136</f>
        <v>-38207</v>
      </c>
      <c r="AB136" s="179">
        <f t="shared" si="60"/>
        <v>-12914</v>
      </c>
      <c r="AC136" s="755">
        <f>ROUND(W136*2%,0)</f>
        <v>-764</v>
      </c>
      <c r="AD136" s="492">
        <v>0</v>
      </c>
      <c r="AE136" s="492">
        <v>0</v>
      </c>
      <c r="AF136" s="492">
        <f t="shared" si="61"/>
        <v>0</v>
      </c>
      <c r="AG136" s="492">
        <f t="shared" si="62"/>
        <v>-51885</v>
      </c>
      <c r="AH136" s="507">
        <v>0</v>
      </c>
      <c r="AI136" s="507">
        <v>0</v>
      </c>
      <c r="AJ136" s="507">
        <v>0</v>
      </c>
      <c r="AK136" s="507">
        <v>0</v>
      </c>
      <c r="AL136" s="507">
        <v>-0.13</v>
      </c>
      <c r="AM136" s="507">
        <v>0</v>
      </c>
      <c r="AN136" s="507">
        <v>0</v>
      </c>
      <c r="AO136" s="507">
        <f>AH136+AJ136+AK136+AM136</f>
        <v>0</v>
      </c>
      <c r="AP136" s="507">
        <f>AI136+AL136+AN136</f>
        <v>-0.13</v>
      </c>
      <c r="AQ136" s="508">
        <f t="shared" si="63"/>
        <v>-0.13</v>
      </c>
      <c r="AR136" s="505">
        <f>I136+AG136</f>
        <v>3098928</v>
      </c>
      <c r="AS136" s="492">
        <f>J136+W136</f>
        <v>2251395</v>
      </c>
      <c r="AT136" s="492">
        <f>K136+Z136</f>
        <v>7200</v>
      </c>
      <c r="AU136" s="492">
        <f>L136</f>
        <v>0</v>
      </c>
      <c r="AV136" s="492">
        <f t="shared" si="135"/>
        <v>763405</v>
      </c>
      <c r="AW136" s="492">
        <f t="shared" si="135"/>
        <v>45028</v>
      </c>
      <c r="AX136" s="492">
        <f>O136+AF136</f>
        <v>31900</v>
      </c>
      <c r="AY136" s="507">
        <f>P136+AQ136</f>
        <v>7.69</v>
      </c>
      <c r="AZ136" s="507">
        <f t="shared" si="136"/>
        <v>0</v>
      </c>
      <c r="BA136" s="508">
        <f t="shared" si="136"/>
        <v>7.69</v>
      </c>
    </row>
    <row r="137" spans="1:53" ht="14.1" customHeight="1" x14ac:dyDescent="0.2">
      <c r="A137" s="591">
        <v>33</v>
      </c>
      <c r="B137" s="592">
        <v>2479</v>
      </c>
      <c r="C137" s="593">
        <v>600080340</v>
      </c>
      <c r="D137" s="592">
        <v>65100280</v>
      </c>
      <c r="E137" s="594" t="s">
        <v>155</v>
      </c>
      <c r="F137" s="591">
        <v>3143</v>
      </c>
      <c r="G137" s="210" t="s">
        <v>149</v>
      </c>
      <c r="H137" s="595" t="s">
        <v>86</v>
      </c>
      <c r="I137" s="501">
        <v>3944413</v>
      </c>
      <c r="J137" s="417">
        <v>2902605</v>
      </c>
      <c r="K137" s="526">
        <v>2000</v>
      </c>
      <c r="L137" s="526">
        <v>0</v>
      </c>
      <c r="M137" s="481">
        <v>981756</v>
      </c>
      <c r="N137" s="502">
        <v>58052</v>
      </c>
      <c r="O137" s="502">
        <v>0</v>
      </c>
      <c r="P137" s="418">
        <v>6.0820999999999996</v>
      </c>
      <c r="Q137" s="422">
        <v>6.0820999999999996</v>
      </c>
      <c r="R137" s="504">
        <v>0</v>
      </c>
      <c r="S137" s="505">
        <v>0</v>
      </c>
      <c r="T137" s="492">
        <v>0</v>
      </c>
      <c r="U137" s="492">
        <v>0</v>
      </c>
      <c r="V137" s="492">
        <v>0</v>
      </c>
      <c r="W137" s="492">
        <f>SUM(S137:V137)</f>
        <v>0</v>
      </c>
      <c r="X137" s="492">
        <v>0</v>
      </c>
      <c r="Y137" s="492">
        <v>0</v>
      </c>
      <c r="Z137" s="492">
        <f>SUM(X137:Y137)</f>
        <v>0</v>
      </c>
      <c r="AA137" s="492">
        <f>W137+Z137</f>
        <v>0</v>
      </c>
      <c r="AB137" s="179">
        <f t="shared" si="60"/>
        <v>0</v>
      </c>
      <c r="AC137" s="755">
        <f>ROUND(W137*2%,0)</f>
        <v>0</v>
      </c>
      <c r="AD137" s="492">
        <v>0</v>
      </c>
      <c r="AE137" s="492">
        <v>0</v>
      </c>
      <c r="AF137" s="492">
        <f t="shared" si="61"/>
        <v>0</v>
      </c>
      <c r="AG137" s="492">
        <f t="shared" si="62"/>
        <v>0</v>
      </c>
      <c r="AH137" s="507">
        <v>0</v>
      </c>
      <c r="AI137" s="507">
        <v>0</v>
      </c>
      <c r="AJ137" s="507">
        <v>0</v>
      </c>
      <c r="AK137" s="507">
        <v>0</v>
      </c>
      <c r="AL137" s="507">
        <v>0</v>
      </c>
      <c r="AM137" s="507">
        <v>0</v>
      </c>
      <c r="AN137" s="507">
        <v>0</v>
      </c>
      <c r="AO137" s="507">
        <f>AH137+AJ137+AK137+AM137</f>
        <v>0</v>
      </c>
      <c r="AP137" s="507">
        <f>AI137+AL137+AN137</f>
        <v>0</v>
      </c>
      <c r="AQ137" s="508">
        <f t="shared" si="63"/>
        <v>0</v>
      </c>
      <c r="AR137" s="505">
        <f>I137+AG137</f>
        <v>3944413</v>
      </c>
      <c r="AS137" s="492">
        <f>J137+W137</f>
        <v>2902605</v>
      </c>
      <c r="AT137" s="492">
        <f>K137+Z137</f>
        <v>2000</v>
      </c>
      <c r="AU137" s="492">
        <f>L137</f>
        <v>0</v>
      </c>
      <c r="AV137" s="492">
        <f t="shared" si="135"/>
        <v>981756</v>
      </c>
      <c r="AW137" s="492">
        <f t="shared" si="135"/>
        <v>58052</v>
      </c>
      <c r="AX137" s="492">
        <f>O137+AF137</f>
        <v>0</v>
      </c>
      <c r="AY137" s="507">
        <f>P137+AQ137</f>
        <v>6.0820999999999996</v>
      </c>
      <c r="AZ137" s="507">
        <f t="shared" si="136"/>
        <v>6.0820999999999996</v>
      </c>
      <c r="BA137" s="508">
        <f t="shared" si="136"/>
        <v>0</v>
      </c>
    </row>
    <row r="138" spans="1:53" ht="14.1" customHeight="1" x14ac:dyDescent="0.2">
      <c r="A138" s="591">
        <v>33</v>
      </c>
      <c r="B138" s="592">
        <v>2479</v>
      </c>
      <c r="C138" s="593">
        <v>600080340</v>
      </c>
      <c r="D138" s="592">
        <v>65100280</v>
      </c>
      <c r="E138" s="594" t="s">
        <v>155</v>
      </c>
      <c r="F138" s="591">
        <v>3143</v>
      </c>
      <c r="G138" s="210" t="s">
        <v>150</v>
      </c>
      <c r="H138" s="595" t="s">
        <v>82</v>
      </c>
      <c r="I138" s="501">
        <v>140442</v>
      </c>
      <c r="J138" s="502">
        <v>99000</v>
      </c>
      <c r="K138" s="481">
        <v>0</v>
      </c>
      <c r="L138" s="481">
        <v>0</v>
      </c>
      <c r="M138" s="481">
        <v>33462</v>
      </c>
      <c r="N138" s="502">
        <v>1980</v>
      </c>
      <c r="O138" s="502">
        <v>6000</v>
      </c>
      <c r="P138" s="418">
        <v>0.42</v>
      </c>
      <c r="Q138" s="503">
        <v>0</v>
      </c>
      <c r="R138" s="504">
        <v>0.42</v>
      </c>
      <c r="S138" s="505">
        <v>0</v>
      </c>
      <c r="T138" s="492">
        <v>0</v>
      </c>
      <c r="U138" s="492">
        <v>0</v>
      </c>
      <c r="V138" s="492">
        <v>0</v>
      </c>
      <c r="W138" s="492">
        <f>SUM(S138:V138)</f>
        <v>0</v>
      </c>
      <c r="X138" s="492">
        <v>0</v>
      </c>
      <c r="Y138" s="492">
        <v>0</v>
      </c>
      <c r="Z138" s="492">
        <f>SUM(X138:Y138)</f>
        <v>0</v>
      </c>
      <c r="AA138" s="492">
        <f>W138+Z138</f>
        <v>0</v>
      </c>
      <c r="AB138" s="179">
        <f t="shared" si="60"/>
        <v>0</v>
      </c>
      <c r="AC138" s="755">
        <f>ROUND(W138*2%,0)</f>
        <v>0</v>
      </c>
      <c r="AD138" s="492">
        <v>0</v>
      </c>
      <c r="AE138" s="492">
        <v>0</v>
      </c>
      <c r="AF138" s="492">
        <f t="shared" si="61"/>
        <v>0</v>
      </c>
      <c r="AG138" s="492">
        <f t="shared" si="62"/>
        <v>0</v>
      </c>
      <c r="AH138" s="507">
        <v>0</v>
      </c>
      <c r="AI138" s="507">
        <v>0</v>
      </c>
      <c r="AJ138" s="507">
        <v>0</v>
      </c>
      <c r="AK138" s="507">
        <v>0</v>
      </c>
      <c r="AL138" s="507">
        <v>0</v>
      </c>
      <c r="AM138" s="507">
        <v>0</v>
      </c>
      <c r="AN138" s="507">
        <v>0</v>
      </c>
      <c r="AO138" s="507">
        <f>AH138+AJ138+AK138+AM138</f>
        <v>0</v>
      </c>
      <c r="AP138" s="507">
        <f>AI138+AL138+AN138</f>
        <v>0</v>
      </c>
      <c r="AQ138" s="508">
        <f t="shared" si="63"/>
        <v>0</v>
      </c>
      <c r="AR138" s="505">
        <f>I138+AG138</f>
        <v>140442</v>
      </c>
      <c r="AS138" s="492">
        <f>J138+W138</f>
        <v>99000</v>
      </c>
      <c r="AT138" s="492">
        <f>K138+Z138</f>
        <v>0</v>
      </c>
      <c r="AU138" s="492">
        <f>L138</f>
        <v>0</v>
      </c>
      <c r="AV138" s="492">
        <f t="shared" si="135"/>
        <v>33462</v>
      </c>
      <c r="AW138" s="492">
        <f t="shared" si="135"/>
        <v>1980</v>
      </c>
      <c r="AX138" s="492">
        <f>O138+AF138</f>
        <v>6000</v>
      </c>
      <c r="AY138" s="507">
        <f>P138+AQ138</f>
        <v>0.42</v>
      </c>
      <c r="AZ138" s="507">
        <f t="shared" si="136"/>
        <v>0</v>
      </c>
      <c r="BA138" s="508">
        <f t="shared" si="136"/>
        <v>0.42</v>
      </c>
    </row>
    <row r="139" spans="1:53" ht="14.1" customHeight="1" x14ac:dyDescent="0.2">
      <c r="A139" s="182">
        <v>33</v>
      </c>
      <c r="B139" s="180">
        <v>2479</v>
      </c>
      <c r="C139" s="181">
        <v>600080340</v>
      </c>
      <c r="D139" s="180">
        <v>65100280</v>
      </c>
      <c r="E139" s="584" t="s">
        <v>156</v>
      </c>
      <c r="F139" s="182"/>
      <c r="G139" s="584"/>
      <c r="H139" s="585"/>
      <c r="I139" s="586">
        <v>42469324</v>
      </c>
      <c r="J139" s="587">
        <v>30194359</v>
      </c>
      <c r="K139" s="587">
        <v>121636</v>
      </c>
      <c r="L139" s="587">
        <v>82436</v>
      </c>
      <c r="M139" s="587">
        <v>10218942</v>
      </c>
      <c r="N139" s="587">
        <v>603887</v>
      </c>
      <c r="O139" s="587">
        <v>1330500</v>
      </c>
      <c r="P139" s="588">
        <v>63.873800000000003</v>
      </c>
      <c r="Q139" s="588">
        <v>45.968299999999999</v>
      </c>
      <c r="R139" s="590">
        <v>17.905500000000004</v>
      </c>
      <c r="S139" s="589">
        <f t="shared" ref="S139:BA139" si="137">SUM(S134:S138)</f>
        <v>0</v>
      </c>
      <c r="T139" s="587">
        <f t="shared" si="137"/>
        <v>28350</v>
      </c>
      <c r="U139" s="587">
        <f t="shared" si="137"/>
        <v>535889</v>
      </c>
      <c r="V139" s="587">
        <f t="shared" si="137"/>
        <v>0</v>
      </c>
      <c r="W139" s="587">
        <f t="shared" si="137"/>
        <v>564239</v>
      </c>
      <c r="X139" s="587">
        <f t="shared" si="137"/>
        <v>0</v>
      </c>
      <c r="Y139" s="587">
        <f t="shared" si="137"/>
        <v>0</v>
      </c>
      <c r="Z139" s="587">
        <f t="shared" si="137"/>
        <v>0</v>
      </c>
      <c r="AA139" s="587">
        <f t="shared" si="137"/>
        <v>564239</v>
      </c>
      <c r="AB139" s="587">
        <f t="shared" si="137"/>
        <v>190712</v>
      </c>
      <c r="AC139" s="589">
        <f t="shared" si="137"/>
        <v>11285</v>
      </c>
      <c r="AD139" s="587">
        <f t="shared" si="137"/>
        <v>0</v>
      </c>
      <c r="AE139" s="587">
        <f t="shared" si="137"/>
        <v>0</v>
      </c>
      <c r="AF139" s="587">
        <f t="shared" si="137"/>
        <v>0</v>
      </c>
      <c r="AG139" s="587">
        <f t="shared" si="137"/>
        <v>766236</v>
      </c>
      <c r="AH139" s="588">
        <f t="shared" si="137"/>
        <v>0</v>
      </c>
      <c r="AI139" s="588">
        <f t="shared" si="137"/>
        <v>0</v>
      </c>
      <c r="AJ139" s="588">
        <f t="shared" si="137"/>
        <v>7.0000000000000007E-2</v>
      </c>
      <c r="AK139" s="588">
        <f t="shared" ref="AK139:AL139" si="138">SUM(AK134:AK138)</f>
        <v>0.97</v>
      </c>
      <c r="AL139" s="588">
        <f t="shared" si="138"/>
        <v>-0.13</v>
      </c>
      <c r="AM139" s="588">
        <f t="shared" si="137"/>
        <v>0</v>
      </c>
      <c r="AN139" s="588">
        <f t="shared" si="137"/>
        <v>0</v>
      </c>
      <c r="AO139" s="588">
        <f t="shared" si="137"/>
        <v>1.04</v>
      </c>
      <c r="AP139" s="588">
        <f t="shared" si="137"/>
        <v>-0.13</v>
      </c>
      <c r="AQ139" s="590">
        <f t="shared" si="137"/>
        <v>0.91</v>
      </c>
      <c r="AR139" s="589">
        <f t="shared" si="137"/>
        <v>43235560</v>
      </c>
      <c r="AS139" s="587">
        <f t="shared" si="137"/>
        <v>30758598</v>
      </c>
      <c r="AT139" s="587">
        <f t="shared" si="137"/>
        <v>121636</v>
      </c>
      <c r="AU139" s="587">
        <f t="shared" si="137"/>
        <v>82436</v>
      </c>
      <c r="AV139" s="587">
        <f t="shared" si="137"/>
        <v>10409654</v>
      </c>
      <c r="AW139" s="587">
        <f t="shared" si="137"/>
        <v>615172</v>
      </c>
      <c r="AX139" s="587">
        <f t="shared" si="137"/>
        <v>1330500</v>
      </c>
      <c r="AY139" s="588">
        <f t="shared" si="137"/>
        <v>64.783799999999999</v>
      </c>
      <c r="AZ139" s="588">
        <f t="shared" si="137"/>
        <v>47.008299999999998</v>
      </c>
      <c r="BA139" s="590">
        <f t="shared" si="137"/>
        <v>17.775500000000001</v>
      </c>
    </row>
    <row r="140" spans="1:53" ht="14.1" customHeight="1" x14ac:dyDescent="0.2">
      <c r="A140" s="591">
        <v>34</v>
      </c>
      <c r="B140" s="592">
        <v>2475</v>
      </c>
      <c r="C140" s="593">
        <v>600080331</v>
      </c>
      <c r="D140" s="592">
        <v>65642368</v>
      </c>
      <c r="E140" s="594" t="s">
        <v>157</v>
      </c>
      <c r="F140" s="591">
        <v>3113</v>
      </c>
      <c r="G140" s="594" t="s">
        <v>148</v>
      </c>
      <c r="H140" s="595" t="s">
        <v>86</v>
      </c>
      <c r="I140" s="501">
        <v>34214004</v>
      </c>
      <c r="J140" s="417">
        <v>23907153</v>
      </c>
      <c r="K140" s="526">
        <v>401210</v>
      </c>
      <c r="L140" s="526">
        <v>241210</v>
      </c>
      <c r="M140" s="481">
        <v>8134698</v>
      </c>
      <c r="N140" s="502">
        <v>478143</v>
      </c>
      <c r="O140" s="417">
        <v>1292800</v>
      </c>
      <c r="P140" s="418">
        <v>46.150400000000005</v>
      </c>
      <c r="Q140" s="422">
        <v>35.564600000000006</v>
      </c>
      <c r="R140" s="692">
        <v>10.585800000000003</v>
      </c>
      <c r="S140" s="505">
        <v>0</v>
      </c>
      <c r="T140" s="492">
        <v>0</v>
      </c>
      <c r="U140" s="492">
        <v>204956</v>
      </c>
      <c r="V140" s="492">
        <v>0</v>
      </c>
      <c r="W140" s="492">
        <f>SUM(S140:V140)</f>
        <v>204956</v>
      </c>
      <c r="X140" s="492">
        <v>0</v>
      </c>
      <c r="Y140" s="492">
        <v>0</v>
      </c>
      <c r="Z140" s="492">
        <f>SUM(X140:Y140)</f>
        <v>0</v>
      </c>
      <c r="AA140" s="492">
        <f>W140+Z140</f>
        <v>204956</v>
      </c>
      <c r="AB140" s="179">
        <f t="shared" si="60"/>
        <v>69275</v>
      </c>
      <c r="AC140" s="755">
        <f>ROUND(W140*2%,0)</f>
        <v>4099</v>
      </c>
      <c r="AD140" s="492">
        <v>0</v>
      </c>
      <c r="AE140" s="492">
        <v>0</v>
      </c>
      <c r="AF140" s="492">
        <f t="shared" si="61"/>
        <v>0</v>
      </c>
      <c r="AG140" s="492">
        <f t="shared" si="62"/>
        <v>278330</v>
      </c>
      <c r="AH140" s="507">
        <v>0</v>
      </c>
      <c r="AI140" s="507">
        <v>0</v>
      </c>
      <c r="AJ140" s="507">
        <v>0</v>
      </c>
      <c r="AK140" s="507">
        <v>0.35</v>
      </c>
      <c r="AL140" s="507">
        <v>0</v>
      </c>
      <c r="AM140" s="507">
        <v>0</v>
      </c>
      <c r="AN140" s="507">
        <v>0</v>
      </c>
      <c r="AO140" s="507">
        <f>AH140+AJ140+AK140+AM140</f>
        <v>0.35</v>
      </c>
      <c r="AP140" s="507">
        <f>AI140+AL140+AN140</f>
        <v>0</v>
      </c>
      <c r="AQ140" s="508">
        <f t="shared" si="63"/>
        <v>0.35</v>
      </c>
      <c r="AR140" s="505">
        <f>I140+AG140</f>
        <v>34492334</v>
      </c>
      <c r="AS140" s="492">
        <f>J140+W140</f>
        <v>24112109</v>
      </c>
      <c r="AT140" s="492">
        <f>K140+Z140</f>
        <v>401210</v>
      </c>
      <c r="AU140" s="492">
        <f>L140</f>
        <v>241210</v>
      </c>
      <c r="AV140" s="492">
        <f t="shared" ref="AV140:AW144" si="139">M140+AB140</f>
        <v>8203973</v>
      </c>
      <c r="AW140" s="492">
        <f t="shared" si="139"/>
        <v>482242</v>
      </c>
      <c r="AX140" s="492">
        <f>O140+AF140</f>
        <v>1292800</v>
      </c>
      <c r="AY140" s="507">
        <f>P140+AQ140</f>
        <v>46.500400000000006</v>
      </c>
      <c r="AZ140" s="507">
        <f t="shared" ref="AZ140:BA144" si="140">Q140+AO140</f>
        <v>35.914600000000007</v>
      </c>
      <c r="BA140" s="508">
        <f t="shared" si="140"/>
        <v>10.585800000000003</v>
      </c>
    </row>
    <row r="141" spans="1:53" ht="14.1" customHeight="1" x14ac:dyDescent="0.2">
      <c r="A141" s="591">
        <v>34</v>
      </c>
      <c r="B141" s="592">
        <v>2475</v>
      </c>
      <c r="C141" s="593">
        <v>600080331</v>
      </c>
      <c r="D141" s="592">
        <v>65642368</v>
      </c>
      <c r="E141" s="594" t="s">
        <v>157</v>
      </c>
      <c r="F141" s="591">
        <v>3113</v>
      </c>
      <c r="G141" s="210" t="s">
        <v>91</v>
      </c>
      <c r="H141" s="595" t="s">
        <v>82</v>
      </c>
      <c r="I141" s="501">
        <v>2187640</v>
      </c>
      <c r="J141" s="502">
        <v>1607614</v>
      </c>
      <c r="K141" s="481">
        <v>0</v>
      </c>
      <c r="L141" s="481">
        <v>0</v>
      </c>
      <c r="M141" s="481">
        <v>543374</v>
      </c>
      <c r="N141" s="502">
        <v>32152</v>
      </c>
      <c r="O141" s="502">
        <v>4500</v>
      </c>
      <c r="P141" s="418">
        <v>4.4899999999999993</v>
      </c>
      <c r="Q141" s="503">
        <v>4.4899999999999993</v>
      </c>
      <c r="R141" s="504">
        <v>0</v>
      </c>
      <c r="S141" s="505">
        <v>0</v>
      </c>
      <c r="T141" s="492">
        <v>33018</v>
      </c>
      <c r="U141" s="492">
        <v>0</v>
      </c>
      <c r="V141" s="492">
        <v>0</v>
      </c>
      <c r="W141" s="492">
        <f>SUM(S141:V141)</f>
        <v>33018</v>
      </c>
      <c r="X141" s="492">
        <v>0</v>
      </c>
      <c r="Y141" s="492">
        <v>0</v>
      </c>
      <c r="Z141" s="492">
        <f>SUM(X141:Y141)</f>
        <v>0</v>
      </c>
      <c r="AA141" s="492">
        <f>W141+Z141</f>
        <v>33018</v>
      </c>
      <c r="AB141" s="179">
        <f t="shared" ref="AB141:AB204" si="141">ROUND((W141+X141)*33.8%,0)</f>
        <v>11160</v>
      </c>
      <c r="AC141" s="755">
        <f>ROUND(W141*2%,0)</f>
        <v>660</v>
      </c>
      <c r="AD141" s="492">
        <v>0</v>
      </c>
      <c r="AE141" s="492">
        <v>0</v>
      </c>
      <c r="AF141" s="492">
        <f t="shared" si="61"/>
        <v>0</v>
      </c>
      <c r="AG141" s="492">
        <f t="shared" si="62"/>
        <v>44838</v>
      </c>
      <c r="AH141" s="507">
        <v>0</v>
      </c>
      <c r="AI141" s="507">
        <v>0</v>
      </c>
      <c r="AJ141" s="507">
        <v>0.1</v>
      </c>
      <c r="AK141" s="507">
        <v>0</v>
      </c>
      <c r="AL141" s="507">
        <v>0</v>
      </c>
      <c r="AM141" s="507">
        <v>0</v>
      </c>
      <c r="AN141" s="507">
        <v>0</v>
      </c>
      <c r="AO141" s="507">
        <f>AH141+AJ141+AK141+AM141</f>
        <v>0.1</v>
      </c>
      <c r="AP141" s="507">
        <f>AI141+AL141+AN141</f>
        <v>0</v>
      </c>
      <c r="AQ141" s="508">
        <f t="shared" si="63"/>
        <v>0.1</v>
      </c>
      <c r="AR141" s="505">
        <f>I141+AG141</f>
        <v>2232478</v>
      </c>
      <c r="AS141" s="492">
        <f>J141+W141</f>
        <v>1640632</v>
      </c>
      <c r="AT141" s="492">
        <f>K141+Z141</f>
        <v>0</v>
      </c>
      <c r="AU141" s="492">
        <f>L141</f>
        <v>0</v>
      </c>
      <c r="AV141" s="492">
        <f t="shared" si="139"/>
        <v>554534</v>
      </c>
      <c r="AW141" s="492">
        <f t="shared" si="139"/>
        <v>32812</v>
      </c>
      <c r="AX141" s="492">
        <f>O141+AF141</f>
        <v>4500</v>
      </c>
      <c r="AY141" s="507">
        <f>P141+AQ141</f>
        <v>4.589999999999999</v>
      </c>
      <c r="AZ141" s="507">
        <f t="shared" si="140"/>
        <v>4.589999999999999</v>
      </c>
      <c r="BA141" s="508">
        <f t="shared" si="140"/>
        <v>0</v>
      </c>
    </row>
    <row r="142" spans="1:53" ht="14.1" customHeight="1" x14ac:dyDescent="0.2">
      <c r="A142" s="591">
        <v>34</v>
      </c>
      <c r="B142" s="592">
        <v>2475</v>
      </c>
      <c r="C142" s="593">
        <v>600080331</v>
      </c>
      <c r="D142" s="592">
        <v>65642368</v>
      </c>
      <c r="E142" s="594" t="s">
        <v>158</v>
      </c>
      <c r="F142" s="591">
        <v>3141</v>
      </c>
      <c r="G142" s="594" t="s">
        <v>88</v>
      </c>
      <c r="H142" s="595" t="s">
        <v>82</v>
      </c>
      <c r="I142" s="501">
        <v>1323567</v>
      </c>
      <c r="J142" s="502">
        <v>938709</v>
      </c>
      <c r="K142" s="481">
        <v>20000</v>
      </c>
      <c r="L142" s="481">
        <v>0</v>
      </c>
      <c r="M142" s="481">
        <v>324044</v>
      </c>
      <c r="N142" s="502">
        <v>18774</v>
      </c>
      <c r="O142" s="502">
        <v>22040</v>
      </c>
      <c r="P142" s="418">
        <v>3.26</v>
      </c>
      <c r="Q142" s="503">
        <v>0</v>
      </c>
      <c r="R142" s="504">
        <v>3.26</v>
      </c>
      <c r="S142" s="505">
        <v>0</v>
      </c>
      <c r="T142" s="492">
        <v>0</v>
      </c>
      <c r="U142" s="492">
        <v>5293</v>
      </c>
      <c r="V142" s="492">
        <v>0</v>
      </c>
      <c r="W142" s="492">
        <f>SUM(S142:V142)</f>
        <v>5293</v>
      </c>
      <c r="X142" s="492">
        <v>0</v>
      </c>
      <c r="Y142" s="492">
        <v>0</v>
      </c>
      <c r="Z142" s="492">
        <f>SUM(X142:Y142)</f>
        <v>0</v>
      </c>
      <c r="AA142" s="492">
        <f>W142+Z142</f>
        <v>5293</v>
      </c>
      <c r="AB142" s="179">
        <f t="shared" si="141"/>
        <v>1789</v>
      </c>
      <c r="AC142" s="755">
        <f>ROUND(W142*2%,0)</f>
        <v>106</v>
      </c>
      <c r="AD142" s="492">
        <v>0</v>
      </c>
      <c r="AE142" s="492">
        <v>0</v>
      </c>
      <c r="AF142" s="492">
        <f t="shared" ref="AF142:AF206" si="142">SUM(AD142:AE142)</f>
        <v>0</v>
      </c>
      <c r="AG142" s="492">
        <f t="shared" ref="AG142:AG206" si="143">AA142+AB142+AC142+AF142</f>
        <v>7188</v>
      </c>
      <c r="AH142" s="507">
        <v>0</v>
      </c>
      <c r="AI142" s="507">
        <v>0</v>
      </c>
      <c r="AJ142" s="507">
        <v>0</v>
      </c>
      <c r="AK142" s="507">
        <v>0</v>
      </c>
      <c r="AL142" s="507">
        <v>0.01</v>
      </c>
      <c r="AM142" s="507">
        <v>0</v>
      </c>
      <c r="AN142" s="507">
        <v>0</v>
      </c>
      <c r="AO142" s="507">
        <f>AH142+AJ142+AK142+AM142</f>
        <v>0</v>
      </c>
      <c r="AP142" s="507">
        <f>AI142+AL142+AN142</f>
        <v>0.01</v>
      </c>
      <c r="AQ142" s="508">
        <f t="shared" ref="AQ142:AQ206" si="144">SUM(AO142:AP142)</f>
        <v>0.01</v>
      </c>
      <c r="AR142" s="505">
        <f>I142+AG142</f>
        <v>1330755</v>
      </c>
      <c r="AS142" s="492">
        <f>J142+W142</f>
        <v>944002</v>
      </c>
      <c r="AT142" s="492">
        <f>K142+Z142</f>
        <v>20000</v>
      </c>
      <c r="AU142" s="492">
        <f>L142</f>
        <v>0</v>
      </c>
      <c r="AV142" s="492">
        <f t="shared" si="139"/>
        <v>325833</v>
      </c>
      <c r="AW142" s="492">
        <f t="shared" si="139"/>
        <v>18880</v>
      </c>
      <c r="AX142" s="492">
        <f>O142+AF142</f>
        <v>22040</v>
      </c>
      <c r="AY142" s="507">
        <f>P142+AQ142</f>
        <v>3.2699999999999996</v>
      </c>
      <c r="AZ142" s="507">
        <f t="shared" si="140"/>
        <v>0</v>
      </c>
      <c r="BA142" s="508">
        <f t="shared" si="140"/>
        <v>3.2699999999999996</v>
      </c>
    </row>
    <row r="143" spans="1:53" ht="14.1" customHeight="1" x14ac:dyDescent="0.2">
      <c r="A143" s="591">
        <v>34</v>
      </c>
      <c r="B143" s="592">
        <v>2475</v>
      </c>
      <c r="C143" s="593">
        <v>600080331</v>
      </c>
      <c r="D143" s="592">
        <v>65642368</v>
      </c>
      <c r="E143" s="594" t="s">
        <v>157</v>
      </c>
      <c r="F143" s="591">
        <v>3143</v>
      </c>
      <c r="G143" s="210" t="s">
        <v>149</v>
      </c>
      <c r="H143" s="595" t="s">
        <v>86</v>
      </c>
      <c r="I143" s="501">
        <v>3901879</v>
      </c>
      <c r="J143" s="417">
        <v>2833843</v>
      </c>
      <c r="K143" s="526">
        <v>40000</v>
      </c>
      <c r="L143" s="526">
        <v>0</v>
      </c>
      <c r="M143" s="481">
        <v>971359</v>
      </c>
      <c r="N143" s="502">
        <v>56677</v>
      </c>
      <c r="O143" s="502">
        <v>0</v>
      </c>
      <c r="P143" s="418">
        <v>6.1959999999999997</v>
      </c>
      <c r="Q143" s="422">
        <v>6.1959999999999997</v>
      </c>
      <c r="R143" s="504">
        <v>0</v>
      </c>
      <c r="S143" s="505">
        <v>0</v>
      </c>
      <c r="T143" s="492">
        <v>0</v>
      </c>
      <c r="U143" s="492">
        <v>-27829</v>
      </c>
      <c r="V143" s="492">
        <v>0</v>
      </c>
      <c r="W143" s="492">
        <f>SUM(S143:V143)</f>
        <v>-27829</v>
      </c>
      <c r="X143" s="492">
        <v>0</v>
      </c>
      <c r="Y143" s="492">
        <v>0</v>
      </c>
      <c r="Z143" s="492">
        <f>SUM(X143:Y143)</f>
        <v>0</v>
      </c>
      <c r="AA143" s="492">
        <f>W143+Z143</f>
        <v>-27829</v>
      </c>
      <c r="AB143" s="179">
        <f t="shared" si="141"/>
        <v>-9406</v>
      </c>
      <c r="AC143" s="755">
        <f>ROUND(W143*2%,0)</f>
        <v>-557</v>
      </c>
      <c r="AD143" s="492">
        <v>0</v>
      </c>
      <c r="AE143" s="492">
        <v>0</v>
      </c>
      <c r="AF143" s="492">
        <f t="shared" si="142"/>
        <v>0</v>
      </c>
      <c r="AG143" s="492">
        <f t="shared" si="143"/>
        <v>-37792</v>
      </c>
      <c r="AH143" s="507">
        <v>0</v>
      </c>
      <c r="AI143" s="507">
        <v>0</v>
      </c>
      <c r="AJ143" s="507">
        <v>0</v>
      </c>
      <c r="AK143" s="507">
        <v>-0.06</v>
      </c>
      <c r="AL143" s="507">
        <v>0</v>
      </c>
      <c r="AM143" s="507">
        <v>0</v>
      </c>
      <c r="AN143" s="507">
        <v>0</v>
      </c>
      <c r="AO143" s="507">
        <f>AH143+AJ143+AK143+AM143</f>
        <v>-0.06</v>
      </c>
      <c r="AP143" s="507">
        <f>AI143+AL143+AN143</f>
        <v>0</v>
      </c>
      <c r="AQ143" s="508">
        <f t="shared" si="144"/>
        <v>-0.06</v>
      </c>
      <c r="AR143" s="505">
        <f>I143+AG143</f>
        <v>3864087</v>
      </c>
      <c r="AS143" s="492">
        <f>J143+W143</f>
        <v>2806014</v>
      </c>
      <c r="AT143" s="492">
        <f>K143+Z143</f>
        <v>40000</v>
      </c>
      <c r="AU143" s="492">
        <f>L143</f>
        <v>0</v>
      </c>
      <c r="AV143" s="492">
        <f t="shared" si="139"/>
        <v>961953</v>
      </c>
      <c r="AW143" s="492">
        <f t="shared" si="139"/>
        <v>56120</v>
      </c>
      <c r="AX143" s="492">
        <f>O143+AF143</f>
        <v>0</v>
      </c>
      <c r="AY143" s="507">
        <f>P143+AQ143</f>
        <v>6.1360000000000001</v>
      </c>
      <c r="AZ143" s="507">
        <f t="shared" si="140"/>
        <v>6.1360000000000001</v>
      </c>
      <c r="BA143" s="508">
        <f t="shared" si="140"/>
        <v>0</v>
      </c>
    </row>
    <row r="144" spans="1:53" ht="14.1" customHeight="1" x14ac:dyDescent="0.2">
      <c r="A144" s="591">
        <v>34</v>
      </c>
      <c r="B144" s="592">
        <v>2475</v>
      </c>
      <c r="C144" s="593">
        <v>600080331</v>
      </c>
      <c r="D144" s="592">
        <v>65642368</v>
      </c>
      <c r="E144" s="594" t="s">
        <v>157</v>
      </c>
      <c r="F144" s="591">
        <v>3143</v>
      </c>
      <c r="G144" s="210" t="s">
        <v>150</v>
      </c>
      <c r="H144" s="595" t="s">
        <v>82</v>
      </c>
      <c r="I144" s="501">
        <v>124291</v>
      </c>
      <c r="J144" s="502">
        <v>87615</v>
      </c>
      <c r="K144" s="481">
        <v>0</v>
      </c>
      <c r="L144" s="481">
        <v>0</v>
      </c>
      <c r="M144" s="481">
        <v>29614</v>
      </c>
      <c r="N144" s="502">
        <v>1752</v>
      </c>
      <c r="O144" s="502">
        <v>5310</v>
      </c>
      <c r="P144" s="418">
        <v>0.37</v>
      </c>
      <c r="Q144" s="503">
        <v>0</v>
      </c>
      <c r="R144" s="504">
        <v>0.37</v>
      </c>
      <c r="S144" s="505">
        <v>0</v>
      </c>
      <c r="T144" s="492">
        <v>0</v>
      </c>
      <c r="U144" s="492">
        <v>0</v>
      </c>
      <c r="V144" s="492">
        <v>0</v>
      </c>
      <c r="W144" s="492">
        <f>SUM(S144:V144)</f>
        <v>0</v>
      </c>
      <c r="X144" s="492">
        <v>0</v>
      </c>
      <c r="Y144" s="492">
        <v>0</v>
      </c>
      <c r="Z144" s="492">
        <f>SUM(X144:Y144)</f>
        <v>0</v>
      </c>
      <c r="AA144" s="492">
        <f>W144+Z144</f>
        <v>0</v>
      </c>
      <c r="AB144" s="179">
        <f t="shared" si="141"/>
        <v>0</v>
      </c>
      <c r="AC144" s="755">
        <f>ROUND(W144*2%,0)</f>
        <v>0</v>
      </c>
      <c r="AD144" s="492">
        <v>0</v>
      </c>
      <c r="AE144" s="492">
        <v>0</v>
      </c>
      <c r="AF144" s="492">
        <f t="shared" si="142"/>
        <v>0</v>
      </c>
      <c r="AG144" s="492">
        <f t="shared" si="143"/>
        <v>0</v>
      </c>
      <c r="AH144" s="507">
        <v>0</v>
      </c>
      <c r="AI144" s="507">
        <v>0</v>
      </c>
      <c r="AJ144" s="507">
        <v>0</v>
      </c>
      <c r="AK144" s="507">
        <v>0</v>
      </c>
      <c r="AL144" s="507">
        <v>0</v>
      </c>
      <c r="AM144" s="507">
        <v>0</v>
      </c>
      <c r="AN144" s="507">
        <v>0</v>
      </c>
      <c r="AO144" s="507">
        <f>AH144+AJ144+AK144+AM144</f>
        <v>0</v>
      </c>
      <c r="AP144" s="507">
        <f>AI144+AL144+AN144</f>
        <v>0</v>
      </c>
      <c r="AQ144" s="508">
        <f t="shared" si="144"/>
        <v>0</v>
      </c>
      <c r="AR144" s="505">
        <f>I144+AG144</f>
        <v>124291</v>
      </c>
      <c r="AS144" s="492">
        <f>J144+W144</f>
        <v>87615</v>
      </c>
      <c r="AT144" s="492">
        <f>K144+Z144</f>
        <v>0</v>
      </c>
      <c r="AU144" s="492">
        <f>L144</f>
        <v>0</v>
      </c>
      <c r="AV144" s="492">
        <f t="shared" si="139"/>
        <v>29614</v>
      </c>
      <c r="AW144" s="492">
        <f t="shared" si="139"/>
        <v>1752</v>
      </c>
      <c r="AX144" s="492">
        <f>O144+AF144</f>
        <v>5310</v>
      </c>
      <c r="AY144" s="507">
        <f>P144+AQ144</f>
        <v>0.37</v>
      </c>
      <c r="AZ144" s="507">
        <f t="shared" si="140"/>
        <v>0</v>
      </c>
      <c r="BA144" s="508">
        <f t="shared" si="140"/>
        <v>0.37</v>
      </c>
    </row>
    <row r="145" spans="1:53" ht="14.1" customHeight="1" x14ac:dyDescent="0.2">
      <c r="A145" s="182">
        <v>34</v>
      </c>
      <c r="B145" s="180">
        <v>2475</v>
      </c>
      <c r="C145" s="181">
        <v>600080331</v>
      </c>
      <c r="D145" s="180">
        <v>65642368</v>
      </c>
      <c r="E145" s="584" t="s">
        <v>159</v>
      </c>
      <c r="F145" s="182"/>
      <c r="G145" s="584"/>
      <c r="H145" s="585"/>
      <c r="I145" s="586">
        <v>41751381</v>
      </c>
      <c r="J145" s="587">
        <v>29374934</v>
      </c>
      <c r="K145" s="587">
        <v>461210</v>
      </c>
      <c r="L145" s="587">
        <v>241210</v>
      </c>
      <c r="M145" s="587">
        <v>10003089</v>
      </c>
      <c r="N145" s="587">
        <v>587498</v>
      </c>
      <c r="O145" s="587">
        <v>1324650</v>
      </c>
      <c r="P145" s="588">
        <v>60.4664</v>
      </c>
      <c r="Q145" s="588">
        <v>46.250600000000006</v>
      </c>
      <c r="R145" s="590">
        <v>14.215800000000002</v>
      </c>
      <c r="S145" s="589">
        <f t="shared" ref="S145:BA145" si="145">SUM(S140:S144)</f>
        <v>0</v>
      </c>
      <c r="T145" s="587">
        <f t="shared" si="145"/>
        <v>33018</v>
      </c>
      <c r="U145" s="587">
        <f t="shared" si="145"/>
        <v>182420</v>
      </c>
      <c r="V145" s="587">
        <f t="shared" si="145"/>
        <v>0</v>
      </c>
      <c r="W145" s="587">
        <f t="shared" si="145"/>
        <v>215438</v>
      </c>
      <c r="X145" s="587">
        <f t="shared" si="145"/>
        <v>0</v>
      </c>
      <c r="Y145" s="587">
        <f t="shared" si="145"/>
        <v>0</v>
      </c>
      <c r="Z145" s="587">
        <f t="shared" si="145"/>
        <v>0</v>
      </c>
      <c r="AA145" s="587">
        <f t="shared" si="145"/>
        <v>215438</v>
      </c>
      <c r="AB145" s="587">
        <f t="shared" si="145"/>
        <v>72818</v>
      </c>
      <c r="AC145" s="589">
        <f t="shared" si="145"/>
        <v>4308</v>
      </c>
      <c r="AD145" s="587">
        <f t="shared" si="145"/>
        <v>0</v>
      </c>
      <c r="AE145" s="587">
        <f t="shared" si="145"/>
        <v>0</v>
      </c>
      <c r="AF145" s="587">
        <f t="shared" si="145"/>
        <v>0</v>
      </c>
      <c r="AG145" s="587">
        <f t="shared" si="145"/>
        <v>292564</v>
      </c>
      <c r="AH145" s="588">
        <f t="shared" si="145"/>
        <v>0</v>
      </c>
      <c r="AI145" s="588">
        <f t="shared" si="145"/>
        <v>0</v>
      </c>
      <c r="AJ145" s="588">
        <f t="shared" si="145"/>
        <v>0.1</v>
      </c>
      <c r="AK145" s="588">
        <f t="shared" ref="AK145:AL145" si="146">SUM(AK140:AK144)</f>
        <v>0.28999999999999998</v>
      </c>
      <c r="AL145" s="588">
        <f t="shared" si="146"/>
        <v>0.01</v>
      </c>
      <c r="AM145" s="588">
        <f t="shared" si="145"/>
        <v>0</v>
      </c>
      <c r="AN145" s="588">
        <f t="shared" si="145"/>
        <v>0</v>
      </c>
      <c r="AO145" s="588">
        <f t="shared" si="145"/>
        <v>0.38999999999999996</v>
      </c>
      <c r="AP145" s="588">
        <f t="shared" si="145"/>
        <v>0.01</v>
      </c>
      <c r="AQ145" s="590">
        <f t="shared" si="145"/>
        <v>0.39999999999999997</v>
      </c>
      <c r="AR145" s="589">
        <f t="shared" si="145"/>
        <v>42043945</v>
      </c>
      <c r="AS145" s="587">
        <f t="shared" si="145"/>
        <v>29590372</v>
      </c>
      <c r="AT145" s="587">
        <f t="shared" si="145"/>
        <v>461210</v>
      </c>
      <c r="AU145" s="587">
        <f t="shared" si="145"/>
        <v>241210</v>
      </c>
      <c r="AV145" s="587">
        <f t="shared" si="145"/>
        <v>10075907</v>
      </c>
      <c r="AW145" s="587">
        <f t="shared" si="145"/>
        <v>591806</v>
      </c>
      <c r="AX145" s="587">
        <f t="shared" si="145"/>
        <v>1324650</v>
      </c>
      <c r="AY145" s="588">
        <f t="shared" si="145"/>
        <v>60.866399999999999</v>
      </c>
      <c r="AZ145" s="588">
        <f t="shared" si="145"/>
        <v>46.640600000000006</v>
      </c>
      <c r="BA145" s="590">
        <f t="shared" si="145"/>
        <v>14.225800000000001</v>
      </c>
    </row>
    <row r="146" spans="1:53" ht="14.1" customHeight="1" x14ac:dyDescent="0.2">
      <c r="A146" s="591">
        <v>35</v>
      </c>
      <c r="B146" s="592">
        <v>2476</v>
      </c>
      <c r="C146" s="593">
        <v>600080170</v>
      </c>
      <c r="D146" s="592">
        <v>64040364</v>
      </c>
      <c r="E146" s="594" t="s">
        <v>160</v>
      </c>
      <c r="F146" s="591">
        <v>3113</v>
      </c>
      <c r="G146" s="594" t="s">
        <v>148</v>
      </c>
      <c r="H146" s="595" t="s">
        <v>86</v>
      </c>
      <c r="I146" s="501">
        <v>33947738</v>
      </c>
      <c r="J146" s="417">
        <v>23697646</v>
      </c>
      <c r="K146" s="526">
        <v>340095</v>
      </c>
      <c r="L146" s="526">
        <v>260095</v>
      </c>
      <c r="M146" s="481">
        <v>8036844</v>
      </c>
      <c r="N146" s="502">
        <v>473953</v>
      </c>
      <c r="O146" s="417">
        <v>1399200</v>
      </c>
      <c r="P146" s="418">
        <v>46.415500000000002</v>
      </c>
      <c r="Q146" s="422">
        <v>35.5</v>
      </c>
      <c r="R146" s="692">
        <v>10.9155</v>
      </c>
      <c r="S146" s="505">
        <v>0</v>
      </c>
      <c r="T146" s="492">
        <v>0</v>
      </c>
      <c r="U146" s="492">
        <v>0</v>
      </c>
      <c r="V146" s="492">
        <v>0</v>
      </c>
      <c r="W146" s="492">
        <f>SUM(S146:V146)</f>
        <v>0</v>
      </c>
      <c r="X146" s="492">
        <v>0</v>
      </c>
      <c r="Y146" s="492">
        <v>0</v>
      </c>
      <c r="Z146" s="492">
        <f>SUM(X146:Y146)</f>
        <v>0</v>
      </c>
      <c r="AA146" s="492">
        <f>W146+Z146</f>
        <v>0</v>
      </c>
      <c r="AB146" s="179">
        <f t="shared" si="141"/>
        <v>0</v>
      </c>
      <c r="AC146" s="755">
        <f>ROUND(W146*2%,0)</f>
        <v>0</v>
      </c>
      <c r="AD146" s="492">
        <v>0</v>
      </c>
      <c r="AE146" s="492">
        <v>0</v>
      </c>
      <c r="AF146" s="492">
        <f t="shared" si="142"/>
        <v>0</v>
      </c>
      <c r="AG146" s="492">
        <f t="shared" si="143"/>
        <v>0</v>
      </c>
      <c r="AH146" s="507">
        <v>0</v>
      </c>
      <c r="AI146" s="507">
        <v>0</v>
      </c>
      <c r="AJ146" s="507">
        <v>0</v>
      </c>
      <c r="AK146" s="507">
        <v>0</v>
      </c>
      <c r="AL146" s="507">
        <v>0</v>
      </c>
      <c r="AM146" s="507">
        <v>0</v>
      </c>
      <c r="AN146" s="507">
        <v>0</v>
      </c>
      <c r="AO146" s="507">
        <f>AH146+AJ146+AK146+AM146</f>
        <v>0</v>
      </c>
      <c r="AP146" s="507">
        <f>AI146+AL146+AN146</f>
        <v>0</v>
      </c>
      <c r="AQ146" s="508">
        <f t="shared" si="144"/>
        <v>0</v>
      </c>
      <c r="AR146" s="505">
        <f>I146+AG146</f>
        <v>33947738</v>
      </c>
      <c r="AS146" s="492">
        <f>J146+W146</f>
        <v>23697646</v>
      </c>
      <c r="AT146" s="492">
        <f>K146+Z146</f>
        <v>340095</v>
      </c>
      <c r="AU146" s="492">
        <f>L146</f>
        <v>260095</v>
      </c>
      <c r="AV146" s="492">
        <f t="shared" ref="AV146:AW150" si="147">M146+AB146</f>
        <v>8036844</v>
      </c>
      <c r="AW146" s="492">
        <f t="shared" si="147"/>
        <v>473953</v>
      </c>
      <c r="AX146" s="492">
        <f>O146+AF146</f>
        <v>1399200</v>
      </c>
      <c r="AY146" s="507">
        <f>P146+AQ146</f>
        <v>46.415500000000002</v>
      </c>
      <c r="AZ146" s="507">
        <f t="shared" ref="AZ146:BA150" si="148">Q146+AO146</f>
        <v>35.5</v>
      </c>
      <c r="BA146" s="508">
        <f t="shared" si="148"/>
        <v>10.9155</v>
      </c>
    </row>
    <row r="147" spans="1:53" ht="14.1" customHeight="1" x14ac:dyDescent="0.2">
      <c r="A147" s="591">
        <v>35</v>
      </c>
      <c r="B147" s="592">
        <v>2476</v>
      </c>
      <c r="C147" s="593">
        <v>600080170</v>
      </c>
      <c r="D147" s="592">
        <v>64040364</v>
      </c>
      <c r="E147" s="594" t="s">
        <v>160</v>
      </c>
      <c r="F147" s="591">
        <v>3113</v>
      </c>
      <c r="G147" s="210" t="s">
        <v>91</v>
      </c>
      <c r="H147" s="595" t="s">
        <v>82</v>
      </c>
      <c r="I147" s="501">
        <v>5220268</v>
      </c>
      <c r="J147" s="502">
        <v>3833776</v>
      </c>
      <c r="K147" s="481">
        <v>0</v>
      </c>
      <c r="L147" s="481">
        <v>0</v>
      </c>
      <c r="M147" s="481">
        <v>1295817</v>
      </c>
      <c r="N147" s="502">
        <v>76675</v>
      </c>
      <c r="O147" s="502">
        <v>14000</v>
      </c>
      <c r="P147" s="418">
        <v>11.459999999999999</v>
      </c>
      <c r="Q147" s="503">
        <v>11.459999999999999</v>
      </c>
      <c r="R147" s="504">
        <v>0</v>
      </c>
      <c r="S147" s="505">
        <v>0</v>
      </c>
      <c r="T147" s="492">
        <v>63676</v>
      </c>
      <c r="U147" s="492">
        <v>0</v>
      </c>
      <c r="V147" s="492">
        <v>0</v>
      </c>
      <c r="W147" s="492">
        <f>SUM(S147:V147)</f>
        <v>63676</v>
      </c>
      <c r="X147" s="492">
        <v>0</v>
      </c>
      <c r="Y147" s="492">
        <v>0</v>
      </c>
      <c r="Z147" s="492">
        <f>SUM(X147:Y147)</f>
        <v>0</v>
      </c>
      <c r="AA147" s="492">
        <f>W147+Z147</f>
        <v>63676</v>
      </c>
      <c r="AB147" s="179">
        <f t="shared" si="141"/>
        <v>21522</v>
      </c>
      <c r="AC147" s="755">
        <f>ROUND(W147*2%,0)</f>
        <v>1274</v>
      </c>
      <c r="AD147" s="492">
        <v>0</v>
      </c>
      <c r="AE147" s="492">
        <v>0</v>
      </c>
      <c r="AF147" s="492">
        <f t="shared" si="142"/>
        <v>0</v>
      </c>
      <c r="AG147" s="492">
        <f t="shared" si="143"/>
        <v>86472</v>
      </c>
      <c r="AH147" s="507">
        <v>0</v>
      </c>
      <c r="AI147" s="507">
        <v>0</v>
      </c>
      <c r="AJ147" s="507">
        <v>0.19</v>
      </c>
      <c r="AK147" s="507">
        <v>0</v>
      </c>
      <c r="AL147" s="507">
        <v>0</v>
      </c>
      <c r="AM147" s="507">
        <v>0</v>
      </c>
      <c r="AN147" s="507">
        <v>0</v>
      </c>
      <c r="AO147" s="507">
        <f>AH147+AJ147+AK147+AM147</f>
        <v>0.19</v>
      </c>
      <c r="AP147" s="507">
        <f>AI147+AL147+AN147</f>
        <v>0</v>
      </c>
      <c r="AQ147" s="508">
        <f t="shared" si="144"/>
        <v>0.19</v>
      </c>
      <c r="AR147" s="505">
        <f>I147+AG147</f>
        <v>5306740</v>
      </c>
      <c r="AS147" s="492">
        <f>J147+W147</f>
        <v>3897452</v>
      </c>
      <c r="AT147" s="492">
        <f>K147+Z147</f>
        <v>0</v>
      </c>
      <c r="AU147" s="492">
        <f>L147</f>
        <v>0</v>
      </c>
      <c r="AV147" s="492">
        <f t="shared" si="147"/>
        <v>1317339</v>
      </c>
      <c r="AW147" s="492">
        <f t="shared" si="147"/>
        <v>77949</v>
      </c>
      <c r="AX147" s="492">
        <f>O147+AF147</f>
        <v>14000</v>
      </c>
      <c r="AY147" s="507">
        <f>P147+AQ147</f>
        <v>11.649999999999999</v>
      </c>
      <c r="AZ147" s="507">
        <f t="shared" si="148"/>
        <v>11.649999999999999</v>
      </c>
      <c r="BA147" s="508">
        <f t="shared" si="148"/>
        <v>0</v>
      </c>
    </row>
    <row r="148" spans="1:53" ht="14.1" customHeight="1" x14ac:dyDescent="0.2">
      <c r="A148" s="591">
        <v>35</v>
      </c>
      <c r="B148" s="592">
        <v>2476</v>
      </c>
      <c r="C148" s="593">
        <v>600080170</v>
      </c>
      <c r="D148" s="592">
        <v>64040364</v>
      </c>
      <c r="E148" s="594" t="s">
        <v>160</v>
      </c>
      <c r="F148" s="591">
        <v>3141</v>
      </c>
      <c r="G148" s="594" t="s">
        <v>88</v>
      </c>
      <c r="H148" s="595" t="s">
        <v>82</v>
      </c>
      <c r="I148" s="501">
        <v>3100174</v>
      </c>
      <c r="J148" s="502">
        <v>2259876</v>
      </c>
      <c r="K148" s="481">
        <v>0</v>
      </c>
      <c r="L148" s="481">
        <v>0</v>
      </c>
      <c r="M148" s="481">
        <v>763838</v>
      </c>
      <c r="N148" s="502">
        <v>45198</v>
      </c>
      <c r="O148" s="502">
        <v>31262</v>
      </c>
      <c r="P148" s="418">
        <v>7.69</v>
      </c>
      <c r="Q148" s="503">
        <v>0</v>
      </c>
      <c r="R148" s="504">
        <v>7.69</v>
      </c>
      <c r="S148" s="505">
        <v>0</v>
      </c>
      <c r="T148" s="492">
        <v>0</v>
      </c>
      <c r="U148" s="492">
        <v>32345</v>
      </c>
      <c r="V148" s="492">
        <v>0</v>
      </c>
      <c r="W148" s="492">
        <f>SUM(S148:V148)</f>
        <v>32345</v>
      </c>
      <c r="X148" s="492">
        <v>0</v>
      </c>
      <c r="Y148" s="492">
        <v>0</v>
      </c>
      <c r="Z148" s="492">
        <f>SUM(X148:Y148)</f>
        <v>0</v>
      </c>
      <c r="AA148" s="492">
        <f>W148+Z148</f>
        <v>32345</v>
      </c>
      <c r="AB148" s="179">
        <f t="shared" si="141"/>
        <v>10933</v>
      </c>
      <c r="AC148" s="755">
        <f>ROUND(W148*2%,0)</f>
        <v>647</v>
      </c>
      <c r="AD148" s="492">
        <v>0</v>
      </c>
      <c r="AE148" s="492">
        <v>0</v>
      </c>
      <c r="AF148" s="492">
        <f t="shared" si="142"/>
        <v>0</v>
      </c>
      <c r="AG148" s="492">
        <f t="shared" si="143"/>
        <v>43925</v>
      </c>
      <c r="AH148" s="507">
        <v>0</v>
      </c>
      <c r="AI148" s="507">
        <v>0</v>
      </c>
      <c r="AJ148" s="507">
        <v>0</v>
      </c>
      <c r="AK148" s="507">
        <v>0</v>
      </c>
      <c r="AL148" s="507">
        <v>0.11</v>
      </c>
      <c r="AM148" s="507">
        <v>0</v>
      </c>
      <c r="AN148" s="507">
        <v>0</v>
      </c>
      <c r="AO148" s="507">
        <f>AH148+AJ148+AK148+AM148</f>
        <v>0</v>
      </c>
      <c r="AP148" s="507">
        <f>AI148+AL148+AN148</f>
        <v>0.11</v>
      </c>
      <c r="AQ148" s="508">
        <f t="shared" si="144"/>
        <v>0.11</v>
      </c>
      <c r="AR148" s="505">
        <f>I148+AG148</f>
        <v>3144099</v>
      </c>
      <c r="AS148" s="492">
        <f>J148+W148</f>
        <v>2292221</v>
      </c>
      <c r="AT148" s="492">
        <f>K148+Z148</f>
        <v>0</v>
      </c>
      <c r="AU148" s="492">
        <f>L148</f>
        <v>0</v>
      </c>
      <c r="AV148" s="492">
        <f t="shared" si="147"/>
        <v>774771</v>
      </c>
      <c r="AW148" s="492">
        <f t="shared" si="147"/>
        <v>45845</v>
      </c>
      <c r="AX148" s="492">
        <f>O148+AF148</f>
        <v>31262</v>
      </c>
      <c r="AY148" s="507">
        <f>P148+AQ148</f>
        <v>7.8000000000000007</v>
      </c>
      <c r="AZ148" s="507">
        <f t="shared" si="148"/>
        <v>0</v>
      </c>
      <c r="BA148" s="508">
        <f t="shared" si="148"/>
        <v>7.8000000000000007</v>
      </c>
    </row>
    <row r="149" spans="1:53" ht="14.1" customHeight="1" x14ac:dyDescent="0.2">
      <c r="A149" s="591">
        <v>35</v>
      </c>
      <c r="B149" s="592">
        <v>2476</v>
      </c>
      <c r="C149" s="593">
        <v>600080170</v>
      </c>
      <c r="D149" s="592">
        <v>64040364</v>
      </c>
      <c r="E149" s="594" t="s">
        <v>160</v>
      </c>
      <c r="F149" s="591">
        <v>3143</v>
      </c>
      <c r="G149" s="210" t="s">
        <v>149</v>
      </c>
      <c r="H149" s="595" t="s">
        <v>86</v>
      </c>
      <c r="I149" s="501">
        <v>3967098</v>
      </c>
      <c r="J149" s="417">
        <v>2881869</v>
      </c>
      <c r="K149" s="526">
        <v>40000</v>
      </c>
      <c r="L149" s="526">
        <v>0</v>
      </c>
      <c r="M149" s="481">
        <v>987592</v>
      </c>
      <c r="N149" s="502">
        <v>57637</v>
      </c>
      <c r="O149" s="502">
        <v>0</v>
      </c>
      <c r="P149" s="418">
        <v>6.0369999999999999</v>
      </c>
      <c r="Q149" s="422">
        <v>6.0369999999999999</v>
      </c>
      <c r="R149" s="504">
        <v>0</v>
      </c>
      <c r="S149" s="505">
        <v>0</v>
      </c>
      <c r="T149" s="492">
        <v>0</v>
      </c>
      <c r="U149" s="492">
        <v>0</v>
      </c>
      <c r="V149" s="492">
        <v>0</v>
      </c>
      <c r="W149" s="492">
        <f>SUM(S149:V149)</f>
        <v>0</v>
      </c>
      <c r="X149" s="492">
        <v>0</v>
      </c>
      <c r="Y149" s="492">
        <v>0</v>
      </c>
      <c r="Z149" s="492">
        <f>SUM(X149:Y149)</f>
        <v>0</v>
      </c>
      <c r="AA149" s="492">
        <f>W149+Z149</f>
        <v>0</v>
      </c>
      <c r="AB149" s="179">
        <f t="shared" si="141"/>
        <v>0</v>
      </c>
      <c r="AC149" s="755">
        <f>ROUND(W149*2%,0)</f>
        <v>0</v>
      </c>
      <c r="AD149" s="492">
        <v>0</v>
      </c>
      <c r="AE149" s="492">
        <v>0</v>
      </c>
      <c r="AF149" s="492">
        <f t="shared" si="142"/>
        <v>0</v>
      </c>
      <c r="AG149" s="492">
        <f t="shared" si="143"/>
        <v>0</v>
      </c>
      <c r="AH149" s="507">
        <v>0</v>
      </c>
      <c r="AI149" s="507">
        <v>0</v>
      </c>
      <c r="AJ149" s="507">
        <v>0</v>
      </c>
      <c r="AK149" s="507">
        <v>0</v>
      </c>
      <c r="AL149" s="507">
        <v>0</v>
      </c>
      <c r="AM149" s="507">
        <v>0</v>
      </c>
      <c r="AN149" s="507">
        <v>0</v>
      </c>
      <c r="AO149" s="507">
        <f>AH149+AJ149+AK149+AM149</f>
        <v>0</v>
      </c>
      <c r="AP149" s="507">
        <f>AI149+AL149+AN149</f>
        <v>0</v>
      </c>
      <c r="AQ149" s="508">
        <f t="shared" si="144"/>
        <v>0</v>
      </c>
      <c r="AR149" s="505">
        <f>I149+AG149</f>
        <v>3967098</v>
      </c>
      <c r="AS149" s="492">
        <f>J149+W149</f>
        <v>2881869</v>
      </c>
      <c r="AT149" s="492">
        <f>K149+Z149</f>
        <v>40000</v>
      </c>
      <c r="AU149" s="492">
        <f>L149</f>
        <v>0</v>
      </c>
      <c r="AV149" s="492">
        <f t="shared" si="147"/>
        <v>987592</v>
      </c>
      <c r="AW149" s="492">
        <f t="shared" si="147"/>
        <v>57637</v>
      </c>
      <c r="AX149" s="492">
        <f>O149+AF149</f>
        <v>0</v>
      </c>
      <c r="AY149" s="507">
        <f>P149+AQ149</f>
        <v>6.0369999999999999</v>
      </c>
      <c r="AZ149" s="507">
        <f t="shared" si="148"/>
        <v>6.0369999999999999</v>
      </c>
      <c r="BA149" s="508">
        <f t="shared" si="148"/>
        <v>0</v>
      </c>
    </row>
    <row r="150" spans="1:53" ht="14.1" customHeight="1" x14ac:dyDescent="0.2">
      <c r="A150" s="591">
        <v>35</v>
      </c>
      <c r="B150" s="592">
        <v>2476</v>
      </c>
      <c r="C150" s="593">
        <v>600080170</v>
      </c>
      <c r="D150" s="592">
        <v>64040364</v>
      </c>
      <c r="E150" s="594" t="s">
        <v>160</v>
      </c>
      <c r="F150" s="591">
        <v>3143</v>
      </c>
      <c r="G150" s="210" t="s">
        <v>150</v>
      </c>
      <c r="H150" s="595" t="s">
        <v>82</v>
      </c>
      <c r="I150" s="501">
        <v>147464</v>
      </c>
      <c r="J150" s="502">
        <v>103950</v>
      </c>
      <c r="K150" s="481">
        <v>0</v>
      </c>
      <c r="L150" s="481">
        <v>0</v>
      </c>
      <c r="M150" s="481">
        <v>35135</v>
      </c>
      <c r="N150" s="502">
        <v>2079</v>
      </c>
      <c r="O150" s="502">
        <v>6300</v>
      </c>
      <c r="P150" s="418">
        <v>0.44</v>
      </c>
      <c r="Q150" s="503">
        <v>0</v>
      </c>
      <c r="R150" s="504">
        <v>0.44</v>
      </c>
      <c r="S150" s="505">
        <v>0</v>
      </c>
      <c r="T150" s="492">
        <v>0</v>
      </c>
      <c r="U150" s="492">
        <v>0</v>
      </c>
      <c r="V150" s="492">
        <v>0</v>
      </c>
      <c r="W150" s="492">
        <f>SUM(S150:V150)</f>
        <v>0</v>
      </c>
      <c r="X150" s="492">
        <v>0</v>
      </c>
      <c r="Y150" s="492">
        <v>0</v>
      </c>
      <c r="Z150" s="492">
        <f>SUM(X150:Y150)</f>
        <v>0</v>
      </c>
      <c r="AA150" s="492">
        <f>W150+Z150</f>
        <v>0</v>
      </c>
      <c r="AB150" s="179">
        <f t="shared" si="141"/>
        <v>0</v>
      </c>
      <c r="AC150" s="755">
        <f>ROUND(W150*2%,0)</f>
        <v>0</v>
      </c>
      <c r="AD150" s="492">
        <v>0</v>
      </c>
      <c r="AE150" s="492">
        <v>0</v>
      </c>
      <c r="AF150" s="492">
        <f t="shared" si="142"/>
        <v>0</v>
      </c>
      <c r="AG150" s="492">
        <f t="shared" si="143"/>
        <v>0</v>
      </c>
      <c r="AH150" s="507">
        <v>0</v>
      </c>
      <c r="AI150" s="507">
        <v>0</v>
      </c>
      <c r="AJ150" s="507">
        <v>0</v>
      </c>
      <c r="AK150" s="507">
        <v>0</v>
      </c>
      <c r="AL150" s="507">
        <v>0</v>
      </c>
      <c r="AM150" s="507">
        <v>0</v>
      </c>
      <c r="AN150" s="507">
        <v>0</v>
      </c>
      <c r="AO150" s="507">
        <f>AH150+AJ150+AK150+AM150</f>
        <v>0</v>
      </c>
      <c r="AP150" s="507">
        <f>AI150+AL150+AN150</f>
        <v>0</v>
      </c>
      <c r="AQ150" s="508">
        <f t="shared" si="144"/>
        <v>0</v>
      </c>
      <c r="AR150" s="505">
        <f>I150+AG150</f>
        <v>147464</v>
      </c>
      <c r="AS150" s="492">
        <f>J150+W150</f>
        <v>103950</v>
      </c>
      <c r="AT150" s="492">
        <f>K150+Z150</f>
        <v>0</v>
      </c>
      <c r="AU150" s="492">
        <f>L150</f>
        <v>0</v>
      </c>
      <c r="AV150" s="492">
        <f t="shared" si="147"/>
        <v>35135</v>
      </c>
      <c r="AW150" s="492">
        <f t="shared" si="147"/>
        <v>2079</v>
      </c>
      <c r="AX150" s="492">
        <f>O150+AF150</f>
        <v>6300</v>
      </c>
      <c r="AY150" s="507">
        <f>P150+AQ150</f>
        <v>0.44</v>
      </c>
      <c r="AZ150" s="507">
        <f t="shared" si="148"/>
        <v>0</v>
      </c>
      <c r="BA150" s="508">
        <f t="shared" si="148"/>
        <v>0.44</v>
      </c>
    </row>
    <row r="151" spans="1:53" ht="14.1" customHeight="1" x14ac:dyDescent="0.2">
      <c r="A151" s="182">
        <v>35</v>
      </c>
      <c r="B151" s="180">
        <v>2476</v>
      </c>
      <c r="C151" s="181">
        <v>600080170</v>
      </c>
      <c r="D151" s="180">
        <v>64040364</v>
      </c>
      <c r="E151" s="584" t="s">
        <v>161</v>
      </c>
      <c r="F151" s="182"/>
      <c r="G151" s="584"/>
      <c r="H151" s="585"/>
      <c r="I151" s="586">
        <v>46382742</v>
      </c>
      <c r="J151" s="587">
        <v>32777117</v>
      </c>
      <c r="K151" s="587">
        <v>380095</v>
      </c>
      <c r="L151" s="587">
        <v>260095</v>
      </c>
      <c r="M151" s="587">
        <v>11119226</v>
      </c>
      <c r="N151" s="587">
        <v>655542</v>
      </c>
      <c r="O151" s="587">
        <v>1450762</v>
      </c>
      <c r="P151" s="588">
        <v>72.042500000000004</v>
      </c>
      <c r="Q151" s="588">
        <v>52.997</v>
      </c>
      <c r="R151" s="590">
        <v>19.045500000000001</v>
      </c>
      <c r="S151" s="589">
        <f t="shared" ref="S151:BA151" si="149">SUM(S146:S150)</f>
        <v>0</v>
      </c>
      <c r="T151" s="587">
        <f t="shared" si="149"/>
        <v>63676</v>
      </c>
      <c r="U151" s="587">
        <f t="shared" si="149"/>
        <v>32345</v>
      </c>
      <c r="V151" s="587">
        <f t="shared" si="149"/>
        <v>0</v>
      </c>
      <c r="W151" s="587">
        <f t="shared" si="149"/>
        <v>96021</v>
      </c>
      <c r="X151" s="587">
        <f t="shared" si="149"/>
        <v>0</v>
      </c>
      <c r="Y151" s="587">
        <f t="shared" si="149"/>
        <v>0</v>
      </c>
      <c r="Z151" s="587">
        <f t="shared" si="149"/>
        <v>0</v>
      </c>
      <c r="AA151" s="587">
        <f t="shared" si="149"/>
        <v>96021</v>
      </c>
      <c r="AB151" s="587">
        <f t="shared" si="149"/>
        <v>32455</v>
      </c>
      <c r="AC151" s="589">
        <f t="shared" si="149"/>
        <v>1921</v>
      </c>
      <c r="AD151" s="587">
        <f t="shared" si="149"/>
        <v>0</v>
      </c>
      <c r="AE151" s="587">
        <f t="shared" si="149"/>
        <v>0</v>
      </c>
      <c r="AF151" s="587">
        <f t="shared" si="149"/>
        <v>0</v>
      </c>
      <c r="AG151" s="587">
        <f t="shared" si="149"/>
        <v>130397</v>
      </c>
      <c r="AH151" s="588">
        <f t="shared" si="149"/>
        <v>0</v>
      </c>
      <c r="AI151" s="588">
        <f t="shared" si="149"/>
        <v>0</v>
      </c>
      <c r="AJ151" s="588">
        <f t="shared" si="149"/>
        <v>0.19</v>
      </c>
      <c r="AK151" s="588">
        <f t="shared" ref="AK151:AL151" si="150">SUM(AK146:AK150)</f>
        <v>0</v>
      </c>
      <c r="AL151" s="588">
        <f t="shared" si="150"/>
        <v>0.11</v>
      </c>
      <c r="AM151" s="588">
        <f t="shared" si="149"/>
        <v>0</v>
      </c>
      <c r="AN151" s="588">
        <f t="shared" si="149"/>
        <v>0</v>
      </c>
      <c r="AO151" s="588">
        <f t="shared" si="149"/>
        <v>0.19</v>
      </c>
      <c r="AP151" s="588">
        <f t="shared" si="149"/>
        <v>0.11</v>
      </c>
      <c r="AQ151" s="590">
        <f t="shared" si="149"/>
        <v>0.3</v>
      </c>
      <c r="AR151" s="589">
        <f t="shared" si="149"/>
        <v>46513139</v>
      </c>
      <c r="AS151" s="587">
        <f t="shared" si="149"/>
        <v>32873138</v>
      </c>
      <c r="AT151" s="587">
        <f t="shared" si="149"/>
        <v>380095</v>
      </c>
      <c r="AU151" s="587">
        <f t="shared" si="149"/>
        <v>260095</v>
      </c>
      <c r="AV151" s="587">
        <f t="shared" si="149"/>
        <v>11151681</v>
      </c>
      <c r="AW151" s="587">
        <f t="shared" si="149"/>
        <v>657463</v>
      </c>
      <c r="AX151" s="587">
        <f t="shared" si="149"/>
        <v>1450762</v>
      </c>
      <c r="AY151" s="588">
        <f t="shared" si="149"/>
        <v>72.342500000000001</v>
      </c>
      <c r="AZ151" s="588">
        <f t="shared" si="149"/>
        <v>53.186999999999998</v>
      </c>
      <c r="BA151" s="590">
        <f t="shared" si="149"/>
        <v>19.1555</v>
      </c>
    </row>
    <row r="152" spans="1:53" ht="14.1" customHeight="1" x14ac:dyDescent="0.2">
      <c r="A152" s="591">
        <v>36</v>
      </c>
      <c r="B152" s="592">
        <v>2477</v>
      </c>
      <c r="C152" s="593">
        <v>600079872</v>
      </c>
      <c r="D152" s="592">
        <v>68975147</v>
      </c>
      <c r="E152" s="594" t="s">
        <v>162</v>
      </c>
      <c r="F152" s="591">
        <v>3113</v>
      </c>
      <c r="G152" s="594" t="s">
        <v>148</v>
      </c>
      <c r="H152" s="595" t="s">
        <v>86</v>
      </c>
      <c r="I152" s="501">
        <v>42426778</v>
      </c>
      <c r="J152" s="417">
        <v>29852995</v>
      </c>
      <c r="K152" s="526">
        <v>329719</v>
      </c>
      <c r="L152" s="526">
        <v>295719</v>
      </c>
      <c r="M152" s="481">
        <v>10101804</v>
      </c>
      <c r="N152" s="502">
        <v>597060</v>
      </c>
      <c r="O152" s="417">
        <v>1545200</v>
      </c>
      <c r="P152" s="418">
        <v>56.055299999999995</v>
      </c>
      <c r="Q152" s="422">
        <v>44.969699999999996</v>
      </c>
      <c r="R152" s="692">
        <v>11.085599999999999</v>
      </c>
      <c r="S152" s="505">
        <v>0</v>
      </c>
      <c r="T152" s="492">
        <v>0</v>
      </c>
      <c r="U152" s="492">
        <v>0</v>
      </c>
      <c r="V152" s="492">
        <v>0</v>
      </c>
      <c r="W152" s="492">
        <f>SUM(S152:V152)</f>
        <v>0</v>
      </c>
      <c r="X152" s="492">
        <v>0</v>
      </c>
      <c r="Y152" s="492">
        <v>0</v>
      </c>
      <c r="Z152" s="492">
        <f>SUM(X152:Y152)</f>
        <v>0</v>
      </c>
      <c r="AA152" s="492">
        <f>W152+Z152</f>
        <v>0</v>
      </c>
      <c r="AB152" s="179">
        <f t="shared" si="141"/>
        <v>0</v>
      </c>
      <c r="AC152" s="755">
        <f>ROUND(W152*2%,0)</f>
        <v>0</v>
      </c>
      <c r="AD152" s="492">
        <v>0</v>
      </c>
      <c r="AE152" s="492">
        <v>0</v>
      </c>
      <c r="AF152" s="492">
        <f t="shared" si="142"/>
        <v>0</v>
      </c>
      <c r="AG152" s="492">
        <f t="shared" si="143"/>
        <v>0</v>
      </c>
      <c r="AH152" s="507">
        <v>0</v>
      </c>
      <c r="AI152" s="507">
        <v>0</v>
      </c>
      <c r="AJ152" s="507">
        <v>0</v>
      </c>
      <c r="AK152" s="507">
        <v>0</v>
      </c>
      <c r="AL152" s="507">
        <v>0</v>
      </c>
      <c r="AM152" s="507">
        <v>0</v>
      </c>
      <c r="AN152" s="507">
        <v>0</v>
      </c>
      <c r="AO152" s="507">
        <f>AH152+AJ152+AK152+AM152</f>
        <v>0</v>
      </c>
      <c r="AP152" s="507">
        <f>AI152+AL152+AN152</f>
        <v>0</v>
      </c>
      <c r="AQ152" s="508">
        <f t="shared" si="144"/>
        <v>0</v>
      </c>
      <c r="AR152" s="505">
        <f>I152+AG152</f>
        <v>42426778</v>
      </c>
      <c r="AS152" s="492">
        <f>J152+W152</f>
        <v>29852995</v>
      </c>
      <c r="AT152" s="492">
        <f>K152+Z152</f>
        <v>329719</v>
      </c>
      <c r="AU152" s="492">
        <f>L152</f>
        <v>295719</v>
      </c>
      <c r="AV152" s="492">
        <f t="shared" ref="AV152:AW155" si="151">M152+AB152</f>
        <v>10101804</v>
      </c>
      <c r="AW152" s="492">
        <f t="shared" si="151"/>
        <v>597060</v>
      </c>
      <c r="AX152" s="492">
        <f>O152+AF152</f>
        <v>1545200</v>
      </c>
      <c r="AY152" s="507">
        <f>P152+AQ152</f>
        <v>56.055299999999995</v>
      </c>
      <c r="AZ152" s="507">
        <f t="shared" ref="AZ152:BA155" si="152">Q152+AO152</f>
        <v>44.969699999999996</v>
      </c>
      <c r="BA152" s="508">
        <f t="shared" si="152"/>
        <v>11.085599999999999</v>
      </c>
    </row>
    <row r="153" spans="1:53" ht="14.1" customHeight="1" x14ac:dyDescent="0.2">
      <c r="A153" s="591">
        <v>36</v>
      </c>
      <c r="B153" s="592">
        <v>2477</v>
      </c>
      <c r="C153" s="593">
        <v>600079872</v>
      </c>
      <c r="D153" s="592">
        <v>68975147</v>
      </c>
      <c r="E153" s="594" t="s">
        <v>162</v>
      </c>
      <c r="F153" s="591">
        <v>3113</v>
      </c>
      <c r="G153" s="210" t="s">
        <v>91</v>
      </c>
      <c r="H153" s="595" t="s">
        <v>82</v>
      </c>
      <c r="I153" s="501">
        <v>1990038</v>
      </c>
      <c r="J153" s="502">
        <v>1463209</v>
      </c>
      <c r="K153" s="481">
        <v>0</v>
      </c>
      <c r="L153" s="481">
        <v>0</v>
      </c>
      <c r="M153" s="481">
        <v>494565</v>
      </c>
      <c r="N153" s="502">
        <v>29264</v>
      </c>
      <c r="O153" s="502">
        <v>3000</v>
      </c>
      <c r="P153" s="418">
        <v>4.3100000000000005</v>
      </c>
      <c r="Q153" s="503">
        <v>4.3100000000000005</v>
      </c>
      <c r="R153" s="504">
        <v>0</v>
      </c>
      <c r="S153" s="505">
        <v>0</v>
      </c>
      <c r="T153" s="492">
        <v>11975</v>
      </c>
      <c r="U153" s="492">
        <v>0</v>
      </c>
      <c r="V153" s="492">
        <v>0</v>
      </c>
      <c r="W153" s="492">
        <f>SUM(S153:V153)</f>
        <v>11975</v>
      </c>
      <c r="X153" s="492">
        <v>0</v>
      </c>
      <c r="Y153" s="492">
        <v>0</v>
      </c>
      <c r="Z153" s="492">
        <f>SUM(X153:Y153)</f>
        <v>0</v>
      </c>
      <c r="AA153" s="492">
        <f>W153+Z153</f>
        <v>11975</v>
      </c>
      <c r="AB153" s="179">
        <f t="shared" si="141"/>
        <v>4048</v>
      </c>
      <c r="AC153" s="755">
        <f>ROUND(W153*2%,0)</f>
        <v>240</v>
      </c>
      <c r="AD153" s="492">
        <v>0</v>
      </c>
      <c r="AE153" s="492">
        <v>0</v>
      </c>
      <c r="AF153" s="492">
        <f t="shared" si="142"/>
        <v>0</v>
      </c>
      <c r="AG153" s="492">
        <f t="shared" si="143"/>
        <v>16263</v>
      </c>
      <c r="AH153" s="507">
        <v>0</v>
      </c>
      <c r="AI153" s="507">
        <v>0</v>
      </c>
      <c r="AJ153" s="507">
        <v>-0.02</v>
      </c>
      <c r="AK153" s="507">
        <v>0</v>
      </c>
      <c r="AL153" s="507">
        <v>0</v>
      </c>
      <c r="AM153" s="507">
        <v>0</v>
      </c>
      <c r="AN153" s="507">
        <v>0</v>
      </c>
      <c r="AO153" s="507">
        <f>AH153+AJ153+AK153+AM153</f>
        <v>-0.02</v>
      </c>
      <c r="AP153" s="507">
        <f>AI153+AL153+AN153</f>
        <v>0</v>
      </c>
      <c r="AQ153" s="508">
        <f t="shared" si="144"/>
        <v>-0.02</v>
      </c>
      <c r="AR153" s="505">
        <f>I153+AG153</f>
        <v>2006301</v>
      </c>
      <c r="AS153" s="492">
        <f>J153+W153</f>
        <v>1475184</v>
      </c>
      <c r="AT153" s="492">
        <f>K153+Z153</f>
        <v>0</v>
      </c>
      <c r="AU153" s="492">
        <f>L153</f>
        <v>0</v>
      </c>
      <c r="AV153" s="492">
        <f t="shared" si="151"/>
        <v>498613</v>
      </c>
      <c r="AW153" s="492">
        <f t="shared" si="151"/>
        <v>29504</v>
      </c>
      <c r="AX153" s="492">
        <f>O153+AF153</f>
        <v>3000</v>
      </c>
      <c r="AY153" s="507">
        <f>P153+AQ153</f>
        <v>4.2900000000000009</v>
      </c>
      <c r="AZ153" s="507">
        <f t="shared" si="152"/>
        <v>4.2900000000000009</v>
      </c>
      <c r="BA153" s="508">
        <f t="shared" si="152"/>
        <v>0</v>
      </c>
    </row>
    <row r="154" spans="1:53" ht="14.1" customHeight="1" x14ac:dyDescent="0.2">
      <c r="A154" s="591">
        <v>36</v>
      </c>
      <c r="B154" s="592">
        <v>2477</v>
      </c>
      <c r="C154" s="593">
        <v>600079872</v>
      </c>
      <c r="D154" s="592">
        <v>68975147</v>
      </c>
      <c r="E154" s="594" t="s">
        <v>162</v>
      </c>
      <c r="F154" s="591">
        <v>3143</v>
      </c>
      <c r="G154" s="210" t="s">
        <v>149</v>
      </c>
      <c r="H154" s="595" t="s">
        <v>86</v>
      </c>
      <c r="I154" s="501">
        <v>3971835</v>
      </c>
      <c r="J154" s="417">
        <v>2924768</v>
      </c>
      <c r="K154" s="526">
        <v>0</v>
      </c>
      <c r="L154" s="526">
        <v>0</v>
      </c>
      <c r="M154" s="481">
        <v>988572</v>
      </c>
      <c r="N154" s="502">
        <v>58495</v>
      </c>
      <c r="O154" s="502">
        <v>0</v>
      </c>
      <c r="P154" s="418">
        <v>6.1429</v>
      </c>
      <c r="Q154" s="422">
        <v>6.1429</v>
      </c>
      <c r="R154" s="504">
        <v>0</v>
      </c>
      <c r="S154" s="505">
        <v>0</v>
      </c>
      <c r="T154" s="492">
        <v>0</v>
      </c>
      <c r="U154" s="492">
        <v>0</v>
      </c>
      <c r="V154" s="492">
        <v>0</v>
      </c>
      <c r="W154" s="492">
        <f>SUM(S154:V154)</f>
        <v>0</v>
      </c>
      <c r="X154" s="492">
        <v>0</v>
      </c>
      <c r="Y154" s="492">
        <v>0</v>
      </c>
      <c r="Z154" s="492">
        <f>SUM(X154:Y154)</f>
        <v>0</v>
      </c>
      <c r="AA154" s="492">
        <f>W154+Z154</f>
        <v>0</v>
      </c>
      <c r="AB154" s="179">
        <f t="shared" si="141"/>
        <v>0</v>
      </c>
      <c r="AC154" s="755">
        <f>ROUND(W154*2%,0)</f>
        <v>0</v>
      </c>
      <c r="AD154" s="492">
        <v>0</v>
      </c>
      <c r="AE154" s="492">
        <v>0</v>
      </c>
      <c r="AF154" s="492">
        <f t="shared" si="142"/>
        <v>0</v>
      </c>
      <c r="AG154" s="492">
        <f t="shared" si="143"/>
        <v>0</v>
      </c>
      <c r="AH154" s="507">
        <v>0</v>
      </c>
      <c r="AI154" s="507">
        <v>0</v>
      </c>
      <c r="AJ154" s="507">
        <v>0</v>
      </c>
      <c r="AK154" s="507">
        <v>0</v>
      </c>
      <c r="AL154" s="507">
        <v>0</v>
      </c>
      <c r="AM154" s="507">
        <v>0</v>
      </c>
      <c r="AN154" s="507">
        <v>0</v>
      </c>
      <c r="AO154" s="507">
        <f>AH154+AJ154+AK154+AM154</f>
        <v>0</v>
      </c>
      <c r="AP154" s="507">
        <f>AI154+AL154+AN154</f>
        <v>0</v>
      </c>
      <c r="AQ154" s="508">
        <f t="shared" si="144"/>
        <v>0</v>
      </c>
      <c r="AR154" s="505">
        <f>I154+AG154</f>
        <v>3971835</v>
      </c>
      <c r="AS154" s="492">
        <f>J154+W154</f>
        <v>2924768</v>
      </c>
      <c r="AT154" s="492">
        <f>K154+Z154</f>
        <v>0</v>
      </c>
      <c r="AU154" s="492">
        <f>L154</f>
        <v>0</v>
      </c>
      <c r="AV154" s="492">
        <f t="shared" si="151"/>
        <v>988572</v>
      </c>
      <c r="AW154" s="492">
        <f t="shared" si="151"/>
        <v>58495</v>
      </c>
      <c r="AX154" s="492">
        <f>O154+AF154</f>
        <v>0</v>
      </c>
      <c r="AY154" s="507">
        <f>P154+AQ154</f>
        <v>6.1429</v>
      </c>
      <c r="AZ154" s="507">
        <f t="shared" si="152"/>
        <v>6.1429</v>
      </c>
      <c r="BA154" s="508">
        <f t="shared" si="152"/>
        <v>0</v>
      </c>
    </row>
    <row r="155" spans="1:53" ht="14.1" customHeight="1" x14ac:dyDescent="0.2">
      <c r="A155" s="591">
        <v>36</v>
      </c>
      <c r="B155" s="592">
        <v>2477</v>
      </c>
      <c r="C155" s="593">
        <v>600079872</v>
      </c>
      <c r="D155" s="592">
        <v>68975147</v>
      </c>
      <c r="E155" s="594" t="s">
        <v>162</v>
      </c>
      <c r="F155" s="591">
        <v>3143</v>
      </c>
      <c r="G155" s="210" t="s">
        <v>150</v>
      </c>
      <c r="H155" s="595" t="s">
        <v>82</v>
      </c>
      <c r="I155" s="501">
        <v>125695</v>
      </c>
      <c r="J155" s="502">
        <v>88605</v>
      </c>
      <c r="K155" s="481">
        <v>0</v>
      </c>
      <c r="L155" s="481">
        <v>0</v>
      </c>
      <c r="M155" s="481">
        <v>29948</v>
      </c>
      <c r="N155" s="502">
        <v>1772</v>
      </c>
      <c r="O155" s="502">
        <v>5370</v>
      </c>
      <c r="P155" s="418">
        <v>0.37</v>
      </c>
      <c r="Q155" s="503">
        <v>0</v>
      </c>
      <c r="R155" s="504">
        <v>0.37</v>
      </c>
      <c r="S155" s="505">
        <v>0</v>
      </c>
      <c r="T155" s="492">
        <v>0</v>
      </c>
      <c r="U155" s="492">
        <v>0</v>
      </c>
      <c r="V155" s="492">
        <v>0</v>
      </c>
      <c r="W155" s="492">
        <f>SUM(S155:V155)</f>
        <v>0</v>
      </c>
      <c r="X155" s="492">
        <v>0</v>
      </c>
      <c r="Y155" s="492">
        <v>0</v>
      </c>
      <c r="Z155" s="492">
        <f>SUM(X155:Y155)</f>
        <v>0</v>
      </c>
      <c r="AA155" s="492">
        <f>W155+Z155</f>
        <v>0</v>
      </c>
      <c r="AB155" s="179">
        <f t="shared" si="141"/>
        <v>0</v>
      </c>
      <c r="AC155" s="755">
        <f>ROUND(W155*2%,0)</f>
        <v>0</v>
      </c>
      <c r="AD155" s="492">
        <v>0</v>
      </c>
      <c r="AE155" s="492">
        <v>0</v>
      </c>
      <c r="AF155" s="492">
        <f t="shared" si="142"/>
        <v>0</v>
      </c>
      <c r="AG155" s="492">
        <f t="shared" si="143"/>
        <v>0</v>
      </c>
      <c r="AH155" s="507">
        <v>0</v>
      </c>
      <c r="AI155" s="507">
        <v>0</v>
      </c>
      <c r="AJ155" s="507">
        <v>0</v>
      </c>
      <c r="AK155" s="507">
        <v>0</v>
      </c>
      <c r="AL155" s="507">
        <v>0</v>
      </c>
      <c r="AM155" s="507">
        <v>0</v>
      </c>
      <c r="AN155" s="507">
        <v>0</v>
      </c>
      <c r="AO155" s="507">
        <f>AH155+AJ155+AK155+AM155</f>
        <v>0</v>
      </c>
      <c r="AP155" s="507">
        <f>AI155+AL155+AN155</f>
        <v>0</v>
      </c>
      <c r="AQ155" s="508">
        <f t="shared" si="144"/>
        <v>0</v>
      </c>
      <c r="AR155" s="505">
        <f>I155+AG155</f>
        <v>125695</v>
      </c>
      <c r="AS155" s="492">
        <f>J155+W155</f>
        <v>88605</v>
      </c>
      <c r="AT155" s="492">
        <f>K155+Z155</f>
        <v>0</v>
      </c>
      <c r="AU155" s="492">
        <f>L155</f>
        <v>0</v>
      </c>
      <c r="AV155" s="492">
        <f t="shared" si="151"/>
        <v>29948</v>
      </c>
      <c r="AW155" s="492">
        <f t="shared" si="151"/>
        <v>1772</v>
      </c>
      <c r="AX155" s="492">
        <f>O155+AF155</f>
        <v>5370</v>
      </c>
      <c r="AY155" s="507">
        <f>P155+AQ155</f>
        <v>0.37</v>
      </c>
      <c r="AZ155" s="507">
        <f t="shared" si="152"/>
        <v>0</v>
      </c>
      <c r="BA155" s="508">
        <f t="shared" si="152"/>
        <v>0.37</v>
      </c>
    </row>
    <row r="156" spans="1:53" ht="14.1" customHeight="1" x14ac:dyDescent="0.2">
      <c r="A156" s="182">
        <v>36</v>
      </c>
      <c r="B156" s="180">
        <v>2477</v>
      </c>
      <c r="C156" s="181">
        <v>600079872</v>
      </c>
      <c r="D156" s="180">
        <v>68975147</v>
      </c>
      <c r="E156" s="584" t="s">
        <v>163</v>
      </c>
      <c r="F156" s="182"/>
      <c r="G156" s="584"/>
      <c r="H156" s="585"/>
      <c r="I156" s="586">
        <v>48514346</v>
      </c>
      <c r="J156" s="587">
        <v>34329577</v>
      </c>
      <c r="K156" s="587">
        <v>329719</v>
      </c>
      <c r="L156" s="587">
        <v>295719</v>
      </c>
      <c r="M156" s="587">
        <v>11614889</v>
      </c>
      <c r="N156" s="587">
        <v>686591</v>
      </c>
      <c r="O156" s="587">
        <v>1553570</v>
      </c>
      <c r="P156" s="588">
        <v>66.878200000000007</v>
      </c>
      <c r="Q156" s="588">
        <v>55.422599999999996</v>
      </c>
      <c r="R156" s="590">
        <v>11.455599999999999</v>
      </c>
      <c r="S156" s="589">
        <f t="shared" ref="S156:BA156" si="153">SUM(S152:S155)</f>
        <v>0</v>
      </c>
      <c r="T156" s="587">
        <f t="shared" si="153"/>
        <v>11975</v>
      </c>
      <c r="U156" s="587">
        <f t="shared" si="153"/>
        <v>0</v>
      </c>
      <c r="V156" s="587">
        <f t="shared" si="153"/>
        <v>0</v>
      </c>
      <c r="W156" s="587">
        <f t="shared" si="153"/>
        <v>11975</v>
      </c>
      <c r="X156" s="587">
        <f t="shared" si="153"/>
        <v>0</v>
      </c>
      <c r="Y156" s="587">
        <f t="shared" si="153"/>
        <v>0</v>
      </c>
      <c r="Z156" s="587">
        <f t="shared" si="153"/>
        <v>0</v>
      </c>
      <c r="AA156" s="587">
        <f t="shared" si="153"/>
        <v>11975</v>
      </c>
      <c r="AB156" s="587">
        <f t="shared" si="153"/>
        <v>4048</v>
      </c>
      <c r="AC156" s="589">
        <f t="shared" si="153"/>
        <v>240</v>
      </c>
      <c r="AD156" s="587">
        <f t="shared" si="153"/>
        <v>0</v>
      </c>
      <c r="AE156" s="587">
        <f t="shared" si="153"/>
        <v>0</v>
      </c>
      <c r="AF156" s="587">
        <f t="shared" si="153"/>
        <v>0</v>
      </c>
      <c r="AG156" s="587">
        <f t="shared" si="153"/>
        <v>16263</v>
      </c>
      <c r="AH156" s="588">
        <f t="shared" si="153"/>
        <v>0</v>
      </c>
      <c r="AI156" s="588">
        <f t="shared" si="153"/>
        <v>0</v>
      </c>
      <c r="AJ156" s="588">
        <f t="shared" si="153"/>
        <v>-0.02</v>
      </c>
      <c r="AK156" s="588">
        <f t="shared" ref="AK156:AL156" si="154">SUM(AK152:AK155)</f>
        <v>0</v>
      </c>
      <c r="AL156" s="588">
        <f t="shared" si="154"/>
        <v>0</v>
      </c>
      <c r="AM156" s="588">
        <f t="shared" si="153"/>
        <v>0</v>
      </c>
      <c r="AN156" s="588">
        <f t="shared" si="153"/>
        <v>0</v>
      </c>
      <c r="AO156" s="588">
        <f t="shared" si="153"/>
        <v>-0.02</v>
      </c>
      <c r="AP156" s="588">
        <f t="shared" si="153"/>
        <v>0</v>
      </c>
      <c r="AQ156" s="590">
        <f t="shared" si="153"/>
        <v>-0.02</v>
      </c>
      <c r="AR156" s="589">
        <f t="shared" si="153"/>
        <v>48530609</v>
      </c>
      <c r="AS156" s="587">
        <f t="shared" si="153"/>
        <v>34341552</v>
      </c>
      <c r="AT156" s="587">
        <f t="shared" si="153"/>
        <v>329719</v>
      </c>
      <c r="AU156" s="587">
        <f t="shared" si="153"/>
        <v>295719</v>
      </c>
      <c r="AV156" s="587">
        <f t="shared" si="153"/>
        <v>11618937</v>
      </c>
      <c r="AW156" s="587">
        <f t="shared" si="153"/>
        <v>686831</v>
      </c>
      <c r="AX156" s="587">
        <f t="shared" si="153"/>
        <v>1553570</v>
      </c>
      <c r="AY156" s="588">
        <f t="shared" si="153"/>
        <v>66.858199999999997</v>
      </c>
      <c r="AZ156" s="588">
        <f t="shared" si="153"/>
        <v>55.402599999999993</v>
      </c>
      <c r="BA156" s="590">
        <f t="shared" si="153"/>
        <v>11.455599999999999</v>
      </c>
    </row>
    <row r="157" spans="1:53" ht="14.1" customHeight="1" x14ac:dyDescent="0.2">
      <c r="A157" s="591">
        <v>37</v>
      </c>
      <c r="B157" s="592">
        <v>2470</v>
      </c>
      <c r="C157" s="593">
        <v>600080013</v>
      </c>
      <c r="D157" s="592">
        <v>72741554</v>
      </c>
      <c r="E157" s="594" t="s">
        <v>164</v>
      </c>
      <c r="F157" s="591">
        <v>3113</v>
      </c>
      <c r="G157" s="594" t="s">
        <v>148</v>
      </c>
      <c r="H157" s="595" t="s">
        <v>86</v>
      </c>
      <c r="I157" s="501">
        <v>34434514</v>
      </c>
      <c r="J157" s="417">
        <v>24332002</v>
      </c>
      <c r="K157" s="526">
        <v>147996</v>
      </c>
      <c r="L157" s="526">
        <v>77996</v>
      </c>
      <c r="M157" s="481">
        <v>8247876</v>
      </c>
      <c r="N157" s="502">
        <v>486640</v>
      </c>
      <c r="O157" s="417">
        <v>1220000</v>
      </c>
      <c r="P157" s="418">
        <v>43.607399999999998</v>
      </c>
      <c r="Q157" s="422">
        <v>34.917999999999999</v>
      </c>
      <c r="R157" s="692">
        <v>8.6893999999999991</v>
      </c>
      <c r="S157" s="505">
        <v>0</v>
      </c>
      <c r="T157" s="492">
        <v>0</v>
      </c>
      <c r="U157" s="492">
        <v>174532</v>
      </c>
      <c r="V157" s="492">
        <v>256368</v>
      </c>
      <c r="W157" s="492">
        <f>SUM(S157:V157)</f>
        <v>430900</v>
      </c>
      <c r="X157" s="492">
        <v>0</v>
      </c>
      <c r="Y157" s="492">
        <v>0</v>
      </c>
      <c r="Z157" s="492">
        <f>SUM(X157:Y157)</f>
        <v>0</v>
      </c>
      <c r="AA157" s="492">
        <f>W157+Z157</f>
        <v>430900</v>
      </c>
      <c r="AB157" s="179">
        <f t="shared" si="141"/>
        <v>145644</v>
      </c>
      <c r="AC157" s="755">
        <f>ROUND(W157*2%,0)</f>
        <v>8618</v>
      </c>
      <c r="AD157" s="492">
        <v>0</v>
      </c>
      <c r="AE157" s="492">
        <v>0</v>
      </c>
      <c r="AF157" s="492">
        <f t="shared" si="142"/>
        <v>0</v>
      </c>
      <c r="AG157" s="492">
        <f t="shared" si="143"/>
        <v>585162</v>
      </c>
      <c r="AH157" s="507">
        <v>0</v>
      </c>
      <c r="AI157" s="507">
        <v>0</v>
      </c>
      <c r="AJ157" s="507">
        <v>0</v>
      </c>
      <c r="AK157" s="507">
        <v>0.28000000000000003</v>
      </c>
      <c r="AL157" s="507">
        <v>0</v>
      </c>
      <c r="AM157" s="507">
        <v>0.43</v>
      </c>
      <c r="AN157" s="507">
        <v>0</v>
      </c>
      <c r="AO157" s="507">
        <f>AH157+AJ157+AK157+AM157</f>
        <v>0.71</v>
      </c>
      <c r="AP157" s="507">
        <f>AI157+AL157+AN157</f>
        <v>0</v>
      </c>
      <c r="AQ157" s="508">
        <f t="shared" si="144"/>
        <v>0.71</v>
      </c>
      <c r="AR157" s="505">
        <f>I157+AG157</f>
        <v>35019676</v>
      </c>
      <c r="AS157" s="492">
        <f>J157+W157</f>
        <v>24762902</v>
      </c>
      <c r="AT157" s="492">
        <f>K157+Z157</f>
        <v>147996</v>
      </c>
      <c r="AU157" s="492">
        <f>L157</f>
        <v>77996</v>
      </c>
      <c r="AV157" s="492">
        <f t="shared" ref="AV157:AW161" si="155">M157+AB157</f>
        <v>8393520</v>
      </c>
      <c r="AW157" s="492">
        <f t="shared" si="155"/>
        <v>495258</v>
      </c>
      <c r="AX157" s="492">
        <f>O157+AF157</f>
        <v>1220000</v>
      </c>
      <c r="AY157" s="507">
        <f>P157+AQ157</f>
        <v>44.317399999999999</v>
      </c>
      <c r="AZ157" s="507">
        <f t="shared" ref="AZ157:BA161" si="156">Q157+AO157</f>
        <v>35.628</v>
      </c>
      <c r="BA157" s="508">
        <f t="shared" si="156"/>
        <v>8.6893999999999991</v>
      </c>
    </row>
    <row r="158" spans="1:53" ht="14.1" customHeight="1" x14ac:dyDescent="0.2">
      <c r="A158" s="591">
        <v>37</v>
      </c>
      <c r="B158" s="592">
        <v>2470</v>
      </c>
      <c r="C158" s="593">
        <v>600080013</v>
      </c>
      <c r="D158" s="592">
        <v>72741554</v>
      </c>
      <c r="E158" s="594" t="s">
        <v>164</v>
      </c>
      <c r="F158" s="591">
        <v>3113</v>
      </c>
      <c r="G158" s="210" t="s">
        <v>91</v>
      </c>
      <c r="H158" s="595" t="s">
        <v>82</v>
      </c>
      <c r="I158" s="501">
        <v>358718</v>
      </c>
      <c r="J158" s="502">
        <v>264152</v>
      </c>
      <c r="K158" s="481">
        <v>0</v>
      </c>
      <c r="L158" s="481">
        <v>0</v>
      </c>
      <c r="M158" s="481">
        <v>89283</v>
      </c>
      <c r="N158" s="502">
        <v>5283</v>
      </c>
      <c r="O158" s="502">
        <v>0</v>
      </c>
      <c r="P158" s="418">
        <v>0.77</v>
      </c>
      <c r="Q158" s="503">
        <v>0.77</v>
      </c>
      <c r="R158" s="504">
        <v>0</v>
      </c>
      <c r="S158" s="505">
        <v>0</v>
      </c>
      <c r="T158" s="492">
        <v>0</v>
      </c>
      <c r="U158" s="492">
        <v>0</v>
      </c>
      <c r="V158" s="492">
        <v>0</v>
      </c>
      <c r="W158" s="492">
        <f>SUM(S158:V158)</f>
        <v>0</v>
      </c>
      <c r="X158" s="492">
        <v>0</v>
      </c>
      <c r="Y158" s="492">
        <v>0</v>
      </c>
      <c r="Z158" s="492">
        <f>SUM(X158:Y158)</f>
        <v>0</v>
      </c>
      <c r="AA158" s="492">
        <f>W158+Z158</f>
        <v>0</v>
      </c>
      <c r="AB158" s="179">
        <f t="shared" si="141"/>
        <v>0</v>
      </c>
      <c r="AC158" s="755">
        <f>ROUND(W158*2%,0)</f>
        <v>0</v>
      </c>
      <c r="AD158" s="492">
        <v>0</v>
      </c>
      <c r="AE158" s="492">
        <v>0</v>
      </c>
      <c r="AF158" s="492">
        <f t="shared" si="142"/>
        <v>0</v>
      </c>
      <c r="AG158" s="492">
        <f t="shared" si="143"/>
        <v>0</v>
      </c>
      <c r="AH158" s="507">
        <v>0</v>
      </c>
      <c r="AI158" s="507">
        <v>0</v>
      </c>
      <c r="AJ158" s="507">
        <v>0</v>
      </c>
      <c r="AK158" s="507">
        <v>0</v>
      </c>
      <c r="AL158" s="507">
        <v>0</v>
      </c>
      <c r="AM158" s="507">
        <v>0</v>
      </c>
      <c r="AN158" s="507">
        <v>0</v>
      </c>
      <c r="AO158" s="507">
        <f>AH158+AJ158+AK158+AM158</f>
        <v>0</v>
      </c>
      <c r="AP158" s="507">
        <f>AI158+AL158+AN158</f>
        <v>0</v>
      </c>
      <c r="AQ158" s="508">
        <f t="shared" si="144"/>
        <v>0</v>
      </c>
      <c r="AR158" s="505">
        <f>I158+AG158</f>
        <v>358718</v>
      </c>
      <c r="AS158" s="492">
        <f>J158+W158</f>
        <v>264152</v>
      </c>
      <c r="AT158" s="492">
        <f>K158+Z158</f>
        <v>0</v>
      </c>
      <c r="AU158" s="492">
        <f>L158</f>
        <v>0</v>
      </c>
      <c r="AV158" s="492">
        <f t="shared" si="155"/>
        <v>89283</v>
      </c>
      <c r="AW158" s="492">
        <f t="shared" si="155"/>
        <v>5283</v>
      </c>
      <c r="AX158" s="492">
        <f>O158+AF158</f>
        <v>0</v>
      </c>
      <c r="AY158" s="507">
        <f>P158+AQ158</f>
        <v>0.77</v>
      </c>
      <c r="AZ158" s="507">
        <f t="shared" si="156"/>
        <v>0.77</v>
      </c>
      <c r="BA158" s="508">
        <f t="shared" si="156"/>
        <v>0</v>
      </c>
    </row>
    <row r="159" spans="1:53" ht="14.1" customHeight="1" x14ac:dyDescent="0.2">
      <c r="A159" s="591">
        <v>37</v>
      </c>
      <c r="B159" s="592">
        <v>2470</v>
      </c>
      <c r="C159" s="593">
        <v>600080013</v>
      </c>
      <c r="D159" s="592">
        <v>72741554</v>
      </c>
      <c r="E159" s="594" t="s">
        <v>165</v>
      </c>
      <c r="F159" s="591">
        <v>3141</v>
      </c>
      <c r="G159" s="210" t="s">
        <v>88</v>
      </c>
      <c r="H159" s="595" t="s">
        <v>82</v>
      </c>
      <c r="I159" s="501">
        <v>2432324</v>
      </c>
      <c r="J159" s="502">
        <v>1468000</v>
      </c>
      <c r="K159" s="481">
        <v>310000</v>
      </c>
      <c r="L159" s="481">
        <v>0</v>
      </c>
      <c r="M159" s="481">
        <v>600964</v>
      </c>
      <c r="N159" s="502">
        <v>29360</v>
      </c>
      <c r="O159" s="502">
        <v>24000</v>
      </c>
      <c r="P159" s="418">
        <v>4.83</v>
      </c>
      <c r="Q159" s="503">
        <v>0</v>
      </c>
      <c r="R159" s="504">
        <v>4.83</v>
      </c>
      <c r="S159" s="505">
        <v>0</v>
      </c>
      <c r="T159" s="492">
        <v>0</v>
      </c>
      <c r="U159" s="492">
        <v>20395</v>
      </c>
      <c r="V159" s="492">
        <v>0</v>
      </c>
      <c r="W159" s="492">
        <f>SUM(S159:V159)</f>
        <v>20395</v>
      </c>
      <c r="X159" s="492">
        <v>0</v>
      </c>
      <c r="Y159" s="492">
        <v>0</v>
      </c>
      <c r="Z159" s="492">
        <f>SUM(X159:Y159)</f>
        <v>0</v>
      </c>
      <c r="AA159" s="492">
        <f>W159+Z159</f>
        <v>20395</v>
      </c>
      <c r="AB159" s="179">
        <f t="shared" si="141"/>
        <v>6894</v>
      </c>
      <c r="AC159" s="755">
        <f>ROUND(W159*2%,0)</f>
        <v>408</v>
      </c>
      <c r="AD159" s="492">
        <v>0</v>
      </c>
      <c r="AE159" s="492">
        <v>0</v>
      </c>
      <c r="AF159" s="492">
        <f t="shared" si="142"/>
        <v>0</v>
      </c>
      <c r="AG159" s="492">
        <f t="shared" si="143"/>
        <v>27697</v>
      </c>
      <c r="AH159" s="507">
        <v>0</v>
      </c>
      <c r="AI159" s="507">
        <v>0</v>
      </c>
      <c r="AJ159" s="507">
        <v>0</v>
      </c>
      <c r="AK159" s="507">
        <v>0</v>
      </c>
      <c r="AL159" s="507">
        <v>7.0000000000000007E-2</v>
      </c>
      <c r="AM159" s="507">
        <v>0</v>
      </c>
      <c r="AN159" s="507">
        <v>0</v>
      </c>
      <c r="AO159" s="507">
        <f>AH159+AJ159+AK159+AM159</f>
        <v>0</v>
      </c>
      <c r="AP159" s="507">
        <f>AI159+AL159+AN159</f>
        <v>7.0000000000000007E-2</v>
      </c>
      <c r="AQ159" s="508">
        <f t="shared" si="144"/>
        <v>7.0000000000000007E-2</v>
      </c>
      <c r="AR159" s="505">
        <f>I159+AG159</f>
        <v>2460021</v>
      </c>
      <c r="AS159" s="492">
        <f>J159+W159</f>
        <v>1488395</v>
      </c>
      <c r="AT159" s="492">
        <f>K159+Z159</f>
        <v>310000</v>
      </c>
      <c r="AU159" s="492">
        <f>L159</f>
        <v>0</v>
      </c>
      <c r="AV159" s="492">
        <f t="shared" si="155"/>
        <v>607858</v>
      </c>
      <c r="AW159" s="492">
        <f t="shared" si="155"/>
        <v>29768</v>
      </c>
      <c r="AX159" s="492">
        <f>O159+AF159</f>
        <v>24000</v>
      </c>
      <c r="AY159" s="507">
        <f>P159+AQ159</f>
        <v>4.9000000000000004</v>
      </c>
      <c r="AZ159" s="507">
        <f t="shared" si="156"/>
        <v>0</v>
      </c>
      <c r="BA159" s="508">
        <f t="shared" si="156"/>
        <v>4.9000000000000004</v>
      </c>
    </row>
    <row r="160" spans="1:53" ht="14.1" customHeight="1" x14ac:dyDescent="0.2">
      <c r="A160" s="591">
        <v>37</v>
      </c>
      <c r="B160" s="592">
        <v>2470</v>
      </c>
      <c r="C160" s="593">
        <v>600080013</v>
      </c>
      <c r="D160" s="592">
        <v>72741554</v>
      </c>
      <c r="E160" s="594" t="s">
        <v>164</v>
      </c>
      <c r="F160" s="591">
        <v>3143</v>
      </c>
      <c r="G160" s="210" t="s">
        <v>149</v>
      </c>
      <c r="H160" s="595" t="s">
        <v>86</v>
      </c>
      <c r="I160" s="501">
        <v>3225447</v>
      </c>
      <c r="J160" s="417">
        <v>2365292</v>
      </c>
      <c r="K160" s="526">
        <v>10000</v>
      </c>
      <c r="L160" s="526">
        <v>0</v>
      </c>
      <c r="M160" s="481">
        <v>802849</v>
      </c>
      <c r="N160" s="502">
        <v>47306</v>
      </c>
      <c r="O160" s="502">
        <v>0</v>
      </c>
      <c r="P160" s="418">
        <v>5.4</v>
      </c>
      <c r="Q160" s="422">
        <v>5.4</v>
      </c>
      <c r="R160" s="504">
        <v>0</v>
      </c>
      <c r="S160" s="505">
        <v>0</v>
      </c>
      <c r="T160" s="492">
        <v>0</v>
      </c>
      <c r="U160" s="492">
        <v>29325</v>
      </c>
      <c r="V160" s="492">
        <v>0</v>
      </c>
      <c r="W160" s="492">
        <f>SUM(S160:V160)</f>
        <v>29325</v>
      </c>
      <c r="X160" s="492">
        <v>0</v>
      </c>
      <c r="Y160" s="492">
        <v>0</v>
      </c>
      <c r="Z160" s="492">
        <f>SUM(X160:Y160)</f>
        <v>0</v>
      </c>
      <c r="AA160" s="492">
        <f>W160+Z160</f>
        <v>29325</v>
      </c>
      <c r="AB160" s="179">
        <f t="shared" si="141"/>
        <v>9912</v>
      </c>
      <c r="AC160" s="755">
        <f>ROUND(W160*2%,0)</f>
        <v>587</v>
      </c>
      <c r="AD160" s="492">
        <v>0</v>
      </c>
      <c r="AE160" s="492">
        <v>0</v>
      </c>
      <c r="AF160" s="492">
        <f t="shared" si="142"/>
        <v>0</v>
      </c>
      <c r="AG160" s="492">
        <f t="shared" si="143"/>
        <v>39824</v>
      </c>
      <c r="AH160" s="507">
        <v>0</v>
      </c>
      <c r="AI160" s="507">
        <v>0</v>
      </c>
      <c r="AJ160" s="507">
        <v>0</v>
      </c>
      <c r="AK160" s="507">
        <v>7.0000000000000007E-2</v>
      </c>
      <c r="AL160" s="507">
        <v>0</v>
      </c>
      <c r="AM160" s="507">
        <v>0</v>
      </c>
      <c r="AN160" s="507">
        <v>0</v>
      </c>
      <c r="AO160" s="507">
        <f>AH160+AJ160+AK160+AM160</f>
        <v>7.0000000000000007E-2</v>
      </c>
      <c r="AP160" s="507">
        <f>AI160+AL160+AN160</f>
        <v>0</v>
      </c>
      <c r="AQ160" s="508">
        <f t="shared" si="144"/>
        <v>7.0000000000000007E-2</v>
      </c>
      <c r="AR160" s="505">
        <f>I160+AG160</f>
        <v>3265271</v>
      </c>
      <c r="AS160" s="492">
        <f>J160+W160</f>
        <v>2394617</v>
      </c>
      <c r="AT160" s="492">
        <f>K160+Z160</f>
        <v>10000</v>
      </c>
      <c r="AU160" s="492">
        <f>L160</f>
        <v>0</v>
      </c>
      <c r="AV160" s="492">
        <f t="shared" si="155"/>
        <v>812761</v>
      </c>
      <c r="AW160" s="492">
        <f t="shared" si="155"/>
        <v>47893</v>
      </c>
      <c r="AX160" s="492">
        <f>O160+AF160</f>
        <v>0</v>
      </c>
      <c r="AY160" s="507">
        <f>P160+AQ160</f>
        <v>5.4700000000000006</v>
      </c>
      <c r="AZ160" s="507">
        <f t="shared" si="156"/>
        <v>5.4700000000000006</v>
      </c>
      <c r="BA160" s="508">
        <f t="shared" si="156"/>
        <v>0</v>
      </c>
    </row>
    <row r="161" spans="1:53" ht="14.1" customHeight="1" x14ac:dyDescent="0.2">
      <c r="A161" s="591">
        <v>37</v>
      </c>
      <c r="B161" s="592">
        <v>2470</v>
      </c>
      <c r="C161" s="593">
        <v>600080013</v>
      </c>
      <c r="D161" s="592">
        <v>72741554</v>
      </c>
      <c r="E161" s="594" t="s">
        <v>164</v>
      </c>
      <c r="F161" s="591">
        <v>3143</v>
      </c>
      <c r="G161" s="210" t="s">
        <v>150</v>
      </c>
      <c r="H161" s="595" t="s">
        <v>82</v>
      </c>
      <c r="I161" s="501">
        <v>98309</v>
      </c>
      <c r="J161" s="502">
        <v>69300</v>
      </c>
      <c r="K161" s="481">
        <v>0</v>
      </c>
      <c r="L161" s="481">
        <v>0</v>
      </c>
      <c r="M161" s="481">
        <v>23423</v>
      </c>
      <c r="N161" s="502">
        <v>1386</v>
      </c>
      <c r="O161" s="502">
        <v>4200</v>
      </c>
      <c r="P161" s="418">
        <v>0.29000000000000004</v>
      </c>
      <c r="Q161" s="503">
        <v>0</v>
      </c>
      <c r="R161" s="504">
        <v>0.29000000000000004</v>
      </c>
      <c r="S161" s="505">
        <v>0</v>
      </c>
      <c r="T161" s="492">
        <v>0</v>
      </c>
      <c r="U161" s="492">
        <v>0</v>
      </c>
      <c r="V161" s="492">
        <v>0</v>
      </c>
      <c r="W161" s="492">
        <f>SUM(S161:V161)</f>
        <v>0</v>
      </c>
      <c r="X161" s="492">
        <v>0</v>
      </c>
      <c r="Y161" s="492">
        <v>0</v>
      </c>
      <c r="Z161" s="492">
        <f>SUM(X161:Y161)</f>
        <v>0</v>
      </c>
      <c r="AA161" s="492">
        <f>W161+Z161</f>
        <v>0</v>
      </c>
      <c r="AB161" s="179">
        <f t="shared" si="141"/>
        <v>0</v>
      </c>
      <c r="AC161" s="755">
        <f>ROUND(W161*2%,0)</f>
        <v>0</v>
      </c>
      <c r="AD161" s="492">
        <v>0</v>
      </c>
      <c r="AE161" s="492">
        <v>0</v>
      </c>
      <c r="AF161" s="492">
        <f t="shared" si="142"/>
        <v>0</v>
      </c>
      <c r="AG161" s="492">
        <f t="shared" si="143"/>
        <v>0</v>
      </c>
      <c r="AH161" s="507">
        <v>0</v>
      </c>
      <c r="AI161" s="507">
        <v>0</v>
      </c>
      <c r="AJ161" s="507">
        <v>0</v>
      </c>
      <c r="AK161" s="507">
        <v>0</v>
      </c>
      <c r="AL161" s="507">
        <v>0</v>
      </c>
      <c r="AM161" s="507">
        <v>0</v>
      </c>
      <c r="AN161" s="507">
        <v>0</v>
      </c>
      <c r="AO161" s="507">
        <f>AH161+AJ161+AK161+AM161</f>
        <v>0</v>
      </c>
      <c r="AP161" s="507">
        <f>AI161+AL161+AN161</f>
        <v>0</v>
      </c>
      <c r="AQ161" s="508">
        <f t="shared" si="144"/>
        <v>0</v>
      </c>
      <c r="AR161" s="505">
        <f>I161+AG161</f>
        <v>98309</v>
      </c>
      <c r="AS161" s="492">
        <f>J161+W161</f>
        <v>69300</v>
      </c>
      <c r="AT161" s="492">
        <f>K161+Z161</f>
        <v>0</v>
      </c>
      <c r="AU161" s="492">
        <f>L161</f>
        <v>0</v>
      </c>
      <c r="AV161" s="492">
        <f t="shared" si="155"/>
        <v>23423</v>
      </c>
      <c r="AW161" s="492">
        <f t="shared" si="155"/>
        <v>1386</v>
      </c>
      <c r="AX161" s="492">
        <f>O161+AF161</f>
        <v>4200</v>
      </c>
      <c r="AY161" s="507">
        <f>P161+AQ161</f>
        <v>0.29000000000000004</v>
      </c>
      <c r="AZ161" s="507">
        <f t="shared" si="156"/>
        <v>0</v>
      </c>
      <c r="BA161" s="508">
        <f t="shared" si="156"/>
        <v>0.29000000000000004</v>
      </c>
    </row>
    <row r="162" spans="1:53" ht="14.1" customHeight="1" x14ac:dyDescent="0.2">
      <c r="A162" s="182">
        <v>37</v>
      </c>
      <c r="B162" s="180">
        <v>2470</v>
      </c>
      <c r="C162" s="181">
        <v>600080013</v>
      </c>
      <c r="D162" s="180">
        <v>72741554</v>
      </c>
      <c r="E162" s="584" t="s">
        <v>166</v>
      </c>
      <c r="F162" s="182"/>
      <c r="G162" s="584"/>
      <c r="H162" s="585"/>
      <c r="I162" s="586">
        <v>40549312</v>
      </c>
      <c r="J162" s="587">
        <v>28498746</v>
      </c>
      <c r="K162" s="587">
        <v>467996</v>
      </c>
      <c r="L162" s="587">
        <v>77996</v>
      </c>
      <c r="M162" s="587">
        <v>9764395</v>
      </c>
      <c r="N162" s="587">
        <v>569975</v>
      </c>
      <c r="O162" s="587">
        <v>1248200</v>
      </c>
      <c r="P162" s="588">
        <v>54.897399999999998</v>
      </c>
      <c r="Q162" s="588">
        <v>41.088000000000001</v>
      </c>
      <c r="R162" s="590">
        <v>13.8094</v>
      </c>
      <c r="S162" s="589">
        <f t="shared" ref="S162:BA162" si="157">SUM(S157:S161)</f>
        <v>0</v>
      </c>
      <c r="T162" s="587">
        <f t="shared" si="157"/>
        <v>0</v>
      </c>
      <c r="U162" s="587">
        <f t="shared" si="157"/>
        <v>224252</v>
      </c>
      <c r="V162" s="587">
        <f t="shared" si="157"/>
        <v>256368</v>
      </c>
      <c r="W162" s="587">
        <f t="shared" si="157"/>
        <v>480620</v>
      </c>
      <c r="X162" s="587">
        <f t="shared" si="157"/>
        <v>0</v>
      </c>
      <c r="Y162" s="587">
        <f t="shared" si="157"/>
        <v>0</v>
      </c>
      <c r="Z162" s="587">
        <f t="shared" si="157"/>
        <v>0</v>
      </c>
      <c r="AA162" s="587">
        <f t="shared" si="157"/>
        <v>480620</v>
      </c>
      <c r="AB162" s="587">
        <f t="shared" si="157"/>
        <v>162450</v>
      </c>
      <c r="AC162" s="589">
        <f t="shared" si="157"/>
        <v>9613</v>
      </c>
      <c r="AD162" s="587">
        <f t="shared" si="157"/>
        <v>0</v>
      </c>
      <c r="AE162" s="587">
        <f t="shared" si="157"/>
        <v>0</v>
      </c>
      <c r="AF162" s="587">
        <f t="shared" si="157"/>
        <v>0</v>
      </c>
      <c r="AG162" s="587">
        <f t="shared" si="157"/>
        <v>652683</v>
      </c>
      <c r="AH162" s="588">
        <f t="shared" si="157"/>
        <v>0</v>
      </c>
      <c r="AI162" s="588">
        <f t="shared" si="157"/>
        <v>0</v>
      </c>
      <c r="AJ162" s="588">
        <f t="shared" si="157"/>
        <v>0</v>
      </c>
      <c r="AK162" s="588">
        <f t="shared" ref="AK162:AL162" si="158">SUM(AK157:AK161)</f>
        <v>0.35000000000000003</v>
      </c>
      <c r="AL162" s="588">
        <f t="shared" si="158"/>
        <v>7.0000000000000007E-2</v>
      </c>
      <c r="AM162" s="588">
        <f t="shared" si="157"/>
        <v>0.43</v>
      </c>
      <c r="AN162" s="588">
        <f t="shared" si="157"/>
        <v>0</v>
      </c>
      <c r="AO162" s="588">
        <f t="shared" si="157"/>
        <v>0.78</v>
      </c>
      <c r="AP162" s="588">
        <f t="shared" si="157"/>
        <v>7.0000000000000007E-2</v>
      </c>
      <c r="AQ162" s="590">
        <f t="shared" si="157"/>
        <v>0.85000000000000009</v>
      </c>
      <c r="AR162" s="589">
        <f t="shared" si="157"/>
        <v>41201995</v>
      </c>
      <c r="AS162" s="587">
        <f t="shared" si="157"/>
        <v>28979366</v>
      </c>
      <c r="AT162" s="587">
        <f t="shared" si="157"/>
        <v>467996</v>
      </c>
      <c r="AU162" s="587">
        <f t="shared" si="157"/>
        <v>77996</v>
      </c>
      <c r="AV162" s="587">
        <f t="shared" si="157"/>
        <v>9926845</v>
      </c>
      <c r="AW162" s="587">
        <f t="shared" si="157"/>
        <v>579588</v>
      </c>
      <c r="AX162" s="587">
        <f t="shared" si="157"/>
        <v>1248200</v>
      </c>
      <c r="AY162" s="588">
        <f t="shared" si="157"/>
        <v>55.747399999999999</v>
      </c>
      <c r="AZ162" s="588">
        <f t="shared" si="157"/>
        <v>41.868000000000002</v>
      </c>
      <c r="BA162" s="590">
        <f t="shared" si="157"/>
        <v>13.8794</v>
      </c>
    </row>
    <row r="163" spans="1:53" ht="14.1" customHeight="1" x14ac:dyDescent="0.2">
      <c r="A163" s="591">
        <v>38</v>
      </c>
      <c r="B163" s="592">
        <v>2307</v>
      </c>
      <c r="C163" s="593">
        <v>600079911</v>
      </c>
      <c r="D163" s="592">
        <v>72743212</v>
      </c>
      <c r="E163" s="594" t="s">
        <v>167</v>
      </c>
      <c r="F163" s="591">
        <v>3113</v>
      </c>
      <c r="G163" s="594" t="s">
        <v>148</v>
      </c>
      <c r="H163" s="595" t="s">
        <v>86</v>
      </c>
      <c r="I163" s="501">
        <v>38919064</v>
      </c>
      <c r="J163" s="417">
        <v>27371175</v>
      </c>
      <c r="K163" s="526">
        <v>196020</v>
      </c>
      <c r="L163" s="526">
        <v>98420</v>
      </c>
      <c r="M163" s="481">
        <v>9284446</v>
      </c>
      <c r="N163" s="502">
        <v>547423</v>
      </c>
      <c r="O163" s="417">
        <v>1520000</v>
      </c>
      <c r="P163" s="418">
        <v>50.996000000000002</v>
      </c>
      <c r="Q163" s="422">
        <v>39.657200000000003</v>
      </c>
      <c r="R163" s="692">
        <v>11.338799999999999</v>
      </c>
      <c r="S163" s="505">
        <v>0</v>
      </c>
      <c r="T163" s="492">
        <v>0</v>
      </c>
      <c r="U163" s="492">
        <v>0</v>
      </c>
      <c r="V163" s="492">
        <v>0</v>
      </c>
      <c r="W163" s="492">
        <f>SUM(S163:V163)</f>
        <v>0</v>
      </c>
      <c r="X163" s="492">
        <v>0</v>
      </c>
      <c r="Y163" s="492">
        <v>0</v>
      </c>
      <c r="Z163" s="492">
        <f>SUM(X163:Y163)</f>
        <v>0</v>
      </c>
      <c r="AA163" s="492">
        <f>W163+Z163</f>
        <v>0</v>
      </c>
      <c r="AB163" s="179">
        <f t="shared" si="141"/>
        <v>0</v>
      </c>
      <c r="AC163" s="755">
        <f>ROUND(W163*2%,0)</f>
        <v>0</v>
      </c>
      <c r="AD163" s="492">
        <v>0</v>
      </c>
      <c r="AE163" s="492">
        <v>0</v>
      </c>
      <c r="AF163" s="492">
        <f t="shared" si="142"/>
        <v>0</v>
      </c>
      <c r="AG163" s="492">
        <f t="shared" si="143"/>
        <v>0</v>
      </c>
      <c r="AH163" s="507">
        <v>0</v>
      </c>
      <c r="AI163" s="507">
        <v>0</v>
      </c>
      <c r="AJ163" s="507">
        <v>0</v>
      </c>
      <c r="AK163" s="507">
        <v>0</v>
      </c>
      <c r="AL163" s="507">
        <v>0</v>
      </c>
      <c r="AM163" s="507">
        <v>0</v>
      </c>
      <c r="AN163" s="507">
        <v>0</v>
      </c>
      <c r="AO163" s="507">
        <f>AH163+AJ163+AK163+AM163</f>
        <v>0</v>
      </c>
      <c r="AP163" s="507">
        <f>AI163+AL163+AN163</f>
        <v>0</v>
      </c>
      <c r="AQ163" s="508">
        <f t="shared" si="144"/>
        <v>0</v>
      </c>
      <c r="AR163" s="505">
        <f>I163+AG163</f>
        <v>38919064</v>
      </c>
      <c r="AS163" s="492">
        <f>J163+W163</f>
        <v>27371175</v>
      </c>
      <c r="AT163" s="492">
        <f>K163+Z163</f>
        <v>196020</v>
      </c>
      <c r="AU163" s="492">
        <f>L163</f>
        <v>98420</v>
      </c>
      <c r="AV163" s="492">
        <f t="shared" ref="AV163:AW167" si="159">M163+AB163</f>
        <v>9284446</v>
      </c>
      <c r="AW163" s="492">
        <f t="shared" si="159"/>
        <v>547423</v>
      </c>
      <c r="AX163" s="492">
        <f>O163+AF163</f>
        <v>1520000</v>
      </c>
      <c r="AY163" s="507">
        <f>P163+AQ163</f>
        <v>50.996000000000002</v>
      </c>
      <c r="AZ163" s="507">
        <f t="shared" ref="AZ163:BA167" si="160">Q163+AO163</f>
        <v>39.657200000000003</v>
      </c>
      <c r="BA163" s="508">
        <f t="shared" si="160"/>
        <v>11.338799999999999</v>
      </c>
    </row>
    <row r="164" spans="1:53" ht="14.1" customHeight="1" x14ac:dyDescent="0.2">
      <c r="A164" s="591">
        <v>38</v>
      </c>
      <c r="B164" s="592">
        <v>2307</v>
      </c>
      <c r="C164" s="593">
        <v>600079911</v>
      </c>
      <c r="D164" s="592">
        <v>72743212</v>
      </c>
      <c r="E164" s="594" t="s">
        <v>167</v>
      </c>
      <c r="F164" s="591">
        <v>3113</v>
      </c>
      <c r="G164" s="210" t="s">
        <v>91</v>
      </c>
      <c r="H164" s="595" t="s">
        <v>82</v>
      </c>
      <c r="I164" s="501">
        <v>2036134</v>
      </c>
      <c r="J164" s="502">
        <v>1485960</v>
      </c>
      <c r="K164" s="481">
        <v>0</v>
      </c>
      <c r="L164" s="481">
        <v>0</v>
      </c>
      <c r="M164" s="481">
        <v>502255</v>
      </c>
      <c r="N164" s="502">
        <v>29719</v>
      </c>
      <c r="O164" s="502">
        <v>18200</v>
      </c>
      <c r="P164" s="418">
        <v>4.29</v>
      </c>
      <c r="Q164" s="503">
        <v>4.29</v>
      </c>
      <c r="R164" s="504">
        <v>0</v>
      </c>
      <c r="S164" s="505">
        <v>0</v>
      </c>
      <c r="T164" s="492">
        <v>-91976</v>
      </c>
      <c r="U164" s="492">
        <v>0</v>
      </c>
      <c r="V164" s="492">
        <v>0</v>
      </c>
      <c r="W164" s="492">
        <f>SUM(S164:V164)</f>
        <v>-91976</v>
      </c>
      <c r="X164" s="492">
        <v>0</v>
      </c>
      <c r="Y164" s="492">
        <v>0</v>
      </c>
      <c r="Z164" s="492">
        <f>SUM(X164:Y164)</f>
        <v>0</v>
      </c>
      <c r="AA164" s="492">
        <f>W164+Z164</f>
        <v>-91976</v>
      </c>
      <c r="AB164" s="179">
        <f t="shared" si="141"/>
        <v>-31088</v>
      </c>
      <c r="AC164" s="755">
        <f>ROUND(W164*2%,0)</f>
        <v>-1840</v>
      </c>
      <c r="AD164" s="492">
        <v>0</v>
      </c>
      <c r="AE164" s="492">
        <v>0</v>
      </c>
      <c r="AF164" s="492">
        <f t="shared" si="142"/>
        <v>0</v>
      </c>
      <c r="AG164" s="492">
        <f t="shared" si="143"/>
        <v>-124904</v>
      </c>
      <c r="AH164" s="507">
        <v>0</v>
      </c>
      <c r="AI164" s="507">
        <v>0</v>
      </c>
      <c r="AJ164" s="507">
        <v>-0.27</v>
      </c>
      <c r="AK164" s="507">
        <v>0</v>
      </c>
      <c r="AL164" s="507">
        <v>0</v>
      </c>
      <c r="AM164" s="507">
        <v>0</v>
      </c>
      <c r="AN164" s="507">
        <v>0</v>
      </c>
      <c r="AO164" s="507">
        <f>AH164+AJ164+AK164+AM164</f>
        <v>-0.27</v>
      </c>
      <c r="AP164" s="507">
        <f>AI164+AL164+AN164</f>
        <v>0</v>
      </c>
      <c r="AQ164" s="508">
        <f t="shared" si="144"/>
        <v>-0.27</v>
      </c>
      <c r="AR164" s="505">
        <f>I164+AG164</f>
        <v>1911230</v>
      </c>
      <c r="AS164" s="492">
        <f>J164+W164</f>
        <v>1393984</v>
      </c>
      <c r="AT164" s="492">
        <f>K164+Z164</f>
        <v>0</v>
      </c>
      <c r="AU164" s="492">
        <f>L164</f>
        <v>0</v>
      </c>
      <c r="AV164" s="492">
        <f t="shared" si="159"/>
        <v>471167</v>
      </c>
      <c r="AW164" s="492">
        <f t="shared" si="159"/>
        <v>27879</v>
      </c>
      <c r="AX164" s="492">
        <f>O164+AF164</f>
        <v>18200</v>
      </c>
      <c r="AY164" s="507">
        <f>P164+AQ164</f>
        <v>4.0199999999999996</v>
      </c>
      <c r="AZ164" s="507">
        <f t="shared" si="160"/>
        <v>4.0199999999999996</v>
      </c>
      <c r="BA164" s="508">
        <f t="shared" si="160"/>
        <v>0</v>
      </c>
    </row>
    <row r="165" spans="1:53" ht="14.1" customHeight="1" x14ac:dyDescent="0.2">
      <c r="A165" s="591">
        <v>38</v>
      </c>
      <c r="B165" s="592">
        <v>2307</v>
      </c>
      <c r="C165" s="593">
        <v>600079911</v>
      </c>
      <c r="D165" s="592">
        <v>72743212</v>
      </c>
      <c r="E165" s="594" t="s">
        <v>167</v>
      </c>
      <c r="F165" s="591">
        <v>3143</v>
      </c>
      <c r="G165" s="210" t="s">
        <v>149</v>
      </c>
      <c r="H165" s="595" t="s">
        <v>86</v>
      </c>
      <c r="I165" s="501">
        <v>3511213</v>
      </c>
      <c r="J165" s="417">
        <v>2585576</v>
      </c>
      <c r="K165" s="526">
        <v>0</v>
      </c>
      <c r="L165" s="526">
        <v>0</v>
      </c>
      <c r="M165" s="481">
        <v>873925</v>
      </c>
      <c r="N165" s="502">
        <v>51712</v>
      </c>
      <c r="O165" s="502">
        <v>0</v>
      </c>
      <c r="P165" s="418">
        <v>5.4107000000000003</v>
      </c>
      <c r="Q165" s="422">
        <v>5.4107000000000003</v>
      </c>
      <c r="R165" s="504">
        <v>0</v>
      </c>
      <c r="S165" s="505">
        <v>0</v>
      </c>
      <c r="T165" s="492">
        <v>0</v>
      </c>
      <c r="U165" s="492">
        <v>0</v>
      </c>
      <c r="V165" s="492">
        <v>0</v>
      </c>
      <c r="W165" s="492">
        <f>SUM(S165:V165)</f>
        <v>0</v>
      </c>
      <c r="X165" s="492">
        <v>0</v>
      </c>
      <c r="Y165" s="492">
        <v>0</v>
      </c>
      <c r="Z165" s="492">
        <f>SUM(X165:Y165)</f>
        <v>0</v>
      </c>
      <c r="AA165" s="492">
        <f>W165+Z165</f>
        <v>0</v>
      </c>
      <c r="AB165" s="179">
        <f t="shared" si="141"/>
        <v>0</v>
      </c>
      <c r="AC165" s="755">
        <f>ROUND(W165*2%,0)</f>
        <v>0</v>
      </c>
      <c r="AD165" s="492">
        <v>0</v>
      </c>
      <c r="AE165" s="492">
        <v>0</v>
      </c>
      <c r="AF165" s="492">
        <f t="shared" si="142"/>
        <v>0</v>
      </c>
      <c r="AG165" s="492">
        <f t="shared" si="143"/>
        <v>0</v>
      </c>
      <c r="AH165" s="507">
        <v>0</v>
      </c>
      <c r="AI165" s="507">
        <v>0</v>
      </c>
      <c r="AJ165" s="507">
        <v>0</v>
      </c>
      <c r="AK165" s="507">
        <v>0</v>
      </c>
      <c r="AL165" s="507">
        <v>0</v>
      </c>
      <c r="AM165" s="507">
        <v>0</v>
      </c>
      <c r="AN165" s="507">
        <v>0</v>
      </c>
      <c r="AO165" s="507">
        <f>AH165+AJ165+AK165+AM165</f>
        <v>0</v>
      </c>
      <c r="AP165" s="507">
        <f>AI165+AL165+AN165</f>
        <v>0</v>
      </c>
      <c r="AQ165" s="508">
        <f t="shared" si="144"/>
        <v>0</v>
      </c>
      <c r="AR165" s="505">
        <f>I165+AG165</f>
        <v>3511213</v>
      </c>
      <c r="AS165" s="492">
        <f>J165+W165</f>
        <v>2585576</v>
      </c>
      <c r="AT165" s="492">
        <f>K165+Z165</f>
        <v>0</v>
      </c>
      <c r="AU165" s="492">
        <f>L165</f>
        <v>0</v>
      </c>
      <c r="AV165" s="492">
        <f t="shared" si="159"/>
        <v>873925</v>
      </c>
      <c r="AW165" s="492">
        <f t="shared" si="159"/>
        <v>51712</v>
      </c>
      <c r="AX165" s="492">
        <f>O165+AF165</f>
        <v>0</v>
      </c>
      <c r="AY165" s="507">
        <f>P165+AQ165</f>
        <v>5.4107000000000003</v>
      </c>
      <c r="AZ165" s="507">
        <f t="shared" si="160"/>
        <v>5.4107000000000003</v>
      </c>
      <c r="BA165" s="508">
        <f t="shared" si="160"/>
        <v>0</v>
      </c>
    </row>
    <row r="166" spans="1:53" ht="14.1" customHeight="1" x14ac:dyDescent="0.2">
      <c r="A166" s="591">
        <v>38</v>
      </c>
      <c r="B166" s="592">
        <v>2307</v>
      </c>
      <c r="C166" s="593">
        <v>600079911</v>
      </c>
      <c r="D166" s="592">
        <v>72743212</v>
      </c>
      <c r="E166" s="594" t="s">
        <v>167</v>
      </c>
      <c r="F166" s="591">
        <v>3143</v>
      </c>
      <c r="G166" s="210" t="s">
        <v>150</v>
      </c>
      <c r="H166" s="595" t="s">
        <v>82</v>
      </c>
      <c r="I166" s="501">
        <v>125695</v>
      </c>
      <c r="J166" s="502">
        <v>88605</v>
      </c>
      <c r="K166" s="481">
        <v>0</v>
      </c>
      <c r="L166" s="481">
        <v>0</v>
      </c>
      <c r="M166" s="481">
        <v>29948</v>
      </c>
      <c r="N166" s="502">
        <v>1772</v>
      </c>
      <c r="O166" s="502">
        <v>5370</v>
      </c>
      <c r="P166" s="418">
        <v>0.37</v>
      </c>
      <c r="Q166" s="503">
        <v>0</v>
      </c>
      <c r="R166" s="504">
        <v>0.37</v>
      </c>
      <c r="S166" s="505">
        <v>0</v>
      </c>
      <c r="T166" s="492">
        <v>0</v>
      </c>
      <c r="U166" s="492">
        <v>0</v>
      </c>
      <c r="V166" s="492">
        <v>0</v>
      </c>
      <c r="W166" s="492">
        <f>SUM(S166:V166)</f>
        <v>0</v>
      </c>
      <c r="X166" s="492">
        <v>0</v>
      </c>
      <c r="Y166" s="492">
        <v>0</v>
      </c>
      <c r="Z166" s="492">
        <f>SUM(X166:Y166)</f>
        <v>0</v>
      </c>
      <c r="AA166" s="492">
        <f>W166+Z166</f>
        <v>0</v>
      </c>
      <c r="AB166" s="179">
        <f t="shared" si="141"/>
        <v>0</v>
      </c>
      <c r="AC166" s="755">
        <f>ROUND(W166*2%,0)</f>
        <v>0</v>
      </c>
      <c r="AD166" s="492">
        <v>0</v>
      </c>
      <c r="AE166" s="492">
        <v>0</v>
      </c>
      <c r="AF166" s="492">
        <f t="shared" si="142"/>
        <v>0</v>
      </c>
      <c r="AG166" s="492">
        <f t="shared" si="143"/>
        <v>0</v>
      </c>
      <c r="AH166" s="507">
        <v>0</v>
      </c>
      <c r="AI166" s="507">
        <v>0</v>
      </c>
      <c r="AJ166" s="507">
        <v>0</v>
      </c>
      <c r="AK166" s="507">
        <v>0</v>
      </c>
      <c r="AL166" s="507">
        <v>0</v>
      </c>
      <c r="AM166" s="507">
        <v>0</v>
      </c>
      <c r="AN166" s="507">
        <v>0</v>
      </c>
      <c r="AO166" s="507">
        <f>AH166+AJ166+AK166+AM166</f>
        <v>0</v>
      </c>
      <c r="AP166" s="507">
        <f>AI166+AL166+AN166</f>
        <v>0</v>
      </c>
      <c r="AQ166" s="508">
        <f t="shared" si="144"/>
        <v>0</v>
      </c>
      <c r="AR166" s="505">
        <f>I166+AG166</f>
        <v>125695</v>
      </c>
      <c r="AS166" s="492">
        <f>J166+W166</f>
        <v>88605</v>
      </c>
      <c r="AT166" s="492">
        <f>K166+Z166</f>
        <v>0</v>
      </c>
      <c r="AU166" s="492">
        <f>L166</f>
        <v>0</v>
      </c>
      <c r="AV166" s="492">
        <f t="shared" si="159"/>
        <v>29948</v>
      </c>
      <c r="AW166" s="492">
        <f t="shared" si="159"/>
        <v>1772</v>
      </c>
      <c r="AX166" s="492">
        <f>O166+AF166</f>
        <v>5370</v>
      </c>
      <c r="AY166" s="507">
        <f>P166+AQ166</f>
        <v>0.37</v>
      </c>
      <c r="AZ166" s="507">
        <f t="shared" si="160"/>
        <v>0</v>
      </c>
      <c r="BA166" s="508">
        <f t="shared" si="160"/>
        <v>0.37</v>
      </c>
    </row>
    <row r="167" spans="1:53" ht="14.1" customHeight="1" x14ac:dyDescent="0.2">
      <c r="A167" s="591">
        <v>38</v>
      </c>
      <c r="B167" s="592">
        <v>2307</v>
      </c>
      <c r="C167" s="593">
        <v>600079911</v>
      </c>
      <c r="D167" s="592">
        <v>72743212</v>
      </c>
      <c r="E167" s="594" t="s">
        <v>167</v>
      </c>
      <c r="F167" s="591">
        <v>3143</v>
      </c>
      <c r="G167" s="210" t="s">
        <v>168</v>
      </c>
      <c r="H167" s="595" t="s">
        <v>82</v>
      </c>
      <c r="I167" s="501">
        <v>336984</v>
      </c>
      <c r="J167" s="502">
        <v>247440</v>
      </c>
      <c r="K167" s="481">
        <v>0</v>
      </c>
      <c r="L167" s="481">
        <v>0</v>
      </c>
      <c r="M167" s="481">
        <v>83635</v>
      </c>
      <c r="N167" s="502">
        <v>4949</v>
      </c>
      <c r="O167" s="502">
        <v>960</v>
      </c>
      <c r="P167" s="418">
        <v>0.57000000000000006</v>
      </c>
      <c r="Q167" s="503">
        <v>0.5</v>
      </c>
      <c r="R167" s="504">
        <v>7.0000000000000007E-2</v>
      </c>
      <c r="S167" s="505">
        <v>0</v>
      </c>
      <c r="T167" s="492">
        <v>0</v>
      </c>
      <c r="U167" s="492">
        <v>0</v>
      </c>
      <c r="V167" s="492">
        <v>0</v>
      </c>
      <c r="W167" s="492">
        <f>SUM(S167:V167)</f>
        <v>0</v>
      </c>
      <c r="X167" s="492">
        <v>0</v>
      </c>
      <c r="Y167" s="492">
        <v>0</v>
      </c>
      <c r="Z167" s="492">
        <f>SUM(X167:Y167)</f>
        <v>0</v>
      </c>
      <c r="AA167" s="492">
        <f>W167+Z167</f>
        <v>0</v>
      </c>
      <c r="AB167" s="179">
        <f t="shared" si="141"/>
        <v>0</v>
      </c>
      <c r="AC167" s="755">
        <f>ROUND(W167*2%,0)</f>
        <v>0</v>
      </c>
      <c r="AD167" s="492">
        <v>0</v>
      </c>
      <c r="AE167" s="492">
        <v>0</v>
      </c>
      <c r="AF167" s="492">
        <f t="shared" si="142"/>
        <v>0</v>
      </c>
      <c r="AG167" s="492">
        <f t="shared" si="143"/>
        <v>0</v>
      </c>
      <c r="AH167" s="507">
        <v>0</v>
      </c>
      <c r="AI167" s="507">
        <v>0</v>
      </c>
      <c r="AJ167" s="507">
        <v>0</v>
      </c>
      <c r="AK167" s="507">
        <v>0</v>
      </c>
      <c r="AL167" s="507">
        <v>0</v>
      </c>
      <c r="AM167" s="507">
        <v>0</v>
      </c>
      <c r="AN167" s="507">
        <v>0</v>
      </c>
      <c r="AO167" s="507">
        <f>AH167+AJ167+AK167+AM167</f>
        <v>0</v>
      </c>
      <c r="AP167" s="507">
        <f>AI167+AL167+AN167</f>
        <v>0</v>
      </c>
      <c r="AQ167" s="508">
        <f t="shared" si="144"/>
        <v>0</v>
      </c>
      <c r="AR167" s="505">
        <f>I167+AG167</f>
        <v>336984</v>
      </c>
      <c r="AS167" s="492">
        <f>J167+W167</f>
        <v>247440</v>
      </c>
      <c r="AT167" s="492">
        <f>K167+Z167</f>
        <v>0</v>
      </c>
      <c r="AU167" s="492">
        <f>L167</f>
        <v>0</v>
      </c>
      <c r="AV167" s="492">
        <f t="shared" si="159"/>
        <v>83635</v>
      </c>
      <c r="AW167" s="492">
        <f t="shared" si="159"/>
        <v>4949</v>
      </c>
      <c r="AX167" s="492">
        <f>O167+AF167</f>
        <v>960</v>
      </c>
      <c r="AY167" s="507">
        <f>P167+AQ167</f>
        <v>0.57000000000000006</v>
      </c>
      <c r="AZ167" s="507">
        <f t="shared" si="160"/>
        <v>0.5</v>
      </c>
      <c r="BA167" s="508">
        <f t="shared" si="160"/>
        <v>7.0000000000000007E-2</v>
      </c>
    </row>
    <row r="168" spans="1:53" ht="14.1" customHeight="1" x14ac:dyDescent="0.2">
      <c r="A168" s="182">
        <v>38</v>
      </c>
      <c r="B168" s="180">
        <v>2307</v>
      </c>
      <c r="C168" s="181">
        <v>600079911</v>
      </c>
      <c r="D168" s="180">
        <v>72743212</v>
      </c>
      <c r="E168" s="584" t="s">
        <v>169</v>
      </c>
      <c r="F168" s="182"/>
      <c r="G168" s="584"/>
      <c r="H168" s="585"/>
      <c r="I168" s="586">
        <v>44929090</v>
      </c>
      <c r="J168" s="587">
        <v>31778756</v>
      </c>
      <c r="K168" s="587">
        <v>196020</v>
      </c>
      <c r="L168" s="587">
        <v>98420</v>
      </c>
      <c r="M168" s="587">
        <v>10774209</v>
      </c>
      <c r="N168" s="587">
        <v>635575</v>
      </c>
      <c r="O168" s="587">
        <v>1544530</v>
      </c>
      <c r="P168" s="588">
        <v>61.636699999999998</v>
      </c>
      <c r="Q168" s="588">
        <v>49.857900000000001</v>
      </c>
      <c r="R168" s="590">
        <v>11.778799999999999</v>
      </c>
      <c r="S168" s="589">
        <f t="shared" ref="S168:BA168" si="161">SUM(S163:S167)</f>
        <v>0</v>
      </c>
      <c r="T168" s="587">
        <f t="shared" si="161"/>
        <v>-91976</v>
      </c>
      <c r="U168" s="587">
        <f t="shared" si="161"/>
        <v>0</v>
      </c>
      <c r="V168" s="587">
        <f t="shared" si="161"/>
        <v>0</v>
      </c>
      <c r="W168" s="587">
        <f t="shared" si="161"/>
        <v>-91976</v>
      </c>
      <c r="X168" s="587">
        <f t="shared" si="161"/>
        <v>0</v>
      </c>
      <c r="Y168" s="587">
        <f t="shared" si="161"/>
        <v>0</v>
      </c>
      <c r="Z168" s="587">
        <f t="shared" si="161"/>
        <v>0</v>
      </c>
      <c r="AA168" s="587">
        <f t="shared" si="161"/>
        <v>-91976</v>
      </c>
      <c r="AB168" s="587">
        <f t="shared" si="161"/>
        <v>-31088</v>
      </c>
      <c r="AC168" s="589">
        <f t="shared" si="161"/>
        <v>-1840</v>
      </c>
      <c r="AD168" s="587">
        <f t="shared" si="161"/>
        <v>0</v>
      </c>
      <c r="AE168" s="587">
        <f t="shared" si="161"/>
        <v>0</v>
      </c>
      <c r="AF168" s="587">
        <f t="shared" si="161"/>
        <v>0</v>
      </c>
      <c r="AG168" s="587">
        <f t="shared" si="161"/>
        <v>-124904</v>
      </c>
      <c r="AH168" s="588">
        <f t="shared" si="161"/>
        <v>0</v>
      </c>
      <c r="AI168" s="588">
        <f t="shared" si="161"/>
        <v>0</v>
      </c>
      <c r="AJ168" s="588">
        <f t="shared" si="161"/>
        <v>-0.27</v>
      </c>
      <c r="AK168" s="588">
        <f t="shared" ref="AK168:AL168" si="162">SUM(AK163:AK167)</f>
        <v>0</v>
      </c>
      <c r="AL168" s="588">
        <f t="shared" si="162"/>
        <v>0</v>
      </c>
      <c r="AM168" s="588">
        <f t="shared" si="161"/>
        <v>0</v>
      </c>
      <c r="AN168" s="588">
        <f t="shared" si="161"/>
        <v>0</v>
      </c>
      <c r="AO168" s="588">
        <f t="shared" si="161"/>
        <v>-0.27</v>
      </c>
      <c r="AP168" s="588">
        <f t="shared" si="161"/>
        <v>0</v>
      </c>
      <c r="AQ168" s="590">
        <f t="shared" si="161"/>
        <v>-0.27</v>
      </c>
      <c r="AR168" s="589">
        <f t="shared" si="161"/>
        <v>44804186</v>
      </c>
      <c r="AS168" s="587">
        <f t="shared" si="161"/>
        <v>31686780</v>
      </c>
      <c r="AT168" s="587">
        <f t="shared" si="161"/>
        <v>196020</v>
      </c>
      <c r="AU168" s="587">
        <f t="shared" si="161"/>
        <v>98420</v>
      </c>
      <c r="AV168" s="587">
        <f t="shared" si="161"/>
        <v>10743121</v>
      </c>
      <c r="AW168" s="587">
        <f t="shared" si="161"/>
        <v>633735</v>
      </c>
      <c r="AX168" s="587">
        <f t="shared" si="161"/>
        <v>1544530</v>
      </c>
      <c r="AY168" s="588">
        <f t="shared" si="161"/>
        <v>61.366700000000002</v>
      </c>
      <c r="AZ168" s="588">
        <f t="shared" si="161"/>
        <v>49.587899999999998</v>
      </c>
      <c r="BA168" s="590">
        <f t="shared" si="161"/>
        <v>11.778799999999999</v>
      </c>
    </row>
    <row r="169" spans="1:53" ht="14.1" customHeight="1" x14ac:dyDescent="0.2">
      <c r="A169" s="591">
        <v>39</v>
      </c>
      <c r="B169" s="592">
        <v>2478</v>
      </c>
      <c r="C169" s="593">
        <v>600079929</v>
      </c>
      <c r="D169" s="592">
        <v>72743379</v>
      </c>
      <c r="E169" s="594" t="s">
        <v>170</v>
      </c>
      <c r="F169" s="591">
        <v>3113</v>
      </c>
      <c r="G169" s="594" t="s">
        <v>148</v>
      </c>
      <c r="H169" s="595" t="s">
        <v>86</v>
      </c>
      <c r="I169" s="501">
        <v>28359596</v>
      </c>
      <c r="J169" s="417">
        <v>19966655</v>
      </c>
      <c r="K169" s="526">
        <v>269538</v>
      </c>
      <c r="L169" s="526">
        <v>239538</v>
      </c>
      <c r="M169" s="481">
        <v>6758870</v>
      </c>
      <c r="N169" s="502">
        <v>399333</v>
      </c>
      <c r="O169" s="417">
        <v>965200</v>
      </c>
      <c r="P169" s="418">
        <v>38.8078</v>
      </c>
      <c r="Q169" s="422">
        <v>30.245200000000001</v>
      </c>
      <c r="R169" s="692">
        <v>8.5625999999999998</v>
      </c>
      <c r="S169" s="505">
        <v>0</v>
      </c>
      <c r="T169" s="492">
        <v>0</v>
      </c>
      <c r="U169" s="492">
        <v>261392</v>
      </c>
      <c r="V169" s="492">
        <v>0</v>
      </c>
      <c r="W169" s="492">
        <f>SUM(S169:V169)</f>
        <v>261392</v>
      </c>
      <c r="X169" s="492">
        <v>0</v>
      </c>
      <c r="Y169" s="492">
        <v>0</v>
      </c>
      <c r="Z169" s="492">
        <f>SUM(X169:Y169)</f>
        <v>0</v>
      </c>
      <c r="AA169" s="492">
        <f>W169+Z169</f>
        <v>261392</v>
      </c>
      <c r="AB169" s="179">
        <f t="shared" si="141"/>
        <v>88350</v>
      </c>
      <c r="AC169" s="755">
        <f>ROUND(W169*2%,0)</f>
        <v>5228</v>
      </c>
      <c r="AD169" s="492">
        <v>0</v>
      </c>
      <c r="AE169" s="492">
        <v>0</v>
      </c>
      <c r="AF169" s="492">
        <f t="shared" si="142"/>
        <v>0</v>
      </c>
      <c r="AG169" s="492">
        <f t="shared" si="143"/>
        <v>354970</v>
      </c>
      <c r="AH169" s="507">
        <v>0</v>
      </c>
      <c r="AI169" s="507">
        <v>0</v>
      </c>
      <c r="AJ169" s="507">
        <v>0</v>
      </c>
      <c r="AK169" s="507">
        <v>0.45</v>
      </c>
      <c r="AL169" s="507">
        <v>0</v>
      </c>
      <c r="AM169" s="507">
        <v>0</v>
      </c>
      <c r="AN169" s="507">
        <v>0</v>
      </c>
      <c r="AO169" s="507">
        <f>AH169+AJ169+AK169+AM169</f>
        <v>0.45</v>
      </c>
      <c r="AP169" s="507">
        <f>AI169+AL169+AN169</f>
        <v>0</v>
      </c>
      <c r="AQ169" s="508">
        <f t="shared" si="144"/>
        <v>0.45</v>
      </c>
      <c r="AR169" s="505">
        <f>I169+AG169</f>
        <v>28714566</v>
      </c>
      <c r="AS169" s="492">
        <f>J169+W169</f>
        <v>20228047</v>
      </c>
      <c r="AT169" s="492">
        <f>K169+Z169</f>
        <v>269538</v>
      </c>
      <c r="AU169" s="492">
        <f>L169</f>
        <v>239538</v>
      </c>
      <c r="AV169" s="492">
        <f t="shared" ref="AV169:AW173" si="163">M169+AB169</f>
        <v>6847220</v>
      </c>
      <c r="AW169" s="492">
        <f t="shared" si="163"/>
        <v>404561</v>
      </c>
      <c r="AX169" s="492">
        <f>O169+AF169</f>
        <v>965200</v>
      </c>
      <c r="AY169" s="507">
        <f>P169+AQ169</f>
        <v>39.257800000000003</v>
      </c>
      <c r="AZ169" s="507">
        <f t="shared" ref="AZ169:BA173" si="164">Q169+AO169</f>
        <v>30.6952</v>
      </c>
      <c r="BA169" s="508">
        <f t="shared" si="164"/>
        <v>8.5625999999999998</v>
      </c>
    </row>
    <row r="170" spans="1:53" ht="14.1" customHeight="1" x14ac:dyDescent="0.2">
      <c r="A170" s="591">
        <v>39</v>
      </c>
      <c r="B170" s="592">
        <v>2478</v>
      </c>
      <c r="C170" s="593">
        <v>600079929</v>
      </c>
      <c r="D170" s="592">
        <v>72743379</v>
      </c>
      <c r="E170" s="594" t="s">
        <v>170</v>
      </c>
      <c r="F170" s="591">
        <v>3113</v>
      </c>
      <c r="G170" s="210" t="s">
        <v>91</v>
      </c>
      <c r="H170" s="595" t="s">
        <v>82</v>
      </c>
      <c r="I170" s="501">
        <v>4979942</v>
      </c>
      <c r="J170" s="502">
        <v>3656106</v>
      </c>
      <c r="K170" s="481">
        <v>0</v>
      </c>
      <c r="L170" s="481">
        <v>0</v>
      </c>
      <c r="M170" s="481">
        <v>1235764</v>
      </c>
      <c r="N170" s="502">
        <v>73122</v>
      </c>
      <c r="O170" s="502">
        <v>14950</v>
      </c>
      <c r="P170" s="418">
        <v>10.67</v>
      </c>
      <c r="Q170" s="503">
        <v>10.67</v>
      </c>
      <c r="R170" s="504">
        <v>0</v>
      </c>
      <c r="S170" s="505">
        <v>0</v>
      </c>
      <c r="T170" s="492">
        <v>0</v>
      </c>
      <c r="U170" s="492">
        <v>0</v>
      </c>
      <c r="V170" s="492">
        <v>0</v>
      </c>
      <c r="W170" s="492">
        <f>SUM(S170:V170)</f>
        <v>0</v>
      </c>
      <c r="X170" s="492">
        <v>0</v>
      </c>
      <c r="Y170" s="492">
        <v>0</v>
      </c>
      <c r="Z170" s="492">
        <f>SUM(X170:Y170)</f>
        <v>0</v>
      </c>
      <c r="AA170" s="492">
        <f>W170+Z170</f>
        <v>0</v>
      </c>
      <c r="AB170" s="179">
        <f t="shared" si="141"/>
        <v>0</v>
      </c>
      <c r="AC170" s="755">
        <f>ROUND(W170*2%,0)</f>
        <v>0</v>
      </c>
      <c r="AD170" s="492">
        <v>9250</v>
      </c>
      <c r="AE170" s="492">
        <v>0</v>
      </c>
      <c r="AF170" s="492">
        <f t="shared" si="142"/>
        <v>9250</v>
      </c>
      <c r="AG170" s="492">
        <f t="shared" si="143"/>
        <v>9250</v>
      </c>
      <c r="AH170" s="507">
        <v>0</v>
      </c>
      <c r="AI170" s="507">
        <v>0</v>
      </c>
      <c r="AJ170" s="507">
        <v>0</v>
      </c>
      <c r="AK170" s="507">
        <v>0</v>
      </c>
      <c r="AL170" s="507">
        <v>0</v>
      </c>
      <c r="AM170" s="507">
        <v>0</v>
      </c>
      <c r="AN170" s="507">
        <v>0</v>
      </c>
      <c r="AO170" s="507">
        <f>AH170+AJ170+AK170+AM170</f>
        <v>0</v>
      </c>
      <c r="AP170" s="507">
        <f>AI170+AL170+AN170</f>
        <v>0</v>
      </c>
      <c r="AQ170" s="508">
        <f t="shared" si="144"/>
        <v>0</v>
      </c>
      <c r="AR170" s="505">
        <f>I170+AG170</f>
        <v>4989192</v>
      </c>
      <c r="AS170" s="492">
        <f>J170+W170</f>
        <v>3656106</v>
      </c>
      <c r="AT170" s="492">
        <f>K170+Z170</f>
        <v>0</v>
      </c>
      <c r="AU170" s="492">
        <f>L170</f>
        <v>0</v>
      </c>
      <c r="AV170" s="492">
        <f t="shared" si="163"/>
        <v>1235764</v>
      </c>
      <c r="AW170" s="492">
        <f t="shared" si="163"/>
        <v>73122</v>
      </c>
      <c r="AX170" s="492">
        <f>O170+AF170</f>
        <v>24200</v>
      </c>
      <c r="AY170" s="507">
        <f>P170+AQ170</f>
        <v>10.67</v>
      </c>
      <c r="AZ170" s="507">
        <f t="shared" si="164"/>
        <v>10.67</v>
      </c>
      <c r="BA170" s="508">
        <f t="shared" si="164"/>
        <v>0</v>
      </c>
    </row>
    <row r="171" spans="1:53" ht="14.1" customHeight="1" x14ac:dyDescent="0.2">
      <c r="A171" s="591">
        <v>39</v>
      </c>
      <c r="B171" s="592">
        <v>2478</v>
      </c>
      <c r="C171" s="593">
        <v>600079929</v>
      </c>
      <c r="D171" s="592">
        <v>72743379</v>
      </c>
      <c r="E171" s="594" t="s">
        <v>170</v>
      </c>
      <c r="F171" s="591">
        <v>3141</v>
      </c>
      <c r="G171" s="594" t="s">
        <v>88</v>
      </c>
      <c r="H171" s="595" t="s">
        <v>82</v>
      </c>
      <c r="I171" s="501">
        <v>2115910</v>
      </c>
      <c r="J171" s="502">
        <v>1538874</v>
      </c>
      <c r="K171" s="481">
        <v>5000</v>
      </c>
      <c r="L171" s="481">
        <v>0</v>
      </c>
      <c r="M171" s="481">
        <v>521829</v>
      </c>
      <c r="N171" s="502">
        <v>30777</v>
      </c>
      <c r="O171" s="502">
        <v>19430</v>
      </c>
      <c r="P171" s="418">
        <v>5.26</v>
      </c>
      <c r="Q171" s="503">
        <v>0</v>
      </c>
      <c r="R171" s="504">
        <v>5.26</v>
      </c>
      <c r="S171" s="505">
        <v>0</v>
      </c>
      <c r="T171" s="492">
        <v>0</v>
      </c>
      <c r="U171" s="492">
        <v>24415</v>
      </c>
      <c r="V171" s="492">
        <v>0</v>
      </c>
      <c r="W171" s="492">
        <f>SUM(S171:V171)</f>
        <v>24415</v>
      </c>
      <c r="X171" s="492">
        <v>0</v>
      </c>
      <c r="Y171" s="492">
        <v>0</v>
      </c>
      <c r="Z171" s="492">
        <f>SUM(X171:Y171)</f>
        <v>0</v>
      </c>
      <c r="AA171" s="492">
        <f>W171+Z171</f>
        <v>24415</v>
      </c>
      <c r="AB171" s="179">
        <f t="shared" si="141"/>
        <v>8252</v>
      </c>
      <c r="AC171" s="755">
        <f>ROUND(W171*2%,0)</f>
        <v>488</v>
      </c>
      <c r="AD171" s="492">
        <v>0</v>
      </c>
      <c r="AE171" s="492">
        <v>0</v>
      </c>
      <c r="AF171" s="492">
        <f t="shared" si="142"/>
        <v>0</v>
      </c>
      <c r="AG171" s="492">
        <f t="shared" si="143"/>
        <v>33155</v>
      </c>
      <c r="AH171" s="507">
        <v>0</v>
      </c>
      <c r="AI171" s="507">
        <v>0</v>
      </c>
      <c r="AJ171" s="507">
        <v>0</v>
      </c>
      <c r="AK171" s="507">
        <v>0</v>
      </c>
      <c r="AL171" s="507">
        <v>0.08</v>
      </c>
      <c r="AM171" s="507">
        <v>0</v>
      </c>
      <c r="AN171" s="507">
        <v>0</v>
      </c>
      <c r="AO171" s="507">
        <f>AH171+AJ171+AK171+AM171</f>
        <v>0</v>
      </c>
      <c r="AP171" s="507">
        <f>AI171+AL171+AN171</f>
        <v>0.08</v>
      </c>
      <c r="AQ171" s="508">
        <f t="shared" si="144"/>
        <v>0.08</v>
      </c>
      <c r="AR171" s="505">
        <f>I171+AG171</f>
        <v>2149065</v>
      </c>
      <c r="AS171" s="492">
        <f>J171+W171</f>
        <v>1563289</v>
      </c>
      <c r="AT171" s="492">
        <f>K171+Z171</f>
        <v>5000</v>
      </c>
      <c r="AU171" s="492">
        <f>L171</f>
        <v>0</v>
      </c>
      <c r="AV171" s="492">
        <f t="shared" si="163"/>
        <v>530081</v>
      </c>
      <c r="AW171" s="492">
        <f t="shared" si="163"/>
        <v>31265</v>
      </c>
      <c r="AX171" s="492">
        <f>O171+AF171</f>
        <v>19430</v>
      </c>
      <c r="AY171" s="507">
        <f>P171+AQ171</f>
        <v>5.34</v>
      </c>
      <c r="AZ171" s="507">
        <f t="shared" si="164"/>
        <v>0</v>
      </c>
      <c r="BA171" s="508">
        <f t="shared" si="164"/>
        <v>5.34</v>
      </c>
    </row>
    <row r="172" spans="1:53" ht="14.1" customHeight="1" x14ac:dyDescent="0.2">
      <c r="A172" s="591">
        <v>39</v>
      </c>
      <c r="B172" s="592">
        <v>2478</v>
      </c>
      <c r="C172" s="593">
        <v>600079929</v>
      </c>
      <c r="D172" s="592">
        <v>72743379</v>
      </c>
      <c r="E172" s="594" t="s">
        <v>170</v>
      </c>
      <c r="F172" s="591">
        <v>3143</v>
      </c>
      <c r="G172" s="210" t="s">
        <v>149</v>
      </c>
      <c r="H172" s="595" t="s">
        <v>86</v>
      </c>
      <c r="I172" s="501">
        <v>3035451</v>
      </c>
      <c r="J172" s="417">
        <v>2205678</v>
      </c>
      <c r="K172" s="526">
        <v>30000</v>
      </c>
      <c r="L172" s="526">
        <v>0</v>
      </c>
      <c r="M172" s="481">
        <v>755659</v>
      </c>
      <c r="N172" s="502">
        <v>44114</v>
      </c>
      <c r="O172" s="502">
        <v>0</v>
      </c>
      <c r="P172" s="418">
        <v>5.1132</v>
      </c>
      <c r="Q172" s="422">
        <v>5.1132</v>
      </c>
      <c r="R172" s="504">
        <v>0</v>
      </c>
      <c r="S172" s="505">
        <v>0</v>
      </c>
      <c r="T172" s="492">
        <v>0</v>
      </c>
      <c r="U172" s="492">
        <v>67042</v>
      </c>
      <c r="V172" s="492">
        <v>0</v>
      </c>
      <c r="W172" s="492">
        <f>SUM(S172:V172)</f>
        <v>67042</v>
      </c>
      <c r="X172" s="492">
        <v>0</v>
      </c>
      <c r="Y172" s="492">
        <v>0</v>
      </c>
      <c r="Z172" s="492">
        <f>SUM(X172:Y172)</f>
        <v>0</v>
      </c>
      <c r="AA172" s="492">
        <f>W172+Z172</f>
        <v>67042</v>
      </c>
      <c r="AB172" s="179">
        <f t="shared" si="141"/>
        <v>22660</v>
      </c>
      <c r="AC172" s="755">
        <f>ROUND(W172*2%,0)</f>
        <v>1341</v>
      </c>
      <c r="AD172" s="492">
        <v>0</v>
      </c>
      <c r="AE172" s="492">
        <v>0</v>
      </c>
      <c r="AF172" s="492">
        <f t="shared" si="142"/>
        <v>0</v>
      </c>
      <c r="AG172" s="492">
        <f t="shared" si="143"/>
        <v>91043</v>
      </c>
      <c r="AH172" s="507">
        <v>0</v>
      </c>
      <c r="AI172" s="507">
        <v>0</v>
      </c>
      <c r="AJ172" s="507">
        <v>0</v>
      </c>
      <c r="AK172" s="507">
        <v>0.15</v>
      </c>
      <c r="AL172" s="507">
        <v>0</v>
      </c>
      <c r="AM172" s="507">
        <v>0</v>
      </c>
      <c r="AN172" s="507">
        <v>0</v>
      </c>
      <c r="AO172" s="507">
        <f>AH172+AJ172+AK172+AM172</f>
        <v>0.15</v>
      </c>
      <c r="AP172" s="507">
        <f>AI172+AL172+AN172</f>
        <v>0</v>
      </c>
      <c r="AQ172" s="508">
        <f t="shared" si="144"/>
        <v>0.15</v>
      </c>
      <c r="AR172" s="505">
        <f>I172+AG172</f>
        <v>3126494</v>
      </c>
      <c r="AS172" s="492">
        <f>J172+W172</f>
        <v>2272720</v>
      </c>
      <c r="AT172" s="492">
        <f>K172+Z172</f>
        <v>30000</v>
      </c>
      <c r="AU172" s="492">
        <f>L172</f>
        <v>0</v>
      </c>
      <c r="AV172" s="492">
        <f t="shared" si="163"/>
        <v>778319</v>
      </c>
      <c r="AW172" s="492">
        <f t="shared" si="163"/>
        <v>45455</v>
      </c>
      <c r="AX172" s="492">
        <f>O172+AF172</f>
        <v>0</v>
      </c>
      <c r="AY172" s="507">
        <f>P172+AQ172</f>
        <v>5.2632000000000003</v>
      </c>
      <c r="AZ172" s="507">
        <f t="shared" si="164"/>
        <v>5.2632000000000003</v>
      </c>
      <c r="BA172" s="508">
        <f t="shared" si="164"/>
        <v>0</v>
      </c>
    </row>
    <row r="173" spans="1:53" ht="14.1" customHeight="1" x14ac:dyDescent="0.2">
      <c r="A173" s="591">
        <v>39</v>
      </c>
      <c r="B173" s="592">
        <v>2478</v>
      </c>
      <c r="C173" s="593">
        <v>600079929</v>
      </c>
      <c r="D173" s="592">
        <v>72743379</v>
      </c>
      <c r="E173" s="594" t="s">
        <v>170</v>
      </c>
      <c r="F173" s="591">
        <v>3143</v>
      </c>
      <c r="G173" s="210" t="s">
        <v>150</v>
      </c>
      <c r="H173" s="595" t="s">
        <v>82</v>
      </c>
      <c r="I173" s="501">
        <v>97607</v>
      </c>
      <c r="J173" s="502">
        <v>68805</v>
      </c>
      <c r="K173" s="481">
        <v>0</v>
      </c>
      <c r="L173" s="481">
        <v>0</v>
      </c>
      <c r="M173" s="481">
        <v>23256</v>
      </c>
      <c r="N173" s="502">
        <v>1376</v>
      </c>
      <c r="O173" s="502">
        <v>4170</v>
      </c>
      <c r="P173" s="418">
        <v>0.28999999999999998</v>
      </c>
      <c r="Q173" s="503">
        <v>0</v>
      </c>
      <c r="R173" s="504">
        <v>0.28999999999999998</v>
      </c>
      <c r="S173" s="505">
        <v>0</v>
      </c>
      <c r="T173" s="492">
        <v>0</v>
      </c>
      <c r="U173" s="492">
        <v>0</v>
      </c>
      <c r="V173" s="492">
        <v>0</v>
      </c>
      <c r="W173" s="492">
        <f>SUM(S173:V173)</f>
        <v>0</v>
      </c>
      <c r="X173" s="492">
        <v>0</v>
      </c>
      <c r="Y173" s="492">
        <v>0</v>
      </c>
      <c r="Z173" s="492">
        <f>SUM(X173:Y173)</f>
        <v>0</v>
      </c>
      <c r="AA173" s="492">
        <f>W173+Z173</f>
        <v>0</v>
      </c>
      <c r="AB173" s="179">
        <f t="shared" si="141"/>
        <v>0</v>
      </c>
      <c r="AC173" s="755">
        <f>ROUND(W173*2%,0)</f>
        <v>0</v>
      </c>
      <c r="AD173" s="492">
        <v>0</v>
      </c>
      <c r="AE173" s="492">
        <v>0</v>
      </c>
      <c r="AF173" s="492">
        <f t="shared" si="142"/>
        <v>0</v>
      </c>
      <c r="AG173" s="492">
        <f t="shared" si="143"/>
        <v>0</v>
      </c>
      <c r="AH173" s="507">
        <v>0</v>
      </c>
      <c r="AI173" s="507">
        <v>0</v>
      </c>
      <c r="AJ173" s="507">
        <v>0</v>
      </c>
      <c r="AK173" s="507">
        <v>0</v>
      </c>
      <c r="AL173" s="507">
        <v>0</v>
      </c>
      <c r="AM173" s="507">
        <v>0</v>
      </c>
      <c r="AN173" s="507">
        <v>0</v>
      </c>
      <c r="AO173" s="507">
        <f>AH173+AJ173+AK173+AM173</f>
        <v>0</v>
      </c>
      <c r="AP173" s="507">
        <f>AI173+AL173+AN173</f>
        <v>0</v>
      </c>
      <c r="AQ173" s="508">
        <f t="shared" si="144"/>
        <v>0</v>
      </c>
      <c r="AR173" s="505">
        <f>I173+AG173</f>
        <v>97607</v>
      </c>
      <c r="AS173" s="492">
        <f>J173+W173</f>
        <v>68805</v>
      </c>
      <c r="AT173" s="492">
        <f>K173+Z173</f>
        <v>0</v>
      </c>
      <c r="AU173" s="492">
        <f>L173</f>
        <v>0</v>
      </c>
      <c r="AV173" s="492">
        <f t="shared" si="163"/>
        <v>23256</v>
      </c>
      <c r="AW173" s="492">
        <f t="shared" si="163"/>
        <v>1376</v>
      </c>
      <c r="AX173" s="492">
        <f>O173+AF173</f>
        <v>4170</v>
      </c>
      <c r="AY173" s="507">
        <f>P173+AQ173</f>
        <v>0.28999999999999998</v>
      </c>
      <c r="AZ173" s="507">
        <f t="shared" si="164"/>
        <v>0</v>
      </c>
      <c r="BA173" s="508">
        <f t="shared" si="164"/>
        <v>0.28999999999999998</v>
      </c>
    </row>
    <row r="174" spans="1:53" ht="14.1" customHeight="1" x14ac:dyDescent="0.2">
      <c r="A174" s="182">
        <v>39</v>
      </c>
      <c r="B174" s="180">
        <v>2478</v>
      </c>
      <c r="C174" s="181">
        <v>600079929</v>
      </c>
      <c r="D174" s="180">
        <v>72743379</v>
      </c>
      <c r="E174" s="584" t="s">
        <v>171</v>
      </c>
      <c r="F174" s="182"/>
      <c r="G174" s="584"/>
      <c r="H174" s="585"/>
      <c r="I174" s="586">
        <v>38588506</v>
      </c>
      <c r="J174" s="587">
        <v>27436118</v>
      </c>
      <c r="K174" s="587">
        <v>304538</v>
      </c>
      <c r="L174" s="587">
        <v>239538</v>
      </c>
      <c r="M174" s="587">
        <v>9295378</v>
      </c>
      <c r="N174" s="587">
        <v>548722</v>
      </c>
      <c r="O174" s="587">
        <v>1003750</v>
      </c>
      <c r="P174" s="588">
        <v>60.140999999999998</v>
      </c>
      <c r="Q174" s="588">
        <v>46.028399999999998</v>
      </c>
      <c r="R174" s="590">
        <v>14.112599999999999</v>
      </c>
      <c r="S174" s="589">
        <f t="shared" ref="S174:BA174" si="165">SUM(S169:S173)</f>
        <v>0</v>
      </c>
      <c r="T174" s="587">
        <f t="shared" si="165"/>
        <v>0</v>
      </c>
      <c r="U174" s="587">
        <f t="shared" si="165"/>
        <v>352849</v>
      </c>
      <c r="V174" s="587">
        <f t="shared" si="165"/>
        <v>0</v>
      </c>
      <c r="W174" s="587">
        <f t="shared" si="165"/>
        <v>352849</v>
      </c>
      <c r="X174" s="587">
        <f t="shared" si="165"/>
        <v>0</v>
      </c>
      <c r="Y174" s="587">
        <f t="shared" si="165"/>
        <v>0</v>
      </c>
      <c r="Z174" s="587">
        <f t="shared" si="165"/>
        <v>0</v>
      </c>
      <c r="AA174" s="587">
        <f t="shared" si="165"/>
        <v>352849</v>
      </c>
      <c r="AB174" s="587">
        <f t="shared" si="165"/>
        <v>119262</v>
      </c>
      <c r="AC174" s="589">
        <f t="shared" si="165"/>
        <v>7057</v>
      </c>
      <c r="AD174" s="587">
        <f t="shared" si="165"/>
        <v>9250</v>
      </c>
      <c r="AE174" s="587">
        <f t="shared" si="165"/>
        <v>0</v>
      </c>
      <c r="AF174" s="587">
        <f t="shared" si="165"/>
        <v>9250</v>
      </c>
      <c r="AG174" s="587">
        <f t="shared" si="165"/>
        <v>488418</v>
      </c>
      <c r="AH174" s="588">
        <f t="shared" si="165"/>
        <v>0</v>
      </c>
      <c r="AI174" s="588">
        <f t="shared" si="165"/>
        <v>0</v>
      </c>
      <c r="AJ174" s="588">
        <f t="shared" si="165"/>
        <v>0</v>
      </c>
      <c r="AK174" s="588">
        <f t="shared" ref="AK174:AL174" si="166">SUM(AK169:AK173)</f>
        <v>0.6</v>
      </c>
      <c r="AL174" s="588">
        <f t="shared" si="166"/>
        <v>0.08</v>
      </c>
      <c r="AM174" s="588">
        <f t="shared" si="165"/>
        <v>0</v>
      </c>
      <c r="AN174" s="588">
        <f t="shared" si="165"/>
        <v>0</v>
      </c>
      <c r="AO174" s="588">
        <f t="shared" si="165"/>
        <v>0.6</v>
      </c>
      <c r="AP174" s="588">
        <f t="shared" si="165"/>
        <v>0.08</v>
      </c>
      <c r="AQ174" s="590">
        <f t="shared" si="165"/>
        <v>0.68</v>
      </c>
      <c r="AR174" s="589">
        <f t="shared" si="165"/>
        <v>39076924</v>
      </c>
      <c r="AS174" s="587">
        <f t="shared" si="165"/>
        <v>27788967</v>
      </c>
      <c r="AT174" s="587">
        <f t="shared" si="165"/>
        <v>304538</v>
      </c>
      <c r="AU174" s="587">
        <f t="shared" si="165"/>
        <v>239538</v>
      </c>
      <c r="AV174" s="587">
        <f t="shared" si="165"/>
        <v>9414640</v>
      </c>
      <c r="AW174" s="587">
        <f t="shared" si="165"/>
        <v>555779</v>
      </c>
      <c r="AX174" s="587">
        <f t="shared" si="165"/>
        <v>1013000</v>
      </c>
      <c r="AY174" s="588">
        <f t="shared" si="165"/>
        <v>60.821000000000005</v>
      </c>
      <c r="AZ174" s="588">
        <f t="shared" si="165"/>
        <v>46.628399999999999</v>
      </c>
      <c r="BA174" s="590">
        <f t="shared" si="165"/>
        <v>14.192599999999999</v>
      </c>
    </row>
    <row r="175" spans="1:53" ht="14.1" customHeight="1" x14ac:dyDescent="0.2">
      <c r="A175" s="591">
        <v>40</v>
      </c>
      <c r="B175" s="592">
        <v>2465</v>
      </c>
      <c r="C175" s="593">
        <v>650018273</v>
      </c>
      <c r="D175" s="592">
        <v>72741791</v>
      </c>
      <c r="E175" s="594" t="s">
        <v>172</v>
      </c>
      <c r="F175" s="591">
        <v>3111</v>
      </c>
      <c r="G175" s="594" t="s">
        <v>85</v>
      </c>
      <c r="H175" s="595" t="s">
        <v>86</v>
      </c>
      <c r="I175" s="501">
        <v>3045591</v>
      </c>
      <c r="J175" s="417">
        <v>2206046</v>
      </c>
      <c r="K175" s="526">
        <v>10000</v>
      </c>
      <c r="L175" s="526">
        <v>0</v>
      </c>
      <c r="M175" s="481">
        <v>749024</v>
      </c>
      <c r="N175" s="502">
        <v>44121</v>
      </c>
      <c r="O175" s="417">
        <v>36400</v>
      </c>
      <c r="P175" s="418">
        <v>5.9876000000000005</v>
      </c>
      <c r="Q175" s="422">
        <v>4.6048</v>
      </c>
      <c r="R175" s="692">
        <v>1.3828</v>
      </c>
      <c r="S175" s="505">
        <v>0</v>
      </c>
      <c r="T175" s="492">
        <v>0</v>
      </c>
      <c r="U175" s="492">
        <v>411109</v>
      </c>
      <c r="V175" s="492">
        <v>0</v>
      </c>
      <c r="W175" s="492">
        <f t="shared" ref="W175:W180" si="167">SUM(S175:V175)</f>
        <v>411109</v>
      </c>
      <c r="X175" s="492">
        <v>0</v>
      </c>
      <c r="Y175" s="492">
        <v>0</v>
      </c>
      <c r="Z175" s="492">
        <f t="shared" ref="Z175:Z180" si="168">SUM(X175:Y175)</f>
        <v>0</v>
      </c>
      <c r="AA175" s="492">
        <f t="shared" ref="AA175:AA180" si="169">W175+Z175</f>
        <v>411109</v>
      </c>
      <c r="AB175" s="179">
        <f t="shared" si="141"/>
        <v>138955</v>
      </c>
      <c r="AC175" s="755">
        <f t="shared" ref="AC175:AC180" si="170">ROUND(W175*2%,0)</f>
        <v>8222</v>
      </c>
      <c r="AD175" s="492">
        <v>0</v>
      </c>
      <c r="AE175" s="492">
        <v>0</v>
      </c>
      <c r="AF175" s="492">
        <f t="shared" si="142"/>
        <v>0</v>
      </c>
      <c r="AG175" s="492">
        <f t="shared" si="143"/>
        <v>558286</v>
      </c>
      <c r="AH175" s="507">
        <v>0</v>
      </c>
      <c r="AI175" s="507">
        <v>0</v>
      </c>
      <c r="AJ175" s="507">
        <v>0</v>
      </c>
      <c r="AK175" s="507">
        <v>1</v>
      </c>
      <c r="AL175" s="507">
        <v>0</v>
      </c>
      <c r="AM175" s="507">
        <v>0</v>
      </c>
      <c r="AN175" s="507">
        <v>0</v>
      </c>
      <c r="AO175" s="507">
        <f t="shared" ref="AO175:AO180" si="171">AH175+AJ175+AK175+AM175</f>
        <v>1</v>
      </c>
      <c r="AP175" s="507">
        <f t="shared" ref="AP175:AP180" si="172">AI175+AL175+AN175</f>
        <v>0</v>
      </c>
      <c r="AQ175" s="508">
        <f t="shared" si="144"/>
        <v>1</v>
      </c>
      <c r="AR175" s="505">
        <f t="shared" ref="AR175:AR180" si="173">I175+AG175</f>
        <v>3603877</v>
      </c>
      <c r="AS175" s="492">
        <f t="shared" ref="AS175:AS180" si="174">J175+W175</f>
        <v>2617155</v>
      </c>
      <c r="AT175" s="492">
        <f t="shared" ref="AT175:AT180" si="175">K175+Z175</f>
        <v>10000</v>
      </c>
      <c r="AU175" s="492">
        <f t="shared" ref="AU175:AU180" si="176">L175</f>
        <v>0</v>
      </c>
      <c r="AV175" s="492">
        <f t="shared" ref="AV175:AW180" si="177">M175+AB175</f>
        <v>887979</v>
      </c>
      <c r="AW175" s="492">
        <f t="shared" si="177"/>
        <v>52343</v>
      </c>
      <c r="AX175" s="492">
        <f t="shared" ref="AX175:AX180" si="178">O175+AF175</f>
        <v>36400</v>
      </c>
      <c r="AY175" s="507">
        <f t="shared" ref="AY175:AY180" si="179">P175+AQ175</f>
        <v>6.9876000000000005</v>
      </c>
      <c r="AZ175" s="507">
        <f t="shared" ref="AZ175:BA180" si="180">Q175+AO175</f>
        <v>5.6048</v>
      </c>
      <c r="BA175" s="508">
        <f t="shared" si="180"/>
        <v>1.3828</v>
      </c>
    </row>
    <row r="176" spans="1:53" ht="14.1" customHeight="1" x14ac:dyDescent="0.2">
      <c r="A176" s="591">
        <v>40</v>
      </c>
      <c r="B176" s="592">
        <v>2465</v>
      </c>
      <c r="C176" s="593">
        <v>650018273</v>
      </c>
      <c r="D176" s="592">
        <v>72741791</v>
      </c>
      <c r="E176" s="594" t="s">
        <v>172</v>
      </c>
      <c r="F176" s="591">
        <v>3113</v>
      </c>
      <c r="G176" s="594" t="s">
        <v>148</v>
      </c>
      <c r="H176" s="595" t="s">
        <v>86</v>
      </c>
      <c r="I176" s="501">
        <v>18771563</v>
      </c>
      <c r="J176" s="417">
        <v>13261673</v>
      </c>
      <c r="K176" s="526">
        <v>110552</v>
      </c>
      <c r="L176" s="526">
        <v>40552</v>
      </c>
      <c r="M176" s="481">
        <v>4506105</v>
      </c>
      <c r="N176" s="502">
        <v>265233</v>
      </c>
      <c r="O176" s="417">
        <v>628000</v>
      </c>
      <c r="P176" s="418">
        <v>26.01</v>
      </c>
      <c r="Q176" s="422">
        <v>19.209800000000001</v>
      </c>
      <c r="R176" s="692">
        <v>6.8002000000000002</v>
      </c>
      <c r="S176" s="505">
        <v>0</v>
      </c>
      <c r="T176" s="492">
        <v>0</v>
      </c>
      <c r="U176" s="492">
        <v>0</v>
      </c>
      <c r="V176" s="492">
        <v>0</v>
      </c>
      <c r="W176" s="492">
        <f t="shared" si="167"/>
        <v>0</v>
      </c>
      <c r="X176" s="492">
        <v>0</v>
      </c>
      <c r="Y176" s="492">
        <v>0</v>
      </c>
      <c r="Z176" s="492">
        <f t="shared" si="168"/>
        <v>0</v>
      </c>
      <c r="AA176" s="492">
        <f t="shared" si="169"/>
        <v>0</v>
      </c>
      <c r="AB176" s="179">
        <f t="shared" si="141"/>
        <v>0</v>
      </c>
      <c r="AC176" s="755">
        <f t="shared" si="170"/>
        <v>0</v>
      </c>
      <c r="AD176" s="492">
        <v>0</v>
      </c>
      <c r="AE176" s="492">
        <v>0</v>
      </c>
      <c r="AF176" s="492">
        <f t="shared" si="142"/>
        <v>0</v>
      </c>
      <c r="AG176" s="492">
        <f t="shared" si="143"/>
        <v>0</v>
      </c>
      <c r="AH176" s="507">
        <v>0</v>
      </c>
      <c r="AI176" s="507">
        <v>0</v>
      </c>
      <c r="AJ176" s="507">
        <v>0</v>
      </c>
      <c r="AK176" s="507">
        <v>0</v>
      </c>
      <c r="AL176" s="507">
        <v>0</v>
      </c>
      <c r="AM176" s="507">
        <v>0</v>
      </c>
      <c r="AN176" s="507">
        <v>0</v>
      </c>
      <c r="AO176" s="507">
        <f t="shared" si="171"/>
        <v>0</v>
      </c>
      <c r="AP176" s="507">
        <f t="shared" si="172"/>
        <v>0</v>
      </c>
      <c r="AQ176" s="508">
        <f t="shared" si="144"/>
        <v>0</v>
      </c>
      <c r="AR176" s="505">
        <f t="shared" si="173"/>
        <v>18771563</v>
      </c>
      <c r="AS176" s="492">
        <f t="shared" si="174"/>
        <v>13261673</v>
      </c>
      <c r="AT176" s="492">
        <f t="shared" si="175"/>
        <v>110552</v>
      </c>
      <c r="AU176" s="492">
        <f t="shared" si="176"/>
        <v>40552</v>
      </c>
      <c r="AV176" s="492">
        <f t="shared" si="177"/>
        <v>4506105</v>
      </c>
      <c r="AW176" s="492">
        <f t="shared" si="177"/>
        <v>265233</v>
      </c>
      <c r="AX176" s="492">
        <f t="shared" si="178"/>
        <v>628000</v>
      </c>
      <c r="AY176" s="507">
        <f t="shared" si="179"/>
        <v>26.01</v>
      </c>
      <c r="AZ176" s="507">
        <f t="shared" si="180"/>
        <v>19.209800000000001</v>
      </c>
      <c r="BA176" s="508">
        <f t="shared" si="180"/>
        <v>6.8002000000000002</v>
      </c>
    </row>
    <row r="177" spans="1:53" ht="14.1" customHeight="1" x14ac:dyDescent="0.2">
      <c r="A177" s="591">
        <v>40</v>
      </c>
      <c r="B177" s="592">
        <v>2465</v>
      </c>
      <c r="C177" s="593">
        <v>650018273</v>
      </c>
      <c r="D177" s="592">
        <v>72741791</v>
      </c>
      <c r="E177" s="594" t="s">
        <v>172</v>
      </c>
      <c r="F177" s="591">
        <v>3113</v>
      </c>
      <c r="G177" s="210" t="s">
        <v>91</v>
      </c>
      <c r="H177" s="595" t="s">
        <v>82</v>
      </c>
      <c r="I177" s="501">
        <v>2403087</v>
      </c>
      <c r="J177" s="502">
        <v>1765528</v>
      </c>
      <c r="K177" s="481">
        <v>0</v>
      </c>
      <c r="L177" s="481">
        <v>0</v>
      </c>
      <c r="M177" s="481">
        <v>596748</v>
      </c>
      <c r="N177" s="502">
        <v>35311</v>
      </c>
      <c r="O177" s="502">
        <v>5500</v>
      </c>
      <c r="P177" s="418">
        <v>5.12</v>
      </c>
      <c r="Q177" s="503">
        <v>5.12</v>
      </c>
      <c r="R177" s="504">
        <v>0</v>
      </c>
      <c r="S177" s="505">
        <v>0</v>
      </c>
      <c r="T177" s="492">
        <v>42450</v>
      </c>
      <c r="U177" s="492">
        <v>0</v>
      </c>
      <c r="V177" s="492">
        <v>0</v>
      </c>
      <c r="W177" s="492">
        <f t="shared" si="167"/>
        <v>42450</v>
      </c>
      <c r="X177" s="492">
        <v>0</v>
      </c>
      <c r="Y177" s="492">
        <v>0</v>
      </c>
      <c r="Z177" s="492">
        <f t="shared" si="168"/>
        <v>0</v>
      </c>
      <c r="AA177" s="492">
        <f t="shared" si="169"/>
        <v>42450</v>
      </c>
      <c r="AB177" s="179">
        <f t="shared" si="141"/>
        <v>14348</v>
      </c>
      <c r="AC177" s="755">
        <f t="shared" si="170"/>
        <v>849</v>
      </c>
      <c r="AD177" s="492">
        <v>0</v>
      </c>
      <c r="AE177" s="492">
        <v>0</v>
      </c>
      <c r="AF177" s="492">
        <f t="shared" si="142"/>
        <v>0</v>
      </c>
      <c r="AG177" s="492">
        <f t="shared" si="143"/>
        <v>57647</v>
      </c>
      <c r="AH177" s="507">
        <v>0</v>
      </c>
      <c r="AI177" s="507">
        <v>0</v>
      </c>
      <c r="AJ177" s="507">
        <v>0.13</v>
      </c>
      <c r="AK177" s="507">
        <v>0</v>
      </c>
      <c r="AL177" s="507">
        <v>0</v>
      </c>
      <c r="AM177" s="507">
        <v>0</v>
      </c>
      <c r="AN177" s="507">
        <v>0</v>
      </c>
      <c r="AO177" s="507">
        <f t="shared" si="171"/>
        <v>0.13</v>
      </c>
      <c r="AP177" s="507">
        <f t="shared" si="172"/>
        <v>0</v>
      </c>
      <c r="AQ177" s="508">
        <f t="shared" si="144"/>
        <v>0.13</v>
      </c>
      <c r="AR177" s="505">
        <f t="shared" si="173"/>
        <v>2460734</v>
      </c>
      <c r="AS177" s="492">
        <f t="shared" si="174"/>
        <v>1807978</v>
      </c>
      <c r="AT177" s="492">
        <f t="shared" si="175"/>
        <v>0</v>
      </c>
      <c r="AU177" s="492">
        <f t="shared" si="176"/>
        <v>0</v>
      </c>
      <c r="AV177" s="492">
        <f t="shared" si="177"/>
        <v>611096</v>
      </c>
      <c r="AW177" s="492">
        <f t="shared" si="177"/>
        <v>36160</v>
      </c>
      <c r="AX177" s="492">
        <f t="shared" si="178"/>
        <v>5500</v>
      </c>
      <c r="AY177" s="507">
        <f t="shared" si="179"/>
        <v>5.25</v>
      </c>
      <c r="AZ177" s="507">
        <f t="shared" si="180"/>
        <v>5.25</v>
      </c>
      <c r="BA177" s="508">
        <f t="shared" si="180"/>
        <v>0</v>
      </c>
    </row>
    <row r="178" spans="1:53" ht="14.1" customHeight="1" x14ac:dyDescent="0.2">
      <c r="A178" s="591">
        <v>40</v>
      </c>
      <c r="B178" s="592">
        <v>2465</v>
      </c>
      <c r="C178" s="593">
        <v>650018273</v>
      </c>
      <c r="D178" s="592">
        <v>72741791</v>
      </c>
      <c r="E178" s="594" t="s">
        <v>172</v>
      </c>
      <c r="F178" s="591">
        <v>3141</v>
      </c>
      <c r="G178" s="594" t="s">
        <v>88</v>
      </c>
      <c r="H178" s="595" t="s">
        <v>82</v>
      </c>
      <c r="I178" s="501">
        <v>1043429</v>
      </c>
      <c r="J178" s="502">
        <v>745407</v>
      </c>
      <c r="K178" s="481">
        <v>15000</v>
      </c>
      <c r="L178" s="481">
        <v>0</v>
      </c>
      <c r="M178" s="481">
        <v>257018</v>
      </c>
      <c r="N178" s="502">
        <v>14908</v>
      </c>
      <c r="O178" s="502">
        <v>11096</v>
      </c>
      <c r="P178" s="418">
        <v>2.59</v>
      </c>
      <c r="Q178" s="503">
        <v>0</v>
      </c>
      <c r="R178" s="504">
        <v>2.59</v>
      </c>
      <c r="S178" s="505">
        <v>0</v>
      </c>
      <c r="T178" s="492">
        <v>0</v>
      </c>
      <c r="U178" s="492">
        <v>157636</v>
      </c>
      <c r="V178" s="492">
        <v>0</v>
      </c>
      <c r="W178" s="492">
        <f t="shared" si="167"/>
        <v>157636</v>
      </c>
      <c r="X178" s="492">
        <v>0</v>
      </c>
      <c r="Y178" s="492">
        <v>0</v>
      </c>
      <c r="Z178" s="492">
        <f t="shared" si="168"/>
        <v>0</v>
      </c>
      <c r="AA178" s="492">
        <f t="shared" si="169"/>
        <v>157636</v>
      </c>
      <c r="AB178" s="179">
        <f t="shared" si="141"/>
        <v>53281</v>
      </c>
      <c r="AC178" s="755">
        <f t="shared" si="170"/>
        <v>3153</v>
      </c>
      <c r="AD178" s="492">
        <v>0</v>
      </c>
      <c r="AE178" s="492">
        <v>0</v>
      </c>
      <c r="AF178" s="492">
        <f t="shared" si="142"/>
        <v>0</v>
      </c>
      <c r="AG178" s="492">
        <f t="shared" si="143"/>
        <v>214070</v>
      </c>
      <c r="AH178" s="507">
        <v>0</v>
      </c>
      <c r="AI178" s="507">
        <v>0</v>
      </c>
      <c r="AJ178" s="507">
        <v>0</v>
      </c>
      <c r="AK178" s="507">
        <v>0</v>
      </c>
      <c r="AL178" s="507">
        <v>0.54</v>
      </c>
      <c r="AM178" s="507">
        <v>0</v>
      </c>
      <c r="AN178" s="507">
        <v>0</v>
      </c>
      <c r="AO178" s="507">
        <f t="shared" si="171"/>
        <v>0</v>
      </c>
      <c r="AP178" s="507">
        <f t="shared" si="172"/>
        <v>0.54</v>
      </c>
      <c r="AQ178" s="508">
        <f t="shared" si="144"/>
        <v>0.54</v>
      </c>
      <c r="AR178" s="505">
        <f t="shared" si="173"/>
        <v>1257499</v>
      </c>
      <c r="AS178" s="492">
        <f t="shared" si="174"/>
        <v>903043</v>
      </c>
      <c r="AT178" s="492">
        <f t="shared" si="175"/>
        <v>15000</v>
      </c>
      <c r="AU178" s="492">
        <f t="shared" si="176"/>
        <v>0</v>
      </c>
      <c r="AV178" s="492">
        <f t="shared" si="177"/>
        <v>310299</v>
      </c>
      <c r="AW178" s="492">
        <f t="shared" si="177"/>
        <v>18061</v>
      </c>
      <c r="AX178" s="492">
        <f t="shared" si="178"/>
        <v>11096</v>
      </c>
      <c r="AY178" s="507">
        <f t="shared" si="179"/>
        <v>3.13</v>
      </c>
      <c r="AZ178" s="507">
        <f t="shared" si="180"/>
        <v>0</v>
      </c>
      <c r="BA178" s="508">
        <f t="shared" si="180"/>
        <v>3.13</v>
      </c>
    </row>
    <row r="179" spans="1:53" ht="14.1" customHeight="1" x14ac:dyDescent="0.2">
      <c r="A179" s="591">
        <v>40</v>
      </c>
      <c r="B179" s="592">
        <v>2465</v>
      </c>
      <c r="C179" s="593">
        <v>650018273</v>
      </c>
      <c r="D179" s="592">
        <v>72741791</v>
      </c>
      <c r="E179" s="594" t="s">
        <v>172</v>
      </c>
      <c r="F179" s="591">
        <v>3143</v>
      </c>
      <c r="G179" s="210" t="s">
        <v>149</v>
      </c>
      <c r="H179" s="595" t="s">
        <v>86</v>
      </c>
      <c r="I179" s="501">
        <v>1631550</v>
      </c>
      <c r="J179" s="417">
        <v>1191583</v>
      </c>
      <c r="K179" s="526">
        <v>10000</v>
      </c>
      <c r="L179" s="526">
        <v>0</v>
      </c>
      <c r="M179" s="481">
        <v>406135</v>
      </c>
      <c r="N179" s="502">
        <v>23832</v>
      </c>
      <c r="O179" s="502">
        <v>0</v>
      </c>
      <c r="P179" s="418">
        <v>2.9424000000000001</v>
      </c>
      <c r="Q179" s="422">
        <v>2.9424000000000001</v>
      </c>
      <c r="R179" s="504">
        <v>0</v>
      </c>
      <c r="S179" s="505">
        <v>0</v>
      </c>
      <c r="T179" s="492">
        <v>0</v>
      </c>
      <c r="U179" s="492">
        <v>0</v>
      </c>
      <c r="V179" s="492">
        <v>0</v>
      </c>
      <c r="W179" s="492">
        <f t="shared" si="167"/>
        <v>0</v>
      </c>
      <c r="X179" s="492">
        <v>0</v>
      </c>
      <c r="Y179" s="492">
        <v>0</v>
      </c>
      <c r="Z179" s="492">
        <f t="shared" si="168"/>
        <v>0</v>
      </c>
      <c r="AA179" s="492">
        <f t="shared" si="169"/>
        <v>0</v>
      </c>
      <c r="AB179" s="179">
        <f t="shared" si="141"/>
        <v>0</v>
      </c>
      <c r="AC179" s="755">
        <f t="shared" si="170"/>
        <v>0</v>
      </c>
      <c r="AD179" s="492">
        <v>0</v>
      </c>
      <c r="AE179" s="492">
        <v>0</v>
      </c>
      <c r="AF179" s="492">
        <f t="shared" si="142"/>
        <v>0</v>
      </c>
      <c r="AG179" s="492">
        <f t="shared" si="143"/>
        <v>0</v>
      </c>
      <c r="AH179" s="507">
        <v>0</v>
      </c>
      <c r="AI179" s="507">
        <v>0</v>
      </c>
      <c r="AJ179" s="507">
        <v>0</v>
      </c>
      <c r="AK179" s="507">
        <v>0</v>
      </c>
      <c r="AL179" s="507">
        <v>0</v>
      </c>
      <c r="AM179" s="507">
        <v>0</v>
      </c>
      <c r="AN179" s="507">
        <v>0</v>
      </c>
      <c r="AO179" s="507">
        <f t="shared" si="171"/>
        <v>0</v>
      </c>
      <c r="AP179" s="507">
        <f t="shared" si="172"/>
        <v>0</v>
      </c>
      <c r="AQ179" s="508">
        <f t="shared" si="144"/>
        <v>0</v>
      </c>
      <c r="AR179" s="505">
        <f t="shared" si="173"/>
        <v>1631550</v>
      </c>
      <c r="AS179" s="492">
        <f t="shared" si="174"/>
        <v>1191583</v>
      </c>
      <c r="AT179" s="492">
        <f t="shared" si="175"/>
        <v>10000</v>
      </c>
      <c r="AU179" s="492">
        <f t="shared" si="176"/>
        <v>0</v>
      </c>
      <c r="AV179" s="492">
        <f t="shared" si="177"/>
        <v>406135</v>
      </c>
      <c r="AW179" s="492">
        <f t="shared" si="177"/>
        <v>23832</v>
      </c>
      <c r="AX179" s="492">
        <f t="shared" si="178"/>
        <v>0</v>
      </c>
      <c r="AY179" s="507">
        <f t="shared" si="179"/>
        <v>2.9424000000000001</v>
      </c>
      <c r="AZ179" s="507">
        <f t="shared" si="180"/>
        <v>2.9424000000000001</v>
      </c>
      <c r="BA179" s="508">
        <f t="shared" si="180"/>
        <v>0</v>
      </c>
    </row>
    <row r="180" spans="1:53" ht="14.1" customHeight="1" x14ac:dyDescent="0.2">
      <c r="A180" s="591">
        <v>40</v>
      </c>
      <c r="B180" s="592">
        <v>2465</v>
      </c>
      <c r="C180" s="593">
        <v>650018273</v>
      </c>
      <c r="D180" s="592">
        <v>72741791</v>
      </c>
      <c r="E180" s="594" t="s">
        <v>172</v>
      </c>
      <c r="F180" s="591">
        <v>3143</v>
      </c>
      <c r="G180" s="210" t="s">
        <v>150</v>
      </c>
      <c r="H180" s="595" t="s">
        <v>82</v>
      </c>
      <c r="I180" s="501">
        <v>61794</v>
      </c>
      <c r="J180" s="502">
        <v>43560</v>
      </c>
      <c r="K180" s="481">
        <v>0</v>
      </c>
      <c r="L180" s="481">
        <v>0</v>
      </c>
      <c r="M180" s="481">
        <v>14723</v>
      </c>
      <c r="N180" s="502">
        <v>871</v>
      </c>
      <c r="O180" s="502">
        <v>2640</v>
      </c>
      <c r="P180" s="418">
        <v>0.18</v>
      </c>
      <c r="Q180" s="503">
        <v>0</v>
      </c>
      <c r="R180" s="504">
        <v>0.18</v>
      </c>
      <c r="S180" s="505">
        <v>0</v>
      </c>
      <c r="T180" s="492">
        <v>0</v>
      </c>
      <c r="U180" s="492">
        <v>0</v>
      </c>
      <c r="V180" s="492">
        <v>0</v>
      </c>
      <c r="W180" s="492">
        <f t="shared" si="167"/>
        <v>0</v>
      </c>
      <c r="X180" s="492">
        <v>0</v>
      </c>
      <c r="Y180" s="492">
        <v>0</v>
      </c>
      <c r="Z180" s="492">
        <f t="shared" si="168"/>
        <v>0</v>
      </c>
      <c r="AA180" s="492">
        <f t="shared" si="169"/>
        <v>0</v>
      </c>
      <c r="AB180" s="179">
        <f t="shared" si="141"/>
        <v>0</v>
      </c>
      <c r="AC180" s="755">
        <f t="shared" si="170"/>
        <v>0</v>
      </c>
      <c r="AD180" s="492">
        <v>0</v>
      </c>
      <c r="AE180" s="492">
        <v>0</v>
      </c>
      <c r="AF180" s="492">
        <f t="shared" si="142"/>
        <v>0</v>
      </c>
      <c r="AG180" s="492">
        <f t="shared" si="143"/>
        <v>0</v>
      </c>
      <c r="AH180" s="507">
        <v>0</v>
      </c>
      <c r="AI180" s="507">
        <v>0</v>
      </c>
      <c r="AJ180" s="507">
        <v>0</v>
      </c>
      <c r="AK180" s="507">
        <v>0</v>
      </c>
      <c r="AL180" s="507">
        <v>0</v>
      </c>
      <c r="AM180" s="507">
        <v>0</v>
      </c>
      <c r="AN180" s="507">
        <v>0</v>
      </c>
      <c r="AO180" s="507">
        <f t="shared" si="171"/>
        <v>0</v>
      </c>
      <c r="AP180" s="507">
        <f t="shared" si="172"/>
        <v>0</v>
      </c>
      <c r="AQ180" s="508">
        <f t="shared" si="144"/>
        <v>0</v>
      </c>
      <c r="AR180" s="505">
        <f t="shared" si="173"/>
        <v>61794</v>
      </c>
      <c r="AS180" s="492">
        <f t="shared" si="174"/>
        <v>43560</v>
      </c>
      <c r="AT180" s="492">
        <f t="shared" si="175"/>
        <v>0</v>
      </c>
      <c r="AU180" s="492">
        <f t="shared" si="176"/>
        <v>0</v>
      </c>
      <c r="AV180" s="492">
        <f t="shared" si="177"/>
        <v>14723</v>
      </c>
      <c r="AW180" s="492">
        <f t="shared" si="177"/>
        <v>871</v>
      </c>
      <c r="AX180" s="492">
        <f t="shared" si="178"/>
        <v>2640</v>
      </c>
      <c r="AY180" s="507">
        <f t="shared" si="179"/>
        <v>0.18</v>
      </c>
      <c r="AZ180" s="507">
        <f t="shared" si="180"/>
        <v>0</v>
      </c>
      <c r="BA180" s="508">
        <f t="shared" si="180"/>
        <v>0.18</v>
      </c>
    </row>
    <row r="181" spans="1:53" ht="14.1" customHeight="1" x14ac:dyDescent="0.2">
      <c r="A181" s="182">
        <v>40</v>
      </c>
      <c r="B181" s="180">
        <v>2465</v>
      </c>
      <c r="C181" s="181">
        <v>650018273</v>
      </c>
      <c r="D181" s="180">
        <v>72741791</v>
      </c>
      <c r="E181" s="584" t="s">
        <v>173</v>
      </c>
      <c r="F181" s="182"/>
      <c r="G181" s="584"/>
      <c r="H181" s="585"/>
      <c r="I181" s="586">
        <v>26957014</v>
      </c>
      <c r="J181" s="587">
        <v>19213797</v>
      </c>
      <c r="K181" s="587">
        <v>145552</v>
      </c>
      <c r="L181" s="587">
        <v>40552</v>
      </c>
      <c r="M181" s="587">
        <v>6529753</v>
      </c>
      <c r="N181" s="587">
        <v>384276</v>
      </c>
      <c r="O181" s="587">
        <v>683636</v>
      </c>
      <c r="P181" s="588">
        <v>42.83</v>
      </c>
      <c r="Q181" s="588">
        <v>31.877000000000002</v>
      </c>
      <c r="R181" s="590">
        <v>10.952999999999999</v>
      </c>
      <c r="S181" s="589">
        <f t="shared" ref="S181:BA181" si="181">SUM(S175:S180)</f>
        <v>0</v>
      </c>
      <c r="T181" s="587">
        <f t="shared" si="181"/>
        <v>42450</v>
      </c>
      <c r="U181" s="587">
        <f t="shared" si="181"/>
        <v>568745</v>
      </c>
      <c r="V181" s="587">
        <f t="shared" si="181"/>
        <v>0</v>
      </c>
      <c r="W181" s="587">
        <f t="shared" si="181"/>
        <v>611195</v>
      </c>
      <c r="X181" s="587">
        <f t="shared" si="181"/>
        <v>0</v>
      </c>
      <c r="Y181" s="587">
        <f t="shared" si="181"/>
        <v>0</v>
      </c>
      <c r="Z181" s="587">
        <f t="shared" si="181"/>
        <v>0</v>
      </c>
      <c r="AA181" s="587">
        <f t="shared" si="181"/>
        <v>611195</v>
      </c>
      <c r="AB181" s="587">
        <f t="shared" si="181"/>
        <v>206584</v>
      </c>
      <c r="AC181" s="589">
        <f t="shared" si="181"/>
        <v>12224</v>
      </c>
      <c r="AD181" s="587">
        <f t="shared" si="181"/>
        <v>0</v>
      </c>
      <c r="AE181" s="587">
        <f t="shared" si="181"/>
        <v>0</v>
      </c>
      <c r="AF181" s="587">
        <f t="shared" si="181"/>
        <v>0</v>
      </c>
      <c r="AG181" s="587">
        <f t="shared" si="181"/>
        <v>830003</v>
      </c>
      <c r="AH181" s="588">
        <f t="shared" si="181"/>
        <v>0</v>
      </c>
      <c r="AI181" s="588">
        <f t="shared" si="181"/>
        <v>0</v>
      </c>
      <c r="AJ181" s="588">
        <f t="shared" si="181"/>
        <v>0.13</v>
      </c>
      <c r="AK181" s="588">
        <f t="shared" ref="AK181:AL181" si="182">SUM(AK175:AK180)</f>
        <v>1</v>
      </c>
      <c r="AL181" s="588">
        <f t="shared" si="182"/>
        <v>0.54</v>
      </c>
      <c r="AM181" s="588">
        <f t="shared" si="181"/>
        <v>0</v>
      </c>
      <c r="AN181" s="588">
        <f t="shared" si="181"/>
        <v>0</v>
      </c>
      <c r="AO181" s="588">
        <f t="shared" si="181"/>
        <v>1.1299999999999999</v>
      </c>
      <c r="AP181" s="588">
        <f t="shared" si="181"/>
        <v>0.54</v>
      </c>
      <c r="AQ181" s="590">
        <f t="shared" si="181"/>
        <v>1.67</v>
      </c>
      <c r="AR181" s="589">
        <f t="shared" si="181"/>
        <v>27787017</v>
      </c>
      <c r="AS181" s="587">
        <f t="shared" si="181"/>
        <v>19824992</v>
      </c>
      <c r="AT181" s="587">
        <f t="shared" si="181"/>
        <v>145552</v>
      </c>
      <c r="AU181" s="587">
        <f t="shared" si="181"/>
        <v>40552</v>
      </c>
      <c r="AV181" s="587">
        <f t="shared" si="181"/>
        <v>6736337</v>
      </c>
      <c r="AW181" s="587">
        <f t="shared" si="181"/>
        <v>396500</v>
      </c>
      <c r="AX181" s="587">
        <f t="shared" si="181"/>
        <v>683636</v>
      </c>
      <c r="AY181" s="588">
        <f t="shared" si="181"/>
        <v>44.500000000000007</v>
      </c>
      <c r="AZ181" s="588">
        <f t="shared" si="181"/>
        <v>33.007000000000005</v>
      </c>
      <c r="BA181" s="590">
        <f t="shared" si="181"/>
        <v>11.492999999999999</v>
      </c>
    </row>
    <row r="182" spans="1:53" ht="14.1" customHeight="1" x14ac:dyDescent="0.2">
      <c r="A182" s="591">
        <v>41</v>
      </c>
      <c r="B182" s="592">
        <v>2480</v>
      </c>
      <c r="C182" s="593">
        <v>600080293</v>
      </c>
      <c r="D182" s="592">
        <v>46744924</v>
      </c>
      <c r="E182" s="594" t="s">
        <v>174</v>
      </c>
      <c r="F182" s="591">
        <v>3113</v>
      </c>
      <c r="G182" s="594" t="s">
        <v>148</v>
      </c>
      <c r="H182" s="595" t="s">
        <v>86</v>
      </c>
      <c r="I182" s="501">
        <v>31067067</v>
      </c>
      <c r="J182" s="417">
        <v>21909297</v>
      </c>
      <c r="K182" s="526">
        <v>194102</v>
      </c>
      <c r="L182" s="526">
        <v>164102</v>
      </c>
      <c r="M182" s="481">
        <v>7415482</v>
      </c>
      <c r="N182" s="502">
        <v>438186</v>
      </c>
      <c r="O182" s="417">
        <v>1110000</v>
      </c>
      <c r="P182" s="418">
        <v>40.3596</v>
      </c>
      <c r="Q182" s="422">
        <v>31.196999999999999</v>
      </c>
      <c r="R182" s="692">
        <v>9.1625999999999994</v>
      </c>
      <c r="S182" s="505">
        <v>0</v>
      </c>
      <c r="T182" s="492">
        <v>0</v>
      </c>
      <c r="U182" s="492">
        <v>353336</v>
      </c>
      <c r="V182" s="492">
        <v>0</v>
      </c>
      <c r="W182" s="492">
        <f t="shared" ref="W182:W187" si="183">SUM(S182:V182)</f>
        <v>353336</v>
      </c>
      <c r="X182" s="492">
        <v>0</v>
      </c>
      <c r="Y182" s="492">
        <v>0</v>
      </c>
      <c r="Z182" s="492">
        <f t="shared" ref="Z182:Z187" si="184">SUM(X182:Y182)</f>
        <v>0</v>
      </c>
      <c r="AA182" s="492">
        <f t="shared" ref="AA182:AA187" si="185">W182+Z182</f>
        <v>353336</v>
      </c>
      <c r="AB182" s="179">
        <f t="shared" si="141"/>
        <v>119428</v>
      </c>
      <c r="AC182" s="755">
        <f t="shared" ref="AC182:AC187" si="186">ROUND(W182*2%,0)</f>
        <v>7067</v>
      </c>
      <c r="AD182" s="492">
        <v>0</v>
      </c>
      <c r="AE182" s="492">
        <v>0</v>
      </c>
      <c r="AF182" s="492">
        <f t="shared" si="142"/>
        <v>0</v>
      </c>
      <c r="AG182" s="492">
        <f t="shared" si="143"/>
        <v>479831</v>
      </c>
      <c r="AH182" s="507">
        <v>0</v>
      </c>
      <c r="AI182" s="507">
        <v>0</v>
      </c>
      <c r="AJ182" s="507">
        <v>0</v>
      </c>
      <c r="AK182" s="507">
        <v>0.56999999999999995</v>
      </c>
      <c r="AL182" s="507">
        <v>0</v>
      </c>
      <c r="AM182" s="507">
        <v>0</v>
      </c>
      <c r="AN182" s="507">
        <v>0</v>
      </c>
      <c r="AO182" s="507">
        <f t="shared" ref="AO182:AO187" si="187">AH182+AJ182+AK182+AM182</f>
        <v>0.56999999999999995</v>
      </c>
      <c r="AP182" s="507">
        <f t="shared" ref="AP182:AP187" si="188">AI182+AL182+AN182</f>
        <v>0</v>
      </c>
      <c r="AQ182" s="508">
        <f t="shared" si="144"/>
        <v>0.56999999999999995</v>
      </c>
      <c r="AR182" s="505">
        <f t="shared" ref="AR182:AR187" si="189">I182+AG182</f>
        <v>31546898</v>
      </c>
      <c r="AS182" s="492">
        <f t="shared" ref="AS182:AS187" si="190">J182+W182</f>
        <v>22262633</v>
      </c>
      <c r="AT182" s="492">
        <f t="shared" ref="AT182:AT187" si="191">K182+Z182</f>
        <v>194102</v>
      </c>
      <c r="AU182" s="492">
        <f t="shared" ref="AU182:AU187" si="192">L182</f>
        <v>164102</v>
      </c>
      <c r="AV182" s="492">
        <f t="shared" ref="AV182:AW187" si="193">M182+AB182</f>
        <v>7534910</v>
      </c>
      <c r="AW182" s="492">
        <f t="shared" si="193"/>
        <v>445253</v>
      </c>
      <c r="AX182" s="492">
        <f t="shared" ref="AX182:AX187" si="194">O182+AF182</f>
        <v>1110000</v>
      </c>
      <c r="AY182" s="507">
        <f t="shared" ref="AY182:AY187" si="195">P182+AQ182</f>
        <v>40.929600000000001</v>
      </c>
      <c r="AZ182" s="507">
        <f t="shared" ref="AZ182:BA187" si="196">Q182+AO182</f>
        <v>31.766999999999999</v>
      </c>
      <c r="BA182" s="508">
        <f t="shared" si="196"/>
        <v>9.1625999999999994</v>
      </c>
    </row>
    <row r="183" spans="1:53" ht="14.1" customHeight="1" x14ac:dyDescent="0.2">
      <c r="A183" s="591">
        <v>41</v>
      </c>
      <c r="B183" s="592">
        <v>2480</v>
      </c>
      <c r="C183" s="593">
        <v>600080293</v>
      </c>
      <c r="D183" s="592">
        <v>46744924</v>
      </c>
      <c r="E183" s="594" t="s">
        <v>174</v>
      </c>
      <c r="F183" s="591">
        <v>3113</v>
      </c>
      <c r="G183" s="210" t="s">
        <v>91</v>
      </c>
      <c r="H183" s="595" t="s">
        <v>82</v>
      </c>
      <c r="I183" s="501">
        <v>1898304</v>
      </c>
      <c r="J183" s="502">
        <v>1397868</v>
      </c>
      <c r="K183" s="481">
        <v>0</v>
      </c>
      <c r="L183" s="481">
        <v>0</v>
      </c>
      <c r="M183" s="481">
        <v>472479</v>
      </c>
      <c r="N183" s="502">
        <v>27957</v>
      </c>
      <c r="O183" s="502">
        <v>0</v>
      </c>
      <c r="P183" s="418">
        <v>3.7</v>
      </c>
      <c r="Q183" s="503">
        <v>3.7</v>
      </c>
      <c r="R183" s="504">
        <v>0</v>
      </c>
      <c r="S183" s="505">
        <v>0</v>
      </c>
      <c r="T183" s="492">
        <v>0</v>
      </c>
      <c r="U183" s="492">
        <v>0</v>
      </c>
      <c r="V183" s="492">
        <v>0</v>
      </c>
      <c r="W183" s="492">
        <f t="shared" si="183"/>
        <v>0</v>
      </c>
      <c r="X183" s="492">
        <v>0</v>
      </c>
      <c r="Y183" s="492">
        <v>0</v>
      </c>
      <c r="Z183" s="492">
        <f t="shared" si="184"/>
        <v>0</v>
      </c>
      <c r="AA183" s="492">
        <f t="shared" si="185"/>
        <v>0</v>
      </c>
      <c r="AB183" s="179">
        <f t="shared" si="141"/>
        <v>0</v>
      </c>
      <c r="AC183" s="755">
        <f t="shared" si="186"/>
        <v>0</v>
      </c>
      <c r="AD183" s="492">
        <v>0</v>
      </c>
      <c r="AE183" s="492">
        <v>0</v>
      </c>
      <c r="AF183" s="492">
        <f t="shared" si="142"/>
        <v>0</v>
      </c>
      <c r="AG183" s="492">
        <f t="shared" si="143"/>
        <v>0</v>
      </c>
      <c r="AH183" s="507">
        <v>0</v>
      </c>
      <c r="AI183" s="507">
        <v>0</v>
      </c>
      <c r="AJ183" s="507">
        <v>0</v>
      </c>
      <c r="AK183" s="507">
        <v>0</v>
      </c>
      <c r="AL183" s="507">
        <v>0</v>
      </c>
      <c r="AM183" s="507">
        <v>0</v>
      </c>
      <c r="AN183" s="507">
        <v>0</v>
      </c>
      <c r="AO183" s="507">
        <f t="shared" si="187"/>
        <v>0</v>
      </c>
      <c r="AP183" s="507">
        <f t="shared" si="188"/>
        <v>0</v>
      </c>
      <c r="AQ183" s="508">
        <f t="shared" si="144"/>
        <v>0</v>
      </c>
      <c r="AR183" s="505">
        <f t="shared" si="189"/>
        <v>1898304</v>
      </c>
      <c r="AS183" s="492">
        <f t="shared" si="190"/>
        <v>1397868</v>
      </c>
      <c r="AT183" s="492">
        <f t="shared" si="191"/>
        <v>0</v>
      </c>
      <c r="AU183" s="492">
        <f t="shared" si="192"/>
        <v>0</v>
      </c>
      <c r="AV183" s="492">
        <f t="shared" si="193"/>
        <v>472479</v>
      </c>
      <c r="AW183" s="492">
        <f t="shared" si="193"/>
        <v>27957</v>
      </c>
      <c r="AX183" s="492">
        <f t="shared" si="194"/>
        <v>0</v>
      </c>
      <c r="AY183" s="507">
        <f t="shared" si="195"/>
        <v>3.7</v>
      </c>
      <c r="AZ183" s="507">
        <f t="shared" si="196"/>
        <v>3.7</v>
      </c>
      <c r="BA183" s="508">
        <f t="shared" si="196"/>
        <v>0</v>
      </c>
    </row>
    <row r="184" spans="1:53" ht="14.1" customHeight="1" x14ac:dyDescent="0.2">
      <c r="A184" s="591">
        <v>41</v>
      </c>
      <c r="B184" s="592">
        <v>2480</v>
      </c>
      <c r="C184" s="593">
        <v>600080293</v>
      </c>
      <c r="D184" s="592">
        <v>46744924</v>
      </c>
      <c r="E184" s="594" t="s">
        <v>174</v>
      </c>
      <c r="F184" s="591">
        <v>3141</v>
      </c>
      <c r="G184" s="594" t="s">
        <v>88</v>
      </c>
      <c r="H184" s="595" t="s">
        <v>82</v>
      </c>
      <c r="I184" s="501">
        <v>2927843</v>
      </c>
      <c r="J184" s="502">
        <v>2134556</v>
      </c>
      <c r="K184" s="481">
        <v>0</v>
      </c>
      <c r="L184" s="481">
        <v>0</v>
      </c>
      <c r="M184" s="481">
        <v>721480</v>
      </c>
      <c r="N184" s="502">
        <v>42691</v>
      </c>
      <c r="O184" s="502">
        <v>29116</v>
      </c>
      <c r="P184" s="418">
        <v>7.26</v>
      </c>
      <c r="Q184" s="503">
        <v>0</v>
      </c>
      <c r="R184" s="504">
        <v>7.26</v>
      </c>
      <c r="S184" s="505">
        <v>0</v>
      </c>
      <c r="T184" s="492">
        <v>0</v>
      </c>
      <c r="U184" s="492">
        <v>9081</v>
      </c>
      <c r="V184" s="492">
        <v>0</v>
      </c>
      <c r="W184" s="492">
        <f t="shared" si="183"/>
        <v>9081</v>
      </c>
      <c r="X184" s="492">
        <v>0</v>
      </c>
      <c r="Y184" s="492">
        <v>0</v>
      </c>
      <c r="Z184" s="492">
        <f t="shared" si="184"/>
        <v>0</v>
      </c>
      <c r="AA184" s="492">
        <f t="shared" si="185"/>
        <v>9081</v>
      </c>
      <c r="AB184" s="179">
        <f t="shared" si="141"/>
        <v>3069</v>
      </c>
      <c r="AC184" s="755">
        <f t="shared" si="186"/>
        <v>182</v>
      </c>
      <c r="AD184" s="492">
        <v>0</v>
      </c>
      <c r="AE184" s="492">
        <v>0</v>
      </c>
      <c r="AF184" s="492">
        <f t="shared" si="142"/>
        <v>0</v>
      </c>
      <c r="AG184" s="492">
        <f t="shared" si="143"/>
        <v>12332</v>
      </c>
      <c r="AH184" s="507">
        <v>0</v>
      </c>
      <c r="AI184" s="507">
        <v>0</v>
      </c>
      <c r="AJ184" s="507">
        <v>0</v>
      </c>
      <c r="AK184" s="507">
        <v>0</v>
      </c>
      <c r="AL184" s="507">
        <v>0.03</v>
      </c>
      <c r="AM184" s="507">
        <v>0</v>
      </c>
      <c r="AN184" s="507">
        <v>0</v>
      </c>
      <c r="AO184" s="507">
        <f t="shared" si="187"/>
        <v>0</v>
      </c>
      <c r="AP184" s="507">
        <f t="shared" si="188"/>
        <v>0.03</v>
      </c>
      <c r="AQ184" s="508">
        <f t="shared" si="144"/>
        <v>0.03</v>
      </c>
      <c r="AR184" s="505">
        <f t="shared" si="189"/>
        <v>2940175</v>
      </c>
      <c r="AS184" s="492">
        <f t="shared" si="190"/>
        <v>2143637</v>
      </c>
      <c r="AT184" s="492">
        <f t="shared" si="191"/>
        <v>0</v>
      </c>
      <c r="AU184" s="492">
        <f t="shared" si="192"/>
        <v>0</v>
      </c>
      <c r="AV184" s="492">
        <f t="shared" si="193"/>
        <v>724549</v>
      </c>
      <c r="AW184" s="492">
        <f t="shared" si="193"/>
        <v>42873</v>
      </c>
      <c r="AX184" s="492">
        <f t="shared" si="194"/>
        <v>29116</v>
      </c>
      <c r="AY184" s="507">
        <f t="shared" si="195"/>
        <v>7.29</v>
      </c>
      <c r="AZ184" s="507">
        <f t="shared" si="196"/>
        <v>0</v>
      </c>
      <c r="BA184" s="508">
        <f t="shared" si="196"/>
        <v>7.29</v>
      </c>
    </row>
    <row r="185" spans="1:53" ht="14.1" customHeight="1" x14ac:dyDescent="0.2">
      <c r="A185" s="591">
        <v>41</v>
      </c>
      <c r="B185" s="592">
        <v>2480</v>
      </c>
      <c r="C185" s="593">
        <v>600080293</v>
      </c>
      <c r="D185" s="592">
        <v>46744924</v>
      </c>
      <c r="E185" s="594" t="s">
        <v>174</v>
      </c>
      <c r="F185" s="591">
        <v>3143</v>
      </c>
      <c r="G185" s="210" t="s">
        <v>149</v>
      </c>
      <c r="H185" s="595" t="s">
        <v>86</v>
      </c>
      <c r="I185" s="501">
        <v>3247942</v>
      </c>
      <c r="J185" s="417">
        <v>2391710</v>
      </c>
      <c r="K185" s="526">
        <v>0</v>
      </c>
      <c r="L185" s="526">
        <v>0</v>
      </c>
      <c r="M185" s="481">
        <v>808398</v>
      </c>
      <c r="N185" s="502">
        <v>47834</v>
      </c>
      <c r="O185" s="502">
        <v>0</v>
      </c>
      <c r="P185" s="418">
        <v>5.1029999999999998</v>
      </c>
      <c r="Q185" s="422">
        <v>5.1029999999999998</v>
      </c>
      <c r="R185" s="504">
        <v>0</v>
      </c>
      <c r="S185" s="505">
        <v>0</v>
      </c>
      <c r="T185" s="492">
        <v>0</v>
      </c>
      <c r="U185" s="492">
        <v>0</v>
      </c>
      <c r="V185" s="492">
        <v>0</v>
      </c>
      <c r="W185" s="492">
        <f t="shared" si="183"/>
        <v>0</v>
      </c>
      <c r="X185" s="492">
        <v>0</v>
      </c>
      <c r="Y185" s="492">
        <v>0</v>
      </c>
      <c r="Z185" s="492">
        <f t="shared" si="184"/>
        <v>0</v>
      </c>
      <c r="AA185" s="492">
        <f t="shared" si="185"/>
        <v>0</v>
      </c>
      <c r="AB185" s="179">
        <f t="shared" si="141"/>
        <v>0</v>
      </c>
      <c r="AC185" s="755">
        <f t="shared" si="186"/>
        <v>0</v>
      </c>
      <c r="AD185" s="492">
        <v>0</v>
      </c>
      <c r="AE185" s="492">
        <v>0</v>
      </c>
      <c r="AF185" s="492">
        <f t="shared" si="142"/>
        <v>0</v>
      </c>
      <c r="AG185" s="492">
        <f t="shared" si="143"/>
        <v>0</v>
      </c>
      <c r="AH185" s="507">
        <v>0</v>
      </c>
      <c r="AI185" s="507">
        <v>0</v>
      </c>
      <c r="AJ185" s="507">
        <v>0</v>
      </c>
      <c r="AK185" s="507">
        <v>0</v>
      </c>
      <c r="AL185" s="507">
        <v>0</v>
      </c>
      <c r="AM185" s="507">
        <v>0</v>
      </c>
      <c r="AN185" s="507">
        <v>0</v>
      </c>
      <c r="AO185" s="507">
        <f t="shared" si="187"/>
        <v>0</v>
      </c>
      <c r="AP185" s="507">
        <f t="shared" si="188"/>
        <v>0</v>
      </c>
      <c r="AQ185" s="508">
        <f t="shared" si="144"/>
        <v>0</v>
      </c>
      <c r="AR185" s="505">
        <f t="shared" si="189"/>
        <v>3247942</v>
      </c>
      <c r="AS185" s="492">
        <f t="shared" si="190"/>
        <v>2391710</v>
      </c>
      <c r="AT185" s="492">
        <f t="shared" si="191"/>
        <v>0</v>
      </c>
      <c r="AU185" s="492">
        <f t="shared" si="192"/>
        <v>0</v>
      </c>
      <c r="AV185" s="492">
        <f t="shared" si="193"/>
        <v>808398</v>
      </c>
      <c r="AW185" s="492">
        <f t="shared" si="193"/>
        <v>47834</v>
      </c>
      <c r="AX185" s="492">
        <f t="shared" si="194"/>
        <v>0</v>
      </c>
      <c r="AY185" s="507">
        <f t="shared" si="195"/>
        <v>5.1029999999999998</v>
      </c>
      <c r="AZ185" s="507">
        <f t="shared" si="196"/>
        <v>5.1029999999999998</v>
      </c>
      <c r="BA185" s="508">
        <f t="shared" si="196"/>
        <v>0</v>
      </c>
    </row>
    <row r="186" spans="1:53" ht="14.1" customHeight="1" x14ac:dyDescent="0.2">
      <c r="A186" s="591">
        <v>41</v>
      </c>
      <c r="B186" s="592">
        <v>2480</v>
      </c>
      <c r="C186" s="593">
        <v>600080293</v>
      </c>
      <c r="D186" s="592">
        <v>46744924</v>
      </c>
      <c r="E186" s="594" t="s">
        <v>174</v>
      </c>
      <c r="F186" s="591">
        <v>3143</v>
      </c>
      <c r="G186" s="210" t="s">
        <v>150</v>
      </c>
      <c r="H186" s="595" t="s">
        <v>82</v>
      </c>
      <c r="I186" s="501">
        <v>113758</v>
      </c>
      <c r="J186" s="502">
        <v>80190</v>
      </c>
      <c r="K186" s="481">
        <v>0</v>
      </c>
      <c r="L186" s="481">
        <v>0</v>
      </c>
      <c r="M186" s="481">
        <v>27104</v>
      </c>
      <c r="N186" s="502">
        <v>1604</v>
      </c>
      <c r="O186" s="502">
        <v>4860</v>
      </c>
      <c r="P186" s="418">
        <v>0.34</v>
      </c>
      <c r="Q186" s="503">
        <v>0</v>
      </c>
      <c r="R186" s="504">
        <v>0.34</v>
      </c>
      <c r="S186" s="505">
        <v>0</v>
      </c>
      <c r="T186" s="492">
        <v>0</v>
      </c>
      <c r="U186" s="492">
        <v>0</v>
      </c>
      <c r="V186" s="492">
        <v>0</v>
      </c>
      <c r="W186" s="492">
        <f t="shared" si="183"/>
        <v>0</v>
      </c>
      <c r="X186" s="492">
        <v>0</v>
      </c>
      <c r="Y186" s="492">
        <v>0</v>
      </c>
      <c r="Z186" s="492">
        <f t="shared" si="184"/>
        <v>0</v>
      </c>
      <c r="AA186" s="492">
        <f t="shared" si="185"/>
        <v>0</v>
      </c>
      <c r="AB186" s="179">
        <f t="shared" si="141"/>
        <v>0</v>
      </c>
      <c r="AC186" s="755">
        <f t="shared" si="186"/>
        <v>0</v>
      </c>
      <c r="AD186" s="492">
        <v>0</v>
      </c>
      <c r="AE186" s="492">
        <v>0</v>
      </c>
      <c r="AF186" s="492">
        <f t="shared" si="142"/>
        <v>0</v>
      </c>
      <c r="AG186" s="492">
        <f t="shared" si="143"/>
        <v>0</v>
      </c>
      <c r="AH186" s="507">
        <v>0</v>
      </c>
      <c r="AI186" s="507">
        <v>0</v>
      </c>
      <c r="AJ186" s="507">
        <v>0</v>
      </c>
      <c r="AK186" s="507">
        <v>0</v>
      </c>
      <c r="AL186" s="507">
        <v>0</v>
      </c>
      <c r="AM186" s="507">
        <v>0</v>
      </c>
      <c r="AN186" s="507">
        <v>0</v>
      </c>
      <c r="AO186" s="507">
        <f t="shared" si="187"/>
        <v>0</v>
      </c>
      <c r="AP186" s="507">
        <f t="shared" si="188"/>
        <v>0</v>
      </c>
      <c r="AQ186" s="508">
        <f t="shared" si="144"/>
        <v>0</v>
      </c>
      <c r="AR186" s="505">
        <f t="shared" si="189"/>
        <v>113758</v>
      </c>
      <c r="AS186" s="492">
        <f t="shared" si="190"/>
        <v>80190</v>
      </c>
      <c r="AT186" s="492">
        <f t="shared" si="191"/>
        <v>0</v>
      </c>
      <c r="AU186" s="492">
        <f t="shared" si="192"/>
        <v>0</v>
      </c>
      <c r="AV186" s="492">
        <f t="shared" si="193"/>
        <v>27104</v>
      </c>
      <c r="AW186" s="492">
        <f t="shared" si="193"/>
        <v>1604</v>
      </c>
      <c r="AX186" s="492">
        <f t="shared" si="194"/>
        <v>4860</v>
      </c>
      <c r="AY186" s="507">
        <f t="shared" si="195"/>
        <v>0.34</v>
      </c>
      <c r="AZ186" s="507">
        <f t="shared" si="196"/>
        <v>0</v>
      </c>
      <c r="BA186" s="508">
        <f t="shared" si="196"/>
        <v>0.34</v>
      </c>
    </row>
    <row r="187" spans="1:53" ht="14.1" customHeight="1" x14ac:dyDescent="0.2">
      <c r="A187" s="591">
        <v>41</v>
      </c>
      <c r="B187" s="592">
        <v>2480</v>
      </c>
      <c r="C187" s="593">
        <v>600080293</v>
      </c>
      <c r="D187" s="592">
        <v>46744924</v>
      </c>
      <c r="E187" s="594" t="s">
        <v>174</v>
      </c>
      <c r="F187" s="591">
        <v>3143</v>
      </c>
      <c r="G187" s="210" t="s">
        <v>168</v>
      </c>
      <c r="H187" s="595" t="s">
        <v>82</v>
      </c>
      <c r="I187" s="501">
        <v>1100821</v>
      </c>
      <c r="J187" s="502">
        <v>804080</v>
      </c>
      <c r="K187" s="481">
        <v>0</v>
      </c>
      <c r="L187" s="481">
        <v>0</v>
      </c>
      <c r="M187" s="481">
        <v>271779</v>
      </c>
      <c r="N187" s="502">
        <v>16082</v>
      </c>
      <c r="O187" s="502">
        <v>8880</v>
      </c>
      <c r="P187" s="418">
        <v>2.04</v>
      </c>
      <c r="Q187" s="503">
        <v>1.42</v>
      </c>
      <c r="R187" s="504">
        <v>0.62</v>
      </c>
      <c r="S187" s="505">
        <v>0</v>
      </c>
      <c r="T187" s="492">
        <v>0</v>
      </c>
      <c r="U187" s="492">
        <v>0</v>
      </c>
      <c r="V187" s="492">
        <v>0</v>
      </c>
      <c r="W187" s="492">
        <f t="shared" si="183"/>
        <v>0</v>
      </c>
      <c r="X187" s="492">
        <v>0</v>
      </c>
      <c r="Y187" s="492">
        <v>0</v>
      </c>
      <c r="Z187" s="492">
        <f t="shared" si="184"/>
        <v>0</v>
      </c>
      <c r="AA187" s="492">
        <f t="shared" si="185"/>
        <v>0</v>
      </c>
      <c r="AB187" s="179">
        <f t="shared" si="141"/>
        <v>0</v>
      </c>
      <c r="AC187" s="755">
        <f t="shared" si="186"/>
        <v>0</v>
      </c>
      <c r="AD187" s="492">
        <v>0</v>
      </c>
      <c r="AE187" s="492">
        <v>0</v>
      </c>
      <c r="AF187" s="492">
        <f t="shared" si="142"/>
        <v>0</v>
      </c>
      <c r="AG187" s="492">
        <f t="shared" si="143"/>
        <v>0</v>
      </c>
      <c r="AH187" s="507">
        <v>0</v>
      </c>
      <c r="AI187" s="507">
        <v>0</v>
      </c>
      <c r="AJ187" s="507">
        <v>0</v>
      </c>
      <c r="AK187" s="507">
        <v>0</v>
      </c>
      <c r="AL187" s="507">
        <v>0</v>
      </c>
      <c r="AM187" s="507">
        <v>0</v>
      </c>
      <c r="AN187" s="507">
        <v>0</v>
      </c>
      <c r="AO187" s="507">
        <f t="shared" si="187"/>
        <v>0</v>
      </c>
      <c r="AP187" s="507">
        <f t="shared" si="188"/>
        <v>0</v>
      </c>
      <c r="AQ187" s="508">
        <f t="shared" si="144"/>
        <v>0</v>
      </c>
      <c r="AR187" s="505">
        <f t="shared" si="189"/>
        <v>1100821</v>
      </c>
      <c r="AS187" s="492">
        <f t="shared" si="190"/>
        <v>804080</v>
      </c>
      <c r="AT187" s="492">
        <f t="shared" si="191"/>
        <v>0</v>
      </c>
      <c r="AU187" s="492">
        <f t="shared" si="192"/>
        <v>0</v>
      </c>
      <c r="AV187" s="492">
        <f t="shared" si="193"/>
        <v>271779</v>
      </c>
      <c r="AW187" s="492">
        <f t="shared" si="193"/>
        <v>16082</v>
      </c>
      <c r="AX187" s="492">
        <f t="shared" si="194"/>
        <v>8880</v>
      </c>
      <c r="AY187" s="507">
        <f t="shared" si="195"/>
        <v>2.04</v>
      </c>
      <c r="AZ187" s="507">
        <f t="shared" si="196"/>
        <v>1.42</v>
      </c>
      <c r="BA187" s="508">
        <f t="shared" si="196"/>
        <v>0.62</v>
      </c>
    </row>
    <row r="188" spans="1:53" ht="14.1" customHeight="1" x14ac:dyDescent="0.2">
      <c r="A188" s="182">
        <v>41</v>
      </c>
      <c r="B188" s="180">
        <v>2480</v>
      </c>
      <c r="C188" s="181">
        <v>600080293</v>
      </c>
      <c r="D188" s="180">
        <v>46744924</v>
      </c>
      <c r="E188" s="584" t="s">
        <v>175</v>
      </c>
      <c r="F188" s="182"/>
      <c r="G188" s="584"/>
      <c r="H188" s="585"/>
      <c r="I188" s="586">
        <v>40355735</v>
      </c>
      <c r="J188" s="587">
        <v>28717701</v>
      </c>
      <c r="K188" s="587">
        <v>194102</v>
      </c>
      <c r="L188" s="587">
        <v>164102</v>
      </c>
      <c r="M188" s="587">
        <v>9716722</v>
      </c>
      <c r="N188" s="587">
        <v>574354</v>
      </c>
      <c r="O188" s="587">
        <v>1152856</v>
      </c>
      <c r="P188" s="588">
        <v>58.802600000000005</v>
      </c>
      <c r="Q188" s="588">
        <v>41.42</v>
      </c>
      <c r="R188" s="590">
        <v>17.3826</v>
      </c>
      <c r="S188" s="589">
        <f t="shared" ref="S188:BA188" si="197">SUM(S182:S187)</f>
        <v>0</v>
      </c>
      <c r="T188" s="587">
        <f t="shared" si="197"/>
        <v>0</v>
      </c>
      <c r="U188" s="587">
        <f t="shared" si="197"/>
        <v>362417</v>
      </c>
      <c r="V188" s="587">
        <f t="shared" si="197"/>
        <v>0</v>
      </c>
      <c r="W188" s="587">
        <f t="shared" si="197"/>
        <v>362417</v>
      </c>
      <c r="X188" s="587">
        <f t="shared" si="197"/>
        <v>0</v>
      </c>
      <c r="Y188" s="587">
        <f t="shared" si="197"/>
        <v>0</v>
      </c>
      <c r="Z188" s="587">
        <f t="shared" si="197"/>
        <v>0</v>
      </c>
      <c r="AA188" s="587">
        <f t="shared" si="197"/>
        <v>362417</v>
      </c>
      <c r="AB188" s="587">
        <f t="shared" si="197"/>
        <v>122497</v>
      </c>
      <c r="AC188" s="589">
        <f t="shared" si="197"/>
        <v>7249</v>
      </c>
      <c r="AD188" s="587">
        <f t="shared" si="197"/>
        <v>0</v>
      </c>
      <c r="AE188" s="587">
        <f t="shared" si="197"/>
        <v>0</v>
      </c>
      <c r="AF188" s="587">
        <f t="shared" si="197"/>
        <v>0</v>
      </c>
      <c r="AG188" s="587">
        <f t="shared" si="197"/>
        <v>492163</v>
      </c>
      <c r="AH188" s="588">
        <f t="shared" si="197"/>
        <v>0</v>
      </c>
      <c r="AI188" s="588">
        <f t="shared" si="197"/>
        <v>0</v>
      </c>
      <c r="AJ188" s="588">
        <f t="shared" si="197"/>
        <v>0</v>
      </c>
      <c r="AK188" s="588">
        <f t="shared" ref="AK188:AL188" si="198">SUM(AK182:AK187)</f>
        <v>0.56999999999999995</v>
      </c>
      <c r="AL188" s="588">
        <f t="shared" si="198"/>
        <v>0.03</v>
      </c>
      <c r="AM188" s="588">
        <f t="shared" si="197"/>
        <v>0</v>
      </c>
      <c r="AN188" s="588">
        <f t="shared" si="197"/>
        <v>0</v>
      </c>
      <c r="AO188" s="588">
        <f t="shared" si="197"/>
        <v>0.56999999999999995</v>
      </c>
      <c r="AP188" s="588">
        <f t="shared" si="197"/>
        <v>0.03</v>
      </c>
      <c r="AQ188" s="590">
        <f t="shared" si="197"/>
        <v>0.6</v>
      </c>
      <c r="AR188" s="589">
        <f t="shared" si="197"/>
        <v>40847898</v>
      </c>
      <c r="AS188" s="587">
        <f t="shared" si="197"/>
        <v>29080118</v>
      </c>
      <c r="AT188" s="587">
        <f t="shared" si="197"/>
        <v>194102</v>
      </c>
      <c r="AU188" s="587">
        <f t="shared" si="197"/>
        <v>164102</v>
      </c>
      <c r="AV188" s="587">
        <f t="shared" si="197"/>
        <v>9839219</v>
      </c>
      <c r="AW188" s="587">
        <f t="shared" si="197"/>
        <v>581603</v>
      </c>
      <c r="AX188" s="587">
        <f t="shared" si="197"/>
        <v>1152856</v>
      </c>
      <c r="AY188" s="588">
        <f t="shared" si="197"/>
        <v>59.402600000000007</v>
      </c>
      <c r="AZ188" s="588">
        <f t="shared" si="197"/>
        <v>41.99</v>
      </c>
      <c r="BA188" s="590">
        <f t="shared" si="197"/>
        <v>17.412600000000001</v>
      </c>
    </row>
    <row r="189" spans="1:53" ht="14.1" customHeight="1" x14ac:dyDescent="0.2">
      <c r="A189" s="591">
        <v>42</v>
      </c>
      <c r="B189" s="592">
        <v>2482</v>
      </c>
      <c r="C189" s="593">
        <v>600079945</v>
      </c>
      <c r="D189" s="592">
        <v>72741716</v>
      </c>
      <c r="E189" s="594" t="s">
        <v>176</v>
      </c>
      <c r="F189" s="591">
        <v>3113</v>
      </c>
      <c r="G189" s="594" t="s">
        <v>148</v>
      </c>
      <c r="H189" s="595" t="s">
        <v>86</v>
      </c>
      <c r="I189" s="501">
        <v>14440604</v>
      </c>
      <c r="J189" s="417">
        <v>10059580</v>
      </c>
      <c r="K189" s="526">
        <v>248415</v>
      </c>
      <c r="L189" s="526">
        <v>88415</v>
      </c>
      <c r="M189" s="481">
        <v>3454218</v>
      </c>
      <c r="N189" s="502">
        <v>201191</v>
      </c>
      <c r="O189" s="417">
        <v>477200</v>
      </c>
      <c r="P189" s="418">
        <v>19.255999999999997</v>
      </c>
      <c r="Q189" s="422">
        <v>14.6815</v>
      </c>
      <c r="R189" s="692">
        <v>4.5745000000000005</v>
      </c>
      <c r="S189" s="505">
        <v>0</v>
      </c>
      <c r="T189" s="492">
        <v>0</v>
      </c>
      <c r="U189" s="492">
        <v>0</v>
      </c>
      <c r="V189" s="492">
        <v>0</v>
      </c>
      <c r="W189" s="492">
        <f>SUM(S189:V189)</f>
        <v>0</v>
      </c>
      <c r="X189" s="492">
        <v>0</v>
      </c>
      <c r="Y189" s="492">
        <v>0</v>
      </c>
      <c r="Z189" s="492">
        <f>SUM(X189:Y189)</f>
        <v>0</v>
      </c>
      <c r="AA189" s="492">
        <f>W189+Z189</f>
        <v>0</v>
      </c>
      <c r="AB189" s="179">
        <f t="shared" si="141"/>
        <v>0</v>
      </c>
      <c r="AC189" s="755">
        <f>ROUND(W189*2%,0)</f>
        <v>0</v>
      </c>
      <c r="AD189" s="492">
        <v>0</v>
      </c>
      <c r="AE189" s="492">
        <v>0</v>
      </c>
      <c r="AF189" s="492">
        <f t="shared" si="142"/>
        <v>0</v>
      </c>
      <c r="AG189" s="492">
        <f t="shared" si="143"/>
        <v>0</v>
      </c>
      <c r="AH189" s="507">
        <v>0</v>
      </c>
      <c r="AI189" s="507">
        <v>0</v>
      </c>
      <c r="AJ189" s="507">
        <v>0</v>
      </c>
      <c r="AK189" s="507">
        <v>0</v>
      </c>
      <c r="AL189" s="507">
        <v>0</v>
      </c>
      <c r="AM189" s="507">
        <v>0</v>
      </c>
      <c r="AN189" s="507">
        <v>0</v>
      </c>
      <c r="AO189" s="507">
        <f>AH189+AJ189+AK189+AM189</f>
        <v>0</v>
      </c>
      <c r="AP189" s="507">
        <f>AI189+AL189+AN189</f>
        <v>0</v>
      </c>
      <c r="AQ189" s="508">
        <f t="shared" si="144"/>
        <v>0</v>
      </c>
      <c r="AR189" s="505">
        <f>I189+AG189</f>
        <v>14440604</v>
      </c>
      <c r="AS189" s="492">
        <f>J189+W189</f>
        <v>10059580</v>
      </c>
      <c r="AT189" s="492">
        <f>K189+Z189</f>
        <v>248415</v>
      </c>
      <c r="AU189" s="492">
        <f>L189</f>
        <v>88415</v>
      </c>
      <c r="AV189" s="492">
        <f t="shared" ref="AV189:AW193" si="199">M189+AB189</f>
        <v>3454218</v>
      </c>
      <c r="AW189" s="492">
        <f t="shared" si="199"/>
        <v>201191</v>
      </c>
      <c r="AX189" s="492">
        <f>O189+AF189</f>
        <v>477200</v>
      </c>
      <c r="AY189" s="507">
        <f>P189+AQ189</f>
        <v>19.255999999999997</v>
      </c>
      <c r="AZ189" s="507">
        <f t="shared" ref="AZ189:BA193" si="200">Q189+AO189</f>
        <v>14.6815</v>
      </c>
      <c r="BA189" s="508">
        <f t="shared" si="200"/>
        <v>4.5745000000000005</v>
      </c>
    </row>
    <row r="190" spans="1:53" ht="14.1" customHeight="1" x14ac:dyDescent="0.2">
      <c r="A190" s="591">
        <v>42</v>
      </c>
      <c r="B190" s="592">
        <v>2482</v>
      </c>
      <c r="C190" s="593">
        <v>600079945</v>
      </c>
      <c r="D190" s="592">
        <v>72741716</v>
      </c>
      <c r="E190" s="594" t="s">
        <v>176</v>
      </c>
      <c r="F190" s="591">
        <v>3113</v>
      </c>
      <c r="G190" s="210" t="s">
        <v>91</v>
      </c>
      <c r="H190" s="595" t="s">
        <v>82</v>
      </c>
      <c r="I190" s="501">
        <v>1402512</v>
      </c>
      <c r="J190" s="502">
        <v>1031674</v>
      </c>
      <c r="K190" s="481">
        <v>0</v>
      </c>
      <c r="L190" s="481">
        <v>0</v>
      </c>
      <c r="M190" s="481">
        <v>348705</v>
      </c>
      <c r="N190" s="502">
        <v>20633</v>
      </c>
      <c r="O190" s="502">
        <v>1500</v>
      </c>
      <c r="P190" s="418">
        <v>2.9200000000000004</v>
      </c>
      <c r="Q190" s="503">
        <v>2.9200000000000004</v>
      </c>
      <c r="R190" s="504">
        <v>0</v>
      </c>
      <c r="S190" s="505">
        <v>0</v>
      </c>
      <c r="T190" s="492">
        <v>0</v>
      </c>
      <c r="U190" s="492">
        <v>0</v>
      </c>
      <c r="V190" s="492">
        <v>0</v>
      </c>
      <c r="W190" s="492">
        <f>SUM(S190:V190)</f>
        <v>0</v>
      </c>
      <c r="X190" s="492">
        <v>0</v>
      </c>
      <c r="Y190" s="492">
        <v>0</v>
      </c>
      <c r="Z190" s="492">
        <f>SUM(X190:Y190)</f>
        <v>0</v>
      </c>
      <c r="AA190" s="492">
        <f>W190+Z190</f>
        <v>0</v>
      </c>
      <c r="AB190" s="179">
        <f t="shared" si="141"/>
        <v>0</v>
      </c>
      <c r="AC190" s="755">
        <f>ROUND(W190*2%,0)</f>
        <v>0</v>
      </c>
      <c r="AD190" s="492">
        <v>0</v>
      </c>
      <c r="AE190" s="492">
        <v>0</v>
      </c>
      <c r="AF190" s="492">
        <f t="shared" si="142"/>
        <v>0</v>
      </c>
      <c r="AG190" s="492">
        <f t="shared" si="143"/>
        <v>0</v>
      </c>
      <c r="AH190" s="507">
        <v>0</v>
      </c>
      <c r="AI190" s="507">
        <v>0</v>
      </c>
      <c r="AJ190" s="507">
        <v>0</v>
      </c>
      <c r="AK190" s="507">
        <v>0</v>
      </c>
      <c r="AL190" s="507">
        <v>0</v>
      </c>
      <c r="AM190" s="507">
        <v>0</v>
      </c>
      <c r="AN190" s="507">
        <v>0</v>
      </c>
      <c r="AO190" s="507">
        <f>AH190+AJ190+AK190+AM190</f>
        <v>0</v>
      </c>
      <c r="AP190" s="507">
        <f>AI190+AL190+AN190</f>
        <v>0</v>
      </c>
      <c r="AQ190" s="508">
        <f t="shared" si="144"/>
        <v>0</v>
      </c>
      <c r="AR190" s="505">
        <f>I190+AG190</f>
        <v>1402512</v>
      </c>
      <c r="AS190" s="492">
        <f>J190+W190</f>
        <v>1031674</v>
      </c>
      <c r="AT190" s="492">
        <f>K190+Z190</f>
        <v>0</v>
      </c>
      <c r="AU190" s="492">
        <f>L190</f>
        <v>0</v>
      </c>
      <c r="AV190" s="492">
        <f t="shared" si="199"/>
        <v>348705</v>
      </c>
      <c r="AW190" s="492">
        <f t="shared" si="199"/>
        <v>20633</v>
      </c>
      <c r="AX190" s="492">
        <f>O190+AF190</f>
        <v>1500</v>
      </c>
      <c r="AY190" s="507">
        <f>P190+AQ190</f>
        <v>2.9200000000000004</v>
      </c>
      <c r="AZ190" s="507">
        <f t="shared" si="200"/>
        <v>2.9200000000000004</v>
      </c>
      <c r="BA190" s="508">
        <f t="shared" si="200"/>
        <v>0</v>
      </c>
    </row>
    <row r="191" spans="1:53" ht="14.1" customHeight="1" x14ac:dyDescent="0.2">
      <c r="A191" s="591">
        <v>42</v>
      </c>
      <c r="B191" s="592">
        <v>2482</v>
      </c>
      <c r="C191" s="593">
        <v>600079945</v>
      </c>
      <c r="D191" s="592">
        <v>72741716</v>
      </c>
      <c r="E191" s="594" t="s">
        <v>176</v>
      </c>
      <c r="F191" s="591">
        <v>3141</v>
      </c>
      <c r="G191" s="594" t="s">
        <v>88</v>
      </c>
      <c r="H191" s="595" t="s">
        <v>82</v>
      </c>
      <c r="I191" s="501">
        <v>1414498</v>
      </c>
      <c r="J191" s="502">
        <v>1032976</v>
      </c>
      <c r="K191" s="481">
        <v>0</v>
      </c>
      <c r="L191" s="481">
        <v>0</v>
      </c>
      <c r="M191" s="481">
        <v>349146</v>
      </c>
      <c r="N191" s="502">
        <v>20660</v>
      </c>
      <c r="O191" s="502">
        <v>11716</v>
      </c>
      <c r="P191" s="418">
        <v>3.51</v>
      </c>
      <c r="Q191" s="503">
        <v>0</v>
      </c>
      <c r="R191" s="504">
        <v>3.51</v>
      </c>
      <c r="S191" s="505">
        <v>0</v>
      </c>
      <c r="T191" s="492">
        <v>0</v>
      </c>
      <c r="U191" s="492">
        <v>-1344</v>
      </c>
      <c r="V191" s="492">
        <v>0</v>
      </c>
      <c r="W191" s="492">
        <f>SUM(S191:V191)</f>
        <v>-1344</v>
      </c>
      <c r="X191" s="492">
        <v>0</v>
      </c>
      <c r="Y191" s="492">
        <v>0</v>
      </c>
      <c r="Z191" s="492">
        <f>SUM(X191:Y191)</f>
        <v>0</v>
      </c>
      <c r="AA191" s="492">
        <f>W191+Z191</f>
        <v>-1344</v>
      </c>
      <c r="AB191" s="179">
        <f t="shared" si="141"/>
        <v>-454</v>
      </c>
      <c r="AC191" s="755">
        <f>ROUND(W191*2%,0)</f>
        <v>-27</v>
      </c>
      <c r="AD191" s="492">
        <v>0</v>
      </c>
      <c r="AE191" s="492">
        <v>0</v>
      </c>
      <c r="AF191" s="492">
        <f t="shared" si="142"/>
        <v>0</v>
      </c>
      <c r="AG191" s="492">
        <f t="shared" si="143"/>
        <v>-1825</v>
      </c>
      <c r="AH191" s="507">
        <v>0</v>
      </c>
      <c r="AI191" s="507">
        <v>0</v>
      </c>
      <c r="AJ191" s="507">
        <v>0</v>
      </c>
      <c r="AK191" s="507">
        <v>0</v>
      </c>
      <c r="AL191" s="507">
        <v>0</v>
      </c>
      <c r="AM191" s="507">
        <v>0</v>
      </c>
      <c r="AN191" s="507">
        <v>0</v>
      </c>
      <c r="AO191" s="507">
        <f>AH191+AJ191+AK191+AM191</f>
        <v>0</v>
      </c>
      <c r="AP191" s="507">
        <f>AI191+AL191+AN191</f>
        <v>0</v>
      </c>
      <c r="AQ191" s="508">
        <f t="shared" si="144"/>
        <v>0</v>
      </c>
      <c r="AR191" s="505">
        <f>I191+AG191</f>
        <v>1412673</v>
      </c>
      <c r="AS191" s="492">
        <f>J191+W191</f>
        <v>1031632</v>
      </c>
      <c r="AT191" s="492">
        <f>K191+Z191</f>
        <v>0</v>
      </c>
      <c r="AU191" s="492">
        <f>L191</f>
        <v>0</v>
      </c>
      <c r="AV191" s="492">
        <f t="shared" si="199"/>
        <v>348692</v>
      </c>
      <c r="AW191" s="492">
        <f t="shared" si="199"/>
        <v>20633</v>
      </c>
      <c r="AX191" s="492">
        <f>O191+AF191</f>
        <v>11716</v>
      </c>
      <c r="AY191" s="507">
        <f>P191+AQ191</f>
        <v>3.51</v>
      </c>
      <c r="AZ191" s="507">
        <f t="shared" si="200"/>
        <v>0</v>
      </c>
      <c r="BA191" s="508">
        <f t="shared" si="200"/>
        <v>3.51</v>
      </c>
    </row>
    <row r="192" spans="1:53" ht="14.1" customHeight="1" x14ac:dyDescent="0.2">
      <c r="A192" s="591">
        <v>42</v>
      </c>
      <c r="B192" s="592">
        <v>2482</v>
      </c>
      <c r="C192" s="593">
        <v>600079945</v>
      </c>
      <c r="D192" s="592">
        <v>72741716</v>
      </c>
      <c r="E192" s="594" t="s">
        <v>176</v>
      </c>
      <c r="F192" s="591">
        <v>3143</v>
      </c>
      <c r="G192" s="210" t="s">
        <v>149</v>
      </c>
      <c r="H192" s="595" t="s">
        <v>86</v>
      </c>
      <c r="I192" s="501">
        <v>1516588</v>
      </c>
      <c r="J192" s="417">
        <v>1116780</v>
      </c>
      <c r="K192" s="526">
        <v>0</v>
      </c>
      <c r="L192" s="526">
        <v>0</v>
      </c>
      <c r="M192" s="481">
        <v>377472</v>
      </c>
      <c r="N192" s="502">
        <v>22336</v>
      </c>
      <c r="O192" s="502">
        <v>0</v>
      </c>
      <c r="P192" s="418">
        <v>2.5</v>
      </c>
      <c r="Q192" s="422">
        <v>2.5</v>
      </c>
      <c r="R192" s="504">
        <v>0</v>
      </c>
      <c r="S192" s="505">
        <v>0</v>
      </c>
      <c r="T192" s="492">
        <v>0</v>
      </c>
      <c r="U192" s="492">
        <v>0</v>
      </c>
      <c r="V192" s="492">
        <v>0</v>
      </c>
      <c r="W192" s="492">
        <f>SUM(S192:V192)</f>
        <v>0</v>
      </c>
      <c r="X192" s="492">
        <v>0</v>
      </c>
      <c r="Y192" s="492">
        <v>0</v>
      </c>
      <c r="Z192" s="492">
        <f>SUM(X192:Y192)</f>
        <v>0</v>
      </c>
      <c r="AA192" s="492">
        <f>W192+Z192</f>
        <v>0</v>
      </c>
      <c r="AB192" s="179">
        <f t="shared" si="141"/>
        <v>0</v>
      </c>
      <c r="AC192" s="755">
        <f>ROUND(W192*2%,0)</f>
        <v>0</v>
      </c>
      <c r="AD192" s="492">
        <v>0</v>
      </c>
      <c r="AE192" s="492">
        <v>0</v>
      </c>
      <c r="AF192" s="492">
        <f t="shared" si="142"/>
        <v>0</v>
      </c>
      <c r="AG192" s="492">
        <f t="shared" si="143"/>
        <v>0</v>
      </c>
      <c r="AH192" s="507">
        <v>0</v>
      </c>
      <c r="AI192" s="507">
        <v>0</v>
      </c>
      <c r="AJ192" s="507">
        <v>0</v>
      </c>
      <c r="AK192" s="507">
        <v>0</v>
      </c>
      <c r="AL192" s="507">
        <v>0</v>
      </c>
      <c r="AM192" s="507">
        <v>0</v>
      </c>
      <c r="AN192" s="507">
        <v>0</v>
      </c>
      <c r="AO192" s="507">
        <f>AH192+AJ192+AK192+AM192</f>
        <v>0</v>
      </c>
      <c r="AP192" s="507">
        <f>AI192+AL192+AN192</f>
        <v>0</v>
      </c>
      <c r="AQ192" s="508">
        <f t="shared" si="144"/>
        <v>0</v>
      </c>
      <c r="AR192" s="505">
        <f>I192+AG192</f>
        <v>1516588</v>
      </c>
      <c r="AS192" s="492">
        <f>J192+W192</f>
        <v>1116780</v>
      </c>
      <c r="AT192" s="492">
        <f>K192+Z192</f>
        <v>0</v>
      </c>
      <c r="AU192" s="492">
        <f>L192</f>
        <v>0</v>
      </c>
      <c r="AV192" s="492">
        <f t="shared" si="199"/>
        <v>377472</v>
      </c>
      <c r="AW192" s="492">
        <f t="shared" si="199"/>
        <v>22336</v>
      </c>
      <c r="AX192" s="492">
        <f>O192+AF192</f>
        <v>0</v>
      </c>
      <c r="AY192" s="507">
        <f>P192+AQ192</f>
        <v>2.5</v>
      </c>
      <c r="AZ192" s="507">
        <f t="shared" si="200"/>
        <v>2.5</v>
      </c>
      <c r="BA192" s="508">
        <f t="shared" si="200"/>
        <v>0</v>
      </c>
    </row>
    <row r="193" spans="1:53" ht="14.1" customHeight="1" x14ac:dyDescent="0.2">
      <c r="A193" s="591">
        <v>42</v>
      </c>
      <c r="B193" s="592">
        <v>2482</v>
      </c>
      <c r="C193" s="593">
        <v>600079945</v>
      </c>
      <c r="D193" s="592">
        <v>72741716</v>
      </c>
      <c r="E193" s="594" t="s">
        <v>176</v>
      </c>
      <c r="F193" s="591">
        <v>3143</v>
      </c>
      <c r="G193" s="210" t="s">
        <v>150</v>
      </c>
      <c r="H193" s="595" t="s">
        <v>82</v>
      </c>
      <c r="I193" s="501">
        <v>42133</v>
      </c>
      <c r="J193" s="502">
        <v>29700</v>
      </c>
      <c r="K193" s="481">
        <v>0</v>
      </c>
      <c r="L193" s="481">
        <v>0</v>
      </c>
      <c r="M193" s="481">
        <v>10039</v>
      </c>
      <c r="N193" s="502">
        <v>594</v>
      </c>
      <c r="O193" s="502">
        <v>1800</v>
      </c>
      <c r="P193" s="418">
        <v>0.13</v>
      </c>
      <c r="Q193" s="503">
        <v>0</v>
      </c>
      <c r="R193" s="504">
        <v>0.13</v>
      </c>
      <c r="S193" s="505">
        <v>0</v>
      </c>
      <c r="T193" s="492">
        <v>0</v>
      </c>
      <c r="U193" s="492">
        <v>0</v>
      </c>
      <c r="V193" s="492">
        <v>0</v>
      </c>
      <c r="W193" s="492">
        <f>SUM(S193:V193)</f>
        <v>0</v>
      </c>
      <c r="X193" s="492">
        <v>0</v>
      </c>
      <c r="Y193" s="492">
        <v>0</v>
      </c>
      <c r="Z193" s="492">
        <f>SUM(X193:Y193)</f>
        <v>0</v>
      </c>
      <c r="AA193" s="492">
        <f>W193+Z193</f>
        <v>0</v>
      </c>
      <c r="AB193" s="179">
        <f t="shared" si="141"/>
        <v>0</v>
      </c>
      <c r="AC193" s="755">
        <f>ROUND(W193*2%,0)</f>
        <v>0</v>
      </c>
      <c r="AD193" s="492">
        <v>0</v>
      </c>
      <c r="AE193" s="492">
        <v>0</v>
      </c>
      <c r="AF193" s="492">
        <f t="shared" si="142"/>
        <v>0</v>
      </c>
      <c r="AG193" s="492">
        <f t="shared" si="143"/>
        <v>0</v>
      </c>
      <c r="AH193" s="507">
        <v>0</v>
      </c>
      <c r="AI193" s="507">
        <v>0</v>
      </c>
      <c r="AJ193" s="507">
        <v>0</v>
      </c>
      <c r="AK193" s="507">
        <v>0</v>
      </c>
      <c r="AL193" s="507">
        <v>0</v>
      </c>
      <c r="AM193" s="507">
        <v>0</v>
      </c>
      <c r="AN193" s="507">
        <v>0</v>
      </c>
      <c r="AO193" s="507">
        <f>AH193+AJ193+AK193+AM193</f>
        <v>0</v>
      </c>
      <c r="AP193" s="507">
        <f>AI193+AL193+AN193</f>
        <v>0</v>
      </c>
      <c r="AQ193" s="508">
        <f t="shared" si="144"/>
        <v>0</v>
      </c>
      <c r="AR193" s="505">
        <f>I193+AG193</f>
        <v>42133</v>
      </c>
      <c r="AS193" s="492">
        <f>J193+W193</f>
        <v>29700</v>
      </c>
      <c r="AT193" s="492">
        <f>K193+Z193</f>
        <v>0</v>
      </c>
      <c r="AU193" s="492">
        <f>L193</f>
        <v>0</v>
      </c>
      <c r="AV193" s="492">
        <f t="shared" si="199"/>
        <v>10039</v>
      </c>
      <c r="AW193" s="492">
        <f t="shared" si="199"/>
        <v>594</v>
      </c>
      <c r="AX193" s="492">
        <f>O193+AF193</f>
        <v>1800</v>
      </c>
      <c r="AY193" s="507">
        <f>P193+AQ193</f>
        <v>0.13</v>
      </c>
      <c r="AZ193" s="507">
        <f t="shared" si="200"/>
        <v>0</v>
      </c>
      <c r="BA193" s="508">
        <f t="shared" si="200"/>
        <v>0.13</v>
      </c>
    </row>
    <row r="194" spans="1:53" ht="14.1" customHeight="1" x14ac:dyDescent="0.2">
      <c r="A194" s="182">
        <v>42</v>
      </c>
      <c r="B194" s="180">
        <v>2482</v>
      </c>
      <c r="C194" s="181">
        <v>600079945</v>
      </c>
      <c r="D194" s="180">
        <v>72741716</v>
      </c>
      <c r="E194" s="584" t="s">
        <v>177</v>
      </c>
      <c r="F194" s="182"/>
      <c r="G194" s="584"/>
      <c r="H194" s="585"/>
      <c r="I194" s="586">
        <v>18816335</v>
      </c>
      <c r="J194" s="587">
        <v>13270710</v>
      </c>
      <c r="K194" s="587">
        <v>248415</v>
      </c>
      <c r="L194" s="587">
        <v>88415</v>
      </c>
      <c r="M194" s="587">
        <v>4539580</v>
      </c>
      <c r="N194" s="587">
        <v>265414</v>
      </c>
      <c r="O194" s="587">
        <v>492216</v>
      </c>
      <c r="P194" s="588">
        <v>28.315999999999999</v>
      </c>
      <c r="Q194" s="588">
        <v>20.101500000000001</v>
      </c>
      <c r="R194" s="590">
        <v>8.214500000000001</v>
      </c>
      <c r="S194" s="589">
        <f t="shared" ref="S194:BA194" si="201">SUM(S189:S193)</f>
        <v>0</v>
      </c>
      <c r="T194" s="587">
        <f t="shared" si="201"/>
        <v>0</v>
      </c>
      <c r="U194" s="587">
        <f t="shared" si="201"/>
        <v>-1344</v>
      </c>
      <c r="V194" s="587">
        <f t="shared" si="201"/>
        <v>0</v>
      </c>
      <c r="W194" s="587">
        <f t="shared" si="201"/>
        <v>-1344</v>
      </c>
      <c r="X194" s="587">
        <f t="shared" si="201"/>
        <v>0</v>
      </c>
      <c r="Y194" s="587">
        <f t="shared" si="201"/>
        <v>0</v>
      </c>
      <c r="Z194" s="587">
        <f t="shared" si="201"/>
        <v>0</v>
      </c>
      <c r="AA194" s="587">
        <f t="shared" si="201"/>
        <v>-1344</v>
      </c>
      <c r="AB194" s="587">
        <f t="shared" si="201"/>
        <v>-454</v>
      </c>
      <c r="AC194" s="589">
        <f t="shared" si="201"/>
        <v>-27</v>
      </c>
      <c r="AD194" s="587">
        <f t="shared" si="201"/>
        <v>0</v>
      </c>
      <c r="AE194" s="587">
        <f t="shared" si="201"/>
        <v>0</v>
      </c>
      <c r="AF194" s="587">
        <f t="shared" si="201"/>
        <v>0</v>
      </c>
      <c r="AG194" s="587">
        <f t="shared" si="201"/>
        <v>-1825</v>
      </c>
      <c r="AH194" s="588">
        <f t="shared" si="201"/>
        <v>0</v>
      </c>
      <c r="AI194" s="588">
        <f t="shared" si="201"/>
        <v>0</v>
      </c>
      <c r="AJ194" s="588">
        <f t="shared" si="201"/>
        <v>0</v>
      </c>
      <c r="AK194" s="588">
        <f t="shared" ref="AK194:AL194" si="202">SUM(AK189:AK193)</f>
        <v>0</v>
      </c>
      <c r="AL194" s="588">
        <f t="shared" si="202"/>
        <v>0</v>
      </c>
      <c r="AM194" s="588">
        <f t="shared" si="201"/>
        <v>0</v>
      </c>
      <c r="AN194" s="588">
        <f t="shared" si="201"/>
        <v>0</v>
      </c>
      <c r="AO194" s="588">
        <f t="shared" si="201"/>
        <v>0</v>
      </c>
      <c r="AP194" s="588">
        <f t="shared" si="201"/>
        <v>0</v>
      </c>
      <c r="AQ194" s="590">
        <f t="shared" si="201"/>
        <v>0</v>
      </c>
      <c r="AR194" s="589">
        <f t="shared" si="201"/>
        <v>18814510</v>
      </c>
      <c r="AS194" s="587">
        <f t="shared" si="201"/>
        <v>13269366</v>
      </c>
      <c r="AT194" s="587">
        <f t="shared" si="201"/>
        <v>248415</v>
      </c>
      <c r="AU194" s="587">
        <f t="shared" si="201"/>
        <v>88415</v>
      </c>
      <c r="AV194" s="587">
        <f t="shared" si="201"/>
        <v>4539126</v>
      </c>
      <c r="AW194" s="587">
        <f t="shared" si="201"/>
        <v>265387</v>
      </c>
      <c r="AX194" s="587">
        <f t="shared" si="201"/>
        <v>492216</v>
      </c>
      <c r="AY194" s="588">
        <f t="shared" si="201"/>
        <v>28.315999999999999</v>
      </c>
      <c r="AZ194" s="588">
        <f t="shared" si="201"/>
        <v>20.101500000000001</v>
      </c>
      <c r="BA194" s="590">
        <f t="shared" si="201"/>
        <v>8.214500000000001</v>
      </c>
    </row>
    <row r="195" spans="1:53" ht="14.1" customHeight="1" x14ac:dyDescent="0.2">
      <c r="A195" s="591">
        <v>43</v>
      </c>
      <c r="B195" s="592">
        <v>2328</v>
      </c>
      <c r="C195" s="593">
        <v>691006041</v>
      </c>
      <c r="D195" s="592">
        <v>71294988</v>
      </c>
      <c r="E195" s="594" t="s">
        <v>178</v>
      </c>
      <c r="F195" s="591">
        <v>3113</v>
      </c>
      <c r="G195" s="594" t="s">
        <v>148</v>
      </c>
      <c r="H195" s="595" t="s">
        <v>86</v>
      </c>
      <c r="I195" s="501">
        <v>23494885</v>
      </c>
      <c r="J195" s="417">
        <v>16368190</v>
      </c>
      <c r="K195" s="526">
        <v>243828</v>
      </c>
      <c r="L195" s="526">
        <v>60828</v>
      </c>
      <c r="M195" s="481">
        <v>5594303</v>
      </c>
      <c r="N195" s="502">
        <v>327364</v>
      </c>
      <c r="O195" s="417">
        <v>961200</v>
      </c>
      <c r="P195" s="418">
        <v>29.966399999999997</v>
      </c>
      <c r="Q195" s="422">
        <v>22.9998</v>
      </c>
      <c r="R195" s="692">
        <v>6.9666000000000015</v>
      </c>
      <c r="S195" s="505">
        <v>0</v>
      </c>
      <c r="T195" s="492">
        <v>0</v>
      </c>
      <c r="U195" s="492">
        <v>0</v>
      </c>
      <c r="V195" s="492">
        <v>0</v>
      </c>
      <c r="W195" s="492">
        <f>SUM(S195:V195)</f>
        <v>0</v>
      </c>
      <c r="X195" s="492">
        <v>0</v>
      </c>
      <c r="Y195" s="492">
        <v>0</v>
      </c>
      <c r="Z195" s="492">
        <f>SUM(X195:Y195)</f>
        <v>0</v>
      </c>
      <c r="AA195" s="492">
        <f>W195+Z195</f>
        <v>0</v>
      </c>
      <c r="AB195" s="179">
        <f t="shared" si="141"/>
        <v>0</v>
      </c>
      <c r="AC195" s="755">
        <f>ROUND(W195*2%,0)</f>
        <v>0</v>
      </c>
      <c r="AD195" s="492">
        <v>0</v>
      </c>
      <c r="AE195" s="492">
        <v>0</v>
      </c>
      <c r="AF195" s="492">
        <f t="shared" si="142"/>
        <v>0</v>
      </c>
      <c r="AG195" s="492">
        <f t="shared" si="143"/>
        <v>0</v>
      </c>
      <c r="AH195" s="507">
        <v>0</v>
      </c>
      <c r="AI195" s="507">
        <v>0</v>
      </c>
      <c r="AJ195" s="507">
        <v>0</v>
      </c>
      <c r="AK195" s="507">
        <v>0</v>
      </c>
      <c r="AL195" s="507">
        <v>0</v>
      </c>
      <c r="AM195" s="507">
        <v>0</v>
      </c>
      <c r="AN195" s="507">
        <v>0</v>
      </c>
      <c r="AO195" s="507">
        <f>AH195+AJ195+AK195+AM195</f>
        <v>0</v>
      </c>
      <c r="AP195" s="507">
        <f>AI195+AL195+AN195</f>
        <v>0</v>
      </c>
      <c r="AQ195" s="508">
        <f t="shared" si="144"/>
        <v>0</v>
      </c>
      <c r="AR195" s="505">
        <f>I195+AG195</f>
        <v>23494885</v>
      </c>
      <c r="AS195" s="492">
        <f>J195+W195</f>
        <v>16368190</v>
      </c>
      <c r="AT195" s="492">
        <f>K195+Z195</f>
        <v>243828</v>
      </c>
      <c r="AU195" s="492">
        <f>L195</f>
        <v>60828</v>
      </c>
      <c r="AV195" s="492">
        <f t="shared" ref="AV195:AW199" si="203">M195+AB195</f>
        <v>5594303</v>
      </c>
      <c r="AW195" s="492">
        <f t="shared" si="203"/>
        <v>327364</v>
      </c>
      <c r="AX195" s="492">
        <f>O195+AF195</f>
        <v>961200</v>
      </c>
      <c r="AY195" s="507">
        <f>P195+AQ195</f>
        <v>29.966399999999997</v>
      </c>
      <c r="AZ195" s="507">
        <f t="shared" ref="AZ195:BA199" si="204">Q195+AO195</f>
        <v>22.9998</v>
      </c>
      <c r="BA195" s="508">
        <f t="shared" si="204"/>
        <v>6.9666000000000015</v>
      </c>
    </row>
    <row r="196" spans="1:53" ht="14.1" customHeight="1" x14ac:dyDescent="0.2">
      <c r="A196" s="591">
        <v>43</v>
      </c>
      <c r="B196" s="592">
        <v>2328</v>
      </c>
      <c r="C196" s="593">
        <v>691006041</v>
      </c>
      <c r="D196" s="592">
        <v>71294988</v>
      </c>
      <c r="E196" s="594" t="s">
        <v>178</v>
      </c>
      <c r="F196" s="591">
        <v>3113</v>
      </c>
      <c r="G196" s="210" t="s">
        <v>91</v>
      </c>
      <c r="H196" s="595" t="s">
        <v>82</v>
      </c>
      <c r="I196" s="501">
        <v>1608635</v>
      </c>
      <c r="J196" s="502">
        <v>1184562</v>
      </c>
      <c r="K196" s="481">
        <v>0</v>
      </c>
      <c r="L196" s="481">
        <v>0</v>
      </c>
      <c r="M196" s="481">
        <v>400382</v>
      </c>
      <c r="N196" s="502">
        <v>23691</v>
      </c>
      <c r="O196" s="502">
        <v>0</v>
      </c>
      <c r="P196" s="418">
        <v>3.47</v>
      </c>
      <c r="Q196" s="503">
        <v>3.47</v>
      </c>
      <c r="R196" s="504">
        <v>0</v>
      </c>
      <c r="S196" s="505">
        <v>0</v>
      </c>
      <c r="T196" s="492">
        <v>5670</v>
      </c>
      <c r="U196" s="492">
        <v>0</v>
      </c>
      <c r="V196" s="492">
        <v>0</v>
      </c>
      <c r="W196" s="492">
        <f>SUM(S196:V196)</f>
        <v>5670</v>
      </c>
      <c r="X196" s="492">
        <v>0</v>
      </c>
      <c r="Y196" s="492">
        <v>0</v>
      </c>
      <c r="Z196" s="492">
        <f>SUM(X196:Y196)</f>
        <v>0</v>
      </c>
      <c r="AA196" s="492">
        <f>W196+Z196</f>
        <v>5670</v>
      </c>
      <c r="AB196" s="179">
        <f t="shared" si="141"/>
        <v>1916</v>
      </c>
      <c r="AC196" s="755">
        <f>ROUND(W196*2%,0)</f>
        <v>113</v>
      </c>
      <c r="AD196" s="492">
        <v>1000</v>
      </c>
      <c r="AE196" s="492">
        <v>0</v>
      </c>
      <c r="AF196" s="492">
        <f t="shared" si="142"/>
        <v>1000</v>
      </c>
      <c r="AG196" s="492">
        <f t="shared" si="143"/>
        <v>8699</v>
      </c>
      <c r="AH196" s="507">
        <v>0</v>
      </c>
      <c r="AI196" s="507">
        <v>0</v>
      </c>
      <c r="AJ196" s="507">
        <v>0.01</v>
      </c>
      <c r="AK196" s="507">
        <v>0</v>
      </c>
      <c r="AL196" s="507">
        <v>0</v>
      </c>
      <c r="AM196" s="507">
        <v>0</v>
      </c>
      <c r="AN196" s="507">
        <v>0</v>
      </c>
      <c r="AO196" s="507">
        <f>AH196+AJ196+AK196+AM196</f>
        <v>0.01</v>
      </c>
      <c r="AP196" s="507">
        <f>AI196+AL196+AN196</f>
        <v>0</v>
      </c>
      <c r="AQ196" s="508">
        <f t="shared" si="144"/>
        <v>0.01</v>
      </c>
      <c r="AR196" s="505">
        <f>I196+AG196</f>
        <v>1617334</v>
      </c>
      <c r="AS196" s="492">
        <f>J196+W196</f>
        <v>1190232</v>
      </c>
      <c r="AT196" s="492">
        <f>K196+Z196</f>
        <v>0</v>
      </c>
      <c r="AU196" s="492">
        <f>L196</f>
        <v>0</v>
      </c>
      <c r="AV196" s="492">
        <f t="shared" si="203"/>
        <v>402298</v>
      </c>
      <c r="AW196" s="492">
        <f t="shared" si="203"/>
        <v>23804</v>
      </c>
      <c r="AX196" s="492">
        <f>O196+AF196</f>
        <v>1000</v>
      </c>
      <c r="AY196" s="507">
        <f>P196+AQ196</f>
        <v>3.48</v>
      </c>
      <c r="AZ196" s="507">
        <f t="shared" si="204"/>
        <v>3.48</v>
      </c>
      <c r="BA196" s="508">
        <f t="shared" si="204"/>
        <v>0</v>
      </c>
    </row>
    <row r="197" spans="1:53" ht="14.1" customHeight="1" x14ac:dyDescent="0.2">
      <c r="A197" s="591">
        <v>43</v>
      </c>
      <c r="B197" s="592">
        <v>2328</v>
      </c>
      <c r="C197" s="593">
        <v>691006041</v>
      </c>
      <c r="D197" s="592">
        <v>71294988</v>
      </c>
      <c r="E197" s="594" t="s">
        <v>178</v>
      </c>
      <c r="F197" s="591">
        <v>3141</v>
      </c>
      <c r="G197" s="594" t="s">
        <v>88</v>
      </c>
      <c r="H197" s="595" t="s">
        <v>82</v>
      </c>
      <c r="I197" s="501">
        <v>2409940</v>
      </c>
      <c r="J197" s="502">
        <v>1757797</v>
      </c>
      <c r="K197" s="481">
        <v>0</v>
      </c>
      <c r="L197" s="481">
        <v>0</v>
      </c>
      <c r="M197" s="481">
        <v>594135</v>
      </c>
      <c r="N197" s="502">
        <v>35156</v>
      </c>
      <c r="O197" s="502">
        <v>22852</v>
      </c>
      <c r="P197" s="418">
        <v>5.98</v>
      </c>
      <c r="Q197" s="503">
        <v>0</v>
      </c>
      <c r="R197" s="504">
        <v>5.98</v>
      </c>
      <c r="S197" s="505">
        <v>0</v>
      </c>
      <c r="T197" s="492">
        <v>0</v>
      </c>
      <c r="U197" s="492">
        <v>-7155</v>
      </c>
      <c r="V197" s="492">
        <v>0</v>
      </c>
      <c r="W197" s="492">
        <f>SUM(S197:V197)</f>
        <v>-7155</v>
      </c>
      <c r="X197" s="492">
        <v>0</v>
      </c>
      <c r="Y197" s="492">
        <v>0</v>
      </c>
      <c r="Z197" s="492">
        <f>SUM(X197:Y197)</f>
        <v>0</v>
      </c>
      <c r="AA197" s="492">
        <f>W197+Z197</f>
        <v>-7155</v>
      </c>
      <c r="AB197" s="179">
        <f t="shared" si="141"/>
        <v>-2418</v>
      </c>
      <c r="AC197" s="755">
        <f>ROUND(W197*2%,0)</f>
        <v>-143</v>
      </c>
      <c r="AD197" s="492">
        <v>0</v>
      </c>
      <c r="AE197" s="492">
        <v>0</v>
      </c>
      <c r="AF197" s="492">
        <f t="shared" si="142"/>
        <v>0</v>
      </c>
      <c r="AG197" s="492">
        <f t="shared" si="143"/>
        <v>-9716</v>
      </c>
      <c r="AH197" s="507">
        <v>0</v>
      </c>
      <c r="AI197" s="507">
        <v>0</v>
      </c>
      <c r="AJ197" s="507">
        <v>0</v>
      </c>
      <c r="AK197" s="507">
        <v>0</v>
      </c>
      <c r="AL197" s="507">
        <v>-0.02</v>
      </c>
      <c r="AM197" s="507">
        <v>0</v>
      </c>
      <c r="AN197" s="507">
        <v>0</v>
      </c>
      <c r="AO197" s="507">
        <f>AH197+AJ197+AK197+AM197</f>
        <v>0</v>
      </c>
      <c r="AP197" s="507">
        <f>AI197+AL197+AN197</f>
        <v>-0.02</v>
      </c>
      <c r="AQ197" s="508">
        <f t="shared" si="144"/>
        <v>-0.02</v>
      </c>
      <c r="AR197" s="505">
        <f>I197+AG197</f>
        <v>2400224</v>
      </c>
      <c r="AS197" s="492">
        <f>J197+W197</f>
        <v>1750642</v>
      </c>
      <c r="AT197" s="492">
        <f>K197+Z197</f>
        <v>0</v>
      </c>
      <c r="AU197" s="492">
        <f>L197</f>
        <v>0</v>
      </c>
      <c r="AV197" s="492">
        <f t="shared" si="203"/>
        <v>591717</v>
      </c>
      <c r="AW197" s="492">
        <f t="shared" si="203"/>
        <v>35013</v>
      </c>
      <c r="AX197" s="492">
        <f>O197+AF197</f>
        <v>22852</v>
      </c>
      <c r="AY197" s="507">
        <f>P197+AQ197</f>
        <v>5.9600000000000009</v>
      </c>
      <c r="AZ197" s="507">
        <f t="shared" si="204"/>
        <v>0</v>
      </c>
      <c r="BA197" s="508">
        <f t="shared" si="204"/>
        <v>5.9600000000000009</v>
      </c>
    </row>
    <row r="198" spans="1:53" ht="14.1" customHeight="1" x14ac:dyDescent="0.2">
      <c r="A198" s="591">
        <v>43</v>
      </c>
      <c r="B198" s="592">
        <v>2328</v>
      </c>
      <c r="C198" s="593">
        <v>691006041</v>
      </c>
      <c r="D198" s="592">
        <v>71294988</v>
      </c>
      <c r="E198" s="594" t="s">
        <v>178</v>
      </c>
      <c r="F198" s="591">
        <v>3143</v>
      </c>
      <c r="G198" s="210" t="s">
        <v>149</v>
      </c>
      <c r="H198" s="595" t="s">
        <v>86</v>
      </c>
      <c r="I198" s="501">
        <v>2975606</v>
      </c>
      <c r="J198" s="417">
        <v>2171463</v>
      </c>
      <c r="K198" s="526">
        <v>20000</v>
      </c>
      <c r="L198" s="526">
        <v>0</v>
      </c>
      <c r="M198" s="481">
        <v>740714</v>
      </c>
      <c r="N198" s="502">
        <v>43429</v>
      </c>
      <c r="O198" s="502">
        <v>0</v>
      </c>
      <c r="P198" s="418">
        <v>4.8</v>
      </c>
      <c r="Q198" s="422">
        <v>4.8</v>
      </c>
      <c r="R198" s="504">
        <v>0</v>
      </c>
      <c r="S198" s="505">
        <v>0</v>
      </c>
      <c r="T198" s="492">
        <v>0</v>
      </c>
      <c r="U198" s="492">
        <v>0</v>
      </c>
      <c r="V198" s="492">
        <v>0</v>
      </c>
      <c r="W198" s="492">
        <f>SUM(S198:V198)</f>
        <v>0</v>
      </c>
      <c r="X198" s="492">
        <v>0</v>
      </c>
      <c r="Y198" s="492">
        <v>0</v>
      </c>
      <c r="Z198" s="492">
        <f>SUM(X198:Y198)</f>
        <v>0</v>
      </c>
      <c r="AA198" s="492">
        <f>W198+Z198</f>
        <v>0</v>
      </c>
      <c r="AB198" s="179">
        <f t="shared" si="141"/>
        <v>0</v>
      </c>
      <c r="AC198" s="755">
        <f>ROUND(W198*2%,0)</f>
        <v>0</v>
      </c>
      <c r="AD198" s="492">
        <v>0</v>
      </c>
      <c r="AE198" s="492">
        <v>0</v>
      </c>
      <c r="AF198" s="492">
        <f t="shared" si="142"/>
        <v>0</v>
      </c>
      <c r="AG198" s="492">
        <f t="shared" si="143"/>
        <v>0</v>
      </c>
      <c r="AH198" s="507">
        <v>0</v>
      </c>
      <c r="AI198" s="507">
        <v>0</v>
      </c>
      <c r="AJ198" s="507">
        <v>0</v>
      </c>
      <c r="AK198" s="507">
        <v>0</v>
      </c>
      <c r="AL198" s="507">
        <v>0</v>
      </c>
      <c r="AM198" s="507">
        <v>0</v>
      </c>
      <c r="AN198" s="507">
        <v>0</v>
      </c>
      <c r="AO198" s="507">
        <f>AH198+AJ198+AK198+AM198</f>
        <v>0</v>
      </c>
      <c r="AP198" s="507">
        <f>AI198+AL198+AN198</f>
        <v>0</v>
      </c>
      <c r="AQ198" s="508">
        <f t="shared" si="144"/>
        <v>0</v>
      </c>
      <c r="AR198" s="505">
        <f>I198+AG198</f>
        <v>2975606</v>
      </c>
      <c r="AS198" s="492">
        <f>J198+W198</f>
        <v>2171463</v>
      </c>
      <c r="AT198" s="492">
        <f>K198+Z198</f>
        <v>20000</v>
      </c>
      <c r="AU198" s="492">
        <f>L198</f>
        <v>0</v>
      </c>
      <c r="AV198" s="492">
        <f t="shared" si="203"/>
        <v>740714</v>
      </c>
      <c r="AW198" s="492">
        <f t="shared" si="203"/>
        <v>43429</v>
      </c>
      <c r="AX198" s="492">
        <f>O198+AF198</f>
        <v>0</v>
      </c>
      <c r="AY198" s="507">
        <f>P198+AQ198</f>
        <v>4.8</v>
      </c>
      <c r="AZ198" s="507">
        <f t="shared" si="204"/>
        <v>4.8</v>
      </c>
      <c r="BA198" s="508">
        <f t="shared" si="204"/>
        <v>0</v>
      </c>
    </row>
    <row r="199" spans="1:53" ht="14.1" customHeight="1" x14ac:dyDescent="0.2">
      <c r="A199" s="591">
        <v>43</v>
      </c>
      <c r="B199" s="592">
        <v>2328</v>
      </c>
      <c r="C199" s="593">
        <v>691006041</v>
      </c>
      <c r="D199" s="592">
        <v>71294988</v>
      </c>
      <c r="E199" s="594" t="s">
        <v>178</v>
      </c>
      <c r="F199" s="591">
        <v>3143</v>
      </c>
      <c r="G199" s="210" t="s">
        <v>150</v>
      </c>
      <c r="H199" s="595" t="s">
        <v>82</v>
      </c>
      <c r="I199" s="501">
        <v>86372</v>
      </c>
      <c r="J199" s="502">
        <v>60885</v>
      </c>
      <c r="K199" s="481">
        <v>0</v>
      </c>
      <c r="L199" s="481">
        <v>0</v>
      </c>
      <c r="M199" s="481">
        <v>20579</v>
      </c>
      <c r="N199" s="502">
        <v>1218</v>
      </c>
      <c r="O199" s="502">
        <v>3690</v>
      </c>
      <c r="P199" s="418">
        <v>0.26</v>
      </c>
      <c r="Q199" s="503">
        <v>0</v>
      </c>
      <c r="R199" s="504">
        <v>0.26</v>
      </c>
      <c r="S199" s="505">
        <v>0</v>
      </c>
      <c r="T199" s="492">
        <v>0</v>
      </c>
      <c r="U199" s="492">
        <v>0</v>
      </c>
      <c r="V199" s="492">
        <v>0</v>
      </c>
      <c r="W199" s="492">
        <f>SUM(S199:V199)</f>
        <v>0</v>
      </c>
      <c r="X199" s="492">
        <v>0</v>
      </c>
      <c r="Y199" s="492">
        <v>0</v>
      </c>
      <c r="Z199" s="492">
        <f>SUM(X199:Y199)</f>
        <v>0</v>
      </c>
      <c r="AA199" s="492">
        <f>W199+Z199</f>
        <v>0</v>
      </c>
      <c r="AB199" s="179">
        <f t="shared" si="141"/>
        <v>0</v>
      </c>
      <c r="AC199" s="755">
        <f>ROUND(W199*2%,0)</f>
        <v>0</v>
      </c>
      <c r="AD199" s="492">
        <v>0</v>
      </c>
      <c r="AE199" s="492">
        <v>0</v>
      </c>
      <c r="AF199" s="492">
        <f t="shared" si="142"/>
        <v>0</v>
      </c>
      <c r="AG199" s="492">
        <f t="shared" si="143"/>
        <v>0</v>
      </c>
      <c r="AH199" s="507">
        <v>0</v>
      </c>
      <c r="AI199" s="507">
        <v>0</v>
      </c>
      <c r="AJ199" s="507">
        <v>0</v>
      </c>
      <c r="AK199" s="507">
        <v>0</v>
      </c>
      <c r="AL199" s="507">
        <v>0</v>
      </c>
      <c r="AM199" s="507">
        <v>0</v>
      </c>
      <c r="AN199" s="507">
        <v>0</v>
      </c>
      <c r="AO199" s="507">
        <f>AH199+AJ199+AK199+AM199</f>
        <v>0</v>
      </c>
      <c r="AP199" s="507">
        <f>AI199+AL199+AN199</f>
        <v>0</v>
      </c>
      <c r="AQ199" s="508">
        <f t="shared" si="144"/>
        <v>0</v>
      </c>
      <c r="AR199" s="505">
        <f>I199+AG199</f>
        <v>86372</v>
      </c>
      <c r="AS199" s="492">
        <f>J199+W199</f>
        <v>60885</v>
      </c>
      <c r="AT199" s="492">
        <f>K199+Z199</f>
        <v>0</v>
      </c>
      <c r="AU199" s="492">
        <f>L199</f>
        <v>0</v>
      </c>
      <c r="AV199" s="492">
        <f t="shared" si="203"/>
        <v>20579</v>
      </c>
      <c r="AW199" s="492">
        <f t="shared" si="203"/>
        <v>1218</v>
      </c>
      <c r="AX199" s="492">
        <f>O199+AF199</f>
        <v>3690</v>
      </c>
      <c r="AY199" s="507">
        <f>P199+AQ199</f>
        <v>0.26</v>
      </c>
      <c r="AZ199" s="507">
        <f t="shared" si="204"/>
        <v>0</v>
      </c>
      <c r="BA199" s="508">
        <f t="shared" si="204"/>
        <v>0.26</v>
      </c>
    </row>
    <row r="200" spans="1:53" ht="14.1" customHeight="1" x14ac:dyDescent="0.2">
      <c r="A200" s="182">
        <v>43</v>
      </c>
      <c r="B200" s="180">
        <v>2328</v>
      </c>
      <c r="C200" s="181">
        <v>691006041</v>
      </c>
      <c r="D200" s="180">
        <v>71294988</v>
      </c>
      <c r="E200" s="584" t="s">
        <v>179</v>
      </c>
      <c r="F200" s="182"/>
      <c r="G200" s="584"/>
      <c r="H200" s="585"/>
      <c r="I200" s="586">
        <v>30575438</v>
      </c>
      <c r="J200" s="587">
        <v>21542897</v>
      </c>
      <c r="K200" s="587">
        <v>263828</v>
      </c>
      <c r="L200" s="587">
        <v>60828</v>
      </c>
      <c r="M200" s="587">
        <v>7350113</v>
      </c>
      <c r="N200" s="587">
        <v>430858</v>
      </c>
      <c r="O200" s="587">
        <v>987742</v>
      </c>
      <c r="P200" s="588">
        <v>44.476399999999991</v>
      </c>
      <c r="Q200" s="588">
        <v>31.2698</v>
      </c>
      <c r="R200" s="590">
        <v>13.206600000000002</v>
      </c>
      <c r="S200" s="589">
        <f t="shared" ref="S200:BA200" si="205">SUM(S195:S199)</f>
        <v>0</v>
      </c>
      <c r="T200" s="587">
        <f t="shared" si="205"/>
        <v>5670</v>
      </c>
      <c r="U200" s="587">
        <f t="shared" si="205"/>
        <v>-7155</v>
      </c>
      <c r="V200" s="587">
        <f t="shared" si="205"/>
        <v>0</v>
      </c>
      <c r="W200" s="587">
        <f t="shared" si="205"/>
        <v>-1485</v>
      </c>
      <c r="X200" s="587">
        <f t="shared" si="205"/>
        <v>0</v>
      </c>
      <c r="Y200" s="587">
        <f t="shared" si="205"/>
        <v>0</v>
      </c>
      <c r="Z200" s="587">
        <f t="shared" si="205"/>
        <v>0</v>
      </c>
      <c r="AA200" s="587">
        <f t="shared" si="205"/>
        <v>-1485</v>
      </c>
      <c r="AB200" s="587">
        <f t="shared" si="205"/>
        <v>-502</v>
      </c>
      <c r="AC200" s="589">
        <f t="shared" si="205"/>
        <v>-30</v>
      </c>
      <c r="AD200" s="587">
        <f t="shared" si="205"/>
        <v>1000</v>
      </c>
      <c r="AE200" s="587">
        <f t="shared" si="205"/>
        <v>0</v>
      </c>
      <c r="AF200" s="587">
        <f t="shared" si="205"/>
        <v>1000</v>
      </c>
      <c r="AG200" s="587">
        <f t="shared" si="205"/>
        <v>-1017</v>
      </c>
      <c r="AH200" s="588">
        <f t="shared" si="205"/>
        <v>0</v>
      </c>
      <c r="AI200" s="588">
        <f t="shared" si="205"/>
        <v>0</v>
      </c>
      <c r="AJ200" s="588">
        <f t="shared" si="205"/>
        <v>0.01</v>
      </c>
      <c r="AK200" s="588">
        <f t="shared" ref="AK200:AL200" si="206">SUM(AK195:AK199)</f>
        <v>0</v>
      </c>
      <c r="AL200" s="588">
        <f t="shared" si="206"/>
        <v>-0.02</v>
      </c>
      <c r="AM200" s="588">
        <f t="shared" si="205"/>
        <v>0</v>
      </c>
      <c r="AN200" s="588">
        <f t="shared" si="205"/>
        <v>0</v>
      </c>
      <c r="AO200" s="588">
        <f t="shared" si="205"/>
        <v>0.01</v>
      </c>
      <c r="AP200" s="588">
        <f t="shared" si="205"/>
        <v>-0.02</v>
      </c>
      <c r="AQ200" s="590">
        <f t="shared" si="205"/>
        <v>-0.01</v>
      </c>
      <c r="AR200" s="589">
        <f t="shared" si="205"/>
        <v>30574421</v>
      </c>
      <c r="AS200" s="587">
        <f t="shared" si="205"/>
        <v>21541412</v>
      </c>
      <c r="AT200" s="587">
        <f t="shared" si="205"/>
        <v>263828</v>
      </c>
      <c r="AU200" s="587">
        <f t="shared" si="205"/>
        <v>60828</v>
      </c>
      <c r="AV200" s="587">
        <f t="shared" si="205"/>
        <v>7349611</v>
      </c>
      <c r="AW200" s="587">
        <f t="shared" si="205"/>
        <v>430828</v>
      </c>
      <c r="AX200" s="587">
        <f t="shared" si="205"/>
        <v>988742</v>
      </c>
      <c r="AY200" s="588">
        <f t="shared" si="205"/>
        <v>44.466399999999993</v>
      </c>
      <c r="AZ200" s="588">
        <f t="shared" si="205"/>
        <v>31.279800000000002</v>
      </c>
      <c r="BA200" s="590">
        <f t="shared" si="205"/>
        <v>13.186600000000002</v>
      </c>
    </row>
    <row r="201" spans="1:53" ht="14.1" customHeight="1" x14ac:dyDescent="0.2">
      <c r="A201" s="591">
        <v>44</v>
      </c>
      <c r="B201" s="592">
        <v>2486</v>
      </c>
      <c r="C201" s="593">
        <v>600079970</v>
      </c>
      <c r="D201" s="592">
        <v>46744908</v>
      </c>
      <c r="E201" s="594" t="s">
        <v>180</v>
      </c>
      <c r="F201" s="591">
        <v>3113</v>
      </c>
      <c r="G201" s="594" t="s">
        <v>148</v>
      </c>
      <c r="H201" s="595" t="s">
        <v>86</v>
      </c>
      <c r="I201" s="501">
        <v>20213439</v>
      </c>
      <c r="J201" s="417">
        <v>14299083</v>
      </c>
      <c r="K201" s="526">
        <v>141884</v>
      </c>
      <c r="L201" s="526">
        <v>41884</v>
      </c>
      <c r="M201" s="481">
        <v>4866890</v>
      </c>
      <c r="N201" s="502">
        <v>285982</v>
      </c>
      <c r="O201" s="417">
        <v>619600</v>
      </c>
      <c r="P201" s="418">
        <v>25.932400000000005</v>
      </c>
      <c r="Q201" s="422">
        <v>20.114700000000003</v>
      </c>
      <c r="R201" s="692">
        <v>5.8177000000000003</v>
      </c>
      <c r="S201" s="505">
        <v>0</v>
      </c>
      <c r="T201" s="492">
        <v>0</v>
      </c>
      <c r="U201" s="492">
        <v>-434143</v>
      </c>
      <c r="V201" s="492">
        <v>0</v>
      </c>
      <c r="W201" s="492">
        <f t="shared" ref="W201:W206" si="207">SUM(S201:V201)</f>
        <v>-434143</v>
      </c>
      <c r="X201" s="492">
        <v>0</v>
      </c>
      <c r="Y201" s="492">
        <v>0</v>
      </c>
      <c r="Z201" s="492">
        <f t="shared" ref="Z201:Z206" si="208">SUM(X201:Y201)</f>
        <v>0</v>
      </c>
      <c r="AA201" s="492">
        <f t="shared" ref="AA201:AA206" si="209">W201+Z201</f>
        <v>-434143</v>
      </c>
      <c r="AB201" s="179">
        <f t="shared" si="141"/>
        <v>-146740</v>
      </c>
      <c r="AC201" s="755">
        <f t="shared" ref="AC201:AC206" si="210">ROUND(W201*2%,0)</f>
        <v>-8683</v>
      </c>
      <c r="AD201" s="492">
        <v>0</v>
      </c>
      <c r="AE201" s="492">
        <v>0</v>
      </c>
      <c r="AF201" s="492">
        <f t="shared" si="142"/>
        <v>0</v>
      </c>
      <c r="AG201" s="492">
        <f t="shared" si="143"/>
        <v>-589566</v>
      </c>
      <c r="AH201" s="507">
        <v>0</v>
      </c>
      <c r="AI201" s="507">
        <v>0</v>
      </c>
      <c r="AJ201" s="507">
        <v>0</v>
      </c>
      <c r="AK201" s="507">
        <v>-0.7</v>
      </c>
      <c r="AL201" s="507">
        <v>0</v>
      </c>
      <c r="AM201" s="507">
        <v>0</v>
      </c>
      <c r="AN201" s="507">
        <v>0</v>
      </c>
      <c r="AO201" s="507">
        <f t="shared" ref="AO201:AO206" si="211">AH201+AJ201+AK201+AM201</f>
        <v>-0.7</v>
      </c>
      <c r="AP201" s="507">
        <f t="shared" ref="AP201:AP206" si="212">AI201+AL201+AN201</f>
        <v>0</v>
      </c>
      <c r="AQ201" s="508">
        <f t="shared" si="144"/>
        <v>-0.7</v>
      </c>
      <c r="AR201" s="505">
        <f t="shared" ref="AR201:AR206" si="213">I201+AG201</f>
        <v>19623873</v>
      </c>
      <c r="AS201" s="492">
        <f t="shared" ref="AS201:AS206" si="214">J201+W201</f>
        <v>13864940</v>
      </c>
      <c r="AT201" s="492">
        <f t="shared" ref="AT201:AT206" si="215">K201+Z201</f>
        <v>141884</v>
      </c>
      <c r="AU201" s="492">
        <f t="shared" ref="AU201:AU206" si="216">L201</f>
        <v>41884</v>
      </c>
      <c r="AV201" s="492">
        <f t="shared" ref="AV201:AW206" si="217">M201+AB201</f>
        <v>4720150</v>
      </c>
      <c r="AW201" s="492">
        <f t="shared" si="217"/>
        <v>277299</v>
      </c>
      <c r="AX201" s="492">
        <f t="shared" ref="AX201:AX206" si="218">O201+AF201</f>
        <v>619600</v>
      </c>
      <c r="AY201" s="507">
        <f t="shared" ref="AY201:AY206" si="219">P201+AQ201</f>
        <v>25.232400000000005</v>
      </c>
      <c r="AZ201" s="507">
        <f t="shared" ref="AZ201:BA206" si="220">Q201+AO201</f>
        <v>19.414700000000003</v>
      </c>
      <c r="BA201" s="508">
        <f t="shared" si="220"/>
        <v>5.8177000000000003</v>
      </c>
    </row>
    <row r="202" spans="1:53" ht="14.1" customHeight="1" x14ac:dyDescent="0.2">
      <c r="A202" s="591">
        <v>44</v>
      </c>
      <c r="B202" s="592">
        <v>2486</v>
      </c>
      <c r="C202" s="593">
        <v>600079970</v>
      </c>
      <c r="D202" s="592">
        <v>46744908</v>
      </c>
      <c r="E202" s="594" t="s">
        <v>180</v>
      </c>
      <c r="F202" s="591">
        <v>3113</v>
      </c>
      <c r="G202" s="210" t="s">
        <v>91</v>
      </c>
      <c r="H202" s="595" t="s">
        <v>82</v>
      </c>
      <c r="I202" s="501">
        <v>1538022</v>
      </c>
      <c r="J202" s="502">
        <v>1132564</v>
      </c>
      <c r="K202" s="481">
        <v>0</v>
      </c>
      <c r="L202" s="481">
        <v>0</v>
      </c>
      <c r="M202" s="481">
        <v>382807</v>
      </c>
      <c r="N202" s="502">
        <v>22651</v>
      </c>
      <c r="O202" s="502">
        <v>0</v>
      </c>
      <c r="P202" s="418">
        <v>3.37</v>
      </c>
      <c r="Q202" s="503">
        <v>3.37</v>
      </c>
      <c r="R202" s="504">
        <v>0</v>
      </c>
      <c r="S202" s="505">
        <v>0</v>
      </c>
      <c r="T202" s="492">
        <v>0</v>
      </c>
      <c r="U202" s="492">
        <v>0</v>
      </c>
      <c r="V202" s="492">
        <v>0</v>
      </c>
      <c r="W202" s="492">
        <f t="shared" si="207"/>
        <v>0</v>
      </c>
      <c r="X202" s="492">
        <v>0</v>
      </c>
      <c r="Y202" s="492">
        <v>0</v>
      </c>
      <c r="Z202" s="492">
        <f t="shared" si="208"/>
        <v>0</v>
      </c>
      <c r="AA202" s="492">
        <f t="shared" si="209"/>
        <v>0</v>
      </c>
      <c r="AB202" s="179">
        <f t="shared" si="141"/>
        <v>0</v>
      </c>
      <c r="AC202" s="755">
        <f t="shared" si="210"/>
        <v>0</v>
      </c>
      <c r="AD202" s="492">
        <v>4200</v>
      </c>
      <c r="AE202" s="492">
        <v>0</v>
      </c>
      <c r="AF202" s="492">
        <f t="shared" si="142"/>
        <v>4200</v>
      </c>
      <c r="AG202" s="492">
        <f t="shared" si="143"/>
        <v>4200</v>
      </c>
      <c r="AH202" s="507">
        <v>0</v>
      </c>
      <c r="AI202" s="507">
        <v>0</v>
      </c>
      <c r="AJ202" s="507">
        <v>0</v>
      </c>
      <c r="AK202" s="507">
        <v>0</v>
      </c>
      <c r="AL202" s="507">
        <v>0</v>
      </c>
      <c r="AM202" s="507">
        <v>0</v>
      </c>
      <c r="AN202" s="507">
        <v>0</v>
      </c>
      <c r="AO202" s="507">
        <f t="shared" si="211"/>
        <v>0</v>
      </c>
      <c r="AP202" s="507">
        <f t="shared" si="212"/>
        <v>0</v>
      </c>
      <c r="AQ202" s="508">
        <f t="shared" si="144"/>
        <v>0</v>
      </c>
      <c r="AR202" s="505">
        <f t="shared" si="213"/>
        <v>1542222</v>
      </c>
      <c r="AS202" s="492">
        <f t="shared" si="214"/>
        <v>1132564</v>
      </c>
      <c r="AT202" s="492">
        <f t="shared" si="215"/>
        <v>0</v>
      </c>
      <c r="AU202" s="492">
        <f t="shared" si="216"/>
        <v>0</v>
      </c>
      <c r="AV202" s="492">
        <f t="shared" si="217"/>
        <v>382807</v>
      </c>
      <c r="AW202" s="492">
        <f t="shared" si="217"/>
        <v>22651</v>
      </c>
      <c r="AX202" s="492">
        <f t="shared" si="218"/>
        <v>4200</v>
      </c>
      <c r="AY202" s="507">
        <f t="shared" si="219"/>
        <v>3.37</v>
      </c>
      <c r="AZ202" s="507">
        <f t="shared" si="220"/>
        <v>3.37</v>
      </c>
      <c r="BA202" s="508">
        <f t="shared" si="220"/>
        <v>0</v>
      </c>
    </row>
    <row r="203" spans="1:53" ht="14.1" customHeight="1" x14ac:dyDescent="0.2">
      <c r="A203" s="591">
        <v>44</v>
      </c>
      <c r="B203" s="592">
        <v>2486</v>
      </c>
      <c r="C203" s="593">
        <v>600079970</v>
      </c>
      <c r="D203" s="592">
        <v>46744908</v>
      </c>
      <c r="E203" s="594" t="s">
        <v>180</v>
      </c>
      <c r="F203" s="591">
        <v>3141</v>
      </c>
      <c r="G203" s="594" t="s">
        <v>88</v>
      </c>
      <c r="H203" s="595" t="s">
        <v>82</v>
      </c>
      <c r="I203" s="501">
        <v>737499</v>
      </c>
      <c r="J203" s="502">
        <v>535242</v>
      </c>
      <c r="K203" s="481">
        <v>0</v>
      </c>
      <c r="L203" s="481">
        <v>0</v>
      </c>
      <c r="M203" s="481">
        <v>180912</v>
      </c>
      <c r="N203" s="502">
        <v>10705</v>
      </c>
      <c r="O203" s="502">
        <v>10640</v>
      </c>
      <c r="P203" s="418">
        <v>1.82</v>
      </c>
      <c r="Q203" s="503">
        <v>0</v>
      </c>
      <c r="R203" s="504">
        <v>1.82</v>
      </c>
      <c r="S203" s="505">
        <v>0</v>
      </c>
      <c r="T203" s="492">
        <v>0</v>
      </c>
      <c r="U203" s="492">
        <v>-508</v>
      </c>
      <c r="V203" s="492">
        <v>0</v>
      </c>
      <c r="W203" s="492">
        <f t="shared" si="207"/>
        <v>-508</v>
      </c>
      <c r="X203" s="492">
        <v>0</v>
      </c>
      <c r="Y203" s="492">
        <v>0</v>
      </c>
      <c r="Z203" s="492">
        <f t="shared" si="208"/>
        <v>0</v>
      </c>
      <c r="AA203" s="492">
        <f t="shared" si="209"/>
        <v>-508</v>
      </c>
      <c r="AB203" s="179">
        <f t="shared" si="141"/>
        <v>-172</v>
      </c>
      <c r="AC203" s="755">
        <f t="shared" si="210"/>
        <v>-10</v>
      </c>
      <c r="AD203" s="492">
        <v>0</v>
      </c>
      <c r="AE203" s="492">
        <v>0</v>
      </c>
      <c r="AF203" s="492">
        <f t="shared" si="142"/>
        <v>0</v>
      </c>
      <c r="AG203" s="492">
        <f t="shared" si="143"/>
        <v>-690</v>
      </c>
      <c r="AH203" s="507">
        <v>0</v>
      </c>
      <c r="AI203" s="507">
        <v>0</v>
      </c>
      <c r="AJ203" s="507">
        <v>0</v>
      </c>
      <c r="AK203" s="507">
        <v>0</v>
      </c>
      <c r="AL203" s="507">
        <v>0</v>
      </c>
      <c r="AM203" s="507">
        <v>0</v>
      </c>
      <c r="AN203" s="507">
        <v>0</v>
      </c>
      <c r="AO203" s="507">
        <f t="shared" si="211"/>
        <v>0</v>
      </c>
      <c r="AP203" s="507">
        <f t="shared" si="212"/>
        <v>0</v>
      </c>
      <c r="AQ203" s="508">
        <f t="shared" si="144"/>
        <v>0</v>
      </c>
      <c r="AR203" s="505">
        <f t="shared" si="213"/>
        <v>736809</v>
      </c>
      <c r="AS203" s="492">
        <f t="shared" si="214"/>
        <v>534734</v>
      </c>
      <c r="AT203" s="492">
        <f t="shared" si="215"/>
        <v>0</v>
      </c>
      <c r="AU203" s="492">
        <f t="shared" si="216"/>
        <v>0</v>
      </c>
      <c r="AV203" s="492">
        <f t="shared" si="217"/>
        <v>180740</v>
      </c>
      <c r="AW203" s="492">
        <f t="shared" si="217"/>
        <v>10695</v>
      </c>
      <c r="AX203" s="492">
        <f t="shared" si="218"/>
        <v>10640</v>
      </c>
      <c r="AY203" s="507">
        <f t="shared" si="219"/>
        <v>1.82</v>
      </c>
      <c r="AZ203" s="507">
        <f t="shared" si="220"/>
        <v>0</v>
      </c>
      <c r="BA203" s="508">
        <f t="shared" si="220"/>
        <v>1.82</v>
      </c>
    </row>
    <row r="204" spans="1:53" ht="14.1" customHeight="1" x14ac:dyDescent="0.2">
      <c r="A204" s="591">
        <v>44</v>
      </c>
      <c r="B204" s="592">
        <v>2486</v>
      </c>
      <c r="C204" s="593">
        <v>600079970</v>
      </c>
      <c r="D204" s="592">
        <v>46744908</v>
      </c>
      <c r="E204" s="594" t="s">
        <v>180</v>
      </c>
      <c r="F204" s="591">
        <v>3143</v>
      </c>
      <c r="G204" s="210" t="s">
        <v>149</v>
      </c>
      <c r="H204" s="595" t="s">
        <v>86</v>
      </c>
      <c r="I204" s="501">
        <v>1626529</v>
      </c>
      <c r="J204" s="417">
        <v>1195768</v>
      </c>
      <c r="K204" s="526">
        <v>2000</v>
      </c>
      <c r="L204" s="526">
        <v>0</v>
      </c>
      <c r="M204" s="481">
        <v>404846</v>
      </c>
      <c r="N204" s="502">
        <v>23915</v>
      </c>
      <c r="O204" s="502">
        <v>0</v>
      </c>
      <c r="P204" s="418">
        <v>2.4900000000000002</v>
      </c>
      <c r="Q204" s="422">
        <v>2.4900000000000002</v>
      </c>
      <c r="R204" s="504">
        <v>0</v>
      </c>
      <c r="S204" s="505">
        <v>0</v>
      </c>
      <c r="T204" s="492">
        <v>0</v>
      </c>
      <c r="U204" s="492">
        <v>0</v>
      </c>
      <c r="V204" s="492">
        <v>0</v>
      </c>
      <c r="W204" s="492">
        <f t="shared" si="207"/>
        <v>0</v>
      </c>
      <c r="X204" s="492">
        <v>0</v>
      </c>
      <c r="Y204" s="492">
        <v>0</v>
      </c>
      <c r="Z204" s="492">
        <f t="shared" si="208"/>
        <v>0</v>
      </c>
      <c r="AA204" s="492">
        <f t="shared" si="209"/>
        <v>0</v>
      </c>
      <c r="AB204" s="179">
        <f t="shared" si="141"/>
        <v>0</v>
      </c>
      <c r="AC204" s="755">
        <f t="shared" si="210"/>
        <v>0</v>
      </c>
      <c r="AD204" s="492">
        <v>0</v>
      </c>
      <c r="AE204" s="492">
        <v>0</v>
      </c>
      <c r="AF204" s="492">
        <f t="shared" si="142"/>
        <v>0</v>
      </c>
      <c r="AG204" s="492">
        <f t="shared" si="143"/>
        <v>0</v>
      </c>
      <c r="AH204" s="507">
        <v>0</v>
      </c>
      <c r="AI204" s="507">
        <v>0</v>
      </c>
      <c r="AJ204" s="507">
        <v>0</v>
      </c>
      <c r="AK204" s="507">
        <v>0</v>
      </c>
      <c r="AL204" s="507">
        <v>0</v>
      </c>
      <c r="AM204" s="507">
        <v>0</v>
      </c>
      <c r="AN204" s="507">
        <v>0</v>
      </c>
      <c r="AO204" s="507">
        <f t="shared" si="211"/>
        <v>0</v>
      </c>
      <c r="AP204" s="507">
        <f t="shared" si="212"/>
        <v>0</v>
      </c>
      <c r="AQ204" s="508">
        <f t="shared" si="144"/>
        <v>0</v>
      </c>
      <c r="AR204" s="505">
        <f t="shared" si="213"/>
        <v>1626529</v>
      </c>
      <c r="AS204" s="492">
        <f t="shared" si="214"/>
        <v>1195768</v>
      </c>
      <c r="AT204" s="492">
        <f t="shared" si="215"/>
        <v>2000</v>
      </c>
      <c r="AU204" s="492">
        <f t="shared" si="216"/>
        <v>0</v>
      </c>
      <c r="AV204" s="492">
        <f t="shared" si="217"/>
        <v>404846</v>
      </c>
      <c r="AW204" s="492">
        <f t="shared" si="217"/>
        <v>23915</v>
      </c>
      <c r="AX204" s="492">
        <f t="shared" si="218"/>
        <v>0</v>
      </c>
      <c r="AY204" s="507">
        <f t="shared" si="219"/>
        <v>2.4900000000000002</v>
      </c>
      <c r="AZ204" s="507">
        <f t="shared" si="220"/>
        <v>2.4900000000000002</v>
      </c>
      <c r="BA204" s="508">
        <f t="shared" si="220"/>
        <v>0</v>
      </c>
    </row>
    <row r="205" spans="1:53" ht="14.1" customHeight="1" x14ac:dyDescent="0.2">
      <c r="A205" s="591">
        <v>44</v>
      </c>
      <c r="B205" s="592">
        <v>2486</v>
      </c>
      <c r="C205" s="593">
        <v>600079970</v>
      </c>
      <c r="D205" s="592">
        <v>46744908</v>
      </c>
      <c r="E205" s="594" t="s">
        <v>180</v>
      </c>
      <c r="F205" s="591">
        <v>3143</v>
      </c>
      <c r="G205" s="210" t="s">
        <v>150</v>
      </c>
      <c r="H205" s="595" t="s">
        <v>82</v>
      </c>
      <c r="I205" s="501">
        <v>50559</v>
      </c>
      <c r="J205" s="502">
        <v>35640</v>
      </c>
      <c r="K205" s="481">
        <v>0</v>
      </c>
      <c r="L205" s="481">
        <v>0</v>
      </c>
      <c r="M205" s="481">
        <v>12046</v>
      </c>
      <c r="N205" s="502">
        <v>713</v>
      </c>
      <c r="O205" s="502">
        <v>2160</v>
      </c>
      <c r="P205" s="418">
        <v>0.15</v>
      </c>
      <c r="Q205" s="503">
        <v>0</v>
      </c>
      <c r="R205" s="504">
        <v>0.15</v>
      </c>
      <c r="S205" s="505">
        <v>0</v>
      </c>
      <c r="T205" s="492">
        <v>0</v>
      </c>
      <c r="U205" s="492">
        <v>0</v>
      </c>
      <c r="V205" s="492">
        <v>0</v>
      </c>
      <c r="W205" s="492">
        <f t="shared" si="207"/>
        <v>0</v>
      </c>
      <c r="X205" s="492">
        <v>0</v>
      </c>
      <c r="Y205" s="492">
        <v>0</v>
      </c>
      <c r="Z205" s="492">
        <f t="shared" si="208"/>
        <v>0</v>
      </c>
      <c r="AA205" s="492">
        <f t="shared" si="209"/>
        <v>0</v>
      </c>
      <c r="AB205" s="179">
        <f t="shared" ref="AB205:AB268" si="221">ROUND((W205+X205)*33.8%,0)</f>
        <v>0</v>
      </c>
      <c r="AC205" s="755">
        <f t="shared" si="210"/>
        <v>0</v>
      </c>
      <c r="AD205" s="492">
        <v>0</v>
      </c>
      <c r="AE205" s="492">
        <v>0</v>
      </c>
      <c r="AF205" s="492">
        <f t="shared" si="142"/>
        <v>0</v>
      </c>
      <c r="AG205" s="492">
        <f t="shared" si="143"/>
        <v>0</v>
      </c>
      <c r="AH205" s="507">
        <v>0</v>
      </c>
      <c r="AI205" s="507">
        <v>0</v>
      </c>
      <c r="AJ205" s="507">
        <v>0</v>
      </c>
      <c r="AK205" s="507">
        <v>0</v>
      </c>
      <c r="AL205" s="507">
        <v>0</v>
      </c>
      <c r="AM205" s="507">
        <v>0</v>
      </c>
      <c r="AN205" s="507">
        <v>0</v>
      </c>
      <c r="AO205" s="507">
        <f t="shared" si="211"/>
        <v>0</v>
      </c>
      <c r="AP205" s="507">
        <f t="shared" si="212"/>
        <v>0</v>
      </c>
      <c r="AQ205" s="508">
        <f t="shared" si="144"/>
        <v>0</v>
      </c>
      <c r="AR205" s="505">
        <f t="shared" si="213"/>
        <v>50559</v>
      </c>
      <c r="AS205" s="492">
        <f t="shared" si="214"/>
        <v>35640</v>
      </c>
      <c r="AT205" s="492">
        <f t="shared" si="215"/>
        <v>0</v>
      </c>
      <c r="AU205" s="492">
        <f t="shared" si="216"/>
        <v>0</v>
      </c>
      <c r="AV205" s="492">
        <f t="shared" si="217"/>
        <v>12046</v>
      </c>
      <c r="AW205" s="492">
        <f t="shared" si="217"/>
        <v>713</v>
      </c>
      <c r="AX205" s="492">
        <f t="shared" si="218"/>
        <v>2160</v>
      </c>
      <c r="AY205" s="507">
        <f t="shared" si="219"/>
        <v>0.15</v>
      </c>
      <c r="AZ205" s="507">
        <f t="shared" si="220"/>
        <v>0</v>
      </c>
      <c r="BA205" s="508">
        <f t="shared" si="220"/>
        <v>0.15</v>
      </c>
    </row>
    <row r="206" spans="1:53" ht="14.1" customHeight="1" x14ac:dyDescent="0.2">
      <c r="A206" s="591">
        <v>44</v>
      </c>
      <c r="B206" s="592">
        <v>2486</v>
      </c>
      <c r="C206" s="593">
        <v>600079970</v>
      </c>
      <c r="D206" s="592">
        <v>46744908</v>
      </c>
      <c r="E206" s="594" t="s">
        <v>180</v>
      </c>
      <c r="F206" s="591">
        <v>3233</v>
      </c>
      <c r="G206" s="594" t="s">
        <v>81</v>
      </c>
      <c r="H206" s="595" t="s">
        <v>82</v>
      </c>
      <c r="I206" s="501">
        <v>740304</v>
      </c>
      <c r="J206" s="502">
        <v>485470</v>
      </c>
      <c r="K206" s="481">
        <v>58000</v>
      </c>
      <c r="L206" s="481">
        <v>0</v>
      </c>
      <c r="M206" s="481">
        <v>183693</v>
      </c>
      <c r="N206" s="502">
        <v>9709</v>
      </c>
      <c r="O206" s="502">
        <v>3432</v>
      </c>
      <c r="P206" s="418">
        <v>1.04</v>
      </c>
      <c r="Q206" s="503">
        <v>0.84000000000000008</v>
      </c>
      <c r="R206" s="504">
        <v>0.19999999999999998</v>
      </c>
      <c r="S206" s="505">
        <v>0</v>
      </c>
      <c r="T206" s="492">
        <v>0</v>
      </c>
      <c r="U206" s="492">
        <v>0</v>
      </c>
      <c r="V206" s="492">
        <v>0</v>
      </c>
      <c r="W206" s="492">
        <f t="shared" si="207"/>
        <v>0</v>
      </c>
      <c r="X206" s="492">
        <v>0</v>
      </c>
      <c r="Y206" s="492">
        <v>0</v>
      </c>
      <c r="Z206" s="492">
        <f t="shared" si="208"/>
        <v>0</v>
      </c>
      <c r="AA206" s="492">
        <f t="shared" si="209"/>
        <v>0</v>
      </c>
      <c r="AB206" s="179">
        <f t="shared" si="221"/>
        <v>0</v>
      </c>
      <c r="AC206" s="755">
        <f t="shared" si="210"/>
        <v>0</v>
      </c>
      <c r="AD206" s="492">
        <v>0</v>
      </c>
      <c r="AE206" s="492">
        <v>0</v>
      </c>
      <c r="AF206" s="492">
        <f t="shared" si="142"/>
        <v>0</v>
      </c>
      <c r="AG206" s="492">
        <f t="shared" si="143"/>
        <v>0</v>
      </c>
      <c r="AH206" s="507">
        <v>0</v>
      </c>
      <c r="AI206" s="507">
        <v>0</v>
      </c>
      <c r="AJ206" s="507">
        <v>0</v>
      </c>
      <c r="AK206" s="507">
        <v>0</v>
      </c>
      <c r="AL206" s="507">
        <v>0</v>
      </c>
      <c r="AM206" s="507">
        <v>0</v>
      </c>
      <c r="AN206" s="507">
        <v>0</v>
      </c>
      <c r="AO206" s="507">
        <f t="shared" si="211"/>
        <v>0</v>
      </c>
      <c r="AP206" s="507">
        <f t="shared" si="212"/>
        <v>0</v>
      </c>
      <c r="AQ206" s="508">
        <f t="shared" si="144"/>
        <v>0</v>
      </c>
      <c r="AR206" s="505">
        <f t="shared" si="213"/>
        <v>740304</v>
      </c>
      <c r="AS206" s="492">
        <f t="shared" si="214"/>
        <v>485470</v>
      </c>
      <c r="AT206" s="492">
        <f t="shared" si="215"/>
        <v>58000</v>
      </c>
      <c r="AU206" s="492">
        <f t="shared" si="216"/>
        <v>0</v>
      </c>
      <c r="AV206" s="492">
        <f t="shared" si="217"/>
        <v>183693</v>
      </c>
      <c r="AW206" s="492">
        <f t="shared" si="217"/>
        <v>9709</v>
      </c>
      <c r="AX206" s="492">
        <f t="shared" si="218"/>
        <v>3432</v>
      </c>
      <c r="AY206" s="507">
        <f t="shared" si="219"/>
        <v>1.04</v>
      </c>
      <c r="AZ206" s="507">
        <f t="shared" si="220"/>
        <v>0.84000000000000008</v>
      </c>
      <c r="BA206" s="508">
        <f t="shared" si="220"/>
        <v>0.19999999999999998</v>
      </c>
    </row>
    <row r="207" spans="1:53" ht="14.1" customHeight="1" x14ac:dyDescent="0.2">
      <c r="A207" s="182">
        <v>44</v>
      </c>
      <c r="B207" s="180">
        <v>2486</v>
      </c>
      <c r="C207" s="181">
        <v>600079970</v>
      </c>
      <c r="D207" s="180">
        <v>46744908</v>
      </c>
      <c r="E207" s="584" t="s">
        <v>181</v>
      </c>
      <c r="F207" s="182"/>
      <c r="G207" s="584"/>
      <c r="H207" s="585"/>
      <c r="I207" s="586">
        <v>24906352</v>
      </c>
      <c r="J207" s="587">
        <v>17683767</v>
      </c>
      <c r="K207" s="587">
        <v>201884</v>
      </c>
      <c r="L207" s="587">
        <v>41884</v>
      </c>
      <c r="M207" s="587">
        <v>6031194</v>
      </c>
      <c r="N207" s="587">
        <v>353675</v>
      </c>
      <c r="O207" s="587">
        <v>635832</v>
      </c>
      <c r="P207" s="588">
        <v>34.802400000000006</v>
      </c>
      <c r="Q207" s="588">
        <v>26.814700000000006</v>
      </c>
      <c r="R207" s="590">
        <v>7.9877000000000011</v>
      </c>
      <c r="S207" s="589">
        <f t="shared" ref="S207:BA207" si="222">SUM(S201:S206)</f>
        <v>0</v>
      </c>
      <c r="T207" s="587">
        <f t="shared" si="222"/>
        <v>0</v>
      </c>
      <c r="U207" s="587">
        <f t="shared" si="222"/>
        <v>-434651</v>
      </c>
      <c r="V207" s="587">
        <f t="shared" si="222"/>
        <v>0</v>
      </c>
      <c r="W207" s="587">
        <f t="shared" si="222"/>
        <v>-434651</v>
      </c>
      <c r="X207" s="587">
        <f t="shared" si="222"/>
        <v>0</v>
      </c>
      <c r="Y207" s="587">
        <f t="shared" si="222"/>
        <v>0</v>
      </c>
      <c r="Z207" s="587">
        <f t="shared" si="222"/>
        <v>0</v>
      </c>
      <c r="AA207" s="587">
        <f t="shared" si="222"/>
        <v>-434651</v>
      </c>
      <c r="AB207" s="587">
        <f t="shared" si="222"/>
        <v>-146912</v>
      </c>
      <c r="AC207" s="589">
        <f t="shared" si="222"/>
        <v>-8693</v>
      </c>
      <c r="AD207" s="587">
        <f t="shared" si="222"/>
        <v>4200</v>
      </c>
      <c r="AE207" s="587">
        <f t="shared" si="222"/>
        <v>0</v>
      </c>
      <c r="AF207" s="587">
        <f t="shared" si="222"/>
        <v>4200</v>
      </c>
      <c r="AG207" s="587">
        <f t="shared" si="222"/>
        <v>-586056</v>
      </c>
      <c r="AH207" s="588">
        <f t="shared" si="222"/>
        <v>0</v>
      </c>
      <c r="AI207" s="588">
        <f t="shared" si="222"/>
        <v>0</v>
      </c>
      <c r="AJ207" s="588">
        <f t="shared" si="222"/>
        <v>0</v>
      </c>
      <c r="AK207" s="588">
        <f t="shared" ref="AK207:AL207" si="223">SUM(AK201:AK206)</f>
        <v>-0.7</v>
      </c>
      <c r="AL207" s="588">
        <f t="shared" si="223"/>
        <v>0</v>
      </c>
      <c r="AM207" s="588">
        <f t="shared" si="222"/>
        <v>0</v>
      </c>
      <c r="AN207" s="588">
        <f t="shared" si="222"/>
        <v>0</v>
      </c>
      <c r="AO207" s="588">
        <f t="shared" si="222"/>
        <v>-0.7</v>
      </c>
      <c r="AP207" s="588">
        <f t="shared" si="222"/>
        <v>0</v>
      </c>
      <c r="AQ207" s="590">
        <f t="shared" si="222"/>
        <v>-0.7</v>
      </c>
      <c r="AR207" s="589">
        <f t="shared" si="222"/>
        <v>24320296</v>
      </c>
      <c r="AS207" s="587">
        <f t="shared" si="222"/>
        <v>17249116</v>
      </c>
      <c r="AT207" s="587">
        <f t="shared" si="222"/>
        <v>201884</v>
      </c>
      <c r="AU207" s="587">
        <f t="shared" si="222"/>
        <v>41884</v>
      </c>
      <c r="AV207" s="587">
        <f t="shared" si="222"/>
        <v>5884282</v>
      </c>
      <c r="AW207" s="587">
        <f t="shared" si="222"/>
        <v>344982</v>
      </c>
      <c r="AX207" s="587">
        <f t="shared" si="222"/>
        <v>640032</v>
      </c>
      <c r="AY207" s="588">
        <f t="shared" si="222"/>
        <v>34.102400000000003</v>
      </c>
      <c r="AZ207" s="588">
        <f t="shared" si="222"/>
        <v>26.114700000000003</v>
      </c>
      <c r="BA207" s="590">
        <f t="shared" si="222"/>
        <v>7.9877000000000011</v>
      </c>
    </row>
    <row r="208" spans="1:53" ht="14.1" customHeight="1" x14ac:dyDescent="0.2">
      <c r="A208" s="591">
        <v>45</v>
      </c>
      <c r="B208" s="592">
        <v>2487</v>
      </c>
      <c r="C208" s="593">
        <v>600079996</v>
      </c>
      <c r="D208" s="592">
        <v>68974639</v>
      </c>
      <c r="E208" s="594" t="s">
        <v>182</v>
      </c>
      <c r="F208" s="591">
        <v>3113</v>
      </c>
      <c r="G208" s="594" t="s">
        <v>148</v>
      </c>
      <c r="H208" s="595" t="s">
        <v>86</v>
      </c>
      <c r="I208" s="501">
        <v>25260719</v>
      </c>
      <c r="J208" s="417">
        <v>17763100</v>
      </c>
      <c r="K208" s="526">
        <v>257799</v>
      </c>
      <c r="L208" s="526">
        <v>222799</v>
      </c>
      <c r="M208" s="481">
        <v>6015758</v>
      </c>
      <c r="N208" s="502">
        <v>355262</v>
      </c>
      <c r="O208" s="417">
        <v>868800</v>
      </c>
      <c r="P208" s="418">
        <v>33.9908</v>
      </c>
      <c r="Q208" s="422">
        <v>26.458200000000001</v>
      </c>
      <c r="R208" s="692">
        <v>7.5325999999999995</v>
      </c>
      <c r="S208" s="505">
        <v>0</v>
      </c>
      <c r="T208" s="492">
        <v>0</v>
      </c>
      <c r="U208" s="492">
        <v>0</v>
      </c>
      <c r="V208" s="492">
        <v>0</v>
      </c>
      <c r="W208" s="492">
        <f>SUM(S208:V208)</f>
        <v>0</v>
      </c>
      <c r="X208" s="492">
        <v>0</v>
      </c>
      <c r="Y208" s="492">
        <v>0</v>
      </c>
      <c r="Z208" s="492">
        <f>SUM(X208:Y208)</f>
        <v>0</v>
      </c>
      <c r="AA208" s="492">
        <f>W208+Z208</f>
        <v>0</v>
      </c>
      <c r="AB208" s="179">
        <f t="shared" si="221"/>
        <v>0</v>
      </c>
      <c r="AC208" s="755">
        <f>ROUND(W208*2%,0)</f>
        <v>0</v>
      </c>
      <c r="AD208" s="492">
        <v>0</v>
      </c>
      <c r="AE208" s="492">
        <v>0</v>
      </c>
      <c r="AF208" s="492">
        <f t="shared" ref="AF208:AF269" si="224">SUM(AD208:AE208)</f>
        <v>0</v>
      </c>
      <c r="AG208" s="492">
        <f t="shared" ref="AG208:AG269" si="225">AA208+AB208+AC208+AF208</f>
        <v>0</v>
      </c>
      <c r="AH208" s="507">
        <v>0</v>
      </c>
      <c r="AI208" s="507">
        <v>0</v>
      </c>
      <c r="AJ208" s="507">
        <v>0</v>
      </c>
      <c r="AK208" s="507">
        <v>0</v>
      </c>
      <c r="AL208" s="507">
        <v>0</v>
      </c>
      <c r="AM208" s="507">
        <v>0</v>
      </c>
      <c r="AN208" s="507">
        <v>0</v>
      </c>
      <c r="AO208" s="507">
        <f>AH208+AJ208+AK208+AM208</f>
        <v>0</v>
      </c>
      <c r="AP208" s="507">
        <f>AI208+AL208+AN208</f>
        <v>0</v>
      </c>
      <c r="AQ208" s="508">
        <f t="shared" ref="AQ208:AQ269" si="226">SUM(AO208:AP208)</f>
        <v>0</v>
      </c>
      <c r="AR208" s="505">
        <f>I208+AG208</f>
        <v>25260719</v>
      </c>
      <c r="AS208" s="492">
        <f>J208+W208</f>
        <v>17763100</v>
      </c>
      <c r="AT208" s="492">
        <f>K208+Z208</f>
        <v>257799</v>
      </c>
      <c r="AU208" s="492">
        <f>L208</f>
        <v>222799</v>
      </c>
      <c r="AV208" s="492">
        <f t="shared" ref="AV208:AW212" si="227">M208+AB208</f>
        <v>6015758</v>
      </c>
      <c r="AW208" s="492">
        <f t="shared" si="227"/>
        <v>355262</v>
      </c>
      <c r="AX208" s="492">
        <f>O208+AF208</f>
        <v>868800</v>
      </c>
      <c r="AY208" s="507">
        <f>P208+AQ208</f>
        <v>33.9908</v>
      </c>
      <c r="AZ208" s="507">
        <f t="shared" ref="AZ208:BA212" si="228">Q208+AO208</f>
        <v>26.458200000000001</v>
      </c>
      <c r="BA208" s="508">
        <f t="shared" si="228"/>
        <v>7.5325999999999995</v>
      </c>
    </row>
    <row r="209" spans="1:53" ht="14.1" customHeight="1" x14ac:dyDescent="0.2">
      <c r="A209" s="591">
        <v>45</v>
      </c>
      <c r="B209" s="592">
        <v>2487</v>
      </c>
      <c r="C209" s="593">
        <v>600079996</v>
      </c>
      <c r="D209" s="592">
        <v>68974639</v>
      </c>
      <c r="E209" s="594" t="s">
        <v>182</v>
      </c>
      <c r="F209" s="591">
        <v>3113</v>
      </c>
      <c r="G209" s="210" t="s">
        <v>91</v>
      </c>
      <c r="H209" s="595" t="s">
        <v>82</v>
      </c>
      <c r="I209" s="501">
        <v>781737</v>
      </c>
      <c r="J209" s="502">
        <v>575653</v>
      </c>
      <c r="K209" s="481">
        <v>0</v>
      </c>
      <c r="L209" s="481">
        <v>0</v>
      </c>
      <c r="M209" s="481">
        <v>194571</v>
      </c>
      <c r="N209" s="502">
        <v>11513</v>
      </c>
      <c r="O209" s="502">
        <v>0</v>
      </c>
      <c r="P209" s="418">
        <v>1.6099999999999999</v>
      </c>
      <c r="Q209" s="503">
        <v>1.6099999999999999</v>
      </c>
      <c r="R209" s="504">
        <v>0</v>
      </c>
      <c r="S209" s="505">
        <v>0</v>
      </c>
      <c r="T209" s="492">
        <v>42450</v>
      </c>
      <c r="U209" s="492">
        <v>0</v>
      </c>
      <c r="V209" s="492">
        <v>0</v>
      </c>
      <c r="W209" s="492">
        <f>SUM(S209:V209)</f>
        <v>42450</v>
      </c>
      <c r="X209" s="492">
        <v>0</v>
      </c>
      <c r="Y209" s="492">
        <v>0</v>
      </c>
      <c r="Z209" s="492">
        <f>SUM(X209:Y209)</f>
        <v>0</v>
      </c>
      <c r="AA209" s="492">
        <f>W209+Z209</f>
        <v>42450</v>
      </c>
      <c r="AB209" s="179">
        <f t="shared" si="221"/>
        <v>14348</v>
      </c>
      <c r="AC209" s="755">
        <f>ROUND(W209*2%,0)</f>
        <v>849</v>
      </c>
      <c r="AD209" s="492">
        <v>1500</v>
      </c>
      <c r="AE209" s="492">
        <v>0</v>
      </c>
      <c r="AF209" s="492">
        <f t="shared" si="224"/>
        <v>1500</v>
      </c>
      <c r="AG209" s="492">
        <f t="shared" si="225"/>
        <v>59147</v>
      </c>
      <c r="AH209" s="507">
        <v>0</v>
      </c>
      <c r="AI209" s="507">
        <v>0</v>
      </c>
      <c r="AJ209" s="507">
        <v>0.13</v>
      </c>
      <c r="AK209" s="507">
        <v>0</v>
      </c>
      <c r="AL209" s="507">
        <v>0</v>
      </c>
      <c r="AM209" s="507">
        <v>0</v>
      </c>
      <c r="AN209" s="507">
        <v>0</v>
      </c>
      <c r="AO209" s="507">
        <f>AH209+AJ209+AK209+AM209</f>
        <v>0.13</v>
      </c>
      <c r="AP209" s="507">
        <f>AI209+AL209+AN209</f>
        <v>0</v>
      </c>
      <c r="AQ209" s="508">
        <f t="shared" si="226"/>
        <v>0.13</v>
      </c>
      <c r="AR209" s="505">
        <f>I209+AG209</f>
        <v>840884</v>
      </c>
      <c r="AS209" s="492">
        <f>J209+W209</f>
        <v>618103</v>
      </c>
      <c r="AT209" s="492">
        <f>K209+Z209</f>
        <v>0</v>
      </c>
      <c r="AU209" s="492">
        <f>L209</f>
        <v>0</v>
      </c>
      <c r="AV209" s="492">
        <f t="shared" si="227"/>
        <v>208919</v>
      </c>
      <c r="AW209" s="492">
        <f t="shared" si="227"/>
        <v>12362</v>
      </c>
      <c r="AX209" s="492">
        <f>O209+AF209</f>
        <v>1500</v>
      </c>
      <c r="AY209" s="507">
        <f>P209+AQ209</f>
        <v>1.7399999999999998</v>
      </c>
      <c r="AZ209" s="507">
        <f t="shared" si="228"/>
        <v>1.7399999999999998</v>
      </c>
      <c r="BA209" s="508">
        <f t="shared" si="228"/>
        <v>0</v>
      </c>
    </row>
    <row r="210" spans="1:53" ht="14.1" customHeight="1" x14ac:dyDescent="0.2">
      <c r="A210" s="591">
        <v>45</v>
      </c>
      <c r="B210" s="592">
        <v>2487</v>
      </c>
      <c r="C210" s="593">
        <v>600079996</v>
      </c>
      <c r="D210" s="592">
        <v>68974639</v>
      </c>
      <c r="E210" s="594" t="s">
        <v>182</v>
      </c>
      <c r="F210" s="591">
        <v>3141</v>
      </c>
      <c r="G210" s="594" t="s">
        <v>88</v>
      </c>
      <c r="H210" s="595" t="s">
        <v>82</v>
      </c>
      <c r="I210" s="501">
        <v>2909068</v>
      </c>
      <c r="J210" s="502">
        <v>2120901</v>
      </c>
      <c r="K210" s="481">
        <v>0</v>
      </c>
      <c r="L210" s="481">
        <v>0</v>
      </c>
      <c r="M210" s="481">
        <v>716865</v>
      </c>
      <c r="N210" s="502">
        <v>42418</v>
      </c>
      <c r="O210" s="502">
        <v>28884</v>
      </c>
      <c r="P210" s="418">
        <v>7.21</v>
      </c>
      <c r="Q210" s="503">
        <v>0</v>
      </c>
      <c r="R210" s="504">
        <v>7.21</v>
      </c>
      <c r="S210" s="505">
        <v>0</v>
      </c>
      <c r="T210" s="492">
        <v>0</v>
      </c>
      <c r="U210" s="492">
        <v>30587</v>
      </c>
      <c r="V210" s="492">
        <v>0</v>
      </c>
      <c r="W210" s="492">
        <f>SUM(S210:V210)</f>
        <v>30587</v>
      </c>
      <c r="X210" s="492">
        <v>0</v>
      </c>
      <c r="Y210" s="492">
        <v>0</v>
      </c>
      <c r="Z210" s="492">
        <f>SUM(X210:Y210)</f>
        <v>0</v>
      </c>
      <c r="AA210" s="492">
        <f>W210+Z210</f>
        <v>30587</v>
      </c>
      <c r="AB210" s="179">
        <f t="shared" si="221"/>
        <v>10338</v>
      </c>
      <c r="AC210" s="755">
        <f>ROUND(W210*2%,0)</f>
        <v>612</v>
      </c>
      <c r="AD210" s="492">
        <v>0</v>
      </c>
      <c r="AE210" s="492">
        <v>0</v>
      </c>
      <c r="AF210" s="492">
        <f t="shared" si="224"/>
        <v>0</v>
      </c>
      <c r="AG210" s="492">
        <f t="shared" si="225"/>
        <v>41537</v>
      </c>
      <c r="AH210" s="507">
        <v>0</v>
      </c>
      <c r="AI210" s="507">
        <v>0</v>
      </c>
      <c r="AJ210" s="507">
        <v>0</v>
      </c>
      <c r="AK210" s="507">
        <v>0</v>
      </c>
      <c r="AL210" s="507">
        <v>0.11</v>
      </c>
      <c r="AM210" s="507">
        <v>0</v>
      </c>
      <c r="AN210" s="507">
        <v>0</v>
      </c>
      <c r="AO210" s="507">
        <f>AH210+AJ210+AK210+AM210</f>
        <v>0</v>
      </c>
      <c r="AP210" s="507">
        <f>AI210+AL210+AN210</f>
        <v>0.11</v>
      </c>
      <c r="AQ210" s="508">
        <f t="shared" si="226"/>
        <v>0.11</v>
      </c>
      <c r="AR210" s="505">
        <f>I210+AG210</f>
        <v>2950605</v>
      </c>
      <c r="AS210" s="492">
        <f>J210+W210</f>
        <v>2151488</v>
      </c>
      <c r="AT210" s="492">
        <f>K210+Z210</f>
        <v>0</v>
      </c>
      <c r="AU210" s="492">
        <f>L210</f>
        <v>0</v>
      </c>
      <c r="AV210" s="492">
        <f t="shared" si="227"/>
        <v>727203</v>
      </c>
      <c r="AW210" s="492">
        <f t="shared" si="227"/>
        <v>43030</v>
      </c>
      <c r="AX210" s="492">
        <f>O210+AF210</f>
        <v>28884</v>
      </c>
      <c r="AY210" s="507">
        <f>P210+AQ210</f>
        <v>7.32</v>
      </c>
      <c r="AZ210" s="507">
        <f t="shared" si="228"/>
        <v>0</v>
      </c>
      <c r="BA210" s="508">
        <f t="shared" si="228"/>
        <v>7.32</v>
      </c>
    </row>
    <row r="211" spans="1:53" ht="14.1" customHeight="1" x14ac:dyDescent="0.2">
      <c r="A211" s="591">
        <v>45</v>
      </c>
      <c r="B211" s="592">
        <v>2487</v>
      </c>
      <c r="C211" s="593">
        <v>600079996</v>
      </c>
      <c r="D211" s="592">
        <v>68974639</v>
      </c>
      <c r="E211" s="594" t="s">
        <v>182</v>
      </c>
      <c r="F211" s="591">
        <v>3143</v>
      </c>
      <c r="G211" s="210" t="s">
        <v>149</v>
      </c>
      <c r="H211" s="595" t="s">
        <v>86</v>
      </c>
      <c r="I211" s="501">
        <v>2225914</v>
      </c>
      <c r="J211" s="417">
        <v>1639112</v>
      </c>
      <c r="K211" s="526">
        <v>0</v>
      </c>
      <c r="L211" s="526">
        <v>0</v>
      </c>
      <c r="M211" s="481">
        <v>554020</v>
      </c>
      <c r="N211" s="502">
        <v>32782</v>
      </c>
      <c r="O211" s="502">
        <v>0</v>
      </c>
      <c r="P211" s="418">
        <v>3.5</v>
      </c>
      <c r="Q211" s="422">
        <v>3.5</v>
      </c>
      <c r="R211" s="504">
        <v>0</v>
      </c>
      <c r="S211" s="505">
        <v>0</v>
      </c>
      <c r="T211" s="492">
        <v>0</v>
      </c>
      <c r="U211" s="492">
        <v>0</v>
      </c>
      <c r="V211" s="492">
        <v>0</v>
      </c>
      <c r="W211" s="492">
        <f>SUM(S211:V211)</f>
        <v>0</v>
      </c>
      <c r="X211" s="492">
        <v>0</v>
      </c>
      <c r="Y211" s="492">
        <v>0</v>
      </c>
      <c r="Z211" s="492">
        <f>SUM(X211:Y211)</f>
        <v>0</v>
      </c>
      <c r="AA211" s="492">
        <f>W211+Z211</f>
        <v>0</v>
      </c>
      <c r="AB211" s="179">
        <f t="shared" si="221"/>
        <v>0</v>
      </c>
      <c r="AC211" s="755">
        <f>ROUND(W211*2%,0)</f>
        <v>0</v>
      </c>
      <c r="AD211" s="492">
        <v>0</v>
      </c>
      <c r="AE211" s="492">
        <v>0</v>
      </c>
      <c r="AF211" s="492">
        <f t="shared" si="224"/>
        <v>0</v>
      </c>
      <c r="AG211" s="492">
        <f t="shared" si="225"/>
        <v>0</v>
      </c>
      <c r="AH211" s="507">
        <v>0</v>
      </c>
      <c r="AI211" s="507">
        <v>0</v>
      </c>
      <c r="AJ211" s="507">
        <v>0</v>
      </c>
      <c r="AK211" s="507">
        <v>0</v>
      </c>
      <c r="AL211" s="507">
        <v>0</v>
      </c>
      <c r="AM211" s="507">
        <v>0</v>
      </c>
      <c r="AN211" s="507">
        <v>0</v>
      </c>
      <c r="AO211" s="507">
        <f>AH211+AJ211+AK211+AM211</f>
        <v>0</v>
      </c>
      <c r="AP211" s="507">
        <f>AI211+AL211+AN211</f>
        <v>0</v>
      </c>
      <c r="AQ211" s="508">
        <f t="shared" si="226"/>
        <v>0</v>
      </c>
      <c r="AR211" s="505">
        <f>I211+AG211</f>
        <v>2225914</v>
      </c>
      <c r="AS211" s="492">
        <f>J211+W211</f>
        <v>1639112</v>
      </c>
      <c r="AT211" s="492">
        <f>K211+Z211</f>
        <v>0</v>
      </c>
      <c r="AU211" s="492">
        <f>L211</f>
        <v>0</v>
      </c>
      <c r="AV211" s="492">
        <f t="shared" si="227"/>
        <v>554020</v>
      </c>
      <c r="AW211" s="492">
        <f t="shared" si="227"/>
        <v>32782</v>
      </c>
      <c r="AX211" s="492">
        <f>O211+AF211</f>
        <v>0</v>
      </c>
      <c r="AY211" s="507">
        <f>P211+AQ211</f>
        <v>3.5</v>
      </c>
      <c r="AZ211" s="507">
        <f t="shared" si="228"/>
        <v>3.5</v>
      </c>
      <c r="BA211" s="508">
        <f t="shared" si="228"/>
        <v>0</v>
      </c>
    </row>
    <row r="212" spans="1:53" ht="14.1" customHeight="1" x14ac:dyDescent="0.2">
      <c r="A212" s="591">
        <v>45</v>
      </c>
      <c r="B212" s="592">
        <v>2487</v>
      </c>
      <c r="C212" s="593">
        <v>600079996</v>
      </c>
      <c r="D212" s="592">
        <v>68974639</v>
      </c>
      <c r="E212" s="594" t="s">
        <v>182</v>
      </c>
      <c r="F212" s="591">
        <v>3143</v>
      </c>
      <c r="G212" s="210" t="s">
        <v>150</v>
      </c>
      <c r="H212" s="595" t="s">
        <v>82</v>
      </c>
      <c r="I212" s="501">
        <v>77243</v>
      </c>
      <c r="J212" s="502">
        <v>54450</v>
      </c>
      <c r="K212" s="481">
        <v>0</v>
      </c>
      <c r="L212" s="481">
        <v>0</v>
      </c>
      <c r="M212" s="481">
        <v>18404</v>
      </c>
      <c r="N212" s="502">
        <v>1089</v>
      </c>
      <c r="O212" s="502">
        <v>3300</v>
      </c>
      <c r="P212" s="418">
        <v>0.23</v>
      </c>
      <c r="Q212" s="503">
        <v>0</v>
      </c>
      <c r="R212" s="504">
        <v>0.23</v>
      </c>
      <c r="S212" s="505">
        <v>0</v>
      </c>
      <c r="T212" s="492">
        <v>0</v>
      </c>
      <c r="U212" s="492">
        <v>0</v>
      </c>
      <c r="V212" s="492">
        <v>0</v>
      </c>
      <c r="W212" s="492">
        <f>SUM(S212:V212)</f>
        <v>0</v>
      </c>
      <c r="X212" s="492">
        <v>0</v>
      </c>
      <c r="Y212" s="492">
        <v>0</v>
      </c>
      <c r="Z212" s="492">
        <f>SUM(X212:Y212)</f>
        <v>0</v>
      </c>
      <c r="AA212" s="492">
        <f>W212+Z212</f>
        <v>0</v>
      </c>
      <c r="AB212" s="179">
        <f t="shared" si="221"/>
        <v>0</v>
      </c>
      <c r="AC212" s="755">
        <f>ROUND(W212*2%,0)</f>
        <v>0</v>
      </c>
      <c r="AD212" s="492">
        <v>0</v>
      </c>
      <c r="AE212" s="492">
        <v>0</v>
      </c>
      <c r="AF212" s="492">
        <f t="shared" si="224"/>
        <v>0</v>
      </c>
      <c r="AG212" s="492">
        <f t="shared" si="225"/>
        <v>0</v>
      </c>
      <c r="AH212" s="507">
        <v>0</v>
      </c>
      <c r="AI212" s="507">
        <v>0</v>
      </c>
      <c r="AJ212" s="507">
        <v>0</v>
      </c>
      <c r="AK212" s="507">
        <v>0</v>
      </c>
      <c r="AL212" s="507">
        <v>0</v>
      </c>
      <c r="AM212" s="507">
        <v>0</v>
      </c>
      <c r="AN212" s="507">
        <v>0</v>
      </c>
      <c r="AO212" s="507">
        <f>AH212+AJ212+AK212+AM212</f>
        <v>0</v>
      </c>
      <c r="AP212" s="507">
        <f>AI212+AL212+AN212</f>
        <v>0</v>
      </c>
      <c r="AQ212" s="508">
        <f t="shared" si="226"/>
        <v>0</v>
      </c>
      <c r="AR212" s="505">
        <f>I212+AG212</f>
        <v>77243</v>
      </c>
      <c r="AS212" s="492">
        <f>J212+W212</f>
        <v>54450</v>
      </c>
      <c r="AT212" s="492">
        <f>K212+Z212</f>
        <v>0</v>
      </c>
      <c r="AU212" s="492">
        <f>L212</f>
        <v>0</v>
      </c>
      <c r="AV212" s="492">
        <f t="shared" si="227"/>
        <v>18404</v>
      </c>
      <c r="AW212" s="492">
        <f t="shared" si="227"/>
        <v>1089</v>
      </c>
      <c r="AX212" s="492">
        <f>O212+AF212</f>
        <v>3300</v>
      </c>
      <c r="AY212" s="507">
        <f>P212+AQ212</f>
        <v>0.23</v>
      </c>
      <c r="AZ212" s="507">
        <f t="shared" si="228"/>
        <v>0</v>
      </c>
      <c r="BA212" s="508">
        <f t="shared" si="228"/>
        <v>0.23</v>
      </c>
    </row>
    <row r="213" spans="1:53" ht="14.1" customHeight="1" x14ac:dyDescent="0.2">
      <c r="A213" s="182">
        <v>45</v>
      </c>
      <c r="B213" s="180">
        <v>2487</v>
      </c>
      <c r="C213" s="181">
        <v>600079996</v>
      </c>
      <c r="D213" s="180">
        <v>68974639</v>
      </c>
      <c r="E213" s="584" t="s">
        <v>183</v>
      </c>
      <c r="F213" s="182"/>
      <c r="G213" s="584"/>
      <c r="H213" s="585"/>
      <c r="I213" s="586">
        <v>31254681</v>
      </c>
      <c r="J213" s="587">
        <v>22153216</v>
      </c>
      <c r="K213" s="587">
        <v>257799</v>
      </c>
      <c r="L213" s="587">
        <v>222799</v>
      </c>
      <c r="M213" s="587">
        <v>7499618</v>
      </c>
      <c r="N213" s="587">
        <v>443064</v>
      </c>
      <c r="O213" s="587">
        <v>900984</v>
      </c>
      <c r="P213" s="588">
        <v>46.540799999999997</v>
      </c>
      <c r="Q213" s="588">
        <v>31.568200000000001</v>
      </c>
      <c r="R213" s="590">
        <v>14.9726</v>
      </c>
      <c r="S213" s="589">
        <f t="shared" ref="S213:BA213" si="229">SUM(S208:S212)</f>
        <v>0</v>
      </c>
      <c r="T213" s="587">
        <f t="shared" si="229"/>
        <v>42450</v>
      </c>
      <c r="U213" s="587">
        <f t="shared" si="229"/>
        <v>30587</v>
      </c>
      <c r="V213" s="587">
        <f t="shared" si="229"/>
        <v>0</v>
      </c>
      <c r="W213" s="587">
        <f t="shared" si="229"/>
        <v>73037</v>
      </c>
      <c r="X213" s="587">
        <f t="shared" si="229"/>
        <v>0</v>
      </c>
      <c r="Y213" s="587">
        <f t="shared" si="229"/>
        <v>0</v>
      </c>
      <c r="Z213" s="587">
        <f t="shared" si="229"/>
        <v>0</v>
      </c>
      <c r="AA213" s="587">
        <f t="shared" si="229"/>
        <v>73037</v>
      </c>
      <c r="AB213" s="587">
        <f t="shared" si="229"/>
        <v>24686</v>
      </c>
      <c r="AC213" s="589">
        <f t="shared" si="229"/>
        <v>1461</v>
      </c>
      <c r="AD213" s="587">
        <f t="shared" si="229"/>
        <v>1500</v>
      </c>
      <c r="AE213" s="587">
        <f t="shared" si="229"/>
        <v>0</v>
      </c>
      <c r="AF213" s="587">
        <f t="shared" si="229"/>
        <v>1500</v>
      </c>
      <c r="AG213" s="587">
        <f t="shared" si="229"/>
        <v>100684</v>
      </c>
      <c r="AH213" s="588">
        <f t="shared" si="229"/>
        <v>0</v>
      </c>
      <c r="AI213" s="588">
        <f t="shared" si="229"/>
        <v>0</v>
      </c>
      <c r="AJ213" s="588">
        <f t="shared" si="229"/>
        <v>0.13</v>
      </c>
      <c r="AK213" s="588">
        <f t="shared" ref="AK213:AL213" si="230">SUM(AK208:AK212)</f>
        <v>0</v>
      </c>
      <c r="AL213" s="588">
        <f t="shared" si="230"/>
        <v>0.11</v>
      </c>
      <c r="AM213" s="588">
        <f t="shared" si="229"/>
        <v>0</v>
      </c>
      <c r="AN213" s="588">
        <f t="shared" si="229"/>
        <v>0</v>
      </c>
      <c r="AO213" s="588">
        <f t="shared" si="229"/>
        <v>0.13</v>
      </c>
      <c r="AP213" s="588">
        <f t="shared" si="229"/>
        <v>0.11</v>
      </c>
      <c r="AQ213" s="590">
        <f t="shared" si="229"/>
        <v>0.24</v>
      </c>
      <c r="AR213" s="589">
        <f t="shared" si="229"/>
        <v>31355365</v>
      </c>
      <c r="AS213" s="587">
        <f t="shared" si="229"/>
        <v>22226253</v>
      </c>
      <c r="AT213" s="587">
        <f t="shared" si="229"/>
        <v>257799</v>
      </c>
      <c r="AU213" s="587">
        <f t="shared" si="229"/>
        <v>222799</v>
      </c>
      <c r="AV213" s="587">
        <f t="shared" si="229"/>
        <v>7524304</v>
      </c>
      <c r="AW213" s="587">
        <f t="shared" si="229"/>
        <v>444525</v>
      </c>
      <c r="AX213" s="587">
        <f t="shared" si="229"/>
        <v>902484</v>
      </c>
      <c r="AY213" s="588">
        <f t="shared" si="229"/>
        <v>46.780799999999999</v>
      </c>
      <c r="AZ213" s="588">
        <f t="shared" si="229"/>
        <v>31.6982</v>
      </c>
      <c r="BA213" s="590">
        <f t="shared" si="229"/>
        <v>15.082599999999999</v>
      </c>
    </row>
    <row r="214" spans="1:53" ht="14.1" customHeight="1" x14ac:dyDescent="0.2">
      <c r="A214" s="591">
        <v>46</v>
      </c>
      <c r="B214" s="592">
        <v>2488</v>
      </c>
      <c r="C214" s="593">
        <v>600079902</v>
      </c>
      <c r="D214" s="592">
        <v>70884978</v>
      </c>
      <c r="E214" s="594" t="s">
        <v>184</v>
      </c>
      <c r="F214" s="591">
        <v>3113</v>
      </c>
      <c r="G214" s="594" t="s">
        <v>148</v>
      </c>
      <c r="H214" s="595" t="s">
        <v>86</v>
      </c>
      <c r="I214" s="501">
        <v>21622364</v>
      </c>
      <c r="J214" s="417">
        <v>15300249</v>
      </c>
      <c r="K214" s="526">
        <v>70728</v>
      </c>
      <c r="L214" s="526">
        <v>49728</v>
      </c>
      <c r="M214" s="481">
        <v>5178582</v>
      </c>
      <c r="N214" s="502">
        <v>306005</v>
      </c>
      <c r="O214" s="417">
        <v>766800</v>
      </c>
      <c r="P214" s="418">
        <v>29.044899999999998</v>
      </c>
      <c r="Q214" s="422">
        <v>22.4087</v>
      </c>
      <c r="R214" s="692">
        <v>6.6362000000000005</v>
      </c>
      <c r="S214" s="505">
        <v>0</v>
      </c>
      <c r="T214" s="492">
        <v>0</v>
      </c>
      <c r="U214" s="492">
        <v>0</v>
      </c>
      <c r="V214" s="492">
        <v>0</v>
      </c>
      <c r="W214" s="492">
        <f>SUM(S214:V214)</f>
        <v>0</v>
      </c>
      <c r="X214" s="492">
        <v>0</v>
      </c>
      <c r="Y214" s="492">
        <v>0</v>
      </c>
      <c r="Z214" s="492">
        <f>SUM(X214:Y214)</f>
        <v>0</v>
      </c>
      <c r="AA214" s="492">
        <f>W214+Z214</f>
        <v>0</v>
      </c>
      <c r="AB214" s="179">
        <f t="shared" si="221"/>
        <v>0</v>
      </c>
      <c r="AC214" s="755">
        <f>ROUND(W214*2%,0)</f>
        <v>0</v>
      </c>
      <c r="AD214" s="492">
        <v>0</v>
      </c>
      <c r="AE214" s="492">
        <v>0</v>
      </c>
      <c r="AF214" s="492">
        <f t="shared" si="224"/>
        <v>0</v>
      </c>
      <c r="AG214" s="492">
        <f t="shared" si="225"/>
        <v>0</v>
      </c>
      <c r="AH214" s="507">
        <v>0</v>
      </c>
      <c r="AI214" s="507">
        <v>0</v>
      </c>
      <c r="AJ214" s="507">
        <v>0</v>
      </c>
      <c r="AK214" s="507">
        <v>0</v>
      </c>
      <c r="AL214" s="507">
        <v>0</v>
      </c>
      <c r="AM214" s="507">
        <v>0</v>
      </c>
      <c r="AN214" s="507">
        <v>0</v>
      </c>
      <c r="AO214" s="507">
        <f>AH214+AJ214+AK214+AM214</f>
        <v>0</v>
      </c>
      <c r="AP214" s="507">
        <f>AI214+AL214+AN214</f>
        <v>0</v>
      </c>
      <c r="AQ214" s="508">
        <f t="shared" si="226"/>
        <v>0</v>
      </c>
      <c r="AR214" s="505">
        <f>I214+AG214</f>
        <v>21622364</v>
      </c>
      <c r="AS214" s="492">
        <f>J214+W214</f>
        <v>15300249</v>
      </c>
      <c r="AT214" s="492">
        <f>K214+Z214</f>
        <v>70728</v>
      </c>
      <c r="AU214" s="492">
        <f>L214</f>
        <v>49728</v>
      </c>
      <c r="AV214" s="492">
        <f t="shared" ref="AV214:AW218" si="231">M214+AB214</f>
        <v>5178582</v>
      </c>
      <c r="AW214" s="492">
        <f t="shared" si="231"/>
        <v>306005</v>
      </c>
      <c r="AX214" s="492">
        <f>O214+AF214</f>
        <v>766800</v>
      </c>
      <c r="AY214" s="507">
        <f>P214+AQ214</f>
        <v>29.044899999999998</v>
      </c>
      <c r="AZ214" s="507">
        <f t="shared" ref="AZ214:BA218" si="232">Q214+AO214</f>
        <v>22.4087</v>
      </c>
      <c r="BA214" s="508">
        <f t="shared" si="232"/>
        <v>6.6362000000000005</v>
      </c>
    </row>
    <row r="215" spans="1:53" ht="14.1" customHeight="1" x14ac:dyDescent="0.2">
      <c r="A215" s="591">
        <v>46</v>
      </c>
      <c r="B215" s="592">
        <v>2488</v>
      </c>
      <c r="C215" s="593">
        <v>600079902</v>
      </c>
      <c r="D215" s="592">
        <v>70884978</v>
      </c>
      <c r="E215" s="594" t="s">
        <v>184</v>
      </c>
      <c r="F215" s="591">
        <v>3113</v>
      </c>
      <c r="G215" s="210" t="s">
        <v>91</v>
      </c>
      <c r="H215" s="595" t="s">
        <v>82</v>
      </c>
      <c r="I215" s="501">
        <v>2572606</v>
      </c>
      <c r="J215" s="502">
        <v>1893487</v>
      </c>
      <c r="K215" s="481">
        <v>0</v>
      </c>
      <c r="L215" s="481">
        <v>0</v>
      </c>
      <c r="M215" s="481">
        <v>639999</v>
      </c>
      <c r="N215" s="502">
        <v>37870</v>
      </c>
      <c r="O215" s="502">
        <v>1250</v>
      </c>
      <c r="P215" s="418">
        <v>5.5</v>
      </c>
      <c r="Q215" s="503">
        <v>5.5</v>
      </c>
      <c r="R215" s="504">
        <v>0</v>
      </c>
      <c r="S215" s="505">
        <v>0</v>
      </c>
      <c r="T215" s="492">
        <v>-3780</v>
      </c>
      <c r="U215" s="492">
        <v>0</v>
      </c>
      <c r="V215" s="492">
        <v>0</v>
      </c>
      <c r="W215" s="492">
        <f>SUM(S215:V215)</f>
        <v>-3780</v>
      </c>
      <c r="X215" s="492">
        <v>0</v>
      </c>
      <c r="Y215" s="492">
        <v>0</v>
      </c>
      <c r="Z215" s="492">
        <f>SUM(X215:Y215)</f>
        <v>0</v>
      </c>
      <c r="AA215" s="492">
        <f>W215+Z215</f>
        <v>-3780</v>
      </c>
      <c r="AB215" s="179">
        <f t="shared" si="221"/>
        <v>-1278</v>
      </c>
      <c r="AC215" s="755">
        <f>ROUND(W215*2%,0)</f>
        <v>-76</v>
      </c>
      <c r="AD215" s="492">
        <v>9750</v>
      </c>
      <c r="AE215" s="492">
        <v>0</v>
      </c>
      <c r="AF215" s="492">
        <f t="shared" si="224"/>
        <v>9750</v>
      </c>
      <c r="AG215" s="492">
        <f t="shared" si="225"/>
        <v>4616</v>
      </c>
      <c r="AH215" s="507">
        <v>0</v>
      </c>
      <c r="AI215" s="507">
        <v>0</v>
      </c>
      <c r="AJ215" s="507">
        <v>-0.01</v>
      </c>
      <c r="AK215" s="507">
        <v>0</v>
      </c>
      <c r="AL215" s="507">
        <v>0</v>
      </c>
      <c r="AM215" s="507">
        <v>0</v>
      </c>
      <c r="AN215" s="507">
        <v>0</v>
      </c>
      <c r="AO215" s="507">
        <f>AH215+AJ215+AK215+AM215</f>
        <v>-0.01</v>
      </c>
      <c r="AP215" s="507">
        <f>AI215+AL215+AN215</f>
        <v>0</v>
      </c>
      <c r="AQ215" s="508">
        <f t="shared" si="226"/>
        <v>-0.01</v>
      </c>
      <c r="AR215" s="505">
        <f>I215+AG215</f>
        <v>2577222</v>
      </c>
      <c r="AS215" s="492">
        <f>J215+W215</f>
        <v>1889707</v>
      </c>
      <c r="AT215" s="492">
        <f>K215+Z215</f>
        <v>0</v>
      </c>
      <c r="AU215" s="492">
        <f>L215</f>
        <v>0</v>
      </c>
      <c r="AV215" s="492">
        <f t="shared" si="231"/>
        <v>638721</v>
      </c>
      <c r="AW215" s="492">
        <f t="shared" si="231"/>
        <v>37794</v>
      </c>
      <c r="AX215" s="492">
        <f>O215+AF215</f>
        <v>11000</v>
      </c>
      <c r="AY215" s="507">
        <f>P215+AQ215</f>
        <v>5.49</v>
      </c>
      <c r="AZ215" s="507">
        <f t="shared" si="232"/>
        <v>5.49</v>
      </c>
      <c r="BA215" s="508">
        <f t="shared" si="232"/>
        <v>0</v>
      </c>
    </row>
    <row r="216" spans="1:53" ht="14.1" customHeight="1" x14ac:dyDescent="0.2">
      <c r="A216" s="591">
        <v>46</v>
      </c>
      <c r="B216" s="592">
        <v>2488</v>
      </c>
      <c r="C216" s="593">
        <v>600079902</v>
      </c>
      <c r="D216" s="592">
        <v>70884978</v>
      </c>
      <c r="E216" s="594" t="s">
        <v>184</v>
      </c>
      <c r="F216" s="591">
        <v>3141</v>
      </c>
      <c r="G216" s="594" t="s">
        <v>88</v>
      </c>
      <c r="H216" s="595" t="s">
        <v>82</v>
      </c>
      <c r="I216" s="501">
        <v>1733363</v>
      </c>
      <c r="J216" s="502">
        <v>1258365</v>
      </c>
      <c r="K216" s="481">
        <v>7000</v>
      </c>
      <c r="L216" s="481">
        <v>0</v>
      </c>
      <c r="M216" s="481">
        <v>427693</v>
      </c>
      <c r="N216" s="502">
        <v>25167</v>
      </c>
      <c r="O216" s="502">
        <v>15138</v>
      </c>
      <c r="P216" s="418">
        <v>4.3</v>
      </c>
      <c r="Q216" s="503">
        <v>0</v>
      </c>
      <c r="R216" s="504">
        <v>4.3</v>
      </c>
      <c r="S216" s="505">
        <v>0</v>
      </c>
      <c r="T216" s="492">
        <v>0</v>
      </c>
      <c r="U216" s="492">
        <v>12800</v>
      </c>
      <c r="V216" s="492">
        <v>0</v>
      </c>
      <c r="W216" s="492">
        <f>SUM(S216:V216)</f>
        <v>12800</v>
      </c>
      <c r="X216" s="492">
        <v>0</v>
      </c>
      <c r="Y216" s="492">
        <v>0</v>
      </c>
      <c r="Z216" s="492">
        <f>SUM(X216:Y216)</f>
        <v>0</v>
      </c>
      <c r="AA216" s="492">
        <f>W216+Z216</f>
        <v>12800</v>
      </c>
      <c r="AB216" s="179">
        <f t="shared" si="221"/>
        <v>4326</v>
      </c>
      <c r="AC216" s="755">
        <f>ROUND(W216*2%,0)</f>
        <v>256</v>
      </c>
      <c r="AD216" s="492">
        <v>0</v>
      </c>
      <c r="AE216" s="492">
        <v>0</v>
      </c>
      <c r="AF216" s="492">
        <f t="shared" si="224"/>
        <v>0</v>
      </c>
      <c r="AG216" s="492">
        <f t="shared" si="225"/>
        <v>17382</v>
      </c>
      <c r="AH216" s="507">
        <v>0</v>
      </c>
      <c r="AI216" s="507">
        <v>0</v>
      </c>
      <c r="AJ216" s="507">
        <v>0</v>
      </c>
      <c r="AK216" s="507">
        <v>0</v>
      </c>
      <c r="AL216" s="507">
        <v>0.05</v>
      </c>
      <c r="AM216" s="507">
        <v>0</v>
      </c>
      <c r="AN216" s="507">
        <v>0</v>
      </c>
      <c r="AO216" s="507">
        <f>AH216+AJ216+AK216+AM216</f>
        <v>0</v>
      </c>
      <c r="AP216" s="507">
        <f>AI216+AL216+AN216</f>
        <v>0.05</v>
      </c>
      <c r="AQ216" s="508">
        <f t="shared" si="226"/>
        <v>0.05</v>
      </c>
      <c r="AR216" s="505">
        <f>I216+AG216</f>
        <v>1750745</v>
      </c>
      <c r="AS216" s="492">
        <f>J216+W216</f>
        <v>1271165</v>
      </c>
      <c r="AT216" s="492">
        <f>K216+Z216</f>
        <v>7000</v>
      </c>
      <c r="AU216" s="492">
        <f>L216</f>
        <v>0</v>
      </c>
      <c r="AV216" s="492">
        <f t="shared" si="231"/>
        <v>432019</v>
      </c>
      <c r="AW216" s="492">
        <f t="shared" si="231"/>
        <v>25423</v>
      </c>
      <c r="AX216" s="492">
        <f>O216+AF216</f>
        <v>15138</v>
      </c>
      <c r="AY216" s="507">
        <f>P216+AQ216</f>
        <v>4.3499999999999996</v>
      </c>
      <c r="AZ216" s="507">
        <f t="shared" si="232"/>
        <v>0</v>
      </c>
      <c r="BA216" s="508">
        <f t="shared" si="232"/>
        <v>4.3499999999999996</v>
      </c>
    </row>
    <row r="217" spans="1:53" ht="14.1" customHeight="1" x14ac:dyDescent="0.2">
      <c r="A217" s="591">
        <v>46</v>
      </c>
      <c r="B217" s="592">
        <v>2488</v>
      </c>
      <c r="C217" s="593">
        <v>600079902</v>
      </c>
      <c r="D217" s="592">
        <v>70884978</v>
      </c>
      <c r="E217" s="594" t="s">
        <v>184</v>
      </c>
      <c r="F217" s="591">
        <v>3143</v>
      </c>
      <c r="G217" s="210" t="s">
        <v>149</v>
      </c>
      <c r="H217" s="595" t="s">
        <v>86</v>
      </c>
      <c r="I217" s="501">
        <v>2041981</v>
      </c>
      <c r="J217" s="417">
        <v>1501697</v>
      </c>
      <c r="K217" s="526">
        <v>2000</v>
      </c>
      <c r="L217" s="526">
        <v>0</v>
      </c>
      <c r="M217" s="481">
        <v>508250</v>
      </c>
      <c r="N217" s="502">
        <v>30034</v>
      </c>
      <c r="O217" s="502">
        <v>0</v>
      </c>
      <c r="P217" s="418">
        <v>3.2858000000000001</v>
      </c>
      <c r="Q217" s="422">
        <v>3.2858000000000001</v>
      </c>
      <c r="R217" s="504">
        <v>0</v>
      </c>
      <c r="S217" s="505">
        <v>0</v>
      </c>
      <c r="T217" s="492">
        <v>0</v>
      </c>
      <c r="U217" s="492">
        <v>0</v>
      </c>
      <c r="V217" s="492">
        <v>0</v>
      </c>
      <c r="W217" s="492">
        <f>SUM(S217:V217)</f>
        <v>0</v>
      </c>
      <c r="X217" s="492">
        <v>0</v>
      </c>
      <c r="Y217" s="492">
        <v>0</v>
      </c>
      <c r="Z217" s="492">
        <f>SUM(X217:Y217)</f>
        <v>0</v>
      </c>
      <c r="AA217" s="492">
        <f>W217+Z217</f>
        <v>0</v>
      </c>
      <c r="AB217" s="179">
        <f t="shared" si="221"/>
        <v>0</v>
      </c>
      <c r="AC217" s="755">
        <f>ROUND(W217*2%,0)</f>
        <v>0</v>
      </c>
      <c r="AD217" s="492">
        <v>0</v>
      </c>
      <c r="AE217" s="492">
        <v>0</v>
      </c>
      <c r="AF217" s="492">
        <f t="shared" si="224"/>
        <v>0</v>
      </c>
      <c r="AG217" s="492">
        <f t="shared" si="225"/>
        <v>0</v>
      </c>
      <c r="AH217" s="507">
        <v>0</v>
      </c>
      <c r="AI217" s="507">
        <v>0</v>
      </c>
      <c r="AJ217" s="507">
        <v>0</v>
      </c>
      <c r="AK217" s="507">
        <v>0</v>
      </c>
      <c r="AL217" s="507">
        <v>0</v>
      </c>
      <c r="AM217" s="507">
        <v>0</v>
      </c>
      <c r="AN217" s="507">
        <v>0</v>
      </c>
      <c r="AO217" s="507">
        <f>AH217+AJ217+AK217+AM217</f>
        <v>0</v>
      </c>
      <c r="AP217" s="507">
        <f>AI217+AL217+AN217</f>
        <v>0</v>
      </c>
      <c r="AQ217" s="508">
        <f t="shared" si="226"/>
        <v>0</v>
      </c>
      <c r="AR217" s="505">
        <f>I217+AG217</f>
        <v>2041981</v>
      </c>
      <c r="AS217" s="492">
        <f>J217+W217</f>
        <v>1501697</v>
      </c>
      <c r="AT217" s="492">
        <f>K217+Z217</f>
        <v>2000</v>
      </c>
      <c r="AU217" s="492">
        <f>L217</f>
        <v>0</v>
      </c>
      <c r="AV217" s="492">
        <f t="shared" si="231"/>
        <v>508250</v>
      </c>
      <c r="AW217" s="492">
        <f t="shared" si="231"/>
        <v>30034</v>
      </c>
      <c r="AX217" s="492">
        <f>O217+AF217</f>
        <v>0</v>
      </c>
      <c r="AY217" s="507">
        <f>P217+AQ217</f>
        <v>3.2858000000000001</v>
      </c>
      <c r="AZ217" s="507">
        <f t="shared" si="232"/>
        <v>3.2858000000000001</v>
      </c>
      <c r="BA217" s="508">
        <f t="shared" si="232"/>
        <v>0</v>
      </c>
    </row>
    <row r="218" spans="1:53" ht="14.1" customHeight="1" x14ac:dyDescent="0.2">
      <c r="A218" s="591">
        <v>46</v>
      </c>
      <c r="B218" s="592">
        <v>2488</v>
      </c>
      <c r="C218" s="593">
        <v>600079902</v>
      </c>
      <c r="D218" s="592">
        <v>70884978</v>
      </c>
      <c r="E218" s="594" t="s">
        <v>184</v>
      </c>
      <c r="F218" s="591">
        <v>3143</v>
      </c>
      <c r="G218" s="210" t="s">
        <v>150</v>
      </c>
      <c r="H218" s="595" t="s">
        <v>82</v>
      </c>
      <c r="I218" s="501">
        <v>66710</v>
      </c>
      <c r="J218" s="502">
        <v>47025</v>
      </c>
      <c r="K218" s="481">
        <v>0</v>
      </c>
      <c r="L218" s="481">
        <v>0</v>
      </c>
      <c r="M218" s="481">
        <v>15894</v>
      </c>
      <c r="N218" s="502">
        <v>941</v>
      </c>
      <c r="O218" s="502">
        <v>2850</v>
      </c>
      <c r="P218" s="418">
        <v>0.2</v>
      </c>
      <c r="Q218" s="503">
        <v>0</v>
      </c>
      <c r="R218" s="504">
        <v>0.2</v>
      </c>
      <c r="S218" s="505">
        <v>0</v>
      </c>
      <c r="T218" s="492">
        <v>0</v>
      </c>
      <c r="U218" s="492">
        <v>0</v>
      </c>
      <c r="V218" s="492">
        <v>0</v>
      </c>
      <c r="W218" s="492">
        <f>SUM(S218:V218)</f>
        <v>0</v>
      </c>
      <c r="X218" s="492">
        <v>0</v>
      </c>
      <c r="Y218" s="492">
        <v>0</v>
      </c>
      <c r="Z218" s="492">
        <f>SUM(X218:Y218)</f>
        <v>0</v>
      </c>
      <c r="AA218" s="492">
        <f>W218+Z218</f>
        <v>0</v>
      </c>
      <c r="AB218" s="179">
        <f t="shared" si="221"/>
        <v>0</v>
      </c>
      <c r="AC218" s="755">
        <f>ROUND(W218*2%,0)</f>
        <v>0</v>
      </c>
      <c r="AD218" s="492">
        <v>0</v>
      </c>
      <c r="AE218" s="492">
        <v>0</v>
      </c>
      <c r="AF218" s="492">
        <f t="shared" si="224"/>
        <v>0</v>
      </c>
      <c r="AG218" s="492">
        <f t="shared" si="225"/>
        <v>0</v>
      </c>
      <c r="AH218" s="507">
        <v>0</v>
      </c>
      <c r="AI218" s="507">
        <v>0</v>
      </c>
      <c r="AJ218" s="507">
        <v>0</v>
      </c>
      <c r="AK218" s="507">
        <v>0</v>
      </c>
      <c r="AL218" s="507">
        <v>0</v>
      </c>
      <c r="AM218" s="507">
        <v>0</v>
      </c>
      <c r="AN218" s="507">
        <v>0</v>
      </c>
      <c r="AO218" s="507">
        <f>AH218+AJ218+AK218+AM218</f>
        <v>0</v>
      </c>
      <c r="AP218" s="507">
        <f>AI218+AL218+AN218</f>
        <v>0</v>
      </c>
      <c r="AQ218" s="508">
        <f t="shared" si="226"/>
        <v>0</v>
      </c>
      <c r="AR218" s="505">
        <f>I218+AG218</f>
        <v>66710</v>
      </c>
      <c r="AS218" s="492">
        <f>J218+W218</f>
        <v>47025</v>
      </c>
      <c r="AT218" s="492">
        <f>K218+Z218</f>
        <v>0</v>
      </c>
      <c r="AU218" s="492">
        <f>L218</f>
        <v>0</v>
      </c>
      <c r="AV218" s="492">
        <f t="shared" si="231"/>
        <v>15894</v>
      </c>
      <c r="AW218" s="492">
        <f t="shared" si="231"/>
        <v>941</v>
      </c>
      <c r="AX218" s="492">
        <f>O218+AF218</f>
        <v>2850</v>
      </c>
      <c r="AY218" s="507">
        <f>P218+AQ218</f>
        <v>0.2</v>
      </c>
      <c r="AZ218" s="507">
        <f t="shared" si="232"/>
        <v>0</v>
      </c>
      <c r="BA218" s="508">
        <f t="shared" si="232"/>
        <v>0.2</v>
      </c>
    </row>
    <row r="219" spans="1:53" ht="14.1" customHeight="1" x14ac:dyDescent="0.2">
      <c r="A219" s="182">
        <v>46</v>
      </c>
      <c r="B219" s="180">
        <v>2488</v>
      </c>
      <c r="C219" s="181">
        <v>600079902</v>
      </c>
      <c r="D219" s="180">
        <v>70884978</v>
      </c>
      <c r="E219" s="584" t="s">
        <v>185</v>
      </c>
      <c r="F219" s="182"/>
      <c r="G219" s="584"/>
      <c r="H219" s="585"/>
      <c r="I219" s="586">
        <v>28037024</v>
      </c>
      <c r="J219" s="587">
        <v>20000823</v>
      </c>
      <c r="K219" s="587">
        <v>79728</v>
      </c>
      <c r="L219" s="587">
        <v>49728</v>
      </c>
      <c r="M219" s="587">
        <v>6770418</v>
      </c>
      <c r="N219" s="587">
        <v>400017</v>
      </c>
      <c r="O219" s="587">
        <v>786038</v>
      </c>
      <c r="P219" s="588">
        <v>42.3307</v>
      </c>
      <c r="Q219" s="588">
        <v>31.194499999999998</v>
      </c>
      <c r="R219" s="590">
        <v>11.136199999999999</v>
      </c>
      <c r="S219" s="589">
        <f t="shared" ref="S219:BA219" si="233">SUM(S214:S218)</f>
        <v>0</v>
      </c>
      <c r="T219" s="587">
        <f t="shared" si="233"/>
        <v>-3780</v>
      </c>
      <c r="U219" s="587">
        <f t="shared" si="233"/>
        <v>12800</v>
      </c>
      <c r="V219" s="587">
        <f t="shared" si="233"/>
        <v>0</v>
      </c>
      <c r="W219" s="587">
        <f t="shared" si="233"/>
        <v>9020</v>
      </c>
      <c r="X219" s="587">
        <f t="shared" si="233"/>
        <v>0</v>
      </c>
      <c r="Y219" s="587">
        <f t="shared" si="233"/>
        <v>0</v>
      </c>
      <c r="Z219" s="587">
        <f t="shared" si="233"/>
        <v>0</v>
      </c>
      <c r="AA219" s="587">
        <f t="shared" si="233"/>
        <v>9020</v>
      </c>
      <c r="AB219" s="587">
        <f t="shared" si="233"/>
        <v>3048</v>
      </c>
      <c r="AC219" s="589">
        <f t="shared" si="233"/>
        <v>180</v>
      </c>
      <c r="AD219" s="587">
        <f t="shared" si="233"/>
        <v>9750</v>
      </c>
      <c r="AE219" s="587">
        <f t="shared" si="233"/>
        <v>0</v>
      </c>
      <c r="AF219" s="587">
        <f t="shared" si="233"/>
        <v>9750</v>
      </c>
      <c r="AG219" s="587">
        <f t="shared" si="233"/>
        <v>21998</v>
      </c>
      <c r="AH219" s="588">
        <f t="shared" si="233"/>
        <v>0</v>
      </c>
      <c r="AI219" s="588">
        <f t="shared" si="233"/>
        <v>0</v>
      </c>
      <c r="AJ219" s="588">
        <f t="shared" si="233"/>
        <v>-0.01</v>
      </c>
      <c r="AK219" s="588">
        <f t="shared" ref="AK219:AL219" si="234">SUM(AK214:AK218)</f>
        <v>0</v>
      </c>
      <c r="AL219" s="588">
        <f t="shared" si="234"/>
        <v>0.05</v>
      </c>
      <c r="AM219" s="588">
        <f t="shared" si="233"/>
        <v>0</v>
      </c>
      <c r="AN219" s="588">
        <f t="shared" si="233"/>
        <v>0</v>
      </c>
      <c r="AO219" s="588">
        <f t="shared" si="233"/>
        <v>-0.01</v>
      </c>
      <c r="AP219" s="588">
        <f t="shared" si="233"/>
        <v>0.05</v>
      </c>
      <c r="AQ219" s="590">
        <f t="shared" si="233"/>
        <v>0.04</v>
      </c>
      <c r="AR219" s="589">
        <f t="shared" si="233"/>
        <v>28059022</v>
      </c>
      <c r="AS219" s="587">
        <f t="shared" si="233"/>
        <v>20009843</v>
      </c>
      <c r="AT219" s="587">
        <f t="shared" si="233"/>
        <v>79728</v>
      </c>
      <c r="AU219" s="587">
        <f t="shared" si="233"/>
        <v>49728</v>
      </c>
      <c r="AV219" s="587">
        <f t="shared" si="233"/>
        <v>6773466</v>
      </c>
      <c r="AW219" s="587">
        <f t="shared" si="233"/>
        <v>400197</v>
      </c>
      <c r="AX219" s="587">
        <f t="shared" si="233"/>
        <v>795788</v>
      </c>
      <c r="AY219" s="588">
        <f t="shared" si="233"/>
        <v>42.370700000000006</v>
      </c>
      <c r="AZ219" s="588">
        <f t="shared" si="233"/>
        <v>31.1845</v>
      </c>
      <c r="BA219" s="590">
        <f t="shared" si="233"/>
        <v>11.186199999999999</v>
      </c>
    </row>
    <row r="220" spans="1:53" ht="14.1" customHeight="1" x14ac:dyDescent="0.2">
      <c r="A220" s="591">
        <v>47</v>
      </c>
      <c r="B220" s="592">
        <v>2472</v>
      </c>
      <c r="C220" s="593">
        <v>600080277</v>
      </c>
      <c r="D220" s="592">
        <v>72743131</v>
      </c>
      <c r="E220" s="594" t="s">
        <v>186</v>
      </c>
      <c r="F220" s="591">
        <v>3113</v>
      </c>
      <c r="G220" s="594" t="s">
        <v>148</v>
      </c>
      <c r="H220" s="595" t="s">
        <v>86</v>
      </c>
      <c r="I220" s="501">
        <v>26719492</v>
      </c>
      <c r="J220" s="417">
        <v>18804550</v>
      </c>
      <c r="K220" s="526">
        <v>365709</v>
      </c>
      <c r="L220" s="526">
        <v>184127</v>
      </c>
      <c r="M220" s="481">
        <v>6392442</v>
      </c>
      <c r="N220" s="502">
        <v>376091</v>
      </c>
      <c r="O220" s="417">
        <v>780700</v>
      </c>
      <c r="P220" s="418">
        <v>35.912399999999998</v>
      </c>
      <c r="Q220" s="422">
        <v>27.183</v>
      </c>
      <c r="R220" s="692">
        <v>8.7294000000000018</v>
      </c>
      <c r="S220" s="505">
        <v>0</v>
      </c>
      <c r="T220" s="492">
        <v>0</v>
      </c>
      <c r="U220" s="492">
        <v>0</v>
      </c>
      <c r="V220" s="492">
        <v>0</v>
      </c>
      <c r="W220" s="492">
        <f>SUM(S220:V220)</f>
        <v>0</v>
      </c>
      <c r="X220" s="492">
        <v>0</v>
      </c>
      <c r="Y220" s="492">
        <v>0</v>
      </c>
      <c r="Z220" s="492">
        <f>SUM(X220:Y220)</f>
        <v>0</v>
      </c>
      <c r="AA220" s="492">
        <f>W220+Z220</f>
        <v>0</v>
      </c>
      <c r="AB220" s="179">
        <f t="shared" si="221"/>
        <v>0</v>
      </c>
      <c r="AC220" s="755">
        <f>ROUND(W220*2%,0)</f>
        <v>0</v>
      </c>
      <c r="AD220" s="492">
        <v>0</v>
      </c>
      <c r="AE220" s="492">
        <v>0</v>
      </c>
      <c r="AF220" s="492">
        <f t="shared" si="224"/>
        <v>0</v>
      </c>
      <c r="AG220" s="492">
        <f t="shared" si="225"/>
        <v>0</v>
      </c>
      <c r="AH220" s="507">
        <v>0</v>
      </c>
      <c r="AI220" s="507">
        <v>0</v>
      </c>
      <c r="AJ220" s="507">
        <v>0</v>
      </c>
      <c r="AK220" s="507">
        <v>0</v>
      </c>
      <c r="AL220" s="507">
        <v>0</v>
      </c>
      <c r="AM220" s="507">
        <v>0</v>
      </c>
      <c r="AN220" s="507">
        <v>0</v>
      </c>
      <c r="AO220" s="507">
        <f>AH220+AJ220+AK220+AM220</f>
        <v>0</v>
      </c>
      <c r="AP220" s="507">
        <f>AI220+AL220+AN220</f>
        <v>0</v>
      </c>
      <c r="AQ220" s="508">
        <f t="shared" si="226"/>
        <v>0</v>
      </c>
      <c r="AR220" s="505">
        <f>I220+AG220</f>
        <v>26719492</v>
      </c>
      <c r="AS220" s="492">
        <f>J220+W220</f>
        <v>18804550</v>
      </c>
      <c r="AT220" s="492">
        <f>K220+Z220</f>
        <v>365709</v>
      </c>
      <c r="AU220" s="492">
        <f>L220</f>
        <v>184127</v>
      </c>
      <c r="AV220" s="492">
        <f t="shared" ref="AV220:AW224" si="235">M220+AB220</f>
        <v>6392442</v>
      </c>
      <c r="AW220" s="492">
        <f t="shared" si="235"/>
        <v>376091</v>
      </c>
      <c r="AX220" s="492">
        <f>O220+AF220</f>
        <v>780700</v>
      </c>
      <c r="AY220" s="507">
        <f>P220+AQ220</f>
        <v>35.912399999999998</v>
      </c>
      <c r="AZ220" s="507">
        <f t="shared" ref="AZ220:BA224" si="236">Q220+AO220</f>
        <v>27.183</v>
      </c>
      <c r="BA220" s="508">
        <f t="shared" si="236"/>
        <v>8.7294000000000018</v>
      </c>
    </row>
    <row r="221" spans="1:53" ht="14.1" customHeight="1" x14ac:dyDescent="0.2">
      <c r="A221" s="591">
        <v>47</v>
      </c>
      <c r="B221" s="592">
        <v>2472</v>
      </c>
      <c r="C221" s="593">
        <v>600080277</v>
      </c>
      <c r="D221" s="592">
        <v>72743131</v>
      </c>
      <c r="E221" s="594" t="s">
        <v>186</v>
      </c>
      <c r="F221" s="591">
        <v>3113</v>
      </c>
      <c r="G221" s="210" t="s">
        <v>91</v>
      </c>
      <c r="H221" s="595" t="s">
        <v>82</v>
      </c>
      <c r="I221" s="501">
        <v>3960942</v>
      </c>
      <c r="J221" s="502">
        <v>2915274</v>
      </c>
      <c r="K221" s="481">
        <v>0</v>
      </c>
      <c r="L221" s="481">
        <v>0</v>
      </c>
      <c r="M221" s="481">
        <v>985363</v>
      </c>
      <c r="N221" s="502">
        <v>58305</v>
      </c>
      <c r="O221" s="502">
        <v>2000</v>
      </c>
      <c r="P221" s="418">
        <v>8.2899999999999991</v>
      </c>
      <c r="Q221" s="503">
        <v>8.2899999999999991</v>
      </c>
      <c r="R221" s="504">
        <v>0</v>
      </c>
      <c r="S221" s="505">
        <v>0</v>
      </c>
      <c r="T221" s="492">
        <v>-29705</v>
      </c>
      <c r="U221" s="492">
        <v>0</v>
      </c>
      <c r="V221" s="492">
        <v>0</v>
      </c>
      <c r="W221" s="492">
        <f>SUM(S221:V221)</f>
        <v>-29705</v>
      </c>
      <c r="X221" s="492">
        <v>0</v>
      </c>
      <c r="Y221" s="492">
        <v>0</v>
      </c>
      <c r="Z221" s="492">
        <f>SUM(X221:Y221)</f>
        <v>0</v>
      </c>
      <c r="AA221" s="492">
        <f>W221+Z221</f>
        <v>-29705</v>
      </c>
      <c r="AB221" s="179">
        <f t="shared" si="221"/>
        <v>-10040</v>
      </c>
      <c r="AC221" s="755">
        <f>ROUND(W221*2%,0)</f>
        <v>-594</v>
      </c>
      <c r="AD221" s="492">
        <v>4500</v>
      </c>
      <c r="AE221" s="492">
        <v>0</v>
      </c>
      <c r="AF221" s="492">
        <f t="shared" si="224"/>
        <v>4500</v>
      </c>
      <c r="AG221" s="492">
        <f t="shared" si="225"/>
        <v>-35839</v>
      </c>
      <c r="AH221" s="507">
        <v>0</v>
      </c>
      <c r="AI221" s="507">
        <v>0</v>
      </c>
      <c r="AJ221" s="507">
        <v>-0.1</v>
      </c>
      <c r="AK221" s="507">
        <v>0</v>
      </c>
      <c r="AL221" s="507">
        <v>0</v>
      </c>
      <c r="AM221" s="507">
        <v>0</v>
      </c>
      <c r="AN221" s="507">
        <v>0</v>
      </c>
      <c r="AO221" s="507">
        <f>AH221+AJ221+AK221+AM221</f>
        <v>-0.1</v>
      </c>
      <c r="AP221" s="507">
        <f>AI221+AL221+AN221</f>
        <v>0</v>
      </c>
      <c r="AQ221" s="508">
        <f t="shared" si="226"/>
        <v>-0.1</v>
      </c>
      <c r="AR221" s="505">
        <f>I221+AG221</f>
        <v>3925103</v>
      </c>
      <c r="AS221" s="492">
        <f>J221+W221</f>
        <v>2885569</v>
      </c>
      <c r="AT221" s="492">
        <f>K221+Z221</f>
        <v>0</v>
      </c>
      <c r="AU221" s="492">
        <f>L221</f>
        <v>0</v>
      </c>
      <c r="AV221" s="492">
        <f t="shared" si="235"/>
        <v>975323</v>
      </c>
      <c r="AW221" s="492">
        <f t="shared" si="235"/>
        <v>57711</v>
      </c>
      <c r="AX221" s="492">
        <f>O221+AF221</f>
        <v>6500</v>
      </c>
      <c r="AY221" s="507">
        <f>P221+AQ221</f>
        <v>8.19</v>
      </c>
      <c r="AZ221" s="507">
        <f t="shared" si="236"/>
        <v>8.19</v>
      </c>
      <c r="BA221" s="508">
        <f t="shared" si="236"/>
        <v>0</v>
      </c>
    </row>
    <row r="222" spans="1:53" ht="14.1" customHeight="1" x14ac:dyDescent="0.2">
      <c r="A222" s="591">
        <v>47</v>
      </c>
      <c r="B222" s="592">
        <v>2472</v>
      </c>
      <c r="C222" s="593">
        <v>600080277</v>
      </c>
      <c r="D222" s="592">
        <v>72743131</v>
      </c>
      <c r="E222" s="594" t="s">
        <v>186</v>
      </c>
      <c r="F222" s="591">
        <v>3141</v>
      </c>
      <c r="G222" s="594" t="s">
        <v>88</v>
      </c>
      <c r="H222" s="595" t="s">
        <v>82</v>
      </c>
      <c r="I222" s="501">
        <v>1759771</v>
      </c>
      <c r="J222" s="502">
        <v>1277597</v>
      </c>
      <c r="K222" s="481">
        <v>7000</v>
      </c>
      <c r="L222" s="481">
        <v>0</v>
      </c>
      <c r="M222" s="481">
        <v>434194</v>
      </c>
      <c r="N222" s="502">
        <v>25552</v>
      </c>
      <c r="O222" s="502">
        <v>15428</v>
      </c>
      <c r="P222" s="418">
        <v>4.37</v>
      </c>
      <c r="Q222" s="503">
        <v>0</v>
      </c>
      <c r="R222" s="504">
        <v>4.37</v>
      </c>
      <c r="S222" s="505">
        <v>0</v>
      </c>
      <c r="T222" s="492">
        <v>0</v>
      </c>
      <c r="U222" s="492">
        <v>-33582</v>
      </c>
      <c r="V222" s="492">
        <v>0</v>
      </c>
      <c r="W222" s="492">
        <f>SUM(S222:V222)</f>
        <v>-33582</v>
      </c>
      <c r="X222" s="492">
        <v>0</v>
      </c>
      <c r="Y222" s="492">
        <v>0</v>
      </c>
      <c r="Z222" s="492">
        <f>SUM(X222:Y222)</f>
        <v>0</v>
      </c>
      <c r="AA222" s="492">
        <f>W222+Z222</f>
        <v>-33582</v>
      </c>
      <c r="AB222" s="179">
        <f t="shared" si="221"/>
        <v>-11351</v>
      </c>
      <c r="AC222" s="755">
        <f>ROUND(W222*2%,0)</f>
        <v>-672</v>
      </c>
      <c r="AD222" s="492">
        <v>0</v>
      </c>
      <c r="AE222" s="492">
        <v>0</v>
      </c>
      <c r="AF222" s="492">
        <f t="shared" si="224"/>
        <v>0</v>
      </c>
      <c r="AG222" s="492">
        <f t="shared" si="225"/>
        <v>-45605</v>
      </c>
      <c r="AH222" s="507">
        <v>0</v>
      </c>
      <c r="AI222" s="507">
        <v>0</v>
      </c>
      <c r="AJ222" s="507">
        <v>0</v>
      </c>
      <c r="AK222" s="507">
        <v>0</v>
      </c>
      <c r="AL222" s="507">
        <v>-0.12</v>
      </c>
      <c r="AM222" s="507">
        <v>0</v>
      </c>
      <c r="AN222" s="507">
        <v>0</v>
      </c>
      <c r="AO222" s="507">
        <f>AH222+AJ222+AK222+AM222</f>
        <v>0</v>
      </c>
      <c r="AP222" s="507">
        <f>AI222+AL222+AN222</f>
        <v>-0.12</v>
      </c>
      <c r="AQ222" s="508">
        <f t="shared" si="226"/>
        <v>-0.12</v>
      </c>
      <c r="AR222" s="505">
        <f>I222+AG222</f>
        <v>1714166</v>
      </c>
      <c r="AS222" s="492">
        <f>J222+W222</f>
        <v>1244015</v>
      </c>
      <c r="AT222" s="492">
        <f>K222+Z222</f>
        <v>7000</v>
      </c>
      <c r="AU222" s="492">
        <f>L222</f>
        <v>0</v>
      </c>
      <c r="AV222" s="492">
        <f t="shared" si="235"/>
        <v>422843</v>
      </c>
      <c r="AW222" s="492">
        <f t="shared" si="235"/>
        <v>24880</v>
      </c>
      <c r="AX222" s="492">
        <f>O222+AF222</f>
        <v>15428</v>
      </c>
      <c r="AY222" s="507">
        <f>P222+AQ222</f>
        <v>4.25</v>
      </c>
      <c r="AZ222" s="507">
        <f t="shared" si="236"/>
        <v>0</v>
      </c>
      <c r="BA222" s="508">
        <f t="shared" si="236"/>
        <v>4.25</v>
      </c>
    </row>
    <row r="223" spans="1:53" ht="14.1" customHeight="1" x14ac:dyDescent="0.2">
      <c r="A223" s="591">
        <v>47</v>
      </c>
      <c r="B223" s="592">
        <v>2472</v>
      </c>
      <c r="C223" s="593">
        <v>600080277</v>
      </c>
      <c r="D223" s="592">
        <v>72743131</v>
      </c>
      <c r="E223" s="594" t="s">
        <v>186</v>
      </c>
      <c r="F223" s="591">
        <v>3143</v>
      </c>
      <c r="G223" s="210" t="s">
        <v>149</v>
      </c>
      <c r="H223" s="595" t="s">
        <v>86</v>
      </c>
      <c r="I223" s="501">
        <v>2730347</v>
      </c>
      <c r="J223" s="417">
        <v>2000712</v>
      </c>
      <c r="K223" s="526">
        <v>10000</v>
      </c>
      <c r="L223" s="526">
        <v>0</v>
      </c>
      <c r="M223" s="481">
        <v>679621</v>
      </c>
      <c r="N223" s="502">
        <v>40014</v>
      </c>
      <c r="O223" s="502">
        <v>0</v>
      </c>
      <c r="P223" s="418">
        <v>4.4165999999999999</v>
      </c>
      <c r="Q223" s="422">
        <v>4.4165999999999999</v>
      </c>
      <c r="R223" s="504">
        <v>0</v>
      </c>
      <c r="S223" s="505">
        <v>0</v>
      </c>
      <c r="T223" s="492">
        <v>0</v>
      </c>
      <c r="U223" s="492">
        <v>0</v>
      </c>
      <c r="V223" s="492">
        <v>0</v>
      </c>
      <c r="W223" s="492">
        <f>SUM(S223:V223)</f>
        <v>0</v>
      </c>
      <c r="X223" s="492">
        <v>0</v>
      </c>
      <c r="Y223" s="492">
        <v>0</v>
      </c>
      <c r="Z223" s="492">
        <f>SUM(X223:Y223)</f>
        <v>0</v>
      </c>
      <c r="AA223" s="492">
        <f>W223+Z223</f>
        <v>0</v>
      </c>
      <c r="AB223" s="179">
        <f t="shared" si="221"/>
        <v>0</v>
      </c>
      <c r="AC223" s="755">
        <f>ROUND(W223*2%,0)</f>
        <v>0</v>
      </c>
      <c r="AD223" s="492">
        <v>0</v>
      </c>
      <c r="AE223" s="492">
        <v>0</v>
      </c>
      <c r="AF223" s="492">
        <f t="shared" si="224"/>
        <v>0</v>
      </c>
      <c r="AG223" s="492">
        <f t="shared" si="225"/>
        <v>0</v>
      </c>
      <c r="AH223" s="507">
        <v>0</v>
      </c>
      <c r="AI223" s="507">
        <v>0</v>
      </c>
      <c r="AJ223" s="507">
        <v>0</v>
      </c>
      <c r="AK223" s="507">
        <v>0</v>
      </c>
      <c r="AL223" s="507">
        <v>0</v>
      </c>
      <c r="AM223" s="507">
        <v>0</v>
      </c>
      <c r="AN223" s="507">
        <v>0</v>
      </c>
      <c r="AO223" s="507">
        <f>AH223+AJ223+AK223+AM223</f>
        <v>0</v>
      </c>
      <c r="AP223" s="507">
        <f>AI223+AL223+AN223</f>
        <v>0</v>
      </c>
      <c r="AQ223" s="508">
        <f t="shared" si="226"/>
        <v>0</v>
      </c>
      <c r="AR223" s="505">
        <f>I223+AG223</f>
        <v>2730347</v>
      </c>
      <c r="AS223" s="492">
        <f>J223+W223</f>
        <v>2000712</v>
      </c>
      <c r="AT223" s="492">
        <f>K223+Z223</f>
        <v>10000</v>
      </c>
      <c r="AU223" s="492">
        <f>L223</f>
        <v>0</v>
      </c>
      <c r="AV223" s="492">
        <f t="shared" si="235"/>
        <v>679621</v>
      </c>
      <c r="AW223" s="492">
        <f t="shared" si="235"/>
        <v>40014</v>
      </c>
      <c r="AX223" s="492">
        <f>O223+AF223</f>
        <v>0</v>
      </c>
      <c r="AY223" s="507">
        <f>P223+AQ223</f>
        <v>4.4165999999999999</v>
      </c>
      <c r="AZ223" s="507">
        <f t="shared" si="236"/>
        <v>4.4165999999999999</v>
      </c>
      <c r="BA223" s="508">
        <f t="shared" si="236"/>
        <v>0</v>
      </c>
    </row>
    <row r="224" spans="1:53" ht="14.1" customHeight="1" x14ac:dyDescent="0.2">
      <c r="A224" s="591">
        <v>47</v>
      </c>
      <c r="B224" s="592">
        <v>2472</v>
      </c>
      <c r="C224" s="593">
        <v>600080277</v>
      </c>
      <c r="D224" s="592">
        <v>72743131</v>
      </c>
      <c r="E224" s="594" t="s">
        <v>186</v>
      </c>
      <c r="F224" s="591">
        <v>3143</v>
      </c>
      <c r="G224" s="210" t="s">
        <v>150</v>
      </c>
      <c r="H224" s="595" t="s">
        <v>82</v>
      </c>
      <c r="I224" s="501">
        <v>66610</v>
      </c>
      <c r="J224" s="502">
        <v>42025</v>
      </c>
      <c r="K224" s="481">
        <v>5000</v>
      </c>
      <c r="L224" s="481">
        <v>0</v>
      </c>
      <c r="M224" s="481">
        <v>15894</v>
      </c>
      <c r="N224" s="502">
        <v>841</v>
      </c>
      <c r="O224" s="502">
        <v>2850</v>
      </c>
      <c r="P224" s="418">
        <v>0.2</v>
      </c>
      <c r="Q224" s="503">
        <v>0</v>
      </c>
      <c r="R224" s="504">
        <v>0.2</v>
      </c>
      <c r="S224" s="505">
        <v>0</v>
      </c>
      <c r="T224" s="492">
        <v>0</v>
      </c>
      <c r="U224" s="492">
        <v>0</v>
      </c>
      <c r="V224" s="492">
        <v>0</v>
      </c>
      <c r="W224" s="492">
        <f>SUM(S224:V224)</f>
        <v>0</v>
      </c>
      <c r="X224" s="492">
        <v>0</v>
      </c>
      <c r="Y224" s="492">
        <v>0</v>
      </c>
      <c r="Z224" s="492">
        <f>SUM(X224:Y224)</f>
        <v>0</v>
      </c>
      <c r="AA224" s="492">
        <f>W224+Z224</f>
        <v>0</v>
      </c>
      <c r="AB224" s="179">
        <f t="shared" si="221"/>
        <v>0</v>
      </c>
      <c r="AC224" s="755">
        <f>ROUND(W224*2%,0)</f>
        <v>0</v>
      </c>
      <c r="AD224" s="492">
        <v>0</v>
      </c>
      <c r="AE224" s="492">
        <v>0</v>
      </c>
      <c r="AF224" s="492">
        <f t="shared" si="224"/>
        <v>0</v>
      </c>
      <c r="AG224" s="492">
        <f t="shared" si="225"/>
        <v>0</v>
      </c>
      <c r="AH224" s="507">
        <v>0</v>
      </c>
      <c r="AI224" s="507">
        <v>0</v>
      </c>
      <c r="AJ224" s="507">
        <v>0</v>
      </c>
      <c r="AK224" s="507">
        <v>0</v>
      </c>
      <c r="AL224" s="507">
        <v>0</v>
      </c>
      <c r="AM224" s="507">
        <v>0</v>
      </c>
      <c r="AN224" s="507">
        <v>0</v>
      </c>
      <c r="AO224" s="507">
        <f>AH224+AJ224+AK224+AM224</f>
        <v>0</v>
      </c>
      <c r="AP224" s="507">
        <f>AI224+AL224+AN224</f>
        <v>0</v>
      </c>
      <c r="AQ224" s="508">
        <f t="shared" si="226"/>
        <v>0</v>
      </c>
      <c r="AR224" s="505">
        <f>I224+AG224</f>
        <v>66610</v>
      </c>
      <c r="AS224" s="492">
        <f>J224+W224</f>
        <v>42025</v>
      </c>
      <c r="AT224" s="492">
        <f>K224+Z224</f>
        <v>5000</v>
      </c>
      <c r="AU224" s="492">
        <f>L224</f>
        <v>0</v>
      </c>
      <c r="AV224" s="492">
        <f t="shared" si="235"/>
        <v>15894</v>
      </c>
      <c r="AW224" s="492">
        <f t="shared" si="235"/>
        <v>841</v>
      </c>
      <c r="AX224" s="492">
        <f>O224+AF224</f>
        <v>2850</v>
      </c>
      <c r="AY224" s="507">
        <f>P224+AQ224</f>
        <v>0.2</v>
      </c>
      <c r="AZ224" s="507">
        <f t="shared" si="236"/>
        <v>0</v>
      </c>
      <c r="BA224" s="508">
        <f t="shared" si="236"/>
        <v>0.2</v>
      </c>
    </row>
    <row r="225" spans="1:53" ht="14.1" customHeight="1" x14ac:dyDescent="0.2">
      <c r="A225" s="182">
        <v>47</v>
      </c>
      <c r="B225" s="180">
        <v>2472</v>
      </c>
      <c r="C225" s="181">
        <v>600080277</v>
      </c>
      <c r="D225" s="180">
        <v>72743131</v>
      </c>
      <c r="E225" s="584" t="s">
        <v>187</v>
      </c>
      <c r="F225" s="182"/>
      <c r="G225" s="584"/>
      <c r="H225" s="585"/>
      <c r="I225" s="586">
        <v>35237162</v>
      </c>
      <c r="J225" s="587">
        <v>25040158</v>
      </c>
      <c r="K225" s="587">
        <v>387709</v>
      </c>
      <c r="L225" s="587">
        <v>184127</v>
      </c>
      <c r="M225" s="587">
        <v>8507514</v>
      </c>
      <c r="N225" s="587">
        <v>500803</v>
      </c>
      <c r="O225" s="587">
        <v>800978</v>
      </c>
      <c r="P225" s="588">
        <v>53.189</v>
      </c>
      <c r="Q225" s="588">
        <v>39.889600000000002</v>
      </c>
      <c r="R225" s="590">
        <v>13.299400000000002</v>
      </c>
      <c r="S225" s="589">
        <f t="shared" ref="S225:BA225" si="237">SUM(S220:S224)</f>
        <v>0</v>
      </c>
      <c r="T225" s="587">
        <f t="shared" si="237"/>
        <v>-29705</v>
      </c>
      <c r="U225" s="587">
        <f t="shared" si="237"/>
        <v>-33582</v>
      </c>
      <c r="V225" s="587">
        <f t="shared" si="237"/>
        <v>0</v>
      </c>
      <c r="W225" s="587">
        <f t="shared" si="237"/>
        <v>-63287</v>
      </c>
      <c r="X225" s="587">
        <f t="shared" si="237"/>
        <v>0</v>
      </c>
      <c r="Y225" s="587">
        <f t="shared" si="237"/>
        <v>0</v>
      </c>
      <c r="Z225" s="587">
        <f t="shared" si="237"/>
        <v>0</v>
      </c>
      <c r="AA225" s="587">
        <f t="shared" si="237"/>
        <v>-63287</v>
      </c>
      <c r="AB225" s="587">
        <f t="shared" si="237"/>
        <v>-21391</v>
      </c>
      <c r="AC225" s="589">
        <f t="shared" si="237"/>
        <v>-1266</v>
      </c>
      <c r="AD225" s="587">
        <f t="shared" si="237"/>
        <v>4500</v>
      </c>
      <c r="AE225" s="587">
        <f t="shared" si="237"/>
        <v>0</v>
      </c>
      <c r="AF225" s="587">
        <f t="shared" si="237"/>
        <v>4500</v>
      </c>
      <c r="AG225" s="587">
        <f t="shared" si="237"/>
        <v>-81444</v>
      </c>
      <c r="AH225" s="588">
        <f t="shared" si="237"/>
        <v>0</v>
      </c>
      <c r="AI225" s="588">
        <f t="shared" si="237"/>
        <v>0</v>
      </c>
      <c r="AJ225" s="588">
        <f t="shared" si="237"/>
        <v>-0.1</v>
      </c>
      <c r="AK225" s="588">
        <f t="shared" ref="AK225:AL225" si="238">SUM(AK220:AK224)</f>
        <v>0</v>
      </c>
      <c r="AL225" s="588">
        <f t="shared" si="238"/>
        <v>-0.12</v>
      </c>
      <c r="AM225" s="588">
        <f t="shared" si="237"/>
        <v>0</v>
      </c>
      <c r="AN225" s="588">
        <f t="shared" si="237"/>
        <v>0</v>
      </c>
      <c r="AO225" s="588">
        <f t="shared" si="237"/>
        <v>-0.1</v>
      </c>
      <c r="AP225" s="588">
        <f t="shared" si="237"/>
        <v>-0.12</v>
      </c>
      <c r="AQ225" s="590">
        <f t="shared" si="237"/>
        <v>-0.22</v>
      </c>
      <c r="AR225" s="589">
        <f t="shared" si="237"/>
        <v>35155718</v>
      </c>
      <c r="AS225" s="587">
        <f t="shared" si="237"/>
        <v>24976871</v>
      </c>
      <c r="AT225" s="587">
        <f t="shared" si="237"/>
        <v>387709</v>
      </c>
      <c r="AU225" s="587">
        <f t="shared" si="237"/>
        <v>184127</v>
      </c>
      <c r="AV225" s="587">
        <f t="shared" si="237"/>
        <v>8486123</v>
      </c>
      <c r="AW225" s="587">
        <f t="shared" si="237"/>
        <v>499537</v>
      </c>
      <c r="AX225" s="587">
        <f t="shared" si="237"/>
        <v>805478</v>
      </c>
      <c r="AY225" s="588">
        <f t="shared" si="237"/>
        <v>52.969000000000001</v>
      </c>
      <c r="AZ225" s="588">
        <f t="shared" si="237"/>
        <v>39.7896</v>
      </c>
      <c r="BA225" s="590">
        <f t="shared" si="237"/>
        <v>13.179400000000001</v>
      </c>
    </row>
    <row r="226" spans="1:53" ht="14.1" customHeight="1" x14ac:dyDescent="0.2">
      <c r="A226" s="591">
        <v>48</v>
      </c>
      <c r="B226" s="592">
        <v>2489</v>
      </c>
      <c r="C226" s="593">
        <v>600080188</v>
      </c>
      <c r="D226" s="592">
        <v>64040402</v>
      </c>
      <c r="E226" s="594" t="s">
        <v>188</v>
      </c>
      <c r="F226" s="591">
        <v>3113</v>
      </c>
      <c r="G226" s="594" t="s">
        <v>148</v>
      </c>
      <c r="H226" s="595" t="s">
        <v>86</v>
      </c>
      <c r="I226" s="501">
        <v>28624057</v>
      </c>
      <c r="J226" s="417">
        <v>19983662</v>
      </c>
      <c r="K226" s="526">
        <v>391284</v>
      </c>
      <c r="L226" s="526">
        <v>271284</v>
      </c>
      <c r="M226" s="481">
        <v>6795038</v>
      </c>
      <c r="N226" s="502">
        <v>399673</v>
      </c>
      <c r="O226" s="417">
        <v>1054400</v>
      </c>
      <c r="P226" s="418">
        <v>38.235799999999998</v>
      </c>
      <c r="Q226" s="422">
        <v>29.0764</v>
      </c>
      <c r="R226" s="692">
        <v>9.1593999999999998</v>
      </c>
      <c r="S226" s="505">
        <v>0</v>
      </c>
      <c r="T226" s="492">
        <v>0</v>
      </c>
      <c r="U226" s="492">
        <v>0</v>
      </c>
      <c r="V226" s="492">
        <v>0</v>
      </c>
      <c r="W226" s="492">
        <f>SUM(S226:V226)</f>
        <v>0</v>
      </c>
      <c r="X226" s="492">
        <v>0</v>
      </c>
      <c r="Y226" s="492">
        <v>0</v>
      </c>
      <c r="Z226" s="492">
        <f>SUM(X226:Y226)</f>
        <v>0</v>
      </c>
      <c r="AA226" s="492">
        <f>W226+Z226</f>
        <v>0</v>
      </c>
      <c r="AB226" s="179">
        <f t="shared" si="221"/>
        <v>0</v>
      </c>
      <c r="AC226" s="755">
        <f>ROUND(W226*2%,0)</f>
        <v>0</v>
      </c>
      <c r="AD226" s="492">
        <v>0</v>
      </c>
      <c r="AE226" s="492">
        <v>0</v>
      </c>
      <c r="AF226" s="492">
        <f t="shared" si="224"/>
        <v>0</v>
      </c>
      <c r="AG226" s="492">
        <f t="shared" si="225"/>
        <v>0</v>
      </c>
      <c r="AH226" s="507">
        <v>0</v>
      </c>
      <c r="AI226" s="507">
        <v>0</v>
      </c>
      <c r="AJ226" s="507">
        <v>0</v>
      </c>
      <c r="AK226" s="507">
        <v>0</v>
      </c>
      <c r="AL226" s="507">
        <v>0</v>
      </c>
      <c r="AM226" s="507">
        <v>0</v>
      </c>
      <c r="AN226" s="507">
        <v>0</v>
      </c>
      <c r="AO226" s="507">
        <f>AH226+AJ226+AK226+AM226</f>
        <v>0</v>
      </c>
      <c r="AP226" s="507">
        <f>AI226+AL226+AN226</f>
        <v>0</v>
      </c>
      <c r="AQ226" s="508">
        <f t="shared" si="226"/>
        <v>0</v>
      </c>
      <c r="AR226" s="505">
        <f>I226+AG226</f>
        <v>28624057</v>
      </c>
      <c r="AS226" s="492">
        <f>J226+W226</f>
        <v>19983662</v>
      </c>
      <c r="AT226" s="492">
        <f>K226+Z226</f>
        <v>391284</v>
      </c>
      <c r="AU226" s="492">
        <f>L226</f>
        <v>271284</v>
      </c>
      <c r="AV226" s="492">
        <f t="shared" ref="AV226:AW230" si="239">M226+AB226</f>
        <v>6795038</v>
      </c>
      <c r="AW226" s="492">
        <f t="shared" si="239"/>
        <v>399673</v>
      </c>
      <c r="AX226" s="492">
        <f>O226+AF226</f>
        <v>1054400</v>
      </c>
      <c r="AY226" s="507">
        <f>P226+AQ226</f>
        <v>38.235799999999998</v>
      </c>
      <c r="AZ226" s="507">
        <f t="shared" ref="AZ226:BA230" si="240">Q226+AO226</f>
        <v>29.0764</v>
      </c>
      <c r="BA226" s="508">
        <f t="shared" si="240"/>
        <v>9.1593999999999998</v>
      </c>
    </row>
    <row r="227" spans="1:53" ht="14.1" customHeight="1" x14ac:dyDescent="0.2">
      <c r="A227" s="591">
        <v>48</v>
      </c>
      <c r="B227" s="592">
        <v>2489</v>
      </c>
      <c r="C227" s="593">
        <v>600080188</v>
      </c>
      <c r="D227" s="592">
        <v>64040402</v>
      </c>
      <c r="E227" s="594" t="s">
        <v>188</v>
      </c>
      <c r="F227" s="591">
        <v>3113</v>
      </c>
      <c r="G227" s="210" t="s">
        <v>91</v>
      </c>
      <c r="H227" s="595" t="s">
        <v>82</v>
      </c>
      <c r="I227" s="501">
        <v>1826991</v>
      </c>
      <c r="J227" s="502">
        <v>1343329</v>
      </c>
      <c r="K227" s="481">
        <v>0</v>
      </c>
      <c r="L227" s="481">
        <v>0</v>
      </c>
      <c r="M227" s="481">
        <v>454045</v>
      </c>
      <c r="N227" s="502">
        <v>26867</v>
      </c>
      <c r="O227" s="502">
        <v>2750</v>
      </c>
      <c r="P227" s="418">
        <v>3.89</v>
      </c>
      <c r="Q227" s="503">
        <v>3.89</v>
      </c>
      <c r="R227" s="504">
        <v>0</v>
      </c>
      <c r="S227" s="505">
        <v>0</v>
      </c>
      <c r="T227" s="492">
        <v>0</v>
      </c>
      <c r="U227" s="492">
        <v>0</v>
      </c>
      <c r="V227" s="492">
        <v>0</v>
      </c>
      <c r="W227" s="492">
        <f>SUM(S227:V227)</f>
        <v>0</v>
      </c>
      <c r="X227" s="492">
        <v>0</v>
      </c>
      <c r="Y227" s="492">
        <v>0</v>
      </c>
      <c r="Z227" s="492">
        <f>SUM(X227:Y227)</f>
        <v>0</v>
      </c>
      <c r="AA227" s="492">
        <f>W227+Z227</f>
        <v>0</v>
      </c>
      <c r="AB227" s="179">
        <f t="shared" si="221"/>
        <v>0</v>
      </c>
      <c r="AC227" s="755">
        <f>ROUND(W227*2%,0)</f>
        <v>0</v>
      </c>
      <c r="AD227" s="492">
        <v>0</v>
      </c>
      <c r="AE227" s="492">
        <v>0</v>
      </c>
      <c r="AF227" s="492">
        <f t="shared" si="224"/>
        <v>0</v>
      </c>
      <c r="AG227" s="492">
        <f t="shared" si="225"/>
        <v>0</v>
      </c>
      <c r="AH227" s="507">
        <v>0</v>
      </c>
      <c r="AI227" s="507">
        <v>0</v>
      </c>
      <c r="AJ227" s="507">
        <v>0</v>
      </c>
      <c r="AK227" s="507">
        <v>0</v>
      </c>
      <c r="AL227" s="507">
        <v>0</v>
      </c>
      <c r="AM227" s="507">
        <v>0</v>
      </c>
      <c r="AN227" s="507">
        <v>0</v>
      </c>
      <c r="AO227" s="507">
        <f>AH227+AJ227+AK227+AM227</f>
        <v>0</v>
      </c>
      <c r="AP227" s="507">
        <f>AI227+AL227+AN227</f>
        <v>0</v>
      </c>
      <c r="AQ227" s="508">
        <f t="shared" si="226"/>
        <v>0</v>
      </c>
      <c r="AR227" s="505">
        <f>I227+AG227</f>
        <v>1826991</v>
      </c>
      <c r="AS227" s="492">
        <f>J227+W227</f>
        <v>1343329</v>
      </c>
      <c r="AT227" s="492">
        <f>K227+Z227</f>
        <v>0</v>
      </c>
      <c r="AU227" s="492">
        <f>L227</f>
        <v>0</v>
      </c>
      <c r="AV227" s="492">
        <f t="shared" si="239"/>
        <v>454045</v>
      </c>
      <c r="AW227" s="492">
        <f t="shared" si="239"/>
        <v>26867</v>
      </c>
      <c r="AX227" s="492">
        <f>O227+AF227</f>
        <v>2750</v>
      </c>
      <c r="AY227" s="507">
        <f>P227+AQ227</f>
        <v>3.89</v>
      </c>
      <c r="AZ227" s="507">
        <f t="shared" si="240"/>
        <v>3.89</v>
      </c>
      <c r="BA227" s="508">
        <f t="shared" si="240"/>
        <v>0</v>
      </c>
    </row>
    <row r="228" spans="1:53" ht="14.1" customHeight="1" x14ac:dyDescent="0.2">
      <c r="A228" s="591">
        <v>48</v>
      </c>
      <c r="B228" s="592">
        <v>2489</v>
      </c>
      <c r="C228" s="593">
        <v>600080188</v>
      </c>
      <c r="D228" s="592">
        <v>64040402</v>
      </c>
      <c r="E228" s="594" t="s">
        <v>188</v>
      </c>
      <c r="F228" s="591">
        <v>3141</v>
      </c>
      <c r="G228" s="594" t="s">
        <v>88</v>
      </c>
      <c r="H228" s="595" t="s">
        <v>82</v>
      </c>
      <c r="I228" s="501">
        <v>2575575</v>
      </c>
      <c r="J228" s="502">
        <v>1878315</v>
      </c>
      <c r="K228" s="481">
        <v>0</v>
      </c>
      <c r="L228" s="481">
        <v>0</v>
      </c>
      <c r="M228" s="481">
        <v>634870</v>
      </c>
      <c r="N228" s="502">
        <v>37566</v>
      </c>
      <c r="O228" s="502">
        <v>24824</v>
      </c>
      <c r="P228" s="418">
        <v>6.39</v>
      </c>
      <c r="Q228" s="503">
        <v>0</v>
      </c>
      <c r="R228" s="504">
        <v>6.39</v>
      </c>
      <c r="S228" s="505">
        <v>0</v>
      </c>
      <c r="T228" s="492">
        <v>0</v>
      </c>
      <c r="U228" s="492">
        <v>1172</v>
      </c>
      <c r="V228" s="492">
        <v>0</v>
      </c>
      <c r="W228" s="492">
        <f>SUM(S228:V228)</f>
        <v>1172</v>
      </c>
      <c r="X228" s="492">
        <v>0</v>
      </c>
      <c r="Y228" s="492">
        <v>0</v>
      </c>
      <c r="Z228" s="492">
        <f>SUM(X228:Y228)</f>
        <v>0</v>
      </c>
      <c r="AA228" s="492">
        <f>W228+Z228</f>
        <v>1172</v>
      </c>
      <c r="AB228" s="179">
        <f t="shared" si="221"/>
        <v>396</v>
      </c>
      <c r="AC228" s="755">
        <f>ROUND(W228*2%,0)</f>
        <v>23</v>
      </c>
      <c r="AD228" s="492">
        <v>0</v>
      </c>
      <c r="AE228" s="492">
        <v>0</v>
      </c>
      <c r="AF228" s="492">
        <f t="shared" si="224"/>
        <v>0</v>
      </c>
      <c r="AG228" s="492">
        <f t="shared" si="225"/>
        <v>1591</v>
      </c>
      <c r="AH228" s="507">
        <v>0</v>
      </c>
      <c r="AI228" s="507">
        <v>0</v>
      </c>
      <c r="AJ228" s="507">
        <v>0</v>
      </c>
      <c r="AK228" s="507">
        <v>0</v>
      </c>
      <c r="AL228" s="507">
        <v>0</v>
      </c>
      <c r="AM228" s="507">
        <v>0</v>
      </c>
      <c r="AN228" s="507">
        <v>0</v>
      </c>
      <c r="AO228" s="507">
        <f>AH228+AJ228+AK228+AM228</f>
        <v>0</v>
      </c>
      <c r="AP228" s="507">
        <f>AI228+AL228+AN228</f>
        <v>0</v>
      </c>
      <c r="AQ228" s="508">
        <f t="shared" si="226"/>
        <v>0</v>
      </c>
      <c r="AR228" s="505">
        <f>I228+AG228</f>
        <v>2577166</v>
      </c>
      <c r="AS228" s="492">
        <f>J228+W228</f>
        <v>1879487</v>
      </c>
      <c r="AT228" s="492">
        <f>K228+Z228</f>
        <v>0</v>
      </c>
      <c r="AU228" s="492">
        <f>L228</f>
        <v>0</v>
      </c>
      <c r="AV228" s="492">
        <f t="shared" si="239"/>
        <v>635266</v>
      </c>
      <c r="AW228" s="492">
        <f t="shared" si="239"/>
        <v>37589</v>
      </c>
      <c r="AX228" s="492">
        <f>O228+AF228</f>
        <v>24824</v>
      </c>
      <c r="AY228" s="507">
        <f>P228+AQ228</f>
        <v>6.39</v>
      </c>
      <c r="AZ228" s="507">
        <f t="shared" si="240"/>
        <v>0</v>
      </c>
      <c r="BA228" s="508">
        <f t="shared" si="240"/>
        <v>6.39</v>
      </c>
    </row>
    <row r="229" spans="1:53" ht="14.1" customHeight="1" x14ac:dyDescent="0.2">
      <c r="A229" s="591">
        <v>48</v>
      </c>
      <c r="B229" s="592">
        <v>2489</v>
      </c>
      <c r="C229" s="593">
        <v>600080188</v>
      </c>
      <c r="D229" s="592">
        <v>64040402</v>
      </c>
      <c r="E229" s="594" t="s">
        <v>188</v>
      </c>
      <c r="F229" s="591">
        <v>3143</v>
      </c>
      <c r="G229" s="210" t="s">
        <v>149</v>
      </c>
      <c r="H229" s="595" t="s">
        <v>86</v>
      </c>
      <c r="I229" s="501">
        <v>2470346</v>
      </c>
      <c r="J229" s="417">
        <v>1819106</v>
      </c>
      <c r="K229" s="526">
        <v>0</v>
      </c>
      <c r="L229" s="526">
        <v>0</v>
      </c>
      <c r="M229" s="481">
        <v>614858</v>
      </c>
      <c r="N229" s="502">
        <v>36382</v>
      </c>
      <c r="O229" s="502">
        <v>0</v>
      </c>
      <c r="P229" s="418">
        <v>3.9666000000000001</v>
      </c>
      <c r="Q229" s="422">
        <v>3.9666000000000001</v>
      </c>
      <c r="R229" s="504">
        <v>0</v>
      </c>
      <c r="S229" s="505">
        <v>0</v>
      </c>
      <c r="T229" s="492">
        <v>0</v>
      </c>
      <c r="U229" s="492">
        <v>0</v>
      </c>
      <c r="V229" s="492">
        <v>0</v>
      </c>
      <c r="W229" s="492">
        <f>SUM(S229:V229)</f>
        <v>0</v>
      </c>
      <c r="X229" s="492">
        <v>0</v>
      </c>
      <c r="Y229" s="492">
        <v>0</v>
      </c>
      <c r="Z229" s="492">
        <f>SUM(X229:Y229)</f>
        <v>0</v>
      </c>
      <c r="AA229" s="492">
        <f>W229+Z229</f>
        <v>0</v>
      </c>
      <c r="AB229" s="179">
        <f t="shared" si="221"/>
        <v>0</v>
      </c>
      <c r="AC229" s="755">
        <f>ROUND(W229*2%,0)</f>
        <v>0</v>
      </c>
      <c r="AD229" s="492">
        <v>0</v>
      </c>
      <c r="AE229" s="492">
        <v>0</v>
      </c>
      <c r="AF229" s="492">
        <f t="shared" si="224"/>
        <v>0</v>
      </c>
      <c r="AG229" s="492">
        <f t="shared" si="225"/>
        <v>0</v>
      </c>
      <c r="AH229" s="507">
        <v>0</v>
      </c>
      <c r="AI229" s="507">
        <v>0</v>
      </c>
      <c r="AJ229" s="507">
        <v>0</v>
      </c>
      <c r="AK229" s="507">
        <v>0</v>
      </c>
      <c r="AL229" s="507">
        <v>0</v>
      </c>
      <c r="AM229" s="507">
        <v>0</v>
      </c>
      <c r="AN229" s="507">
        <v>0</v>
      </c>
      <c r="AO229" s="507">
        <f>AH229+AJ229+AK229+AM229</f>
        <v>0</v>
      </c>
      <c r="AP229" s="507">
        <f>AI229+AL229+AN229</f>
        <v>0</v>
      </c>
      <c r="AQ229" s="508">
        <f t="shared" si="226"/>
        <v>0</v>
      </c>
      <c r="AR229" s="505">
        <f>I229+AG229</f>
        <v>2470346</v>
      </c>
      <c r="AS229" s="492">
        <f>J229+W229</f>
        <v>1819106</v>
      </c>
      <c r="AT229" s="492">
        <f>K229+Z229</f>
        <v>0</v>
      </c>
      <c r="AU229" s="492">
        <f>L229</f>
        <v>0</v>
      </c>
      <c r="AV229" s="492">
        <f t="shared" si="239"/>
        <v>614858</v>
      </c>
      <c r="AW229" s="492">
        <f t="shared" si="239"/>
        <v>36382</v>
      </c>
      <c r="AX229" s="492">
        <f>O229+AF229</f>
        <v>0</v>
      </c>
      <c r="AY229" s="507">
        <f>P229+AQ229</f>
        <v>3.9666000000000001</v>
      </c>
      <c r="AZ229" s="507">
        <f t="shared" si="240"/>
        <v>3.9666000000000001</v>
      </c>
      <c r="BA229" s="508">
        <f t="shared" si="240"/>
        <v>0</v>
      </c>
    </row>
    <row r="230" spans="1:53" ht="14.1" customHeight="1" x14ac:dyDescent="0.2">
      <c r="A230" s="591">
        <v>48</v>
      </c>
      <c r="B230" s="592">
        <v>2489</v>
      </c>
      <c r="C230" s="593">
        <v>600080188</v>
      </c>
      <c r="D230" s="592">
        <v>64040402</v>
      </c>
      <c r="E230" s="594" t="s">
        <v>188</v>
      </c>
      <c r="F230" s="591">
        <v>3143</v>
      </c>
      <c r="G230" s="210" t="s">
        <v>150</v>
      </c>
      <c r="H230" s="595" t="s">
        <v>82</v>
      </c>
      <c r="I230" s="501">
        <v>95500</v>
      </c>
      <c r="J230" s="502">
        <v>67320</v>
      </c>
      <c r="K230" s="481">
        <v>0</v>
      </c>
      <c r="L230" s="481">
        <v>0</v>
      </c>
      <c r="M230" s="481">
        <v>22754</v>
      </c>
      <c r="N230" s="502">
        <v>1346</v>
      </c>
      <c r="O230" s="502">
        <v>4080</v>
      </c>
      <c r="P230" s="418">
        <v>0.28000000000000003</v>
      </c>
      <c r="Q230" s="503">
        <v>0</v>
      </c>
      <c r="R230" s="504">
        <v>0.28000000000000003</v>
      </c>
      <c r="S230" s="505">
        <v>0</v>
      </c>
      <c r="T230" s="492">
        <v>0</v>
      </c>
      <c r="U230" s="492">
        <v>0</v>
      </c>
      <c r="V230" s="492">
        <v>0</v>
      </c>
      <c r="W230" s="492">
        <f>SUM(S230:V230)</f>
        <v>0</v>
      </c>
      <c r="X230" s="492">
        <v>0</v>
      </c>
      <c r="Y230" s="492">
        <v>0</v>
      </c>
      <c r="Z230" s="492">
        <f>SUM(X230:Y230)</f>
        <v>0</v>
      </c>
      <c r="AA230" s="492">
        <f>W230+Z230</f>
        <v>0</v>
      </c>
      <c r="AB230" s="179">
        <f t="shared" si="221"/>
        <v>0</v>
      </c>
      <c r="AC230" s="755">
        <f>ROUND(W230*2%,0)</f>
        <v>0</v>
      </c>
      <c r="AD230" s="492">
        <v>0</v>
      </c>
      <c r="AE230" s="492">
        <v>0</v>
      </c>
      <c r="AF230" s="492">
        <f t="shared" si="224"/>
        <v>0</v>
      </c>
      <c r="AG230" s="492">
        <f t="shared" si="225"/>
        <v>0</v>
      </c>
      <c r="AH230" s="507">
        <v>0</v>
      </c>
      <c r="AI230" s="507">
        <v>0</v>
      </c>
      <c r="AJ230" s="507">
        <v>0</v>
      </c>
      <c r="AK230" s="507">
        <v>0</v>
      </c>
      <c r="AL230" s="507">
        <v>0</v>
      </c>
      <c r="AM230" s="507">
        <v>0</v>
      </c>
      <c r="AN230" s="507">
        <v>0</v>
      </c>
      <c r="AO230" s="507">
        <f>AH230+AJ230+AK230+AM230</f>
        <v>0</v>
      </c>
      <c r="AP230" s="507">
        <f>AI230+AL230+AN230</f>
        <v>0</v>
      </c>
      <c r="AQ230" s="508">
        <f t="shared" si="226"/>
        <v>0</v>
      </c>
      <c r="AR230" s="505">
        <f>I230+AG230</f>
        <v>95500</v>
      </c>
      <c r="AS230" s="492">
        <f>J230+W230</f>
        <v>67320</v>
      </c>
      <c r="AT230" s="492">
        <f>K230+Z230</f>
        <v>0</v>
      </c>
      <c r="AU230" s="492">
        <f>L230</f>
        <v>0</v>
      </c>
      <c r="AV230" s="492">
        <f t="shared" si="239"/>
        <v>22754</v>
      </c>
      <c r="AW230" s="492">
        <f t="shared" si="239"/>
        <v>1346</v>
      </c>
      <c r="AX230" s="492">
        <f>O230+AF230</f>
        <v>4080</v>
      </c>
      <c r="AY230" s="507">
        <f>P230+AQ230</f>
        <v>0.28000000000000003</v>
      </c>
      <c r="AZ230" s="507">
        <f t="shared" si="240"/>
        <v>0</v>
      </c>
      <c r="BA230" s="508">
        <f t="shared" si="240"/>
        <v>0.28000000000000003</v>
      </c>
    </row>
    <row r="231" spans="1:53" ht="14.1" customHeight="1" x14ac:dyDescent="0.2">
      <c r="A231" s="182">
        <v>48</v>
      </c>
      <c r="B231" s="180">
        <v>2489</v>
      </c>
      <c r="C231" s="181">
        <v>600080188</v>
      </c>
      <c r="D231" s="180">
        <v>64040402</v>
      </c>
      <c r="E231" s="584" t="s">
        <v>189</v>
      </c>
      <c r="F231" s="182"/>
      <c r="G231" s="584"/>
      <c r="H231" s="585"/>
      <c r="I231" s="586">
        <v>35592469</v>
      </c>
      <c r="J231" s="587">
        <v>25091732</v>
      </c>
      <c r="K231" s="587">
        <v>391284</v>
      </c>
      <c r="L231" s="587">
        <v>271284</v>
      </c>
      <c r="M231" s="587">
        <v>8521565</v>
      </c>
      <c r="N231" s="587">
        <v>501834</v>
      </c>
      <c r="O231" s="587">
        <v>1086054</v>
      </c>
      <c r="P231" s="588">
        <v>52.7624</v>
      </c>
      <c r="Q231" s="588">
        <v>36.933</v>
      </c>
      <c r="R231" s="590">
        <v>15.829399999999998</v>
      </c>
      <c r="S231" s="589">
        <f t="shared" ref="S231:BA231" si="241">SUM(S226:S230)</f>
        <v>0</v>
      </c>
      <c r="T231" s="587">
        <f t="shared" si="241"/>
        <v>0</v>
      </c>
      <c r="U231" s="587">
        <f t="shared" si="241"/>
        <v>1172</v>
      </c>
      <c r="V231" s="587">
        <f t="shared" si="241"/>
        <v>0</v>
      </c>
      <c r="W231" s="587">
        <f t="shared" si="241"/>
        <v>1172</v>
      </c>
      <c r="X231" s="587">
        <f t="shared" si="241"/>
        <v>0</v>
      </c>
      <c r="Y231" s="587">
        <f t="shared" si="241"/>
        <v>0</v>
      </c>
      <c r="Z231" s="587">
        <f t="shared" si="241"/>
        <v>0</v>
      </c>
      <c r="AA231" s="587">
        <f t="shared" si="241"/>
        <v>1172</v>
      </c>
      <c r="AB231" s="587">
        <f t="shared" si="241"/>
        <v>396</v>
      </c>
      <c r="AC231" s="589">
        <f t="shared" si="241"/>
        <v>23</v>
      </c>
      <c r="AD231" s="587">
        <f t="shared" si="241"/>
        <v>0</v>
      </c>
      <c r="AE231" s="587">
        <f t="shared" si="241"/>
        <v>0</v>
      </c>
      <c r="AF231" s="587">
        <f t="shared" si="241"/>
        <v>0</v>
      </c>
      <c r="AG231" s="587">
        <f t="shared" si="241"/>
        <v>1591</v>
      </c>
      <c r="AH231" s="588">
        <f t="shared" si="241"/>
        <v>0</v>
      </c>
      <c r="AI231" s="588">
        <f t="shared" si="241"/>
        <v>0</v>
      </c>
      <c r="AJ231" s="588">
        <f t="shared" si="241"/>
        <v>0</v>
      </c>
      <c r="AK231" s="588">
        <f t="shared" ref="AK231:AL231" si="242">SUM(AK226:AK230)</f>
        <v>0</v>
      </c>
      <c r="AL231" s="588">
        <f t="shared" si="242"/>
        <v>0</v>
      </c>
      <c r="AM231" s="588">
        <f t="shared" si="241"/>
        <v>0</v>
      </c>
      <c r="AN231" s="588">
        <f t="shared" si="241"/>
        <v>0</v>
      </c>
      <c r="AO231" s="588">
        <f t="shared" si="241"/>
        <v>0</v>
      </c>
      <c r="AP231" s="588">
        <f t="shared" si="241"/>
        <v>0</v>
      </c>
      <c r="AQ231" s="590">
        <f t="shared" si="241"/>
        <v>0</v>
      </c>
      <c r="AR231" s="589">
        <f t="shared" si="241"/>
        <v>35594060</v>
      </c>
      <c r="AS231" s="587">
        <f t="shared" si="241"/>
        <v>25092904</v>
      </c>
      <c r="AT231" s="587">
        <f t="shared" si="241"/>
        <v>391284</v>
      </c>
      <c r="AU231" s="587">
        <f t="shared" si="241"/>
        <v>271284</v>
      </c>
      <c r="AV231" s="587">
        <f t="shared" si="241"/>
        <v>8521961</v>
      </c>
      <c r="AW231" s="587">
        <f t="shared" si="241"/>
        <v>501857</v>
      </c>
      <c r="AX231" s="587">
        <f t="shared" si="241"/>
        <v>1086054</v>
      </c>
      <c r="AY231" s="588">
        <f t="shared" si="241"/>
        <v>52.7624</v>
      </c>
      <c r="AZ231" s="588">
        <f t="shared" si="241"/>
        <v>36.933</v>
      </c>
      <c r="BA231" s="590">
        <f t="shared" si="241"/>
        <v>15.829399999999998</v>
      </c>
    </row>
    <row r="232" spans="1:53" ht="14.1" customHeight="1" x14ac:dyDescent="0.2">
      <c r="A232" s="591">
        <v>49</v>
      </c>
      <c r="B232" s="592">
        <v>2473</v>
      </c>
      <c r="C232" s="593">
        <v>600080285</v>
      </c>
      <c r="D232" s="592">
        <v>65642376</v>
      </c>
      <c r="E232" s="594" t="s">
        <v>190</v>
      </c>
      <c r="F232" s="591">
        <v>3113</v>
      </c>
      <c r="G232" s="594" t="s">
        <v>148</v>
      </c>
      <c r="H232" s="595" t="s">
        <v>86</v>
      </c>
      <c r="I232" s="501">
        <v>35274992</v>
      </c>
      <c r="J232" s="417">
        <v>24738855</v>
      </c>
      <c r="K232" s="526">
        <v>352467</v>
      </c>
      <c r="L232" s="526">
        <v>332467</v>
      </c>
      <c r="M232" s="481">
        <v>8368493</v>
      </c>
      <c r="N232" s="502">
        <v>494777</v>
      </c>
      <c r="O232" s="417">
        <v>1320400</v>
      </c>
      <c r="P232" s="418">
        <v>47.681700000000006</v>
      </c>
      <c r="Q232" s="422">
        <v>37.4086</v>
      </c>
      <c r="R232" s="692">
        <v>10.273100000000001</v>
      </c>
      <c r="S232" s="505">
        <v>0</v>
      </c>
      <c r="T232" s="492">
        <v>0</v>
      </c>
      <c r="U232" s="492">
        <v>1037439</v>
      </c>
      <c r="V232" s="492">
        <v>0</v>
      </c>
      <c r="W232" s="492">
        <f>SUM(S232:V232)</f>
        <v>1037439</v>
      </c>
      <c r="X232" s="492">
        <v>0</v>
      </c>
      <c r="Y232" s="492">
        <v>0</v>
      </c>
      <c r="Z232" s="492">
        <f>SUM(X232:Y232)</f>
        <v>0</v>
      </c>
      <c r="AA232" s="492">
        <f>W232+Z232</f>
        <v>1037439</v>
      </c>
      <c r="AB232" s="179">
        <f t="shared" si="221"/>
        <v>350654</v>
      </c>
      <c r="AC232" s="755">
        <f>ROUND(W232*2%,0)</f>
        <v>20749</v>
      </c>
      <c r="AD232" s="492">
        <v>0</v>
      </c>
      <c r="AE232" s="492">
        <v>0</v>
      </c>
      <c r="AF232" s="492">
        <f t="shared" si="224"/>
        <v>0</v>
      </c>
      <c r="AG232" s="492">
        <f t="shared" si="225"/>
        <v>1408842</v>
      </c>
      <c r="AH232" s="507">
        <v>0</v>
      </c>
      <c r="AI232" s="507">
        <v>0</v>
      </c>
      <c r="AJ232" s="507">
        <v>0</v>
      </c>
      <c r="AK232" s="507">
        <v>1.79</v>
      </c>
      <c r="AL232" s="507">
        <v>0</v>
      </c>
      <c r="AM232" s="507">
        <v>0</v>
      </c>
      <c r="AN232" s="507">
        <v>0</v>
      </c>
      <c r="AO232" s="507">
        <f>AH232+AJ232+AK232+AM232</f>
        <v>1.79</v>
      </c>
      <c r="AP232" s="507">
        <f>AI232+AL232+AN232</f>
        <v>0</v>
      </c>
      <c r="AQ232" s="508">
        <f t="shared" si="226"/>
        <v>1.79</v>
      </c>
      <c r="AR232" s="505">
        <f>I232+AG232</f>
        <v>36683834</v>
      </c>
      <c r="AS232" s="492">
        <f>J232+W232</f>
        <v>25776294</v>
      </c>
      <c r="AT232" s="492">
        <f>K232+Z232</f>
        <v>352467</v>
      </c>
      <c r="AU232" s="492">
        <f>L232</f>
        <v>332467</v>
      </c>
      <c r="AV232" s="492">
        <f t="shared" ref="AV232:AW236" si="243">M232+AB232</f>
        <v>8719147</v>
      </c>
      <c r="AW232" s="492">
        <f t="shared" si="243"/>
        <v>515526</v>
      </c>
      <c r="AX232" s="492">
        <f>O232+AF232</f>
        <v>1320400</v>
      </c>
      <c r="AY232" s="507">
        <f>P232+AQ232</f>
        <v>49.471700000000006</v>
      </c>
      <c r="AZ232" s="507">
        <f t="shared" ref="AZ232:BA236" si="244">Q232+AO232</f>
        <v>39.198599999999999</v>
      </c>
      <c r="BA232" s="508">
        <f t="shared" si="244"/>
        <v>10.273100000000001</v>
      </c>
    </row>
    <row r="233" spans="1:53" ht="14.1" customHeight="1" x14ac:dyDescent="0.2">
      <c r="A233" s="591">
        <v>49</v>
      </c>
      <c r="B233" s="592">
        <v>2473</v>
      </c>
      <c r="C233" s="593">
        <v>600080285</v>
      </c>
      <c r="D233" s="592">
        <v>65642376</v>
      </c>
      <c r="E233" s="594" t="s">
        <v>190</v>
      </c>
      <c r="F233" s="591">
        <v>3113</v>
      </c>
      <c r="G233" s="210" t="s">
        <v>91</v>
      </c>
      <c r="H233" s="595" t="s">
        <v>82</v>
      </c>
      <c r="I233" s="501">
        <v>8022010</v>
      </c>
      <c r="J233" s="502">
        <v>5896546</v>
      </c>
      <c r="K233" s="481">
        <v>0</v>
      </c>
      <c r="L233" s="481">
        <v>0</v>
      </c>
      <c r="M233" s="481">
        <v>1993032</v>
      </c>
      <c r="N233" s="502">
        <v>117932</v>
      </c>
      <c r="O233" s="502">
        <v>14500</v>
      </c>
      <c r="P233" s="418">
        <v>17.040000000000003</v>
      </c>
      <c r="Q233" s="503">
        <v>17.040000000000003</v>
      </c>
      <c r="R233" s="504">
        <v>0</v>
      </c>
      <c r="S233" s="505">
        <v>0</v>
      </c>
      <c r="T233" s="492">
        <v>-60401</v>
      </c>
      <c r="U233" s="492">
        <v>0</v>
      </c>
      <c r="V233" s="492">
        <v>0</v>
      </c>
      <c r="W233" s="492">
        <f>SUM(S233:V233)</f>
        <v>-60401</v>
      </c>
      <c r="X233" s="492">
        <v>0</v>
      </c>
      <c r="Y233" s="492">
        <v>0</v>
      </c>
      <c r="Z233" s="492">
        <f>SUM(X233:Y233)</f>
        <v>0</v>
      </c>
      <c r="AA233" s="492">
        <f>W233+Z233</f>
        <v>-60401</v>
      </c>
      <c r="AB233" s="179">
        <f t="shared" si="221"/>
        <v>-20416</v>
      </c>
      <c r="AC233" s="755">
        <f>ROUND(W233*2%,0)</f>
        <v>-1208</v>
      </c>
      <c r="AD233" s="492">
        <v>2000</v>
      </c>
      <c r="AE233" s="492">
        <v>0</v>
      </c>
      <c r="AF233" s="492">
        <f t="shared" si="224"/>
        <v>2000</v>
      </c>
      <c r="AG233" s="492">
        <f t="shared" si="225"/>
        <v>-80025</v>
      </c>
      <c r="AH233" s="507">
        <v>0</v>
      </c>
      <c r="AI233" s="507">
        <v>0</v>
      </c>
      <c r="AJ233" s="507">
        <v>-0.21</v>
      </c>
      <c r="AK233" s="507">
        <v>0</v>
      </c>
      <c r="AL233" s="507">
        <v>0</v>
      </c>
      <c r="AM233" s="507">
        <v>0</v>
      </c>
      <c r="AN233" s="507">
        <v>0</v>
      </c>
      <c r="AO233" s="507">
        <f>AH233+AJ233+AK233+AM233</f>
        <v>-0.21</v>
      </c>
      <c r="AP233" s="507">
        <f>AI233+AL233+AN233</f>
        <v>0</v>
      </c>
      <c r="AQ233" s="508">
        <f t="shared" si="226"/>
        <v>-0.21</v>
      </c>
      <c r="AR233" s="505">
        <f>I233+AG233</f>
        <v>7941985</v>
      </c>
      <c r="AS233" s="492">
        <f>J233+W233</f>
        <v>5836145</v>
      </c>
      <c r="AT233" s="492">
        <f>K233+Z233</f>
        <v>0</v>
      </c>
      <c r="AU233" s="492">
        <f>L233</f>
        <v>0</v>
      </c>
      <c r="AV233" s="492">
        <f t="shared" si="243"/>
        <v>1972616</v>
      </c>
      <c r="AW233" s="492">
        <f t="shared" si="243"/>
        <v>116724</v>
      </c>
      <c r="AX233" s="492">
        <f>O233+AF233</f>
        <v>16500</v>
      </c>
      <c r="AY233" s="507">
        <f>P233+AQ233</f>
        <v>16.830000000000002</v>
      </c>
      <c r="AZ233" s="507">
        <f t="shared" si="244"/>
        <v>16.830000000000002</v>
      </c>
      <c r="BA233" s="508">
        <f t="shared" si="244"/>
        <v>0</v>
      </c>
    </row>
    <row r="234" spans="1:53" ht="14.1" customHeight="1" x14ac:dyDescent="0.2">
      <c r="A234" s="591">
        <v>49</v>
      </c>
      <c r="B234" s="592">
        <v>2473</v>
      </c>
      <c r="C234" s="593">
        <v>600080285</v>
      </c>
      <c r="D234" s="592">
        <v>65642376</v>
      </c>
      <c r="E234" s="594" t="s">
        <v>190</v>
      </c>
      <c r="F234" s="591">
        <v>3141</v>
      </c>
      <c r="G234" s="594" t="s">
        <v>88</v>
      </c>
      <c r="H234" s="595" t="s">
        <v>82</v>
      </c>
      <c r="I234" s="501">
        <v>1205632</v>
      </c>
      <c r="J234" s="502">
        <v>873144</v>
      </c>
      <c r="K234" s="481">
        <v>0</v>
      </c>
      <c r="L234" s="481">
        <v>0</v>
      </c>
      <c r="M234" s="481">
        <v>295123</v>
      </c>
      <c r="N234" s="502">
        <v>17463</v>
      </c>
      <c r="O234" s="502">
        <v>19902</v>
      </c>
      <c r="P234" s="418">
        <v>2.9699999999999998</v>
      </c>
      <c r="Q234" s="503">
        <v>0</v>
      </c>
      <c r="R234" s="504">
        <v>2.9699999999999998</v>
      </c>
      <c r="S234" s="505">
        <v>0</v>
      </c>
      <c r="T234" s="492">
        <v>0</v>
      </c>
      <c r="U234" s="492">
        <v>-16536</v>
      </c>
      <c r="V234" s="492">
        <v>0</v>
      </c>
      <c r="W234" s="492">
        <f>SUM(S234:V234)</f>
        <v>-16536</v>
      </c>
      <c r="X234" s="492">
        <v>0</v>
      </c>
      <c r="Y234" s="492">
        <v>0</v>
      </c>
      <c r="Z234" s="492">
        <f>SUM(X234:Y234)</f>
        <v>0</v>
      </c>
      <c r="AA234" s="492">
        <f>W234+Z234</f>
        <v>-16536</v>
      </c>
      <c r="AB234" s="179">
        <f t="shared" si="221"/>
        <v>-5589</v>
      </c>
      <c r="AC234" s="755">
        <f>ROUND(W234*2%,0)</f>
        <v>-331</v>
      </c>
      <c r="AD234" s="492">
        <v>0</v>
      </c>
      <c r="AE234" s="492">
        <v>0</v>
      </c>
      <c r="AF234" s="492">
        <f t="shared" si="224"/>
        <v>0</v>
      </c>
      <c r="AG234" s="492">
        <f t="shared" si="225"/>
        <v>-22456</v>
      </c>
      <c r="AH234" s="507">
        <v>0</v>
      </c>
      <c r="AI234" s="507">
        <v>0</v>
      </c>
      <c r="AJ234" s="507">
        <v>0</v>
      </c>
      <c r="AK234" s="507">
        <v>0</v>
      </c>
      <c r="AL234" s="507">
        <v>-0.06</v>
      </c>
      <c r="AM234" s="507">
        <v>0</v>
      </c>
      <c r="AN234" s="507">
        <v>0</v>
      </c>
      <c r="AO234" s="507">
        <f>AH234+AJ234+AK234+AM234</f>
        <v>0</v>
      </c>
      <c r="AP234" s="507">
        <f>AI234+AL234+AN234</f>
        <v>-0.06</v>
      </c>
      <c r="AQ234" s="508">
        <f t="shared" si="226"/>
        <v>-0.06</v>
      </c>
      <c r="AR234" s="505">
        <f>I234+AG234</f>
        <v>1183176</v>
      </c>
      <c r="AS234" s="492">
        <f>J234+W234</f>
        <v>856608</v>
      </c>
      <c r="AT234" s="492">
        <f>K234+Z234</f>
        <v>0</v>
      </c>
      <c r="AU234" s="492">
        <f>L234</f>
        <v>0</v>
      </c>
      <c r="AV234" s="492">
        <f t="shared" si="243"/>
        <v>289534</v>
      </c>
      <c r="AW234" s="492">
        <f t="shared" si="243"/>
        <v>17132</v>
      </c>
      <c r="AX234" s="492">
        <f>O234+AF234</f>
        <v>19902</v>
      </c>
      <c r="AY234" s="507">
        <f>P234+AQ234</f>
        <v>2.9099999999999997</v>
      </c>
      <c r="AZ234" s="507">
        <f t="shared" si="244"/>
        <v>0</v>
      </c>
      <c r="BA234" s="508">
        <f t="shared" si="244"/>
        <v>2.9099999999999997</v>
      </c>
    </row>
    <row r="235" spans="1:53" ht="14.1" customHeight="1" x14ac:dyDescent="0.2">
      <c r="A235" s="591">
        <v>49</v>
      </c>
      <c r="B235" s="592">
        <v>2473</v>
      </c>
      <c r="C235" s="593">
        <v>600080285</v>
      </c>
      <c r="D235" s="592">
        <v>65642376</v>
      </c>
      <c r="E235" s="594" t="s">
        <v>190</v>
      </c>
      <c r="F235" s="591">
        <v>3143</v>
      </c>
      <c r="G235" s="210" t="s">
        <v>149</v>
      </c>
      <c r="H235" s="595" t="s">
        <v>86</v>
      </c>
      <c r="I235" s="501">
        <v>3258163</v>
      </c>
      <c r="J235" s="417">
        <v>2399236</v>
      </c>
      <c r="K235" s="526">
        <v>0</v>
      </c>
      <c r="L235" s="526">
        <v>0</v>
      </c>
      <c r="M235" s="481">
        <v>810942</v>
      </c>
      <c r="N235" s="502">
        <v>47985</v>
      </c>
      <c r="O235" s="502">
        <v>0</v>
      </c>
      <c r="P235" s="418">
        <v>5.3129999999999997</v>
      </c>
      <c r="Q235" s="422">
        <v>5.3129999999999997</v>
      </c>
      <c r="R235" s="504">
        <v>0</v>
      </c>
      <c r="S235" s="505">
        <v>0</v>
      </c>
      <c r="T235" s="492">
        <v>0</v>
      </c>
      <c r="U235" s="492">
        <v>66232</v>
      </c>
      <c r="V235" s="492">
        <v>0</v>
      </c>
      <c r="W235" s="492">
        <f>SUM(S235:V235)</f>
        <v>66232</v>
      </c>
      <c r="X235" s="492">
        <v>0</v>
      </c>
      <c r="Y235" s="492">
        <v>0</v>
      </c>
      <c r="Z235" s="492">
        <f>SUM(X235:Y235)</f>
        <v>0</v>
      </c>
      <c r="AA235" s="492">
        <f>W235+Z235</f>
        <v>66232</v>
      </c>
      <c r="AB235" s="179">
        <f t="shared" si="221"/>
        <v>22386</v>
      </c>
      <c r="AC235" s="755">
        <f>ROUND(W235*2%,0)</f>
        <v>1325</v>
      </c>
      <c r="AD235" s="492">
        <v>0</v>
      </c>
      <c r="AE235" s="492">
        <v>0</v>
      </c>
      <c r="AF235" s="492">
        <f t="shared" si="224"/>
        <v>0</v>
      </c>
      <c r="AG235" s="492">
        <f t="shared" si="225"/>
        <v>89943</v>
      </c>
      <c r="AH235" s="507">
        <v>0</v>
      </c>
      <c r="AI235" s="507">
        <v>0</v>
      </c>
      <c r="AJ235" s="507">
        <v>0</v>
      </c>
      <c r="AK235" s="507">
        <v>0.15</v>
      </c>
      <c r="AL235" s="507">
        <v>0</v>
      </c>
      <c r="AM235" s="507">
        <v>0</v>
      </c>
      <c r="AN235" s="507">
        <v>0</v>
      </c>
      <c r="AO235" s="507">
        <f>AH235+AJ235+AK235+AM235</f>
        <v>0.15</v>
      </c>
      <c r="AP235" s="507">
        <f>AI235+AL235+AN235</f>
        <v>0</v>
      </c>
      <c r="AQ235" s="508">
        <f t="shared" si="226"/>
        <v>0.15</v>
      </c>
      <c r="AR235" s="505">
        <f>I235+AG235</f>
        <v>3348106</v>
      </c>
      <c r="AS235" s="492">
        <f>J235+W235</f>
        <v>2465468</v>
      </c>
      <c r="AT235" s="492">
        <f>K235+Z235</f>
        <v>0</v>
      </c>
      <c r="AU235" s="492">
        <f>L235</f>
        <v>0</v>
      </c>
      <c r="AV235" s="492">
        <f t="shared" si="243"/>
        <v>833328</v>
      </c>
      <c r="AW235" s="492">
        <f t="shared" si="243"/>
        <v>49310</v>
      </c>
      <c r="AX235" s="492">
        <f>O235+AF235</f>
        <v>0</v>
      </c>
      <c r="AY235" s="507">
        <f>P235+AQ235</f>
        <v>5.4630000000000001</v>
      </c>
      <c r="AZ235" s="507">
        <f t="shared" si="244"/>
        <v>5.4630000000000001</v>
      </c>
      <c r="BA235" s="508">
        <f t="shared" si="244"/>
        <v>0</v>
      </c>
    </row>
    <row r="236" spans="1:53" ht="14.1" customHeight="1" x14ac:dyDescent="0.2">
      <c r="A236" s="591">
        <v>49</v>
      </c>
      <c r="B236" s="592">
        <v>2473</v>
      </c>
      <c r="C236" s="593">
        <v>600080285</v>
      </c>
      <c r="D236" s="592">
        <v>65642376</v>
      </c>
      <c r="E236" s="594" t="s">
        <v>190</v>
      </c>
      <c r="F236" s="591">
        <v>3143</v>
      </c>
      <c r="G236" s="210" t="s">
        <v>150</v>
      </c>
      <c r="H236" s="595" t="s">
        <v>82</v>
      </c>
      <c r="I236" s="501">
        <v>147464</v>
      </c>
      <c r="J236" s="502">
        <v>103950</v>
      </c>
      <c r="K236" s="481">
        <v>0</v>
      </c>
      <c r="L236" s="481">
        <v>0</v>
      </c>
      <c r="M236" s="481">
        <v>35135</v>
      </c>
      <c r="N236" s="502">
        <v>2079</v>
      </c>
      <c r="O236" s="502">
        <v>6300</v>
      </c>
      <c r="P236" s="418">
        <v>0.44</v>
      </c>
      <c r="Q236" s="503">
        <v>0</v>
      </c>
      <c r="R236" s="504">
        <v>0.44</v>
      </c>
      <c r="S236" s="505">
        <v>0</v>
      </c>
      <c r="T236" s="492">
        <v>0</v>
      </c>
      <c r="U236" s="492">
        <v>0</v>
      </c>
      <c r="V236" s="492">
        <v>0</v>
      </c>
      <c r="W236" s="492">
        <f>SUM(S236:V236)</f>
        <v>0</v>
      </c>
      <c r="X236" s="492">
        <v>0</v>
      </c>
      <c r="Y236" s="492">
        <v>0</v>
      </c>
      <c r="Z236" s="492">
        <f>SUM(X236:Y236)</f>
        <v>0</v>
      </c>
      <c r="AA236" s="492">
        <f>W236+Z236</f>
        <v>0</v>
      </c>
      <c r="AB236" s="179">
        <f t="shared" si="221"/>
        <v>0</v>
      </c>
      <c r="AC236" s="755">
        <f>ROUND(W236*2%,0)</f>
        <v>0</v>
      </c>
      <c r="AD236" s="492">
        <v>0</v>
      </c>
      <c r="AE236" s="492">
        <v>0</v>
      </c>
      <c r="AF236" s="492">
        <f t="shared" si="224"/>
        <v>0</v>
      </c>
      <c r="AG236" s="492">
        <f t="shared" si="225"/>
        <v>0</v>
      </c>
      <c r="AH236" s="507">
        <v>0</v>
      </c>
      <c r="AI236" s="507">
        <v>0</v>
      </c>
      <c r="AJ236" s="507">
        <v>0</v>
      </c>
      <c r="AK236" s="507">
        <v>0</v>
      </c>
      <c r="AL236" s="507">
        <v>0</v>
      </c>
      <c r="AM236" s="507">
        <v>0</v>
      </c>
      <c r="AN236" s="507">
        <v>0</v>
      </c>
      <c r="AO236" s="507">
        <f>AH236+AJ236+AK236+AM236</f>
        <v>0</v>
      </c>
      <c r="AP236" s="507">
        <f>AI236+AL236+AN236</f>
        <v>0</v>
      </c>
      <c r="AQ236" s="508">
        <f t="shared" si="226"/>
        <v>0</v>
      </c>
      <c r="AR236" s="505">
        <f>I236+AG236</f>
        <v>147464</v>
      </c>
      <c r="AS236" s="492">
        <f>J236+W236</f>
        <v>103950</v>
      </c>
      <c r="AT236" s="492">
        <f>K236+Z236</f>
        <v>0</v>
      </c>
      <c r="AU236" s="492">
        <f>L236</f>
        <v>0</v>
      </c>
      <c r="AV236" s="492">
        <f t="shared" si="243"/>
        <v>35135</v>
      </c>
      <c r="AW236" s="492">
        <f t="shared" si="243"/>
        <v>2079</v>
      </c>
      <c r="AX236" s="492">
        <f>O236+AF236</f>
        <v>6300</v>
      </c>
      <c r="AY236" s="507">
        <f>P236+AQ236</f>
        <v>0.44</v>
      </c>
      <c r="AZ236" s="507">
        <f t="shared" si="244"/>
        <v>0</v>
      </c>
      <c r="BA236" s="508">
        <f t="shared" si="244"/>
        <v>0.44</v>
      </c>
    </row>
    <row r="237" spans="1:53" ht="14.1" customHeight="1" x14ac:dyDescent="0.2">
      <c r="A237" s="182">
        <v>49</v>
      </c>
      <c r="B237" s="180">
        <v>2473</v>
      </c>
      <c r="C237" s="181">
        <v>600080285</v>
      </c>
      <c r="D237" s="180">
        <v>65642376</v>
      </c>
      <c r="E237" s="584" t="s">
        <v>191</v>
      </c>
      <c r="F237" s="182"/>
      <c r="G237" s="584"/>
      <c r="H237" s="585"/>
      <c r="I237" s="586">
        <v>47908261</v>
      </c>
      <c r="J237" s="587">
        <v>34011731</v>
      </c>
      <c r="K237" s="587">
        <v>352467</v>
      </c>
      <c r="L237" s="587">
        <v>332467</v>
      </c>
      <c r="M237" s="587">
        <v>11502725</v>
      </c>
      <c r="N237" s="587">
        <v>680236</v>
      </c>
      <c r="O237" s="587">
        <v>1361102</v>
      </c>
      <c r="P237" s="588">
        <v>73.444700000000012</v>
      </c>
      <c r="Q237" s="588">
        <v>59.761600000000001</v>
      </c>
      <c r="R237" s="590">
        <v>13.683100000000001</v>
      </c>
      <c r="S237" s="589">
        <f t="shared" ref="S237:BA237" si="245">SUM(S232:S236)</f>
        <v>0</v>
      </c>
      <c r="T237" s="587">
        <f t="shared" si="245"/>
        <v>-60401</v>
      </c>
      <c r="U237" s="587">
        <f t="shared" si="245"/>
        <v>1087135</v>
      </c>
      <c r="V237" s="587">
        <f t="shared" si="245"/>
        <v>0</v>
      </c>
      <c r="W237" s="587">
        <f t="shared" si="245"/>
        <v>1026734</v>
      </c>
      <c r="X237" s="587">
        <f t="shared" si="245"/>
        <v>0</v>
      </c>
      <c r="Y237" s="587">
        <f t="shared" si="245"/>
        <v>0</v>
      </c>
      <c r="Z237" s="587">
        <f t="shared" si="245"/>
        <v>0</v>
      </c>
      <c r="AA237" s="587">
        <f t="shared" si="245"/>
        <v>1026734</v>
      </c>
      <c r="AB237" s="587">
        <f t="shared" si="245"/>
        <v>347035</v>
      </c>
      <c r="AC237" s="589">
        <f t="shared" si="245"/>
        <v>20535</v>
      </c>
      <c r="AD237" s="587">
        <f t="shared" si="245"/>
        <v>2000</v>
      </c>
      <c r="AE237" s="587">
        <f t="shared" si="245"/>
        <v>0</v>
      </c>
      <c r="AF237" s="587">
        <f t="shared" si="245"/>
        <v>2000</v>
      </c>
      <c r="AG237" s="587">
        <f t="shared" si="245"/>
        <v>1396304</v>
      </c>
      <c r="AH237" s="588">
        <f t="shared" si="245"/>
        <v>0</v>
      </c>
      <c r="AI237" s="588">
        <f t="shared" si="245"/>
        <v>0</v>
      </c>
      <c r="AJ237" s="588">
        <f t="shared" si="245"/>
        <v>-0.21</v>
      </c>
      <c r="AK237" s="588">
        <f t="shared" ref="AK237:AL237" si="246">SUM(AK232:AK236)</f>
        <v>1.94</v>
      </c>
      <c r="AL237" s="588">
        <f t="shared" si="246"/>
        <v>-0.06</v>
      </c>
      <c r="AM237" s="588">
        <f t="shared" si="245"/>
        <v>0</v>
      </c>
      <c r="AN237" s="588">
        <f t="shared" si="245"/>
        <v>0</v>
      </c>
      <c r="AO237" s="588">
        <f t="shared" si="245"/>
        <v>1.73</v>
      </c>
      <c r="AP237" s="588">
        <f t="shared" si="245"/>
        <v>-0.06</v>
      </c>
      <c r="AQ237" s="590">
        <f t="shared" si="245"/>
        <v>1.67</v>
      </c>
      <c r="AR237" s="589">
        <f t="shared" si="245"/>
        <v>49304565</v>
      </c>
      <c r="AS237" s="587">
        <f t="shared" si="245"/>
        <v>35038465</v>
      </c>
      <c r="AT237" s="587">
        <f t="shared" si="245"/>
        <v>352467</v>
      </c>
      <c r="AU237" s="587">
        <f t="shared" si="245"/>
        <v>332467</v>
      </c>
      <c r="AV237" s="587">
        <f t="shared" si="245"/>
        <v>11849760</v>
      </c>
      <c r="AW237" s="587">
        <f t="shared" si="245"/>
        <v>700771</v>
      </c>
      <c r="AX237" s="587">
        <f t="shared" si="245"/>
        <v>1363102</v>
      </c>
      <c r="AY237" s="588">
        <f t="shared" si="245"/>
        <v>75.114699999999999</v>
      </c>
      <c r="AZ237" s="588">
        <f t="shared" si="245"/>
        <v>61.491599999999998</v>
      </c>
      <c r="BA237" s="590">
        <f t="shared" si="245"/>
        <v>13.623100000000001</v>
      </c>
    </row>
    <row r="238" spans="1:53" ht="14.1" customHeight="1" x14ac:dyDescent="0.2">
      <c r="A238" s="591">
        <v>50</v>
      </c>
      <c r="B238" s="592">
        <v>2490</v>
      </c>
      <c r="C238" s="593">
        <v>600080005</v>
      </c>
      <c r="D238" s="592">
        <v>46746757</v>
      </c>
      <c r="E238" s="594" t="s">
        <v>192</v>
      </c>
      <c r="F238" s="591">
        <v>3113</v>
      </c>
      <c r="G238" s="594" t="s">
        <v>148</v>
      </c>
      <c r="H238" s="595" t="s">
        <v>86</v>
      </c>
      <c r="I238" s="501">
        <v>24128229</v>
      </c>
      <c r="J238" s="417">
        <v>17013829</v>
      </c>
      <c r="K238" s="526">
        <v>244329</v>
      </c>
      <c r="L238" s="526">
        <v>204329</v>
      </c>
      <c r="M238" s="481">
        <v>5764194</v>
      </c>
      <c r="N238" s="502">
        <v>340277</v>
      </c>
      <c r="O238" s="417">
        <v>765600</v>
      </c>
      <c r="P238" s="418">
        <v>31.427</v>
      </c>
      <c r="Q238" s="422">
        <v>24.470399999999998</v>
      </c>
      <c r="R238" s="692">
        <v>6.9565999999999999</v>
      </c>
      <c r="S238" s="505">
        <v>0</v>
      </c>
      <c r="T238" s="492">
        <v>0</v>
      </c>
      <c r="U238" s="492">
        <v>-83333</v>
      </c>
      <c r="V238" s="492">
        <v>0</v>
      </c>
      <c r="W238" s="492">
        <f>SUM(S238:V238)</f>
        <v>-83333</v>
      </c>
      <c r="X238" s="492">
        <v>0</v>
      </c>
      <c r="Y238" s="492">
        <v>0</v>
      </c>
      <c r="Z238" s="492">
        <f>SUM(X238:Y238)</f>
        <v>0</v>
      </c>
      <c r="AA238" s="492">
        <f>W238+Z238</f>
        <v>-83333</v>
      </c>
      <c r="AB238" s="179">
        <f t="shared" si="221"/>
        <v>-28167</v>
      </c>
      <c r="AC238" s="755">
        <f>ROUND(W238*2%,0)</f>
        <v>-1667</v>
      </c>
      <c r="AD238" s="492">
        <v>0</v>
      </c>
      <c r="AE238" s="492">
        <v>0</v>
      </c>
      <c r="AF238" s="492">
        <f t="shared" si="224"/>
        <v>0</v>
      </c>
      <c r="AG238" s="492">
        <f t="shared" si="225"/>
        <v>-113167</v>
      </c>
      <c r="AH238" s="507">
        <v>0</v>
      </c>
      <c r="AI238" s="507">
        <v>0</v>
      </c>
      <c r="AJ238" s="507">
        <v>0</v>
      </c>
      <c r="AK238" s="507">
        <v>-0.14000000000000001</v>
      </c>
      <c r="AL238" s="507">
        <v>0</v>
      </c>
      <c r="AM238" s="507">
        <v>0</v>
      </c>
      <c r="AN238" s="507">
        <v>0</v>
      </c>
      <c r="AO238" s="507">
        <f>AH238+AJ238+AK238+AM238</f>
        <v>-0.14000000000000001</v>
      </c>
      <c r="AP238" s="507">
        <f>AI238+AL238+AN238</f>
        <v>0</v>
      </c>
      <c r="AQ238" s="508">
        <f t="shared" si="226"/>
        <v>-0.14000000000000001</v>
      </c>
      <c r="AR238" s="505">
        <f>I238+AG238</f>
        <v>24015062</v>
      </c>
      <c r="AS238" s="492">
        <f>J238+W238</f>
        <v>16930496</v>
      </c>
      <c r="AT238" s="492">
        <f>K238+Z238</f>
        <v>244329</v>
      </c>
      <c r="AU238" s="492">
        <f>L238</f>
        <v>204329</v>
      </c>
      <c r="AV238" s="492">
        <f t="shared" ref="AV238:AW242" si="247">M238+AB238</f>
        <v>5736027</v>
      </c>
      <c r="AW238" s="492">
        <f t="shared" si="247"/>
        <v>338610</v>
      </c>
      <c r="AX238" s="492">
        <f>O238+AF238</f>
        <v>765600</v>
      </c>
      <c r="AY238" s="507">
        <f>P238+AQ238</f>
        <v>31.286999999999999</v>
      </c>
      <c r="AZ238" s="507">
        <f t="shared" ref="AZ238:BA242" si="248">Q238+AO238</f>
        <v>24.330399999999997</v>
      </c>
      <c r="BA238" s="508">
        <f t="shared" si="248"/>
        <v>6.9565999999999999</v>
      </c>
    </row>
    <row r="239" spans="1:53" ht="14.1" customHeight="1" x14ac:dyDescent="0.2">
      <c r="A239" s="591">
        <v>50</v>
      </c>
      <c r="B239" s="592">
        <v>2490</v>
      </c>
      <c r="C239" s="593">
        <v>600080005</v>
      </c>
      <c r="D239" s="592">
        <v>46746757</v>
      </c>
      <c r="E239" s="594" t="s">
        <v>192</v>
      </c>
      <c r="F239" s="591">
        <v>3113</v>
      </c>
      <c r="G239" s="210" t="s">
        <v>91</v>
      </c>
      <c r="H239" s="595" t="s">
        <v>82</v>
      </c>
      <c r="I239" s="501">
        <v>1238059</v>
      </c>
      <c r="J239" s="502">
        <v>909468</v>
      </c>
      <c r="K239" s="481">
        <v>0</v>
      </c>
      <c r="L239" s="481">
        <v>0</v>
      </c>
      <c r="M239" s="481">
        <v>307401</v>
      </c>
      <c r="N239" s="502">
        <v>18190</v>
      </c>
      <c r="O239" s="502">
        <v>3000</v>
      </c>
      <c r="P239" s="418">
        <v>2.42</v>
      </c>
      <c r="Q239" s="503">
        <v>2.42</v>
      </c>
      <c r="R239" s="504">
        <v>0</v>
      </c>
      <c r="S239" s="505">
        <v>0</v>
      </c>
      <c r="T239" s="492">
        <v>0</v>
      </c>
      <c r="U239" s="492">
        <v>0</v>
      </c>
      <c r="V239" s="492">
        <v>0</v>
      </c>
      <c r="W239" s="492">
        <f>SUM(S239:V239)</f>
        <v>0</v>
      </c>
      <c r="X239" s="492">
        <v>0</v>
      </c>
      <c r="Y239" s="492">
        <v>0</v>
      </c>
      <c r="Z239" s="492">
        <f>SUM(X239:Y239)</f>
        <v>0</v>
      </c>
      <c r="AA239" s="492">
        <f>W239+Z239</f>
        <v>0</v>
      </c>
      <c r="AB239" s="179">
        <f t="shared" si="221"/>
        <v>0</v>
      </c>
      <c r="AC239" s="755">
        <f>ROUND(W239*2%,0)</f>
        <v>0</v>
      </c>
      <c r="AD239" s="492">
        <v>0</v>
      </c>
      <c r="AE239" s="492">
        <v>0</v>
      </c>
      <c r="AF239" s="492">
        <f t="shared" si="224"/>
        <v>0</v>
      </c>
      <c r="AG239" s="492">
        <f t="shared" si="225"/>
        <v>0</v>
      </c>
      <c r="AH239" s="507">
        <v>0</v>
      </c>
      <c r="AI239" s="507">
        <v>0</v>
      </c>
      <c r="AJ239" s="507">
        <v>0</v>
      </c>
      <c r="AK239" s="507">
        <v>0</v>
      </c>
      <c r="AL239" s="507">
        <v>0</v>
      </c>
      <c r="AM239" s="507">
        <v>0</v>
      </c>
      <c r="AN239" s="507">
        <v>0</v>
      </c>
      <c r="AO239" s="507">
        <f>AH239+AJ239+AK239+AM239</f>
        <v>0</v>
      </c>
      <c r="AP239" s="507">
        <f>AI239+AL239+AN239</f>
        <v>0</v>
      </c>
      <c r="AQ239" s="508">
        <f t="shared" si="226"/>
        <v>0</v>
      </c>
      <c r="AR239" s="505">
        <f>I239+AG239</f>
        <v>1238059</v>
      </c>
      <c r="AS239" s="492">
        <f>J239+W239</f>
        <v>909468</v>
      </c>
      <c r="AT239" s="492">
        <f>K239+Z239</f>
        <v>0</v>
      </c>
      <c r="AU239" s="492">
        <f>L239</f>
        <v>0</v>
      </c>
      <c r="AV239" s="492">
        <f t="shared" si="247"/>
        <v>307401</v>
      </c>
      <c r="AW239" s="492">
        <f t="shared" si="247"/>
        <v>18190</v>
      </c>
      <c r="AX239" s="492">
        <f>O239+AF239</f>
        <v>3000</v>
      </c>
      <c r="AY239" s="507">
        <f>P239+AQ239</f>
        <v>2.42</v>
      </c>
      <c r="AZ239" s="507">
        <f t="shared" si="248"/>
        <v>2.42</v>
      </c>
      <c r="BA239" s="508">
        <f t="shared" si="248"/>
        <v>0</v>
      </c>
    </row>
    <row r="240" spans="1:53" ht="14.1" customHeight="1" x14ac:dyDescent="0.2">
      <c r="A240" s="591">
        <v>50</v>
      </c>
      <c r="B240" s="592">
        <v>2490</v>
      </c>
      <c r="C240" s="593">
        <v>600080005</v>
      </c>
      <c r="D240" s="592">
        <v>46746757</v>
      </c>
      <c r="E240" s="594" t="s">
        <v>192</v>
      </c>
      <c r="F240" s="591">
        <v>3141</v>
      </c>
      <c r="G240" s="594" t="s">
        <v>88</v>
      </c>
      <c r="H240" s="595" t="s">
        <v>82</v>
      </c>
      <c r="I240" s="501">
        <v>1968129</v>
      </c>
      <c r="J240" s="502">
        <v>1436216</v>
      </c>
      <c r="K240" s="481">
        <v>0</v>
      </c>
      <c r="L240" s="481">
        <v>0</v>
      </c>
      <c r="M240" s="481">
        <v>485441</v>
      </c>
      <c r="N240" s="502">
        <v>28724</v>
      </c>
      <c r="O240" s="502">
        <v>17748</v>
      </c>
      <c r="P240" s="418">
        <v>4.8899999999999997</v>
      </c>
      <c r="Q240" s="503">
        <v>0</v>
      </c>
      <c r="R240" s="504">
        <v>4.8899999999999997</v>
      </c>
      <c r="S240" s="505">
        <v>0</v>
      </c>
      <c r="T240" s="492">
        <v>0</v>
      </c>
      <c r="U240" s="492">
        <v>-30169</v>
      </c>
      <c r="V240" s="492">
        <v>0</v>
      </c>
      <c r="W240" s="492">
        <f>SUM(S240:V240)</f>
        <v>-30169</v>
      </c>
      <c r="X240" s="492">
        <v>0</v>
      </c>
      <c r="Y240" s="492">
        <v>0</v>
      </c>
      <c r="Z240" s="492">
        <f>SUM(X240:Y240)</f>
        <v>0</v>
      </c>
      <c r="AA240" s="492">
        <f>W240+Z240</f>
        <v>-30169</v>
      </c>
      <c r="AB240" s="179">
        <f t="shared" si="221"/>
        <v>-10197</v>
      </c>
      <c r="AC240" s="755">
        <f>ROUND(W240*2%,0)</f>
        <v>-603</v>
      </c>
      <c r="AD240" s="492">
        <v>0</v>
      </c>
      <c r="AE240" s="492">
        <v>0</v>
      </c>
      <c r="AF240" s="492">
        <f t="shared" si="224"/>
        <v>0</v>
      </c>
      <c r="AG240" s="492">
        <f t="shared" si="225"/>
        <v>-40969</v>
      </c>
      <c r="AH240" s="507">
        <v>0</v>
      </c>
      <c r="AI240" s="507">
        <v>0</v>
      </c>
      <c r="AJ240" s="507">
        <v>0</v>
      </c>
      <c r="AK240" s="507">
        <v>0</v>
      </c>
      <c r="AL240" s="507">
        <v>-0.1</v>
      </c>
      <c r="AM240" s="507">
        <v>0</v>
      </c>
      <c r="AN240" s="507">
        <v>0</v>
      </c>
      <c r="AO240" s="507">
        <f>AH240+AJ240+AK240+AM240</f>
        <v>0</v>
      </c>
      <c r="AP240" s="507">
        <f>AI240+AL240+AN240</f>
        <v>-0.1</v>
      </c>
      <c r="AQ240" s="508">
        <f t="shared" si="226"/>
        <v>-0.1</v>
      </c>
      <c r="AR240" s="505">
        <f>I240+AG240</f>
        <v>1927160</v>
      </c>
      <c r="AS240" s="492">
        <f>J240+W240</f>
        <v>1406047</v>
      </c>
      <c r="AT240" s="492">
        <f>K240+Z240</f>
        <v>0</v>
      </c>
      <c r="AU240" s="492">
        <f>L240</f>
        <v>0</v>
      </c>
      <c r="AV240" s="492">
        <f t="shared" si="247"/>
        <v>475244</v>
      </c>
      <c r="AW240" s="492">
        <f t="shared" si="247"/>
        <v>28121</v>
      </c>
      <c r="AX240" s="492">
        <f>O240+AF240</f>
        <v>17748</v>
      </c>
      <c r="AY240" s="507">
        <f>P240+AQ240</f>
        <v>4.79</v>
      </c>
      <c r="AZ240" s="507">
        <f t="shared" si="248"/>
        <v>0</v>
      </c>
      <c r="BA240" s="508">
        <f t="shared" si="248"/>
        <v>4.79</v>
      </c>
    </row>
    <row r="241" spans="1:53" ht="14.1" customHeight="1" x14ac:dyDescent="0.2">
      <c r="A241" s="591">
        <v>50</v>
      </c>
      <c r="B241" s="592">
        <v>2490</v>
      </c>
      <c r="C241" s="593">
        <v>600080005</v>
      </c>
      <c r="D241" s="592">
        <v>46746757</v>
      </c>
      <c r="E241" s="594" t="s">
        <v>192</v>
      </c>
      <c r="F241" s="591">
        <v>3143</v>
      </c>
      <c r="G241" s="210" t="s">
        <v>149</v>
      </c>
      <c r="H241" s="595" t="s">
        <v>86</v>
      </c>
      <c r="I241" s="501">
        <v>2106045</v>
      </c>
      <c r="J241" s="417">
        <v>1536064</v>
      </c>
      <c r="K241" s="526">
        <v>15000</v>
      </c>
      <c r="L241" s="526">
        <v>0</v>
      </c>
      <c r="M241" s="481">
        <v>524260</v>
      </c>
      <c r="N241" s="502">
        <v>30721</v>
      </c>
      <c r="O241" s="502">
        <v>0</v>
      </c>
      <c r="P241" s="418">
        <v>3.4721000000000002</v>
      </c>
      <c r="Q241" s="422">
        <v>3.4721000000000002</v>
      </c>
      <c r="R241" s="504">
        <v>0</v>
      </c>
      <c r="S241" s="505">
        <v>0</v>
      </c>
      <c r="T241" s="492">
        <v>0</v>
      </c>
      <c r="U241" s="492">
        <v>0</v>
      </c>
      <c r="V241" s="492">
        <v>0</v>
      </c>
      <c r="W241" s="492">
        <f>SUM(S241:V241)</f>
        <v>0</v>
      </c>
      <c r="X241" s="492">
        <v>0</v>
      </c>
      <c r="Y241" s="492">
        <v>0</v>
      </c>
      <c r="Z241" s="492">
        <f>SUM(X241:Y241)</f>
        <v>0</v>
      </c>
      <c r="AA241" s="492">
        <f>W241+Z241</f>
        <v>0</v>
      </c>
      <c r="AB241" s="179">
        <f t="shared" si="221"/>
        <v>0</v>
      </c>
      <c r="AC241" s="755">
        <f>ROUND(W241*2%,0)</f>
        <v>0</v>
      </c>
      <c r="AD241" s="492">
        <v>0</v>
      </c>
      <c r="AE241" s="492">
        <v>0</v>
      </c>
      <c r="AF241" s="492">
        <f t="shared" si="224"/>
        <v>0</v>
      </c>
      <c r="AG241" s="492">
        <f t="shared" si="225"/>
        <v>0</v>
      </c>
      <c r="AH241" s="507">
        <v>0</v>
      </c>
      <c r="AI241" s="507">
        <v>0</v>
      </c>
      <c r="AJ241" s="507">
        <v>0</v>
      </c>
      <c r="AK241" s="507">
        <v>0</v>
      </c>
      <c r="AL241" s="507">
        <v>0</v>
      </c>
      <c r="AM241" s="507">
        <v>0</v>
      </c>
      <c r="AN241" s="507">
        <v>0</v>
      </c>
      <c r="AO241" s="507">
        <f>AH241+AJ241+AK241+AM241</f>
        <v>0</v>
      </c>
      <c r="AP241" s="507">
        <f>AI241+AL241+AN241</f>
        <v>0</v>
      </c>
      <c r="AQ241" s="508">
        <f t="shared" si="226"/>
        <v>0</v>
      </c>
      <c r="AR241" s="505">
        <f>I241+AG241</f>
        <v>2106045</v>
      </c>
      <c r="AS241" s="492">
        <f>J241+W241</f>
        <v>1536064</v>
      </c>
      <c r="AT241" s="492">
        <f>K241+Z241</f>
        <v>15000</v>
      </c>
      <c r="AU241" s="492">
        <f>L241</f>
        <v>0</v>
      </c>
      <c r="AV241" s="492">
        <f t="shared" si="247"/>
        <v>524260</v>
      </c>
      <c r="AW241" s="492">
        <f t="shared" si="247"/>
        <v>30721</v>
      </c>
      <c r="AX241" s="492">
        <f>O241+AF241</f>
        <v>0</v>
      </c>
      <c r="AY241" s="507">
        <f>P241+AQ241</f>
        <v>3.4721000000000002</v>
      </c>
      <c r="AZ241" s="507">
        <f t="shared" si="248"/>
        <v>3.4721000000000002</v>
      </c>
      <c r="BA241" s="508">
        <f t="shared" si="248"/>
        <v>0</v>
      </c>
    </row>
    <row r="242" spans="1:53" ht="14.1" customHeight="1" x14ac:dyDescent="0.2">
      <c r="A242" s="591">
        <v>50</v>
      </c>
      <c r="B242" s="592">
        <v>2490</v>
      </c>
      <c r="C242" s="593">
        <v>600080005</v>
      </c>
      <c r="D242" s="592">
        <v>46746757</v>
      </c>
      <c r="E242" s="594" t="s">
        <v>192</v>
      </c>
      <c r="F242" s="591">
        <v>3143</v>
      </c>
      <c r="G242" s="210" t="s">
        <v>150</v>
      </c>
      <c r="H242" s="595" t="s">
        <v>82</v>
      </c>
      <c r="I242" s="501">
        <v>66008</v>
      </c>
      <c r="J242" s="502">
        <v>46530</v>
      </c>
      <c r="K242" s="481">
        <v>0</v>
      </c>
      <c r="L242" s="481">
        <v>0</v>
      </c>
      <c r="M242" s="481">
        <v>15727</v>
      </c>
      <c r="N242" s="502">
        <v>931</v>
      </c>
      <c r="O242" s="502">
        <v>2820</v>
      </c>
      <c r="P242" s="418">
        <v>0.2</v>
      </c>
      <c r="Q242" s="503">
        <v>0</v>
      </c>
      <c r="R242" s="504">
        <v>0.2</v>
      </c>
      <c r="S242" s="505">
        <v>0</v>
      </c>
      <c r="T242" s="492">
        <v>0</v>
      </c>
      <c r="U242" s="492">
        <v>0</v>
      </c>
      <c r="V242" s="492">
        <v>0</v>
      </c>
      <c r="W242" s="492">
        <f>SUM(S242:V242)</f>
        <v>0</v>
      </c>
      <c r="X242" s="492">
        <v>0</v>
      </c>
      <c r="Y242" s="492">
        <v>0</v>
      </c>
      <c r="Z242" s="492">
        <f>SUM(X242:Y242)</f>
        <v>0</v>
      </c>
      <c r="AA242" s="492">
        <f>W242+Z242</f>
        <v>0</v>
      </c>
      <c r="AB242" s="179">
        <f t="shared" si="221"/>
        <v>0</v>
      </c>
      <c r="AC242" s="755">
        <f>ROUND(W242*2%,0)</f>
        <v>0</v>
      </c>
      <c r="AD242" s="492">
        <v>0</v>
      </c>
      <c r="AE242" s="492">
        <v>0</v>
      </c>
      <c r="AF242" s="492">
        <f t="shared" si="224"/>
        <v>0</v>
      </c>
      <c r="AG242" s="492">
        <f t="shared" si="225"/>
        <v>0</v>
      </c>
      <c r="AH242" s="507">
        <v>0</v>
      </c>
      <c r="AI242" s="507">
        <v>0</v>
      </c>
      <c r="AJ242" s="507">
        <v>0</v>
      </c>
      <c r="AK242" s="507">
        <v>0</v>
      </c>
      <c r="AL242" s="507">
        <v>0</v>
      </c>
      <c r="AM242" s="507">
        <v>0</v>
      </c>
      <c r="AN242" s="507">
        <v>0</v>
      </c>
      <c r="AO242" s="507">
        <f>AH242+AJ242+AK242+AM242</f>
        <v>0</v>
      </c>
      <c r="AP242" s="507">
        <f>AI242+AL242+AN242</f>
        <v>0</v>
      </c>
      <c r="AQ242" s="508">
        <f t="shared" si="226"/>
        <v>0</v>
      </c>
      <c r="AR242" s="505">
        <f>I242+AG242</f>
        <v>66008</v>
      </c>
      <c r="AS242" s="492">
        <f>J242+W242</f>
        <v>46530</v>
      </c>
      <c r="AT242" s="492">
        <f>K242+Z242</f>
        <v>0</v>
      </c>
      <c r="AU242" s="492">
        <f>L242</f>
        <v>0</v>
      </c>
      <c r="AV242" s="492">
        <f t="shared" si="247"/>
        <v>15727</v>
      </c>
      <c r="AW242" s="492">
        <f t="shared" si="247"/>
        <v>931</v>
      </c>
      <c r="AX242" s="492">
        <f>O242+AF242</f>
        <v>2820</v>
      </c>
      <c r="AY242" s="507">
        <f>P242+AQ242</f>
        <v>0.2</v>
      </c>
      <c r="AZ242" s="507">
        <f t="shared" si="248"/>
        <v>0</v>
      </c>
      <c r="BA242" s="508">
        <f t="shared" si="248"/>
        <v>0.2</v>
      </c>
    </row>
    <row r="243" spans="1:53" ht="14.1" customHeight="1" x14ac:dyDescent="0.2">
      <c r="A243" s="182">
        <v>50</v>
      </c>
      <c r="B243" s="180">
        <v>2490</v>
      </c>
      <c r="C243" s="181">
        <v>600080005</v>
      </c>
      <c r="D243" s="180">
        <v>46746757</v>
      </c>
      <c r="E243" s="584" t="s">
        <v>193</v>
      </c>
      <c r="F243" s="182"/>
      <c r="G243" s="584"/>
      <c r="H243" s="585"/>
      <c r="I243" s="586">
        <v>29506470</v>
      </c>
      <c r="J243" s="587">
        <v>20942107</v>
      </c>
      <c r="K243" s="587">
        <v>259329</v>
      </c>
      <c r="L243" s="587">
        <v>204329</v>
      </c>
      <c r="M243" s="587">
        <v>7097023</v>
      </c>
      <c r="N243" s="587">
        <v>418843</v>
      </c>
      <c r="O243" s="587">
        <v>789168</v>
      </c>
      <c r="P243" s="588">
        <v>42.409100000000002</v>
      </c>
      <c r="Q243" s="588">
        <v>30.362500000000001</v>
      </c>
      <c r="R243" s="590">
        <v>12.046599999999998</v>
      </c>
      <c r="S243" s="589">
        <f t="shared" ref="S243:BA243" si="249">SUM(S238:S242)</f>
        <v>0</v>
      </c>
      <c r="T243" s="587">
        <f t="shared" si="249"/>
        <v>0</v>
      </c>
      <c r="U243" s="587">
        <f t="shared" si="249"/>
        <v>-113502</v>
      </c>
      <c r="V243" s="587">
        <f t="shared" si="249"/>
        <v>0</v>
      </c>
      <c r="W243" s="587">
        <f t="shared" si="249"/>
        <v>-113502</v>
      </c>
      <c r="X243" s="587">
        <f t="shared" si="249"/>
        <v>0</v>
      </c>
      <c r="Y243" s="587">
        <f t="shared" si="249"/>
        <v>0</v>
      </c>
      <c r="Z243" s="587">
        <f t="shared" si="249"/>
        <v>0</v>
      </c>
      <c r="AA243" s="587">
        <f t="shared" si="249"/>
        <v>-113502</v>
      </c>
      <c r="AB243" s="587">
        <f t="shared" si="249"/>
        <v>-38364</v>
      </c>
      <c r="AC243" s="589">
        <f t="shared" si="249"/>
        <v>-2270</v>
      </c>
      <c r="AD243" s="587">
        <f t="shared" si="249"/>
        <v>0</v>
      </c>
      <c r="AE243" s="587">
        <f t="shared" si="249"/>
        <v>0</v>
      </c>
      <c r="AF243" s="587">
        <f t="shared" si="249"/>
        <v>0</v>
      </c>
      <c r="AG243" s="587">
        <f t="shared" si="249"/>
        <v>-154136</v>
      </c>
      <c r="AH243" s="588">
        <f t="shared" si="249"/>
        <v>0</v>
      </c>
      <c r="AI243" s="588">
        <f t="shared" si="249"/>
        <v>0</v>
      </c>
      <c r="AJ243" s="588">
        <f t="shared" si="249"/>
        <v>0</v>
      </c>
      <c r="AK243" s="588">
        <f t="shared" ref="AK243:AL243" si="250">SUM(AK238:AK242)</f>
        <v>-0.14000000000000001</v>
      </c>
      <c r="AL243" s="588">
        <f t="shared" si="250"/>
        <v>-0.1</v>
      </c>
      <c r="AM243" s="588">
        <f t="shared" si="249"/>
        <v>0</v>
      </c>
      <c r="AN243" s="588">
        <f t="shared" si="249"/>
        <v>0</v>
      </c>
      <c r="AO243" s="588">
        <f t="shared" si="249"/>
        <v>-0.14000000000000001</v>
      </c>
      <c r="AP243" s="588">
        <f t="shared" si="249"/>
        <v>-0.1</v>
      </c>
      <c r="AQ243" s="590">
        <f t="shared" si="249"/>
        <v>-0.24000000000000002</v>
      </c>
      <c r="AR243" s="589">
        <f t="shared" si="249"/>
        <v>29352334</v>
      </c>
      <c r="AS243" s="587">
        <f t="shared" si="249"/>
        <v>20828605</v>
      </c>
      <c r="AT243" s="587">
        <f t="shared" si="249"/>
        <v>259329</v>
      </c>
      <c r="AU243" s="587">
        <f t="shared" si="249"/>
        <v>204329</v>
      </c>
      <c r="AV243" s="587">
        <f t="shared" si="249"/>
        <v>7058659</v>
      </c>
      <c r="AW243" s="587">
        <f t="shared" si="249"/>
        <v>416573</v>
      </c>
      <c r="AX243" s="587">
        <f t="shared" si="249"/>
        <v>789168</v>
      </c>
      <c r="AY243" s="588">
        <f t="shared" si="249"/>
        <v>42.1691</v>
      </c>
      <c r="AZ243" s="588">
        <f t="shared" si="249"/>
        <v>30.2225</v>
      </c>
      <c r="BA243" s="590">
        <f t="shared" si="249"/>
        <v>11.9466</v>
      </c>
    </row>
    <row r="244" spans="1:53" ht="14.1" customHeight="1" x14ac:dyDescent="0.2">
      <c r="A244" s="591">
        <v>51</v>
      </c>
      <c r="B244" s="592">
        <v>2310</v>
      </c>
      <c r="C244" s="593">
        <v>600080412</v>
      </c>
      <c r="D244" s="592">
        <v>72742038</v>
      </c>
      <c r="E244" s="594" t="s">
        <v>194</v>
      </c>
      <c r="F244" s="591">
        <v>3114</v>
      </c>
      <c r="G244" s="594" t="s">
        <v>148</v>
      </c>
      <c r="H244" s="595" t="s">
        <v>86</v>
      </c>
      <c r="I244" s="501">
        <v>23368055</v>
      </c>
      <c r="J244" s="417">
        <v>16887756</v>
      </c>
      <c r="K244" s="526">
        <v>40424</v>
      </c>
      <c r="L244" s="526">
        <v>20424</v>
      </c>
      <c r="M244" s="481">
        <v>5714821</v>
      </c>
      <c r="N244" s="502">
        <v>337754</v>
      </c>
      <c r="O244" s="417">
        <v>387300</v>
      </c>
      <c r="P244" s="418">
        <v>30.66</v>
      </c>
      <c r="Q244" s="422">
        <v>22.898199999999999</v>
      </c>
      <c r="R244" s="692">
        <v>7.7618</v>
      </c>
      <c r="S244" s="505">
        <v>0</v>
      </c>
      <c r="T244" s="492">
        <v>0</v>
      </c>
      <c r="U244" s="492">
        <v>347758</v>
      </c>
      <c r="V244" s="492">
        <v>0</v>
      </c>
      <c r="W244" s="492">
        <f t="shared" ref="W244:W249" si="251">SUM(S244:V244)</f>
        <v>347758</v>
      </c>
      <c r="X244" s="492">
        <v>0</v>
      </c>
      <c r="Y244" s="492">
        <v>0</v>
      </c>
      <c r="Z244" s="492">
        <f t="shared" ref="Z244:Z249" si="252">SUM(X244:Y244)</f>
        <v>0</v>
      </c>
      <c r="AA244" s="492">
        <f t="shared" ref="AA244:AA249" si="253">W244+Z244</f>
        <v>347758</v>
      </c>
      <c r="AB244" s="179">
        <f t="shared" si="221"/>
        <v>117542</v>
      </c>
      <c r="AC244" s="755">
        <f t="shared" ref="AC244:AC249" si="254">ROUND(W244*2%,0)</f>
        <v>6955</v>
      </c>
      <c r="AD244" s="492">
        <v>0</v>
      </c>
      <c r="AE244" s="492">
        <v>0</v>
      </c>
      <c r="AF244" s="492">
        <f t="shared" si="224"/>
        <v>0</v>
      </c>
      <c r="AG244" s="492">
        <f t="shared" si="225"/>
        <v>472255</v>
      </c>
      <c r="AH244" s="507">
        <v>0</v>
      </c>
      <c r="AI244" s="507">
        <v>0</v>
      </c>
      <c r="AJ244" s="507">
        <v>0</v>
      </c>
      <c r="AK244" s="507">
        <v>0.55000000000000004</v>
      </c>
      <c r="AL244" s="507">
        <v>0</v>
      </c>
      <c r="AM244" s="507">
        <v>0</v>
      </c>
      <c r="AN244" s="507">
        <v>0</v>
      </c>
      <c r="AO244" s="507">
        <f t="shared" ref="AO244:AO249" si="255">AH244+AJ244+AK244+AM244</f>
        <v>0.55000000000000004</v>
      </c>
      <c r="AP244" s="507">
        <f t="shared" ref="AP244:AP249" si="256">AI244+AL244+AN244</f>
        <v>0</v>
      </c>
      <c r="AQ244" s="508">
        <f t="shared" si="226"/>
        <v>0.55000000000000004</v>
      </c>
      <c r="AR244" s="505">
        <f t="shared" ref="AR244:AR249" si="257">I244+AG244</f>
        <v>23840310</v>
      </c>
      <c r="AS244" s="492">
        <f t="shared" ref="AS244:AS249" si="258">J244+W244</f>
        <v>17235514</v>
      </c>
      <c r="AT244" s="492">
        <f t="shared" ref="AT244:AT249" si="259">K244+Z244</f>
        <v>40424</v>
      </c>
      <c r="AU244" s="492">
        <f t="shared" ref="AU244:AU249" si="260">L244</f>
        <v>20424</v>
      </c>
      <c r="AV244" s="492">
        <f t="shared" ref="AV244:AW249" si="261">M244+AB244</f>
        <v>5832363</v>
      </c>
      <c r="AW244" s="492">
        <f t="shared" si="261"/>
        <v>344709</v>
      </c>
      <c r="AX244" s="492">
        <f t="shared" ref="AX244:AX249" si="262">O244+AF244</f>
        <v>387300</v>
      </c>
      <c r="AY244" s="507">
        <f t="shared" ref="AY244:AY249" si="263">P244+AQ244</f>
        <v>31.21</v>
      </c>
      <c r="AZ244" s="507">
        <f t="shared" ref="AZ244:BA249" si="264">Q244+AO244</f>
        <v>23.4482</v>
      </c>
      <c r="BA244" s="508">
        <f t="shared" si="264"/>
        <v>7.7618</v>
      </c>
    </row>
    <row r="245" spans="1:53" ht="14.1" customHeight="1" x14ac:dyDescent="0.2">
      <c r="A245" s="591">
        <v>51</v>
      </c>
      <c r="B245" s="592">
        <v>2310</v>
      </c>
      <c r="C245" s="593">
        <v>600080412</v>
      </c>
      <c r="D245" s="592">
        <v>72742038</v>
      </c>
      <c r="E245" s="594" t="s">
        <v>194</v>
      </c>
      <c r="F245" s="591">
        <v>3114</v>
      </c>
      <c r="G245" s="509" t="s">
        <v>87</v>
      </c>
      <c r="H245" s="595" t="s">
        <v>86</v>
      </c>
      <c r="I245" s="501">
        <v>6007998</v>
      </c>
      <c r="J245" s="417">
        <v>4424152</v>
      </c>
      <c r="K245" s="526">
        <v>0</v>
      </c>
      <c r="L245" s="526">
        <v>0</v>
      </c>
      <c r="M245" s="481">
        <v>1495363</v>
      </c>
      <c r="N245" s="502">
        <v>88483</v>
      </c>
      <c r="O245" s="502">
        <v>0</v>
      </c>
      <c r="P245" s="418">
        <v>11.8337</v>
      </c>
      <c r="Q245" s="422">
        <v>11.8337</v>
      </c>
      <c r="R245" s="504">
        <v>0</v>
      </c>
      <c r="S245" s="505">
        <v>0</v>
      </c>
      <c r="T245" s="492">
        <v>0</v>
      </c>
      <c r="U245" s="492">
        <v>687634</v>
      </c>
      <c r="V245" s="492">
        <v>0</v>
      </c>
      <c r="W245" s="492">
        <f t="shared" si="251"/>
        <v>687634</v>
      </c>
      <c r="X245" s="492">
        <v>0</v>
      </c>
      <c r="Y245" s="492">
        <v>0</v>
      </c>
      <c r="Z245" s="492">
        <f t="shared" si="252"/>
        <v>0</v>
      </c>
      <c r="AA245" s="492">
        <f t="shared" si="253"/>
        <v>687634</v>
      </c>
      <c r="AB245" s="179">
        <f t="shared" si="221"/>
        <v>232420</v>
      </c>
      <c r="AC245" s="755">
        <f t="shared" si="254"/>
        <v>13753</v>
      </c>
      <c r="AD245" s="492">
        <v>0</v>
      </c>
      <c r="AE245" s="492">
        <v>0</v>
      </c>
      <c r="AF245" s="492">
        <f t="shared" si="224"/>
        <v>0</v>
      </c>
      <c r="AG245" s="492">
        <f t="shared" si="225"/>
        <v>933807</v>
      </c>
      <c r="AH245" s="507">
        <v>0</v>
      </c>
      <c r="AI245" s="507">
        <v>0</v>
      </c>
      <c r="AJ245" s="507">
        <v>0</v>
      </c>
      <c r="AK245" s="507">
        <v>1.51</v>
      </c>
      <c r="AL245" s="507">
        <v>0</v>
      </c>
      <c r="AM245" s="507">
        <v>0</v>
      </c>
      <c r="AN245" s="507">
        <v>0</v>
      </c>
      <c r="AO245" s="507">
        <f t="shared" si="255"/>
        <v>1.51</v>
      </c>
      <c r="AP245" s="507">
        <f t="shared" si="256"/>
        <v>0</v>
      </c>
      <c r="AQ245" s="508">
        <f t="shared" si="226"/>
        <v>1.51</v>
      </c>
      <c r="AR245" s="505">
        <f t="shared" si="257"/>
        <v>6941805</v>
      </c>
      <c r="AS245" s="492">
        <f t="shared" si="258"/>
        <v>5111786</v>
      </c>
      <c r="AT245" s="492">
        <f t="shared" si="259"/>
        <v>0</v>
      </c>
      <c r="AU245" s="492">
        <f t="shared" si="260"/>
        <v>0</v>
      </c>
      <c r="AV245" s="492">
        <f t="shared" si="261"/>
        <v>1727783</v>
      </c>
      <c r="AW245" s="492">
        <f t="shared" si="261"/>
        <v>102236</v>
      </c>
      <c r="AX245" s="492">
        <f t="shared" si="262"/>
        <v>0</v>
      </c>
      <c r="AY245" s="507">
        <f t="shared" si="263"/>
        <v>13.3437</v>
      </c>
      <c r="AZ245" s="507">
        <f t="shared" si="264"/>
        <v>13.3437</v>
      </c>
      <c r="BA245" s="508">
        <f t="shared" si="264"/>
        <v>0</v>
      </c>
    </row>
    <row r="246" spans="1:53" ht="14.1" customHeight="1" x14ac:dyDescent="0.2">
      <c r="A246" s="591">
        <v>51</v>
      </c>
      <c r="B246" s="592">
        <v>2310</v>
      </c>
      <c r="C246" s="593">
        <v>600080412</v>
      </c>
      <c r="D246" s="592">
        <v>72742038</v>
      </c>
      <c r="E246" s="594" t="s">
        <v>194</v>
      </c>
      <c r="F246" s="591">
        <v>3114</v>
      </c>
      <c r="G246" s="210" t="s">
        <v>91</v>
      </c>
      <c r="H246" s="595" t="s">
        <v>82</v>
      </c>
      <c r="I246" s="501">
        <v>0</v>
      </c>
      <c r="J246" s="502">
        <v>0</v>
      </c>
      <c r="K246" s="481">
        <v>0</v>
      </c>
      <c r="L246" s="481">
        <v>0</v>
      </c>
      <c r="M246" s="481">
        <v>0</v>
      </c>
      <c r="N246" s="502">
        <v>0</v>
      </c>
      <c r="O246" s="502">
        <v>0</v>
      </c>
      <c r="P246" s="418">
        <v>0</v>
      </c>
      <c r="Q246" s="503">
        <v>0</v>
      </c>
      <c r="R246" s="504">
        <v>0</v>
      </c>
      <c r="S246" s="505">
        <v>0</v>
      </c>
      <c r="T246" s="492">
        <v>0</v>
      </c>
      <c r="U246" s="492">
        <v>0</v>
      </c>
      <c r="V246" s="492">
        <v>0</v>
      </c>
      <c r="W246" s="492">
        <f t="shared" si="251"/>
        <v>0</v>
      </c>
      <c r="X246" s="492">
        <v>0</v>
      </c>
      <c r="Y246" s="492">
        <v>0</v>
      </c>
      <c r="Z246" s="492">
        <f t="shared" si="252"/>
        <v>0</v>
      </c>
      <c r="AA246" s="492">
        <f t="shared" si="253"/>
        <v>0</v>
      </c>
      <c r="AB246" s="179">
        <f t="shared" si="221"/>
        <v>0</v>
      </c>
      <c r="AC246" s="755">
        <f t="shared" si="254"/>
        <v>0</v>
      </c>
      <c r="AD246" s="492">
        <v>0</v>
      </c>
      <c r="AE246" s="492">
        <v>0</v>
      </c>
      <c r="AF246" s="492">
        <f t="shared" si="224"/>
        <v>0</v>
      </c>
      <c r="AG246" s="492">
        <f t="shared" si="225"/>
        <v>0</v>
      </c>
      <c r="AH246" s="507">
        <v>0</v>
      </c>
      <c r="AI246" s="507">
        <v>0</v>
      </c>
      <c r="AJ246" s="507">
        <v>0</v>
      </c>
      <c r="AK246" s="507">
        <v>0</v>
      </c>
      <c r="AL246" s="507">
        <v>0</v>
      </c>
      <c r="AM246" s="507">
        <v>0</v>
      </c>
      <c r="AN246" s="507">
        <v>0</v>
      </c>
      <c r="AO246" s="507">
        <f t="shared" si="255"/>
        <v>0</v>
      </c>
      <c r="AP246" s="507">
        <f t="shared" si="256"/>
        <v>0</v>
      </c>
      <c r="AQ246" s="508">
        <f t="shared" si="226"/>
        <v>0</v>
      </c>
      <c r="AR246" s="505">
        <f t="shared" si="257"/>
        <v>0</v>
      </c>
      <c r="AS246" s="492">
        <f t="shared" si="258"/>
        <v>0</v>
      </c>
      <c r="AT246" s="492">
        <f t="shared" si="259"/>
        <v>0</v>
      </c>
      <c r="AU246" s="492">
        <f t="shared" si="260"/>
        <v>0</v>
      </c>
      <c r="AV246" s="492">
        <f t="shared" si="261"/>
        <v>0</v>
      </c>
      <c r="AW246" s="492">
        <f t="shared" si="261"/>
        <v>0</v>
      </c>
      <c r="AX246" s="492">
        <f t="shared" si="262"/>
        <v>0</v>
      </c>
      <c r="AY246" s="507">
        <f t="shared" si="263"/>
        <v>0</v>
      </c>
      <c r="AZ246" s="507">
        <f t="shared" si="264"/>
        <v>0</v>
      </c>
      <c r="BA246" s="508">
        <f t="shared" si="264"/>
        <v>0</v>
      </c>
    </row>
    <row r="247" spans="1:53" ht="14.1" customHeight="1" x14ac:dyDescent="0.2">
      <c r="A247" s="591">
        <v>51</v>
      </c>
      <c r="B247" s="592">
        <v>2310</v>
      </c>
      <c r="C247" s="593">
        <v>600080412</v>
      </c>
      <c r="D247" s="592">
        <v>72742038</v>
      </c>
      <c r="E247" s="594" t="s">
        <v>194</v>
      </c>
      <c r="F247" s="591">
        <v>3141</v>
      </c>
      <c r="G247" s="594" t="s">
        <v>88</v>
      </c>
      <c r="H247" s="595" t="s">
        <v>82</v>
      </c>
      <c r="I247" s="501">
        <v>67514</v>
      </c>
      <c r="J247" s="502">
        <v>49296</v>
      </c>
      <c r="K247" s="481">
        <v>0</v>
      </c>
      <c r="L247" s="481">
        <v>0</v>
      </c>
      <c r="M247" s="481">
        <v>16662</v>
      </c>
      <c r="N247" s="502">
        <v>986</v>
      </c>
      <c r="O247" s="502">
        <v>570</v>
      </c>
      <c r="P247" s="418">
        <v>0.17</v>
      </c>
      <c r="Q247" s="503">
        <v>0</v>
      </c>
      <c r="R247" s="504">
        <v>0.17</v>
      </c>
      <c r="S247" s="505">
        <v>0</v>
      </c>
      <c r="T247" s="492">
        <v>0</v>
      </c>
      <c r="U247" s="492">
        <v>7668</v>
      </c>
      <c r="V247" s="492">
        <v>0</v>
      </c>
      <c r="W247" s="492">
        <f t="shared" si="251"/>
        <v>7668</v>
      </c>
      <c r="X247" s="492">
        <v>0</v>
      </c>
      <c r="Y247" s="492">
        <v>0</v>
      </c>
      <c r="Z247" s="492">
        <f t="shared" si="252"/>
        <v>0</v>
      </c>
      <c r="AA247" s="492">
        <f t="shared" si="253"/>
        <v>7668</v>
      </c>
      <c r="AB247" s="179">
        <f t="shared" si="221"/>
        <v>2592</v>
      </c>
      <c r="AC247" s="755">
        <f t="shared" si="254"/>
        <v>153</v>
      </c>
      <c r="AD247" s="492">
        <v>0</v>
      </c>
      <c r="AE247" s="492">
        <v>0</v>
      </c>
      <c r="AF247" s="492">
        <f t="shared" si="224"/>
        <v>0</v>
      </c>
      <c r="AG247" s="492">
        <f t="shared" si="225"/>
        <v>10413</v>
      </c>
      <c r="AH247" s="507">
        <v>0</v>
      </c>
      <c r="AI247" s="507">
        <v>0</v>
      </c>
      <c r="AJ247" s="507">
        <v>0</v>
      </c>
      <c r="AK247" s="507">
        <v>0</v>
      </c>
      <c r="AL247" s="507">
        <v>0.02</v>
      </c>
      <c r="AM247" s="507">
        <v>0</v>
      </c>
      <c r="AN247" s="507">
        <v>0</v>
      </c>
      <c r="AO247" s="507">
        <f t="shared" si="255"/>
        <v>0</v>
      </c>
      <c r="AP247" s="507">
        <f t="shared" si="256"/>
        <v>0.02</v>
      </c>
      <c r="AQ247" s="508">
        <f t="shared" si="226"/>
        <v>0.02</v>
      </c>
      <c r="AR247" s="505">
        <f t="shared" si="257"/>
        <v>77927</v>
      </c>
      <c r="AS247" s="492">
        <f t="shared" si="258"/>
        <v>56964</v>
      </c>
      <c r="AT247" s="492">
        <f t="shared" si="259"/>
        <v>0</v>
      </c>
      <c r="AU247" s="492">
        <f t="shared" si="260"/>
        <v>0</v>
      </c>
      <c r="AV247" s="492">
        <f t="shared" si="261"/>
        <v>19254</v>
      </c>
      <c r="AW247" s="492">
        <f t="shared" si="261"/>
        <v>1139</v>
      </c>
      <c r="AX247" s="492">
        <f t="shared" si="262"/>
        <v>570</v>
      </c>
      <c r="AY247" s="507">
        <f t="shared" si="263"/>
        <v>0.19</v>
      </c>
      <c r="AZ247" s="507">
        <f t="shared" si="264"/>
        <v>0</v>
      </c>
      <c r="BA247" s="508">
        <f t="shared" si="264"/>
        <v>0.19</v>
      </c>
    </row>
    <row r="248" spans="1:53" ht="14.1" customHeight="1" x14ac:dyDescent="0.2">
      <c r="A248" s="591">
        <v>51</v>
      </c>
      <c r="B248" s="592">
        <v>2310</v>
      </c>
      <c r="C248" s="593">
        <v>600080412</v>
      </c>
      <c r="D248" s="592">
        <v>72742038</v>
      </c>
      <c r="E248" s="594" t="s">
        <v>194</v>
      </c>
      <c r="F248" s="591">
        <v>3143</v>
      </c>
      <c r="G248" s="210" t="s">
        <v>149</v>
      </c>
      <c r="H248" s="595" t="s">
        <v>86</v>
      </c>
      <c r="I248" s="501">
        <v>1239556</v>
      </c>
      <c r="J248" s="417">
        <v>912780</v>
      </c>
      <c r="K248" s="526">
        <v>0</v>
      </c>
      <c r="L248" s="526">
        <v>0</v>
      </c>
      <c r="M248" s="481">
        <v>308520</v>
      </c>
      <c r="N248" s="502">
        <v>18256</v>
      </c>
      <c r="O248" s="502">
        <v>0</v>
      </c>
      <c r="P248" s="418">
        <v>2</v>
      </c>
      <c r="Q248" s="422">
        <v>2</v>
      </c>
      <c r="R248" s="504">
        <v>0</v>
      </c>
      <c r="S248" s="505">
        <v>0</v>
      </c>
      <c r="T248" s="492">
        <v>0</v>
      </c>
      <c r="U248" s="492">
        <v>76066</v>
      </c>
      <c r="V248" s="492">
        <v>0</v>
      </c>
      <c r="W248" s="492">
        <f t="shared" si="251"/>
        <v>76066</v>
      </c>
      <c r="X248" s="492">
        <v>0</v>
      </c>
      <c r="Y248" s="492">
        <v>0</v>
      </c>
      <c r="Z248" s="492">
        <f t="shared" si="252"/>
        <v>0</v>
      </c>
      <c r="AA248" s="492">
        <f t="shared" si="253"/>
        <v>76066</v>
      </c>
      <c r="AB248" s="179">
        <f t="shared" si="221"/>
        <v>25710</v>
      </c>
      <c r="AC248" s="755">
        <f t="shared" si="254"/>
        <v>1521</v>
      </c>
      <c r="AD248" s="492">
        <v>0</v>
      </c>
      <c r="AE248" s="492">
        <v>0</v>
      </c>
      <c r="AF248" s="492">
        <f t="shared" si="224"/>
        <v>0</v>
      </c>
      <c r="AG248" s="492">
        <f t="shared" si="225"/>
        <v>103297</v>
      </c>
      <c r="AH248" s="507">
        <v>0</v>
      </c>
      <c r="AI248" s="507">
        <v>0</v>
      </c>
      <c r="AJ248" s="507">
        <v>0</v>
      </c>
      <c r="AK248" s="507">
        <v>0.17</v>
      </c>
      <c r="AL248" s="507">
        <v>0</v>
      </c>
      <c r="AM248" s="507">
        <v>0</v>
      </c>
      <c r="AN248" s="507">
        <v>0</v>
      </c>
      <c r="AO248" s="507">
        <f t="shared" si="255"/>
        <v>0.17</v>
      </c>
      <c r="AP248" s="507">
        <f t="shared" si="256"/>
        <v>0</v>
      </c>
      <c r="AQ248" s="508">
        <f t="shared" si="226"/>
        <v>0.17</v>
      </c>
      <c r="AR248" s="505">
        <f t="shared" si="257"/>
        <v>1342853</v>
      </c>
      <c r="AS248" s="492">
        <f t="shared" si="258"/>
        <v>988846</v>
      </c>
      <c r="AT248" s="492">
        <f t="shared" si="259"/>
        <v>0</v>
      </c>
      <c r="AU248" s="492">
        <f t="shared" si="260"/>
        <v>0</v>
      </c>
      <c r="AV248" s="492">
        <f t="shared" si="261"/>
        <v>334230</v>
      </c>
      <c r="AW248" s="492">
        <f t="shared" si="261"/>
        <v>19777</v>
      </c>
      <c r="AX248" s="492">
        <f t="shared" si="262"/>
        <v>0</v>
      </c>
      <c r="AY248" s="507">
        <f t="shared" si="263"/>
        <v>2.17</v>
      </c>
      <c r="AZ248" s="507">
        <f t="shared" si="264"/>
        <v>2.17</v>
      </c>
      <c r="BA248" s="508">
        <f t="shared" si="264"/>
        <v>0</v>
      </c>
    </row>
    <row r="249" spans="1:53" ht="14.1" customHeight="1" x14ac:dyDescent="0.2">
      <c r="A249" s="591">
        <v>51</v>
      </c>
      <c r="B249" s="592">
        <v>2310</v>
      </c>
      <c r="C249" s="593">
        <v>600080412</v>
      </c>
      <c r="D249" s="592">
        <v>72742038</v>
      </c>
      <c r="E249" s="594" t="s">
        <v>194</v>
      </c>
      <c r="F249" s="591">
        <v>3143</v>
      </c>
      <c r="G249" s="210" t="s">
        <v>150</v>
      </c>
      <c r="H249" s="595" t="s">
        <v>82</v>
      </c>
      <c r="I249" s="501">
        <v>21066</v>
      </c>
      <c r="J249" s="502">
        <v>14850</v>
      </c>
      <c r="K249" s="481">
        <v>0</v>
      </c>
      <c r="L249" s="481">
        <v>0</v>
      </c>
      <c r="M249" s="481">
        <v>5019</v>
      </c>
      <c r="N249" s="502">
        <v>297</v>
      </c>
      <c r="O249" s="502">
        <v>900</v>
      </c>
      <c r="P249" s="418">
        <v>0.06</v>
      </c>
      <c r="Q249" s="503">
        <v>0</v>
      </c>
      <c r="R249" s="504">
        <v>0.06</v>
      </c>
      <c r="S249" s="505">
        <v>0</v>
      </c>
      <c r="T249" s="492">
        <v>0</v>
      </c>
      <c r="U249" s="492">
        <v>0</v>
      </c>
      <c r="V249" s="492">
        <v>0</v>
      </c>
      <c r="W249" s="492">
        <f t="shared" si="251"/>
        <v>0</v>
      </c>
      <c r="X249" s="492">
        <v>0</v>
      </c>
      <c r="Y249" s="492">
        <v>0</v>
      </c>
      <c r="Z249" s="492">
        <f t="shared" si="252"/>
        <v>0</v>
      </c>
      <c r="AA249" s="492">
        <f t="shared" si="253"/>
        <v>0</v>
      </c>
      <c r="AB249" s="179">
        <f t="shared" si="221"/>
        <v>0</v>
      </c>
      <c r="AC249" s="755">
        <f t="shared" si="254"/>
        <v>0</v>
      </c>
      <c r="AD249" s="492">
        <v>0</v>
      </c>
      <c r="AE249" s="492">
        <v>0</v>
      </c>
      <c r="AF249" s="492">
        <f t="shared" si="224"/>
        <v>0</v>
      </c>
      <c r="AG249" s="492">
        <f t="shared" si="225"/>
        <v>0</v>
      </c>
      <c r="AH249" s="507">
        <v>0</v>
      </c>
      <c r="AI249" s="507">
        <v>0</v>
      </c>
      <c r="AJ249" s="507">
        <v>0</v>
      </c>
      <c r="AK249" s="507">
        <v>0</v>
      </c>
      <c r="AL249" s="507">
        <v>0</v>
      </c>
      <c r="AM249" s="507">
        <v>0</v>
      </c>
      <c r="AN249" s="507">
        <v>0</v>
      </c>
      <c r="AO249" s="507">
        <f t="shared" si="255"/>
        <v>0</v>
      </c>
      <c r="AP249" s="507">
        <f t="shared" si="256"/>
        <v>0</v>
      </c>
      <c r="AQ249" s="508">
        <f t="shared" si="226"/>
        <v>0</v>
      </c>
      <c r="AR249" s="505">
        <f t="shared" si="257"/>
        <v>21066</v>
      </c>
      <c r="AS249" s="492">
        <f t="shared" si="258"/>
        <v>14850</v>
      </c>
      <c r="AT249" s="492">
        <f t="shared" si="259"/>
        <v>0</v>
      </c>
      <c r="AU249" s="492">
        <f t="shared" si="260"/>
        <v>0</v>
      </c>
      <c r="AV249" s="492">
        <f t="shared" si="261"/>
        <v>5019</v>
      </c>
      <c r="AW249" s="492">
        <f t="shared" si="261"/>
        <v>297</v>
      </c>
      <c r="AX249" s="492">
        <f t="shared" si="262"/>
        <v>900</v>
      </c>
      <c r="AY249" s="507">
        <f t="shared" si="263"/>
        <v>0.06</v>
      </c>
      <c r="AZ249" s="507">
        <f t="shared" si="264"/>
        <v>0</v>
      </c>
      <c r="BA249" s="508">
        <f t="shared" si="264"/>
        <v>0.06</v>
      </c>
    </row>
    <row r="250" spans="1:53" ht="14.1" customHeight="1" x14ac:dyDescent="0.2">
      <c r="A250" s="182">
        <v>51</v>
      </c>
      <c r="B250" s="180">
        <v>2310</v>
      </c>
      <c r="C250" s="181">
        <v>600080412</v>
      </c>
      <c r="D250" s="180">
        <v>72742038</v>
      </c>
      <c r="E250" s="584" t="s">
        <v>195</v>
      </c>
      <c r="F250" s="182"/>
      <c r="G250" s="584"/>
      <c r="H250" s="585"/>
      <c r="I250" s="586">
        <v>30704189</v>
      </c>
      <c r="J250" s="587">
        <v>22288834</v>
      </c>
      <c r="K250" s="587">
        <v>40424</v>
      </c>
      <c r="L250" s="587">
        <v>20424</v>
      </c>
      <c r="M250" s="587">
        <v>7540385</v>
      </c>
      <c r="N250" s="587">
        <v>445776</v>
      </c>
      <c r="O250" s="587">
        <v>388770</v>
      </c>
      <c r="P250" s="588">
        <v>44.723700000000008</v>
      </c>
      <c r="Q250" s="588">
        <v>36.731899999999996</v>
      </c>
      <c r="R250" s="590">
        <v>7.9917999999999996</v>
      </c>
      <c r="S250" s="589">
        <f t="shared" ref="S250:BA250" si="265">SUM(S244:S249)</f>
        <v>0</v>
      </c>
      <c r="T250" s="587">
        <f t="shared" si="265"/>
        <v>0</v>
      </c>
      <c r="U250" s="587">
        <f t="shared" si="265"/>
        <v>1119126</v>
      </c>
      <c r="V250" s="587">
        <f t="shared" si="265"/>
        <v>0</v>
      </c>
      <c r="W250" s="587">
        <f t="shared" si="265"/>
        <v>1119126</v>
      </c>
      <c r="X250" s="587">
        <f t="shared" si="265"/>
        <v>0</v>
      </c>
      <c r="Y250" s="587">
        <f t="shared" si="265"/>
        <v>0</v>
      </c>
      <c r="Z250" s="587">
        <f t="shared" si="265"/>
        <v>0</v>
      </c>
      <c r="AA250" s="587">
        <f t="shared" si="265"/>
        <v>1119126</v>
      </c>
      <c r="AB250" s="587">
        <f t="shared" si="265"/>
        <v>378264</v>
      </c>
      <c r="AC250" s="589">
        <f t="shared" si="265"/>
        <v>22382</v>
      </c>
      <c r="AD250" s="587">
        <f t="shared" si="265"/>
        <v>0</v>
      </c>
      <c r="AE250" s="587">
        <f t="shared" si="265"/>
        <v>0</v>
      </c>
      <c r="AF250" s="587">
        <f t="shared" si="265"/>
        <v>0</v>
      </c>
      <c r="AG250" s="587">
        <f t="shared" si="265"/>
        <v>1519772</v>
      </c>
      <c r="AH250" s="588">
        <f t="shared" si="265"/>
        <v>0</v>
      </c>
      <c r="AI250" s="588">
        <f t="shared" si="265"/>
        <v>0</v>
      </c>
      <c r="AJ250" s="588">
        <f t="shared" si="265"/>
        <v>0</v>
      </c>
      <c r="AK250" s="588">
        <f t="shared" ref="AK250:AL250" si="266">SUM(AK244:AK249)</f>
        <v>2.23</v>
      </c>
      <c r="AL250" s="588">
        <f t="shared" si="266"/>
        <v>0.02</v>
      </c>
      <c r="AM250" s="588">
        <f t="shared" si="265"/>
        <v>0</v>
      </c>
      <c r="AN250" s="588">
        <f t="shared" si="265"/>
        <v>0</v>
      </c>
      <c r="AO250" s="588">
        <f t="shared" si="265"/>
        <v>2.23</v>
      </c>
      <c r="AP250" s="588">
        <f t="shared" si="265"/>
        <v>0.02</v>
      </c>
      <c r="AQ250" s="590">
        <f t="shared" si="265"/>
        <v>2.25</v>
      </c>
      <c r="AR250" s="589">
        <f t="shared" si="265"/>
        <v>32223961</v>
      </c>
      <c r="AS250" s="587">
        <f t="shared" si="265"/>
        <v>23407960</v>
      </c>
      <c r="AT250" s="587">
        <f t="shared" si="265"/>
        <v>40424</v>
      </c>
      <c r="AU250" s="587">
        <f t="shared" si="265"/>
        <v>20424</v>
      </c>
      <c r="AV250" s="587">
        <f t="shared" si="265"/>
        <v>7918649</v>
      </c>
      <c r="AW250" s="587">
        <f t="shared" si="265"/>
        <v>468158</v>
      </c>
      <c r="AX250" s="587">
        <f t="shared" si="265"/>
        <v>388770</v>
      </c>
      <c r="AY250" s="588">
        <f t="shared" si="265"/>
        <v>46.973700000000001</v>
      </c>
      <c r="AZ250" s="588">
        <f t="shared" si="265"/>
        <v>38.9619</v>
      </c>
      <c r="BA250" s="590">
        <f t="shared" si="265"/>
        <v>8.0118000000000009</v>
      </c>
    </row>
    <row r="251" spans="1:53" ht="14.1" customHeight="1" x14ac:dyDescent="0.2">
      <c r="A251" s="591">
        <v>52</v>
      </c>
      <c r="B251" s="592">
        <v>2313</v>
      </c>
      <c r="C251" s="593">
        <v>600080323</v>
      </c>
      <c r="D251" s="592">
        <v>64040445</v>
      </c>
      <c r="E251" s="594" t="s">
        <v>196</v>
      </c>
      <c r="F251" s="591">
        <v>3231</v>
      </c>
      <c r="G251" s="594" t="s">
        <v>153</v>
      </c>
      <c r="H251" s="595" t="s">
        <v>86</v>
      </c>
      <c r="I251" s="501">
        <v>49222236</v>
      </c>
      <c r="J251" s="502">
        <v>35911933</v>
      </c>
      <c r="K251" s="481">
        <v>234838</v>
      </c>
      <c r="L251" s="481">
        <v>0</v>
      </c>
      <c r="M251" s="481">
        <v>12189271</v>
      </c>
      <c r="N251" s="502">
        <v>718239</v>
      </c>
      <c r="O251" s="502">
        <v>167955</v>
      </c>
      <c r="P251" s="418">
        <v>70.514899999999997</v>
      </c>
      <c r="Q251" s="596">
        <v>62.685900000000004</v>
      </c>
      <c r="R251" s="696">
        <v>7.8289999999999997</v>
      </c>
      <c r="S251" s="505">
        <v>-20000</v>
      </c>
      <c r="T251" s="492">
        <v>0</v>
      </c>
      <c r="U251" s="492">
        <v>0</v>
      </c>
      <c r="V251" s="492">
        <v>0</v>
      </c>
      <c r="W251" s="492">
        <f>SUM(S251:V251)</f>
        <v>-20000</v>
      </c>
      <c r="X251" s="492">
        <v>20000</v>
      </c>
      <c r="Y251" s="492">
        <v>0</v>
      </c>
      <c r="Z251" s="492">
        <f>SUM(X251:Y251)</f>
        <v>20000</v>
      </c>
      <c r="AA251" s="492">
        <f>W251+Z251</f>
        <v>0</v>
      </c>
      <c r="AB251" s="179">
        <f t="shared" si="221"/>
        <v>0</v>
      </c>
      <c r="AC251" s="755">
        <f>ROUND(W251*2%,0)</f>
        <v>-400</v>
      </c>
      <c r="AD251" s="492">
        <v>0</v>
      </c>
      <c r="AE251" s="492">
        <v>0</v>
      </c>
      <c r="AF251" s="492">
        <f t="shared" si="224"/>
        <v>0</v>
      </c>
      <c r="AG251" s="492">
        <f t="shared" si="225"/>
        <v>-400</v>
      </c>
      <c r="AH251" s="507">
        <v>0</v>
      </c>
      <c r="AI251" s="507">
        <v>0</v>
      </c>
      <c r="AJ251" s="507">
        <v>0</v>
      </c>
      <c r="AK251" s="507">
        <v>0</v>
      </c>
      <c r="AL251" s="507">
        <v>0</v>
      </c>
      <c r="AM251" s="507">
        <v>0</v>
      </c>
      <c r="AN251" s="507">
        <v>0</v>
      </c>
      <c r="AO251" s="507">
        <f>AH251+AJ251+AK251+AM251</f>
        <v>0</v>
      </c>
      <c r="AP251" s="507">
        <f>AI251+AL251+AN251</f>
        <v>0</v>
      </c>
      <c r="AQ251" s="508">
        <f t="shared" si="226"/>
        <v>0</v>
      </c>
      <c r="AR251" s="505">
        <f>I251+AG251</f>
        <v>49221836</v>
      </c>
      <c r="AS251" s="492">
        <f>J251+W251</f>
        <v>35891933</v>
      </c>
      <c r="AT251" s="492">
        <f>K251+Z251</f>
        <v>254838</v>
      </c>
      <c r="AU251" s="492">
        <f>L251</f>
        <v>0</v>
      </c>
      <c r="AV251" s="492">
        <f>M251+AB251</f>
        <v>12189271</v>
      </c>
      <c r="AW251" s="492">
        <f>N251+AC251</f>
        <v>717839</v>
      </c>
      <c r="AX251" s="492">
        <f>O251+AF251</f>
        <v>167955</v>
      </c>
      <c r="AY251" s="507">
        <f>P251+AQ251</f>
        <v>70.514899999999997</v>
      </c>
      <c r="AZ251" s="507">
        <f>Q251+AO251</f>
        <v>62.685900000000004</v>
      </c>
      <c r="BA251" s="508">
        <f>R251+AP251</f>
        <v>7.8289999999999997</v>
      </c>
    </row>
    <row r="252" spans="1:53" ht="14.1" customHeight="1" x14ac:dyDescent="0.2">
      <c r="A252" s="182">
        <v>52</v>
      </c>
      <c r="B252" s="180">
        <v>2313</v>
      </c>
      <c r="C252" s="181">
        <v>600080323</v>
      </c>
      <c r="D252" s="180">
        <v>64040445</v>
      </c>
      <c r="E252" s="584" t="s">
        <v>197</v>
      </c>
      <c r="F252" s="182"/>
      <c r="G252" s="584"/>
      <c r="H252" s="585"/>
      <c r="I252" s="183">
        <v>49222236</v>
      </c>
      <c r="J252" s="184">
        <v>35911933</v>
      </c>
      <c r="K252" s="184">
        <v>234838</v>
      </c>
      <c r="L252" s="184">
        <v>0</v>
      </c>
      <c r="M252" s="184">
        <v>12189271</v>
      </c>
      <c r="N252" s="184">
        <v>718239</v>
      </c>
      <c r="O252" s="184">
        <v>167955</v>
      </c>
      <c r="P252" s="185">
        <v>70.514899999999997</v>
      </c>
      <c r="Q252" s="185">
        <v>62.685900000000004</v>
      </c>
      <c r="R252" s="186">
        <v>7.8289999999999997</v>
      </c>
      <c r="S252" s="347">
        <f t="shared" ref="S252:BA252" si="267">SUM(S251)</f>
        <v>-20000</v>
      </c>
      <c r="T252" s="184">
        <f t="shared" si="267"/>
        <v>0</v>
      </c>
      <c r="U252" s="184">
        <f t="shared" si="267"/>
        <v>0</v>
      </c>
      <c r="V252" s="184">
        <f t="shared" si="267"/>
        <v>0</v>
      </c>
      <c r="W252" s="184">
        <f t="shared" si="267"/>
        <v>-20000</v>
      </c>
      <c r="X252" s="184">
        <f t="shared" si="267"/>
        <v>20000</v>
      </c>
      <c r="Y252" s="184">
        <f t="shared" si="267"/>
        <v>0</v>
      </c>
      <c r="Z252" s="184">
        <f t="shared" si="267"/>
        <v>20000</v>
      </c>
      <c r="AA252" s="184">
        <f t="shared" si="267"/>
        <v>0</v>
      </c>
      <c r="AB252" s="184">
        <f t="shared" si="267"/>
        <v>0</v>
      </c>
      <c r="AC252" s="347">
        <f t="shared" si="267"/>
        <v>-400</v>
      </c>
      <c r="AD252" s="184">
        <f t="shared" si="267"/>
        <v>0</v>
      </c>
      <c r="AE252" s="184">
        <f t="shared" si="267"/>
        <v>0</v>
      </c>
      <c r="AF252" s="184">
        <f t="shared" si="267"/>
        <v>0</v>
      </c>
      <c r="AG252" s="184">
        <f t="shared" si="267"/>
        <v>-400</v>
      </c>
      <c r="AH252" s="185">
        <f t="shared" si="267"/>
        <v>0</v>
      </c>
      <c r="AI252" s="185">
        <f t="shared" si="267"/>
        <v>0</v>
      </c>
      <c r="AJ252" s="185">
        <f t="shared" si="267"/>
        <v>0</v>
      </c>
      <c r="AK252" s="185">
        <f t="shared" ref="AK252:AL252" si="268">SUM(AK251)</f>
        <v>0</v>
      </c>
      <c r="AL252" s="185">
        <f t="shared" si="268"/>
        <v>0</v>
      </c>
      <c r="AM252" s="185">
        <f t="shared" si="267"/>
        <v>0</v>
      </c>
      <c r="AN252" s="185">
        <f t="shared" si="267"/>
        <v>0</v>
      </c>
      <c r="AO252" s="185">
        <f t="shared" si="267"/>
        <v>0</v>
      </c>
      <c r="AP252" s="185">
        <f t="shared" si="267"/>
        <v>0</v>
      </c>
      <c r="AQ252" s="186">
        <f t="shared" si="267"/>
        <v>0</v>
      </c>
      <c r="AR252" s="347">
        <f t="shared" si="267"/>
        <v>49221836</v>
      </c>
      <c r="AS252" s="184">
        <f t="shared" si="267"/>
        <v>35891933</v>
      </c>
      <c r="AT252" s="184">
        <f t="shared" si="267"/>
        <v>254838</v>
      </c>
      <c r="AU252" s="184">
        <f t="shared" si="267"/>
        <v>0</v>
      </c>
      <c r="AV252" s="184">
        <f t="shared" si="267"/>
        <v>12189271</v>
      </c>
      <c r="AW252" s="184">
        <f t="shared" si="267"/>
        <v>717839</v>
      </c>
      <c r="AX252" s="184">
        <f t="shared" si="267"/>
        <v>167955</v>
      </c>
      <c r="AY252" s="185">
        <f t="shared" si="267"/>
        <v>70.514899999999997</v>
      </c>
      <c r="AZ252" s="185">
        <f t="shared" si="267"/>
        <v>62.685900000000004</v>
      </c>
      <c r="BA252" s="186">
        <f t="shared" si="267"/>
        <v>7.8289999999999997</v>
      </c>
    </row>
    <row r="253" spans="1:53" ht="14.1" customHeight="1" x14ac:dyDescent="0.2">
      <c r="A253" s="591">
        <v>53</v>
      </c>
      <c r="B253" s="592">
        <v>2431</v>
      </c>
      <c r="C253" s="593">
        <v>600079228</v>
      </c>
      <c r="D253" s="592">
        <v>46746234</v>
      </c>
      <c r="E253" s="594" t="s">
        <v>198</v>
      </c>
      <c r="F253" s="591">
        <v>3111</v>
      </c>
      <c r="G253" s="594" t="s">
        <v>85</v>
      </c>
      <c r="H253" s="595" t="s">
        <v>86</v>
      </c>
      <c r="I253" s="501">
        <v>6846659</v>
      </c>
      <c r="J253" s="417">
        <v>4925599</v>
      </c>
      <c r="K253" s="526">
        <v>67635</v>
      </c>
      <c r="L253" s="526">
        <v>0</v>
      </c>
      <c r="M253" s="481">
        <v>1687713</v>
      </c>
      <c r="N253" s="502">
        <v>98512</v>
      </c>
      <c r="O253" s="417">
        <v>67200</v>
      </c>
      <c r="P253" s="418">
        <v>11.089700000000001</v>
      </c>
      <c r="Q253" s="422">
        <v>8.3414999999999999</v>
      </c>
      <c r="R253" s="692">
        <v>2.7481999999999998</v>
      </c>
      <c r="S253" s="505">
        <v>0</v>
      </c>
      <c r="T253" s="492">
        <v>0</v>
      </c>
      <c r="U253" s="492">
        <v>0</v>
      </c>
      <c r="V253" s="492">
        <v>0</v>
      </c>
      <c r="W253" s="492">
        <f>SUM(S253:V253)</f>
        <v>0</v>
      </c>
      <c r="X253" s="492">
        <v>0</v>
      </c>
      <c r="Y253" s="492">
        <v>0</v>
      </c>
      <c r="Z253" s="492">
        <f>SUM(X253:Y253)</f>
        <v>0</v>
      </c>
      <c r="AA253" s="492">
        <f>W253+Z253</f>
        <v>0</v>
      </c>
      <c r="AB253" s="179">
        <f t="shared" si="221"/>
        <v>0</v>
      </c>
      <c r="AC253" s="755">
        <f>ROUND(W253*2%,0)</f>
        <v>0</v>
      </c>
      <c r="AD253" s="492">
        <v>0</v>
      </c>
      <c r="AE253" s="492">
        <v>0</v>
      </c>
      <c r="AF253" s="492">
        <f t="shared" si="224"/>
        <v>0</v>
      </c>
      <c r="AG253" s="492">
        <f t="shared" si="225"/>
        <v>0</v>
      </c>
      <c r="AH253" s="507">
        <v>0</v>
      </c>
      <c r="AI253" s="507">
        <v>0</v>
      </c>
      <c r="AJ253" s="507">
        <v>0</v>
      </c>
      <c r="AK253" s="507">
        <v>0</v>
      </c>
      <c r="AL253" s="507">
        <v>0</v>
      </c>
      <c r="AM253" s="507">
        <v>0</v>
      </c>
      <c r="AN253" s="507">
        <v>0</v>
      </c>
      <c r="AO253" s="507">
        <f>AH253+AJ253+AK253+AM253</f>
        <v>0</v>
      </c>
      <c r="AP253" s="507">
        <f>AI253+AL253+AN253</f>
        <v>0</v>
      </c>
      <c r="AQ253" s="508">
        <f t="shared" si="226"/>
        <v>0</v>
      </c>
      <c r="AR253" s="505">
        <f>I253+AG253</f>
        <v>6846659</v>
      </c>
      <c r="AS253" s="492">
        <f>J253+W253</f>
        <v>4925599</v>
      </c>
      <c r="AT253" s="492">
        <f>K253+Z253</f>
        <v>67635</v>
      </c>
      <c r="AU253" s="492">
        <f>L253</f>
        <v>0</v>
      </c>
      <c r="AV253" s="492">
        <f t="shared" ref="AV253:AW255" si="269">M253+AB253</f>
        <v>1687713</v>
      </c>
      <c r="AW253" s="492">
        <f t="shared" si="269"/>
        <v>98512</v>
      </c>
      <c r="AX253" s="492">
        <f>O253+AF253</f>
        <v>67200</v>
      </c>
      <c r="AY253" s="507">
        <f>P253+AQ253</f>
        <v>11.089700000000001</v>
      </c>
      <c r="AZ253" s="507">
        <f t="shared" ref="AZ253:BA255" si="270">Q253+AO253</f>
        <v>8.3414999999999999</v>
      </c>
      <c r="BA253" s="508">
        <f t="shared" si="270"/>
        <v>2.7481999999999998</v>
      </c>
    </row>
    <row r="254" spans="1:53" ht="14.1" customHeight="1" x14ac:dyDescent="0.2">
      <c r="A254" s="591">
        <v>53</v>
      </c>
      <c r="B254" s="592">
        <v>2431</v>
      </c>
      <c r="C254" s="593">
        <v>600079228</v>
      </c>
      <c r="D254" s="592">
        <v>46746234</v>
      </c>
      <c r="E254" s="594" t="s">
        <v>198</v>
      </c>
      <c r="F254" s="591">
        <v>3111</v>
      </c>
      <c r="G254" s="210" t="s">
        <v>91</v>
      </c>
      <c r="H254" s="595" t="s">
        <v>82</v>
      </c>
      <c r="I254" s="501">
        <v>61599</v>
      </c>
      <c r="J254" s="502">
        <v>45360</v>
      </c>
      <c r="K254" s="481">
        <v>0</v>
      </c>
      <c r="L254" s="481">
        <v>0</v>
      </c>
      <c r="M254" s="481">
        <v>15332</v>
      </c>
      <c r="N254" s="502">
        <v>907</v>
      </c>
      <c r="O254" s="502">
        <v>0</v>
      </c>
      <c r="P254" s="418">
        <v>9.9999999999999992E-2</v>
      </c>
      <c r="Q254" s="503">
        <v>9.9999999999999992E-2</v>
      </c>
      <c r="R254" s="504">
        <v>0</v>
      </c>
      <c r="S254" s="505">
        <v>0</v>
      </c>
      <c r="T254" s="492">
        <v>0</v>
      </c>
      <c r="U254" s="492">
        <v>0</v>
      </c>
      <c r="V254" s="492">
        <v>0</v>
      </c>
      <c r="W254" s="492">
        <f>SUM(S254:V254)</f>
        <v>0</v>
      </c>
      <c r="X254" s="492">
        <v>0</v>
      </c>
      <c r="Y254" s="492">
        <v>0</v>
      </c>
      <c r="Z254" s="492">
        <f>SUM(X254:Y254)</f>
        <v>0</v>
      </c>
      <c r="AA254" s="492">
        <f>W254+Z254</f>
        <v>0</v>
      </c>
      <c r="AB254" s="179">
        <f t="shared" si="221"/>
        <v>0</v>
      </c>
      <c r="AC254" s="755">
        <f>ROUND(W254*2%,0)</f>
        <v>0</v>
      </c>
      <c r="AD254" s="492">
        <v>0</v>
      </c>
      <c r="AE254" s="492">
        <v>0</v>
      </c>
      <c r="AF254" s="492">
        <f t="shared" si="224"/>
        <v>0</v>
      </c>
      <c r="AG254" s="492">
        <f t="shared" si="225"/>
        <v>0</v>
      </c>
      <c r="AH254" s="507">
        <v>0</v>
      </c>
      <c r="AI254" s="507">
        <v>0</v>
      </c>
      <c r="AJ254" s="507">
        <v>0</v>
      </c>
      <c r="AK254" s="507">
        <v>0</v>
      </c>
      <c r="AL254" s="507">
        <v>0</v>
      </c>
      <c r="AM254" s="507">
        <v>0</v>
      </c>
      <c r="AN254" s="507">
        <v>0</v>
      </c>
      <c r="AO254" s="507">
        <f>AH254+AJ254+AK254+AM254</f>
        <v>0</v>
      </c>
      <c r="AP254" s="507">
        <f>AI254+AL254+AN254</f>
        <v>0</v>
      </c>
      <c r="AQ254" s="508">
        <f t="shared" si="226"/>
        <v>0</v>
      </c>
      <c r="AR254" s="505">
        <f>I254+AG254</f>
        <v>61599</v>
      </c>
      <c r="AS254" s="492">
        <f>J254+W254</f>
        <v>45360</v>
      </c>
      <c r="AT254" s="492">
        <f>K254+Z254</f>
        <v>0</v>
      </c>
      <c r="AU254" s="492">
        <f>L254</f>
        <v>0</v>
      </c>
      <c r="AV254" s="492">
        <f t="shared" si="269"/>
        <v>15332</v>
      </c>
      <c r="AW254" s="492">
        <f t="shared" si="269"/>
        <v>907</v>
      </c>
      <c r="AX254" s="492">
        <f>O254+AF254</f>
        <v>0</v>
      </c>
      <c r="AY254" s="507">
        <f>P254+AQ254</f>
        <v>9.9999999999999992E-2</v>
      </c>
      <c r="AZ254" s="507">
        <f t="shared" si="270"/>
        <v>9.9999999999999992E-2</v>
      </c>
      <c r="BA254" s="508">
        <f t="shared" si="270"/>
        <v>0</v>
      </c>
    </row>
    <row r="255" spans="1:53" ht="14.1" customHeight="1" x14ac:dyDescent="0.2">
      <c r="A255" s="591">
        <v>53</v>
      </c>
      <c r="B255" s="592">
        <v>2431</v>
      </c>
      <c r="C255" s="593">
        <v>600079228</v>
      </c>
      <c r="D255" s="592">
        <v>46746234</v>
      </c>
      <c r="E255" s="594" t="s">
        <v>198</v>
      </c>
      <c r="F255" s="591">
        <v>3141</v>
      </c>
      <c r="G255" s="594" t="s">
        <v>88</v>
      </c>
      <c r="H255" s="595" t="s">
        <v>82</v>
      </c>
      <c r="I255" s="501">
        <v>994677</v>
      </c>
      <c r="J255" s="502">
        <v>728357</v>
      </c>
      <c r="K255" s="481">
        <v>0</v>
      </c>
      <c r="L255" s="481">
        <v>0</v>
      </c>
      <c r="M255" s="481">
        <v>246185</v>
      </c>
      <c r="N255" s="502">
        <v>14567</v>
      </c>
      <c r="O255" s="502">
        <v>5568</v>
      </c>
      <c r="P255" s="418">
        <v>2.48</v>
      </c>
      <c r="Q255" s="503">
        <v>0</v>
      </c>
      <c r="R255" s="504">
        <v>2.48</v>
      </c>
      <c r="S255" s="505">
        <v>0</v>
      </c>
      <c r="T255" s="492">
        <v>0</v>
      </c>
      <c r="U255" s="492">
        <v>14473</v>
      </c>
      <c r="V255" s="492">
        <v>0</v>
      </c>
      <c r="W255" s="492">
        <f>SUM(S255:V255)</f>
        <v>14473</v>
      </c>
      <c r="X255" s="492">
        <v>0</v>
      </c>
      <c r="Y255" s="492">
        <v>0</v>
      </c>
      <c r="Z255" s="492">
        <f>SUM(X255:Y255)</f>
        <v>0</v>
      </c>
      <c r="AA255" s="492">
        <f>W255+Z255</f>
        <v>14473</v>
      </c>
      <c r="AB255" s="179">
        <f t="shared" si="221"/>
        <v>4892</v>
      </c>
      <c r="AC255" s="755">
        <f>ROUND(W255*2%,0)</f>
        <v>289</v>
      </c>
      <c r="AD255" s="492">
        <v>0</v>
      </c>
      <c r="AE255" s="492">
        <v>0</v>
      </c>
      <c r="AF255" s="492">
        <f t="shared" si="224"/>
        <v>0</v>
      </c>
      <c r="AG255" s="492">
        <f t="shared" si="225"/>
        <v>19654</v>
      </c>
      <c r="AH255" s="507">
        <v>0</v>
      </c>
      <c r="AI255" s="507">
        <v>0</v>
      </c>
      <c r="AJ255" s="507">
        <v>0</v>
      </c>
      <c r="AK255" s="507">
        <v>0</v>
      </c>
      <c r="AL255" s="507">
        <v>0.05</v>
      </c>
      <c r="AM255" s="507">
        <v>0</v>
      </c>
      <c r="AN255" s="507">
        <v>0</v>
      </c>
      <c r="AO255" s="507">
        <f>AH255+AJ255+AK255+AM255</f>
        <v>0</v>
      </c>
      <c r="AP255" s="507">
        <f>AI255+AL255+AN255</f>
        <v>0.05</v>
      </c>
      <c r="AQ255" s="508">
        <f t="shared" si="226"/>
        <v>0.05</v>
      </c>
      <c r="AR255" s="505">
        <f>I255+AG255</f>
        <v>1014331</v>
      </c>
      <c r="AS255" s="492">
        <f>J255+W255</f>
        <v>742830</v>
      </c>
      <c r="AT255" s="492">
        <f>K255+Z255</f>
        <v>0</v>
      </c>
      <c r="AU255" s="492">
        <f>L255</f>
        <v>0</v>
      </c>
      <c r="AV255" s="492">
        <f t="shared" si="269"/>
        <v>251077</v>
      </c>
      <c r="AW255" s="492">
        <f t="shared" si="269"/>
        <v>14856</v>
      </c>
      <c r="AX255" s="492">
        <f>O255+AF255</f>
        <v>5568</v>
      </c>
      <c r="AY255" s="507">
        <f>P255+AQ255</f>
        <v>2.5299999999999998</v>
      </c>
      <c r="AZ255" s="507">
        <f t="shared" si="270"/>
        <v>0</v>
      </c>
      <c r="BA255" s="508">
        <f t="shared" si="270"/>
        <v>2.5299999999999998</v>
      </c>
    </row>
    <row r="256" spans="1:53" ht="14.1" customHeight="1" x14ac:dyDescent="0.2">
      <c r="A256" s="182">
        <v>53</v>
      </c>
      <c r="B256" s="180">
        <v>2431</v>
      </c>
      <c r="C256" s="181">
        <v>600079228</v>
      </c>
      <c r="D256" s="180">
        <v>46746234</v>
      </c>
      <c r="E256" s="584" t="s">
        <v>199</v>
      </c>
      <c r="F256" s="182"/>
      <c r="G256" s="584"/>
      <c r="H256" s="585"/>
      <c r="I256" s="586">
        <v>7902935</v>
      </c>
      <c r="J256" s="587">
        <v>5699316</v>
      </c>
      <c r="K256" s="587">
        <v>67635</v>
      </c>
      <c r="L256" s="587">
        <v>0</v>
      </c>
      <c r="M256" s="587">
        <v>1949230</v>
      </c>
      <c r="N256" s="587">
        <v>113986</v>
      </c>
      <c r="O256" s="587">
        <v>72768</v>
      </c>
      <c r="P256" s="588">
        <v>13.669700000000001</v>
      </c>
      <c r="Q256" s="588">
        <v>8.4414999999999996</v>
      </c>
      <c r="R256" s="590">
        <v>5.2281999999999993</v>
      </c>
      <c r="S256" s="589">
        <f t="shared" ref="S256:BA256" si="271">SUM(S253:S255)</f>
        <v>0</v>
      </c>
      <c r="T256" s="587">
        <f t="shared" si="271"/>
        <v>0</v>
      </c>
      <c r="U256" s="587">
        <f t="shared" si="271"/>
        <v>14473</v>
      </c>
      <c r="V256" s="587">
        <f t="shared" si="271"/>
        <v>0</v>
      </c>
      <c r="W256" s="587">
        <f t="shared" si="271"/>
        <v>14473</v>
      </c>
      <c r="X256" s="587">
        <f t="shared" si="271"/>
        <v>0</v>
      </c>
      <c r="Y256" s="587">
        <f t="shared" si="271"/>
        <v>0</v>
      </c>
      <c r="Z256" s="587">
        <f t="shared" si="271"/>
        <v>0</v>
      </c>
      <c r="AA256" s="587">
        <f t="shared" si="271"/>
        <v>14473</v>
      </c>
      <c r="AB256" s="587">
        <f t="shared" si="271"/>
        <v>4892</v>
      </c>
      <c r="AC256" s="589">
        <f t="shared" si="271"/>
        <v>289</v>
      </c>
      <c r="AD256" s="587">
        <f t="shared" si="271"/>
        <v>0</v>
      </c>
      <c r="AE256" s="587">
        <f t="shared" si="271"/>
        <v>0</v>
      </c>
      <c r="AF256" s="587">
        <f t="shared" si="271"/>
        <v>0</v>
      </c>
      <c r="AG256" s="587">
        <f t="shared" si="271"/>
        <v>19654</v>
      </c>
      <c r="AH256" s="588">
        <f t="shared" si="271"/>
        <v>0</v>
      </c>
      <c r="AI256" s="588">
        <f t="shared" si="271"/>
        <v>0</v>
      </c>
      <c r="AJ256" s="588">
        <f t="shared" si="271"/>
        <v>0</v>
      </c>
      <c r="AK256" s="588">
        <f t="shared" ref="AK256:AL256" si="272">SUM(AK253:AK255)</f>
        <v>0</v>
      </c>
      <c r="AL256" s="588">
        <f t="shared" si="272"/>
        <v>0.05</v>
      </c>
      <c r="AM256" s="588">
        <f t="shared" si="271"/>
        <v>0</v>
      </c>
      <c r="AN256" s="588">
        <f t="shared" si="271"/>
        <v>0</v>
      </c>
      <c r="AO256" s="588">
        <f t="shared" si="271"/>
        <v>0</v>
      </c>
      <c r="AP256" s="588">
        <f t="shared" si="271"/>
        <v>0.05</v>
      </c>
      <c r="AQ256" s="590">
        <f t="shared" si="271"/>
        <v>0.05</v>
      </c>
      <c r="AR256" s="589">
        <f t="shared" si="271"/>
        <v>7922589</v>
      </c>
      <c r="AS256" s="587">
        <f t="shared" si="271"/>
        <v>5713789</v>
      </c>
      <c r="AT256" s="587">
        <f t="shared" si="271"/>
        <v>67635</v>
      </c>
      <c r="AU256" s="587">
        <f t="shared" si="271"/>
        <v>0</v>
      </c>
      <c r="AV256" s="587">
        <f t="shared" si="271"/>
        <v>1954122</v>
      </c>
      <c r="AW256" s="587">
        <f t="shared" si="271"/>
        <v>114275</v>
      </c>
      <c r="AX256" s="587">
        <f t="shared" si="271"/>
        <v>72768</v>
      </c>
      <c r="AY256" s="588">
        <f t="shared" si="271"/>
        <v>13.7197</v>
      </c>
      <c r="AZ256" s="588">
        <f t="shared" si="271"/>
        <v>8.4414999999999996</v>
      </c>
      <c r="BA256" s="590">
        <f t="shared" si="271"/>
        <v>5.2782</v>
      </c>
    </row>
    <row r="257" spans="1:53" ht="14.1" customHeight="1" x14ac:dyDescent="0.2">
      <c r="A257" s="591">
        <v>54</v>
      </c>
      <c r="B257" s="592">
        <v>2434</v>
      </c>
      <c r="C257" s="593">
        <v>600079317</v>
      </c>
      <c r="D257" s="592">
        <v>46746480</v>
      </c>
      <c r="E257" s="594" t="s">
        <v>200</v>
      </c>
      <c r="F257" s="591">
        <v>3111</v>
      </c>
      <c r="G257" s="594" t="s">
        <v>85</v>
      </c>
      <c r="H257" s="595" t="s">
        <v>86</v>
      </c>
      <c r="I257" s="501">
        <v>13004457</v>
      </c>
      <c r="J257" s="417">
        <v>9479276</v>
      </c>
      <c r="K257" s="526">
        <v>0</v>
      </c>
      <c r="L257" s="526">
        <v>0</v>
      </c>
      <c r="M257" s="481">
        <v>3203995</v>
      </c>
      <c r="N257" s="502">
        <v>189586</v>
      </c>
      <c r="O257" s="417">
        <v>131600</v>
      </c>
      <c r="P257" s="418">
        <v>22.6496</v>
      </c>
      <c r="Q257" s="422">
        <v>16</v>
      </c>
      <c r="R257" s="692">
        <v>6.6495999999999995</v>
      </c>
      <c r="S257" s="505">
        <v>0</v>
      </c>
      <c r="T257" s="492">
        <v>0</v>
      </c>
      <c r="U257" s="492">
        <v>0</v>
      </c>
      <c r="V257" s="492">
        <v>0</v>
      </c>
      <c r="W257" s="492">
        <f>SUM(S257:V257)</f>
        <v>0</v>
      </c>
      <c r="X257" s="492">
        <v>0</v>
      </c>
      <c r="Y257" s="492">
        <v>0</v>
      </c>
      <c r="Z257" s="492">
        <f>SUM(X257:Y257)</f>
        <v>0</v>
      </c>
      <c r="AA257" s="492">
        <f>W257+Z257</f>
        <v>0</v>
      </c>
      <c r="AB257" s="179">
        <f t="shared" si="221"/>
        <v>0</v>
      </c>
      <c r="AC257" s="755">
        <f>ROUND(W257*2%,0)</f>
        <v>0</v>
      </c>
      <c r="AD257" s="492">
        <v>0</v>
      </c>
      <c r="AE257" s="492">
        <v>0</v>
      </c>
      <c r="AF257" s="492">
        <f t="shared" si="224"/>
        <v>0</v>
      </c>
      <c r="AG257" s="492">
        <f t="shared" si="225"/>
        <v>0</v>
      </c>
      <c r="AH257" s="507">
        <v>0</v>
      </c>
      <c r="AI257" s="507">
        <v>0</v>
      </c>
      <c r="AJ257" s="507">
        <v>0</v>
      </c>
      <c r="AK257" s="507">
        <v>0</v>
      </c>
      <c r="AL257" s="507">
        <v>0</v>
      </c>
      <c r="AM257" s="507">
        <v>0</v>
      </c>
      <c r="AN257" s="507">
        <v>0</v>
      </c>
      <c r="AO257" s="507">
        <f>AH257+AJ257+AK257+AM257</f>
        <v>0</v>
      </c>
      <c r="AP257" s="507">
        <f>AI257+AL257+AN257</f>
        <v>0</v>
      </c>
      <c r="AQ257" s="508">
        <f t="shared" si="226"/>
        <v>0</v>
      </c>
      <c r="AR257" s="505">
        <f>I257+AG257</f>
        <v>13004457</v>
      </c>
      <c r="AS257" s="492">
        <f>J257+W257</f>
        <v>9479276</v>
      </c>
      <c r="AT257" s="492">
        <f>K257+Z257</f>
        <v>0</v>
      </c>
      <c r="AU257" s="492">
        <f>L257</f>
        <v>0</v>
      </c>
      <c r="AV257" s="492">
        <f t="shared" ref="AV257:AW259" si="273">M257+AB257</f>
        <v>3203995</v>
      </c>
      <c r="AW257" s="492">
        <f t="shared" si="273"/>
        <v>189586</v>
      </c>
      <c r="AX257" s="492">
        <f>O257+AF257</f>
        <v>131600</v>
      </c>
      <c r="AY257" s="507">
        <f>P257+AQ257</f>
        <v>22.6496</v>
      </c>
      <c r="AZ257" s="507">
        <f t="shared" ref="AZ257:BA259" si="274">Q257+AO257</f>
        <v>16</v>
      </c>
      <c r="BA257" s="508">
        <f t="shared" si="274"/>
        <v>6.6495999999999995</v>
      </c>
    </row>
    <row r="258" spans="1:53" ht="14.1" customHeight="1" x14ac:dyDescent="0.2">
      <c r="A258" s="591">
        <v>54</v>
      </c>
      <c r="B258" s="592">
        <v>2434</v>
      </c>
      <c r="C258" s="593">
        <v>600079317</v>
      </c>
      <c r="D258" s="592">
        <v>46746480</v>
      </c>
      <c r="E258" s="594" t="s">
        <v>200</v>
      </c>
      <c r="F258" s="591">
        <v>3111</v>
      </c>
      <c r="G258" s="210" t="s">
        <v>91</v>
      </c>
      <c r="H258" s="595" t="s">
        <v>82</v>
      </c>
      <c r="I258" s="501">
        <v>799432</v>
      </c>
      <c r="J258" s="502">
        <v>588683</v>
      </c>
      <c r="K258" s="481">
        <v>0</v>
      </c>
      <c r="L258" s="481">
        <v>0</v>
      </c>
      <c r="M258" s="481">
        <v>198975</v>
      </c>
      <c r="N258" s="502">
        <v>11774</v>
      </c>
      <c r="O258" s="502">
        <v>0</v>
      </c>
      <c r="P258" s="418">
        <v>1.72</v>
      </c>
      <c r="Q258" s="503">
        <v>1.72</v>
      </c>
      <c r="R258" s="504">
        <v>0</v>
      </c>
      <c r="S258" s="505">
        <v>0</v>
      </c>
      <c r="T258" s="492">
        <v>0</v>
      </c>
      <c r="U258" s="492">
        <v>0</v>
      </c>
      <c r="V258" s="492">
        <v>0</v>
      </c>
      <c r="W258" s="492">
        <f>SUM(S258:V258)</f>
        <v>0</v>
      </c>
      <c r="X258" s="492">
        <v>0</v>
      </c>
      <c r="Y258" s="492">
        <v>0</v>
      </c>
      <c r="Z258" s="492">
        <f>SUM(X258:Y258)</f>
        <v>0</v>
      </c>
      <c r="AA258" s="492">
        <f>W258+Z258</f>
        <v>0</v>
      </c>
      <c r="AB258" s="179">
        <f t="shared" si="221"/>
        <v>0</v>
      </c>
      <c r="AC258" s="755">
        <f>ROUND(W258*2%,0)</f>
        <v>0</v>
      </c>
      <c r="AD258" s="492">
        <v>0</v>
      </c>
      <c r="AE258" s="492">
        <v>0</v>
      </c>
      <c r="AF258" s="492">
        <f t="shared" si="224"/>
        <v>0</v>
      </c>
      <c r="AG258" s="492">
        <f t="shared" si="225"/>
        <v>0</v>
      </c>
      <c r="AH258" s="507">
        <v>0</v>
      </c>
      <c r="AI258" s="507">
        <v>0</v>
      </c>
      <c r="AJ258" s="507">
        <v>0</v>
      </c>
      <c r="AK258" s="507">
        <v>0</v>
      </c>
      <c r="AL258" s="507">
        <v>0</v>
      </c>
      <c r="AM258" s="507">
        <v>0</v>
      </c>
      <c r="AN258" s="507">
        <v>0</v>
      </c>
      <c r="AO258" s="507">
        <f>AH258+AJ258+AK258+AM258</f>
        <v>0</v>
      </c>
      <c r="AP258" s="507">
        <f>AI258+AL258+AN258</f>
        <v>0</v>
      </c>
      <c r="AQ258" s="508">
        <f t="shared" si="226"/>
        <v>0</v>
      </c>
      <c r="AR258" s="505">
        <f>I258+AG258</f>
        <v>799432</v>
      </c>
      <c r="AS258" s="492">
        <f>J258+W258</f>
        <v>588683</v>
      </c>
      <c r="AT258" s="492">
        <f>K258+Z258</f>
        <v>0</v>
      </c>
      <c r="AU258" s="492">
        <f>L258</f>
        <v>0</v>
      </c>
      <c r="AV258" s="492">
        <f t="shared" si="273"/>
        <v>198975</v>
      </c>
      <c r="AW258" s="492">
        <f t="shared" si="273"/>
        <v>11774</v>
      </c>
      <c r="AX258" s="492">
        <f>O258+AF258</f>
        <v>0</v>
      </c>
      <c r="AY258" s="507">
        <f>P258+AQ258</f>
        <v>1.72</v>
      </c>
      <c r="AZ258" s="507">
        <f t="shared" si="274"/>
        <v>1.72</v>
      </c>
      <c r="BA258" s="508">
        <f t="shared" si="274"/>
        <v>0</v>
      </c>
    </row>
    <row r="259" spans="1:53" ht="14.1" customHeight="1" x14ac:dyDescent="0.2">
      <c r="A259" s="591">
        <v>54</v>
      </c>
      <c r="B259" s="592">
        <v>2434</v>
      </c>
      <c r="C259" s="593">
        <v>600079317</v>
      </c>
      <c r="D259" s="592">
        <v>46746480</v>
      </c>
      <c r="E259" s="594" t="s">
        <v>200</v>
      </c>
      <c r="F259" s="591">
        <v>3141</v>
      </c>
      <c r="G259" s="594" t="s">
        <v>88</v>
      </c>
      <c r="H259" s="595" t="s">
        <v>82</v>
      </c>
      <c r="I259" s="501">
        <v>2055607</v>
      </c>
      <c r="J259" s="502">
        <v>1506291</v>
      </c>
      <c r="K259" s="481">
        <v>0</v>
      </c>
      <c r="L259" s="481">
        <v>0</v>
      </c>
      <c r="M259" s="481">
        <v>509126</v>
      </c>
      <c r="N259" s="502">
        <v>30126</v>
      </c>
      <c r="O259" s="502">
        <v>10064</v>
      </c>
      <c r="P259" s="418">
        <v>5.1199999999999992</v>
      </c>
      <c r="Q259" s="503">
        <v>0</v>
      </c>
      <c r="R259" s="504">
        <v>5.1199999999999992</v>
      </c>
      <c r="S259" s="505">
        <v>0</v>
      </c>
      <c r="T259" s="492">
        <v>0</v>
      </c>
      <c r="U259" s="492">
        <v>1123</v>
      </c>
      <c r="V259" s="492">
        <v>0</v>
      </c>
      <c r="W259" s="492">
        <f>SUM(S259:V259)</f>
        <v>1123</v>
      </c>
      <c r="X259" s="492">
        <v>0</v>
      </c>
      <c r="Y259" s="492">
        <v>0</v>
      </c>
      <c r="Z259" s="492">
        <f>SUM(X259:Y259)</f>
        <v>0</v>
      </c>
      <c r="AA259" s="492">
        <f>W259+Z259</f>
        <v>1123</v>
      </c>
      <c r="AB259" s="179">
        <f t="shared" si="221"/>
        <v>380</v>
      </c>
      <c r="AC259" s="755">
        <f>ROUND(W259*2%,0)</f>
        <v>22</v>
      </c>
      <c r="AD259" s="492">
        <v>0</v>
      </c>
      <c r="AE259" s="492">
        <v>0</v>
      </c>
      <c r="AF259" s="492">
        <f t="shared" si="224"/>
        <v>0</v>
      </c>
      <c r="AG259" s="492">
        <f t="shared" si="225"/>
        <v>1525</v>
      </c>
      <c r="AH259" s="507">
        <v>0</v>
      </c>
      <c r="AI259" s="507">
        <v>0</v>
      </c>
      <c r="AJ259" s="507">
        <v>0</v>
      </c>
      <c r="AK259" s="507">
        <v>0</v>
      </c>
      <c r="AL259" s="507">
        <v>0.01</v>
      </c>
      <c r="AM259" s="507">
        <v>0</v>
      </c>
      <c r="AN259" s="507">
        <v>0</v>
      </c>
      <c r="AO259" s="507">
        <f>AH259+AJ259+AK259+AM259</f>
        <v>0</v>
      </c>
      <c r="AP259" s="507">
        <f>AI259+AL259+AN259</f>
        <v>0.01</v>
      </c>
      <c r="AQ259" s="508">
        <f t="shared" si="226"/>
        <v>0.01</v>
      </c>
      <c r="AR259" s="505">
        <f>I259+AG259</f>
        <v>2057132</v>
      </c>
      <c r="AS259" s="492">
        <f>J259+W259</f>
        <v>1507414</v>
      </c>
      <c r="AT259" s="492">
        <f>K259+Z259</f>
        <v>0</v>
      </c>
      <c r="AU259" s="492">
        <f>L259</f>
        <v>0</v>
      </c>
      <c r="AV259" s="492">
        <f t="shared" si="273"/>
        <v>509506</v>
      </c>
      <c r="AW259" s="492">
        <f t="shared" si="273"/>
        <v>30148</v>
      </c>
      <c r="AX259" s="492">
        <f>O259+AF259</f>
        <v>10064</v>
      </c>
      <c r="AY259" s="507">
        <f>P259+AQ259</f>
        <v>5.129999999999999</v>
      </c>
      <c r="AZ259" s="507">
        <f t="shared" si="274"/>
        <v>0</v>
      </c>
      <c r="BA259" s="508">
        <f t="shared" si="274"/>
        <v>5.129999999999999</v>
      </c>
    </row>
    <row r="260" spans="1:53" ht="14.1" customHeight="1" x14ac:dyDescent="0.2">
      <c r="A260" s="182">
        <v>54</v>
      </c>
      <c r="B260" s="180">
        <v>2434</v>
      </c>
      <c r="C260" s="181">
        <v>600079317</v>
      </c>
      <c r="D260" s="180">
        <v>46746480</v>
      </c>
      <c r="E260" s="584" t="s">
        <v>201</v>
      </c>
      <c r="F260" s="182"/>
      <c r="G260" s="584"/>
      <c r="H260" s="585"/>
      <c r="I260" s="586">
        <v>15859496</v>
      </c>
      <c r="J260" s="587">
        <v>11574250</v>
      </c>
      <c r="K260" s="587">
        <v>0</v>
      </c>
      <c r="L260" s="587">
        <v>0</v>
      </c>
      <c r="M260" s="587">
        <v>3912096</v>
      </c>
      <c r="N260" s="587">
        <v>231486</v>
      </c>
      <c r="O260" s="587">
        <v>141664</v>
      </c>
      <c r="P260" s="588">
        <v>29.489599999999996</v>
      </c>
      <c r="Q260" s="588">
        <v>17.72</v>
      </c>
      <c r="R260" s="590">
        <v>11.769599999999999</v>
      </c>
      <c r="S260" s="589">
        <f t="shared" ref="S260:BA260" si="275">SUM(S257:S259)</f>
        <v>0</v>
      </c>
      <c r="T260" s="587">
        <f t="shared" si="275"/>
        <v>0</v>
      </c>
      <c r="U260" s="587">
        <f t="shared" si="275"/>
        <v>1123</v>
      </c>
      <c r="V260" s="587">
        <f t="shared" si="275"/>
        <v>0</v>
      </c>
      <c r="W260" s="587">
        <f t="shared" si="275"/>
        <v>1123</v>
      </c>
      <c r="X260" s="587">
        <f t="shared" si="275"/>
        <v>0</v>
      </c>
      <c r="Y260" s="587">
        <f t="shared" si="275"/>
        <v>0</v>
      </c>
      <c r="Z260" s="587">
        <f t="shared" si="275"/>
        <v>0</v>
      </c>
      <c r="AA260" s="587">
        <f t="shared" si="275"/>
        <v>1123</v>
      </c>
      <c r="AB260" s="587">
        <f t="shared" si="275"/>
        <v>380</v>
      </c>
      <c r="AC260" s="589">
        <f t="shared" si="275"/>
        <v>22</v>
      </c>
      <c r="AD260" s="587">
        <f t="shared" si="275"/>
        <v>0</v>
      </c>
      <c r="AE260" s="587">
        <f t="shared" si="275"/>
        <v>0</v>
      </c>
      <c r="AF260" s="587">
        <f t="shared" si="275"/>
        <v>0</v>
      </c>
      <c r="AG260" s="587">
        <f t="shared" si="275"/>
        <v>1525</v>
      </c>
      <c r="AH260" s="588">
        <f t="shared" si="275"/>
        <v>0</v>
      </c>
      <c r="AI260" s="588">
        <f t="shared" si="275"/>
        <v>0</v>
      </c>
      <c r="AJ260" s="588">
        <f t="shared" si="275"/>
        <v>0</v>
      </c>
      <c r="AK260" s="588">
        <f t="shared" ref="AK260:AL260" si="276">SUM(AK257:AK259)</f>
        <v>0</v>
      </c>
      <c r="AL260" s="588">
        <f t="shared" si="276"/>
        <v>0.01</v>
      </c>
      <c r="AM260" s="588">
        <f t="shared" si="275"/>
        <v>0</v>
      </c>
      <c r="AN260" s="588">
        <f t="shared" si="275"/>
        <v>0</v>
      </c>
      <c r="AO260" s="588">
        <f t="shared" si="275"/>
        <v>0</v>
      </c>
      <c r="AP260" s="588">
        <f t="shared" si="275"/>
        <v>0.01</v>
      </c>
      <c r="AQ260" s="590">
        <f t="shared" si="275"/>
        <v>0.01</v>
      </c>
      <c r="AR260" s="589">
        <f t="shared" si="275"/>
        <v>15861021</v>
      </c>
      <c r="AS260" s="587">
        <f t="shared" si="275"/>
        <v>11575373</v>
      </c>
      <c r="AT260" s="587">
        <f t="shared" si="275"/>
        <v>0</v>
      </c>
      <c r="AU260" s="587">
        <f t="shared" si="275"/>
        <v>0</v>
      </c>
      <c r="AV260" s="587">
        <f t="shared" si="275"/>
        <v>3912476</v>
      </c>
      <c r="AW260" s="587">
        <f t="shared" si="275"/>
        <v>231508</v>
      </c>
      <c r="AX260" s="587">
        <f t="shared" si="275"/>
        <v>141664</v>
      </c>
      <c r="AY260" s="588">
        <f t="shared" si="275"/>
        <v>29.499599999999997</v>
      </c>
      <c r="AZ260" s="588">
        <f t="shared" si="275"/>
        <v>17.72</v>
      </c>
      <c r="BA260" s="590">
        <f t="shared" si="275"/>
        <v>11.779599999999999</v>
      </c>
    </row>
    <row r="261" spans="1:53" ht="14.1" customHeight="1" x14ac:dyDescent="0.2">
      <c r="A261" s="591">
        <v>55</v>
      </c>
      <c r="B261" s="592">
        <v>2484</v>
      </c>
      <c r="C261" s="593">
        <v>600079864</v>
      </c>
      <c r="D261" s="592">
        <v>46746145</v>
      </c>
      <c r="E261" s="594" t="s">
        <v>202</v>
      </c>
      <c r="F261" s="591">
        <v>3113</v>
      </c>
      <c r="G261" s="594" t="s">
        <v>148</v>
      </c>
      <c r="H261" s="595" t="s">
        <v>86</v>
      </c>
      <c r="I261" s="501">
        <v>39314067</v>
      </c>
      <c r="J261" s="417">
        <v>27201153</v>
      </c>
      <c r="K261" s="526">
        <v>617634</v>
      </c>
      <c r="L261" s="526">
        <v>412698</v>
      </c>
      <c r="M261" s="481">
        <v>9263257</v>
      </c>
      <c r="N261" s="502">
        <v>544023</v>
      </c>
      <c r="O261" s="417">
        <v>1688000</v>
      </c>
      <c r="P261" s="418">
        <v>52.634900000000002</v>
      </c>
      <c r="Q261" s="422">
        <v>39.75</v>
      </c>
      <c r="R261" s="692">
        <v>12.8849</v>
      </c>
      <c r="S261" s="505">
        <v>0</v>
      </c>
      <c r="T261" s="492">
        <v>0</v>
      </c>
      <c r="U261" s="492">
        <v>0</v>
      </c>
      <c r="V261" s="492">
        <v>0</v>
      </c>
      <c r="W261" s="492">
        <f>SUM(S261:V261)</f>
        <v>0</v>
      </c>
      <c r="X261" s="492">
        <v>0</v>
      </c>
      <c r="Y261" s="492">
        <v>0</v>
      </c>
      <c r="Z261" s="492">
        <f>SUM(X261:Y261)</f>
        <v>0</v>
      </c>
      <c r="AA261" s="492">
        <f>W261+Z261</f>
        <v>0</v>
      </c>
      <c r="AB261" s="179">
        <f t="shared" si="221"/>
        <v>0</v>
      </c>
      <c r="AC261" s="755">
        <f>ROUND(W261*2%,0)</f>
        <v>0</v>
      </c>
      <c r="AD261" s="492">
        <v>0</v>
      </c>
      <c r="AE261" s="492">
        <v>0</v>
      </c>
      <c r="AF261" s="492">
        <f t="shared" si="224"/>
        <v>0</v>
      </c>
      <c r="AG261" s="492">
        <f t="shared" si="225"/>
        <v>0</v>
      </c>
      <c r="AH261" s="507">
        <v>0</v>
      </c>
      <c r="AI261" s="507">
        <v>0</v>
      </c>
      <c r="AJ261" s="507">
        <v>0</v>
      </c>
      <c r="AK261" s="507">
        <v>0</v>
      </c>
      <c r="AL261" s="507">
        <v>0</v>
      </c>
      <c r="AM261" s="507">
        <v>0</v>
      </c>
      <c r="AN261" s="507">
        <v>0</v>
      </c>
      <c r="AO261" s="507">
        <f>AH261+AJ261+AK261+AM261</f>
        <v>0</v>
      </c>
      <c r="AP261" s="507">
        <f>AI261+AL261+AN261</f>
        <v>0</v>
      </c>
      <c r="AQ261" s="508">
        <f t="shared" si="226"/>
        <v>0</v>
      </c>
      <c r="AR261" s="505">
        <f>I261+AG261</f>
        <v>39314067</v>
      </c>
      <c r="AS261" s="492">
        <f>J261+W261</f>
        <v>27201153</v>
      </c>
      <c r="AT261" s="492">
        <f>K261+Z261</f>
        <v>617634</v>
      </c>
      <c r="AU261" s="492">
        <f>L261</f>
        <v>412698</v>
      </c>
      <c r="AV261" s="492">
        <f t="shared" ref="AV261:AW265" si="277">M261+AB261</f>
        <v>9263257</v>
      </c>
      <c r="AW261" s="492">
        <f t="shared" si="277"/>
        <v>544023</v>
      </c>
      <c r="AX261" s="492">
        <f>O261+AF261</f>
        <v>1688000</v>
      </c>
      <c r="AY261" s="507">
        <f>P261+AQ261</f>
        <v>52.634900000000002</v>
      </c>
      <c r="AZ261" s="507">
        <f t="shared" ref="AZ261:BA265" si="278">Q261+AO261</f>
        <v>39.75</v>
      </c>
      <c r="BA261" s="508">
        <f t="shared" si="278"/>
        <v>12.8849</v>
      </c>
    </row>
    <row r="262" spans="1:53" ht="14.1" customHeight="1" x14ac:dyDescent="0.2">
      <c r="A262" s="591">
        <v>55</v>
      </c>
      <c r="B262" s="592">
        <v>2484</v>
      </c>
      <c r="C262" s="593">
        <v>600079864</v>
      </c>
      <c r="D262" s="592">
        <v>46746145</v>
      </c>
      <c r="E262" s="594" t="s">
        <v>202</v>
      </c>
      <c r="F262" s="591">
        <v>3113</v>
      </c>
      <c r="G262" s="210" t="s">
        <v>91</v>
      </c>
      <c r="H262" s="595" t="s">
        <v>82</v>
      </c>
      <c r="I262" s="501">
        <v>3030463</v>
      </c>
      <c r="J262" s="502">
        <v>2230090</v>
      </c>
      <c r="K262" s="481">
        <v>0</v>
      </c>
      <c r="L262" s="481">
        <v>0</v>
      </c>
      <c r="M262" s="481">
        <v>753771</v>
      </c>
      <c r="N262" s="502">
        <v>44602</v>
      </c>
      <c r="O262" s="502">
        <v>2000</v>
      </c>
      <c r="P262" s="418">
        <v>6.4200000000000008</v>
      </c>
      <c r="Q262" s="503">
        <v>6.4200000000000008</v>
      </c>
      <c r="R262" s="504">
        <v>0</v>
      </c>
      <c r="S262" s="505">
        <v>0</v>
      </c>
      <c r="T262" s="492">
        <v>0</v>
      </c>
      <c r="U262" s="492">
        <v>0</v>
      </c>
      <c r="V262" s="492">
        <v>0</v>
      </c>
      <c r="W262" s="492">
        <f>SUM(S262:V262)</f>
        <v>0</v>
      </c>
      <c r="X262" s="492">
        <v>0</v>
      </c>
      <c r="Y262" s="492">
        <v>0</v>
      </c>
      <c r="Z262" s="492">
        <f>SUM(X262:Y262)</f>
        <v>0</v>
      </c>
      <c r="AA262" s="492">
        <f>W262+Z262</f>
        <v>0</v>
      </c>
      <c r="AB262" s="179">
        <f t="shared" si="221"/>
        <v>0</v>
      </c>
      <c r="AC262" s="755">
        <f>ROUND(W262*2%,0)</f>
        <v>0</v>
      </c>
      <c r="AD262" s="492">
        <v>2700</v>
      </c>
      <c r="AE262" s="492">
        <v>0</v>
      </c>
      <c r="AF262" s="492">
        <f t="shared" si="224"/>
        <v>2700</v>
      </c>
      <c r="AG262" s="492">
        <f t="shared" si="225"/>
        <v>2700</v>
      </c>
      <c r="AH262" s="507">
        <v>0</v>
      </c>
      <c r="AI262" s="507">
        <v>0</v>
      </c>
      <c r="AJ262" s="507">
        <v>0</v>
      </c>
      <c r="AK262" s="507">
        <v>0</v>
      </c>
      <c r="AL262" s="507">
        <v>0</v>
      </c>
      <c r="AM262" s="507">
        <v>0</v>
      </c>
      <c r="AN262" s="507">
        <v>0</v>
      </c>
      <c r="AO262" s="507">
        <f>AH262+AJ262+AK262+AM262</f>
        <v>0</v>
      </c>
      <c r="AP262" s="507">
        <f>AI262+AL262+AN262</f>
        <v>0</v>
      </c>
      <c r="AQ262" s="508">
        <f t="shared" si="226"/>
        <v>0</v>
      </c>
      <c r="AR262" s="505">
        <f>I262+AG262</f>
        <v>3033163</v>
      </c>
      <c r="AS262" s="492">
        <f>J262+W262</f>
        <v>2230090</v>
      </c>
      <c r="AT262" s="492">
        <f>K262+Z262</f>
        <v>0</v>
      </c>
      <c r="AU262" s="492">
        <f>L262</f>
        <v>0</v>
      </c>
      <c r="AV262" s="492">
        <f t="shared" si="277"/>
        <v>753771</v>
      </c>
      <c r="AW262" s="492">
        <f t="shared" si="277"/>
        <v>44602</v>
      </c>
      <c r="AX262" s="492">
        <f>O262+AF262</f>
        <v>4700</v>
      </c>
      <c r="AY262" s="507">
        <f>P262+AQ262</f>
        <v>6.4200000000000008</v>
      </c>
      <c r="AZ262" s="507">
        <f t="shared" si="278"/>
        <v>6.4200000000000008</v>
      </c>
      <c r="BA262" s="508">
        <f t="shared" si="278"/>
        <v>0</v>
      </c>
    </row>
    <row r="263" spans="1:53" ht="14.1" customHeight="1" x14ac:dyDescent="0.2">
      <c r="A263" s="591">
        <v>55</v>
      </c>
      <c r="B263" s="592">
        <v>2484</v>
      </c>
      <c r="C263" s="593">
        <v>600079864</v>
      </c>
      <c r="D263" s="592">
        <v>46746145</v>
      </c>
      <c r="E263" s="594" t="s">
        <v>202</v>
      </c>
      <c r="F263" s="591">
        <v>3141</v>
      </c>
      <c r="G263" s="594" t="s">
        <v>88</v>
      </c>
      <c r="H263" s="595" t="s">
        <v>82</v>
      </c>
      <c r="I263" s="501">
        <v>3392321</v>
      </c>
      <c r="J263" s="502">
        <v>2442715</v>
      </c>
      <c r="K263" s="481">
        <v>30000</v>
      </c>
      <c r="L263" s="481">
        <v>0</v>
      </c>
      <c r="M263" s="481">
        <v>835778</v>
      </c>
      <c r="N263" s="502">
        <v>48854</v>
      </c>
      <c r="O263" s="502">
        <v>34974</v>
      </c>
      <c r="P263" s="418">
        <v>8.379999999999999</v>
      </c>
      <c r="Q263" s="503">
        <v>0</v>
      </c>
      <c r="R263" s="504">
        <v>8.379999999999999</v>
      </c>
      <c r="S263" s="505">
        <v>0</v>
      </c>
      <c r="T263" s="492">
        <v>0</v>
      </c>
      <c r="U263" s="492">
        <v>37066</v>
      </c>
      <c r="V263" s="492">
        <v>0</v>
      </c>
      <c r="W263" s="492">
        <f>SUM(S263:V263)</f>
        <v>37066</v>
      </c>
      <c r="X263" s="492">
        <v>0</v>
      </c>
      <c r="Y263" s="492">
        <v>0</v>
      </c>
      <c r="Z263" s="492">
        <f>SUM(X263:Y263)</f>
        <v>0</v>
      </c>
      <c r="AA263" s="492">
        <f>W263+Z263</f>
        <v>37066</v>
      </c>
      <c r="AB263" s="179">
        <f t="shared" si="221"/>
        <v>12528</v>
      </c>
      <c r="AC263" s="755">
        <f>ROUND(W263*2%,0)</f>
        <v>741</v>
      </c>
      <c r="AD263" s="492">
        <v>0</v>
      </c>
      <c r="AE263" s="492">
        <v>0</v>
      </c>
      <c r="AF263" s="492">
        <f t="shared" si="224"/>
        <v>0</v>
      </c>
      <c r="AG263" s="492">
        <f t="shared" si="225"/>
        <v>50335</v>
      </c>
      <c r="AH263" s="507">
        <v>0</v>
      </c>
      <c r="AI263" s="507">
        <v>0</v>
      </c>
      <c r="AJ263" s="507">
        <v>0</v>
      </c>
      <c r="AK263" s="507">
        <v>0</v>
      </c>
      <c r="AL263" s="507">
        <v>0.13</v>
      </c>
      <c r="AM263" s="507">
        <v>0</v>
      </c>
      <c r="AN263" s="507">
        <v>0</v>
      </c>
      <c r="AO263" s="507">
        <f>AH263+AJ263+AK263+AM263</f>
        <v>0</v>
      </c>
      <c r="AP263" s="507">
        <f>AI263+AL263+AN263</f>
        <v>0.13</v>
      </c>
      <c r="AQ263" s="508">
        <f t="shared" si="226"/>
        <v>0.13</v>
      </c>
      <c r="AR263" s="505">
        <f>I263+AG263</f>
        <v>3442656</v>
      </c>
      <c r="AS263" s="492">
        <f>J263+W263</f>
        <v>2479781</v>
      </c>
      <c r="AT263" s="492">
        <f>K263+Z263</f>
        <v>30000</v>
      </c>
      <c r="AU263" s="492">
        <f>L263</f>
        <v>0</v>
      </c>
      <c r="AV263" s="492">
        <f t="shared" si="277"/>
        <v>848306</v>
      </c>
      <c r="AW263" s="492">
        <f t="shared" si="277"/>
        <v>49595</v>
      </c>
      <c r="AX263" s="492">
        <f>O263+AF263</f>
        <v>34974</v>
      </c>
      <c r="AY263" s="507">
        <f>P263+AQ263</f>
        <v>8.51</v>
      </c>
      <c r="AZ263" s="507">
        <f t="shared" si="278"/>
        <v>0</v>
      </c>
      <c r="BA263" s="508">
        <f t="shared" si="278"/>
        <v>8.51</v>
      </c>
    </row>
    <row r="264" spans="1:53" ht="14.1" customHeight="1" x14ac:dyDescent="0.2">
      <c r="A264" s="591">
        <v>55</v>
      </c>
      <c r="B264" s="592">
        <v>2484</v>
      </c>
      <c r="C264" s="593">
        <v>600079864</v>
      </c>
      <c r="D264" s="592">
        <v>46746145</v>
      </c>
      <c r="E264" s="594" t="s">
        <v>202</v>
      </c>
      <c r="F264" s="591">
        <v>3143</v>
      </c>
      <c r="G264" s="210" t="s">
        <v>149</v>
      </c>
      <c r="H264" s="595" t="s">
        <v>86</v>
      </c>
      <c r="I264" s="501">
        <v>4508413</v>
      </c>
      <c r="J264" s="417">
        <v>3290333</v>
      </c>
      <c r="K264" s="526">
        <v>30000</v>
      </c>
      <c r="L264" s="526">
        <v>0</v>
      </c>
      <c r="M264" s="481">
        <v>1122273</v>
      </c>
      <c r="N264" s="502">
        <v>65807</v>
      </c>
      <c r="O264" s="502">
        <v>0</v>
      </c>
      <c r="P264" s="418">
        <v>7.2419000000000002</v>
      </c>
      <c r="Q264" s="422">
        <v>7.2419000000000002</v>
      </c>
      <c r="R264" s="504">
        <v>0</v>
      </c>
      <c r="S264" s="505">
        <v>0</v>
      </c>
      <c r="T264" s="492">
        <v>0</v>
      </c>
      <c r="U264" s="492">
        <v>0</v>
      </c>
      <c r="V264" s="492">
        <v>0</v>
      </c>
      <c r="W264" s="492">
        <f>SUM(S264:V264)</f>
        <v>0</v>
      </c>
      <c r="X264" s="492">
        <v>0</v>
      </c>
      <c r="Y264" s="492">
        <v>0</v>
      </c>
      <c r="Z264" s="492">
        <f>SUM(X264:Y264)</f>
        <v>0</v>
      </c>
      <c r="AA264" s="492">
        <f>W264+Z264</f>
        <v>0</v>
      </c>
      <c r="AB264" s="179">
        <f t="shared" si="221"/>
        <v>0</v>
      </c>
      <c r="AC264" s="755">
        <f>ROUND(W264*2%,0)</f>
        <v>0</v>
      </c>
      <c r="AD264" s="492">
        <v>0</v>
      </c>
      <c r="AE264" s="492">
        <v>0</v>
      </c>
      <c r="AF264" s="492">
        <f t="shared" si="224"/>
        <v>0</v>
      </c>
      <c r="AG264" s="492">
        <f t="shared" si="225"/>
        <v>0</v>
      </c>
      <c r="AH264" s="507">
        <v>0</v>
      </c>
      <c r="AI264" s="507">
        <v>0</v>
      </c>
      <c r="AJ264" s="507">
        <v>0</v>
      </c>
      <c r="AK264" s="507">
        <v>0</v>
      </c>
      <c r="AL264" s="507">
        <v>0</v>
      </c>
      <c r="AM264" s="507">
        <v>0</v>
      </c>
      <c r="AN264" s="507">
        <v>0</v>
      </c>
      <c r="AO264" s="507">
        <f>AH264+AJ264+AK264+AM264</f>
        <v>0</v>
      </c>
      <c r="AP264" s="507">
        <f>AI264+AL264+AN264</f>
        <v>0</v>
      </c>
      <c r="AQ264" s="508">
        <f t="shared" si="226"/>
        <v>0</v>
      </c>
      <c r="AR264" s="505">
        <f>I264+AG264</f>
        <v>4508413</v>
      </c>
      <c r="AS264" s="492">
        <f>J264+W264</f>
        <v>3290333</v>
      </c>
      <c r="AT264" s="492">
        <f>K264+Z264</f>
        <v>30000</v>
      </c>
      <c r="AU264" s="492">
        <f>L264</f>
        <v>0</v>
      </c>
      <c r="AV264" s="492">
        <f t="shared" si="277"/>
        <v>1122273</v>
      </c>
      <c r="AW264" s="492">
        <f t="shared" si="277"/>
        <v>65807</v>
      </c>
      <c r="AX264" s="492">
        <f>O264+AF264</f>
        <v>0</v>
      </c>
      <c r="AY264" s="507">
        <f>P264+AQ264</f>
        <v>7.2419000000000002</v>
      </c>
      <c r="AZ264" s="507">
        <f t="shared" si="278"/>
        <v>7.2419000000000002</v>
      </c>
      <c r="BA264" s="508">
        <f t="shared" si="278"/>
        <v>0</v>
      </c>
    </row>
    <row r="265" spans="1:53" ht="14.1" customHeight="1" x14ac:dyDescent="0.2">
      <c r="A265" s="591">
        <v>55</v>
      </c>
      <c r="B265" s="592">
        <v>2484</v>
      </c>
      <c r="C265" s="593">
        <v>600079864</v>
      </c>
      <c r="D265" s="592">
        <v>46746145</v>
      </c>
      <c r="E265" s="594" t="s">
        <v>202</v>
      </c>
      <c r="F265" s="591">
        <v>3143</v>
      </c>
      <c r="G265" s="210" t="s">
        <v>150</v>
      </c>
      <c r="H265" s="595" t="s">
        <v>82</v>
      </c>
      <c r="I265" s="501">
        <v>135527</v>
      </c>
      <c r="J265" s="502">
        <v>95535</v>
      </c>
      <c r="K265" s="481">
        <v>0</v>
      </c>
      <c r="L265" s="481">
        <v>0</v>
      </c>
      <c r="M265" s="481">
        <v>32291</v>
      </c>
      <c r="N265" s="502">
        <v>1911</v>
      </c>
      <c r="O265" s="502">
        <v>5790</v>
      </c>
      <c r="P265" s="418">
        <v>0.4</v>
      </c>
      <c r="Q265" s="503">
        <v>0</v>
      </c>
      <c r="R265" s="504">
        <v>0.4</v>
      </c>
      <c r="S265" s="505">
        <v>0</v>
      </c>
      <c r="T265" s="492">
        <v>0</v>
      </c>
      <c r="U265" s="492">
        <v>0</v>
      </c>
      <c r="V265" s="492">
        <v>0</v>
      </c>
      <c r="W265" s="492">
        <f>SUM(S265:V265)</f>
        <v>0</v>
      </c>
      <c r="X265" s="492">
        <v>0</v>
      </c>
      <c r="Y265" s="492">
        <v>0</v>
      </c>
      <c r="Z265" s="492">
        <f>SUM(X265:Y265)</f>
        <v>0</v>
      </c>
      <c r="AA265" s="492">
        <f>W265+Z265</f>
        <v>0</v>
      </c>
      <c r="AB265" s="179">
        <f t="shared" si="221"/>
        <v>0</v>
      </c>
      <c r="AC265" s="755">
        <f>ROUND(W265*2%,0)</f>
        <v>0</v>
      </c>
      <c r="AD265" s="492">
        <v>0</v>
      </c>
      <c r="AE265" s="492">
        <v>0</v>
      </c>
      <c r="AF265" s="492">
        <f t="shared" si="224"/>
        <v>0</v>
      </c>
      <c r="AG265" s="492">
        <f t="shared" si="225"/>
        <v>0</v>
      </c>
      <c r="AH265" s="507">
        <v>0</v>
      </c>
      <c r="AI265" s="507">
        <v>0</v>
      </c>
      <c r="AJ265" s="507">
        <v>0</v>
      </c>
      <c r="AK265" s="507">
        <v>0</v>
      </c>
      <c r="AL265" s="507">
        <v>0</v>
      </c>
      <c r="AM265" s="507">
        <v>0</v>
      </c>
      <c r="AN265" s="507">
        <v>0</v>
      </c>
      <c r="AO265" s="507">
        <f>AH265+AJ265+AK265+AM265</f>
        <v>0</v>
      </c>
      <c r="AP265" s="507">
        <f>AI265+AL265+AN265</f>
        <v>0</v>
      </c>
      <c r="AQ265" s="508">
        <f t="shared" si="226"/>
        <v>0</v>
      </c>
      <c r="AR265" s="505">
        <f>I265+AG265</f>
        <v>135527</v>
      </c>
      <c r="AS265" s="492">
        <f>J265+W265</f>
        <v>95535</v>
      </c>
      <c r="AT265" s="492">
        <f>K265+Z265</f>
        <v>0</v>
      </c>
      <c r="AU265" s="492">
        <f>L265</f>
        <v>0</v>
      </c>
      <c r="AV265" s="492">
        <f t="shared" si="277"/>
        <v>32291</v>
      </c>
      <c r="AW265" s="492">
        <f t="shared" si="277"/>
        <v>1911</v>
      </c>
      <c r="AX265" s="492">
        <f>O265+AF265</f>
        <v>5790</v>
      </c>
      <c r="AY265" s="507">
        <f>P265+AQ265</f>
        <v>0.4</v>
      </c>
      <c r="AZ265" s="507">
        <f t="shared" si="278"/>
        <v>0</v>
      </c>
      <c r="BA265" s="508">
        <f t="shared" si="278"/>
        <v>0.4</v>
      </c>
    </row>
    <row r="266" spans="1:53" ht="14.1" customHeight="1" x14ac:dyDescent="0.2">
      <c r="A266" s="182">
        <v>55</v>
      </c>
      <c r="B266" s="180">
        <v>2484</v>
      </c>
      <c r="C266" s="181">
        <v>600079864</v>
      </c>
      <c r="D266" s="180">
        <v>46746145</v>
      </c>
      <c r="E266" s="584" t="s">
        <v>203</v>
      </c>
      <c r="F266" s="182"/>
      <c r="G266" s="584"/>
      <c r="H266" s="585"/>
      <c r="I266" s="586">
        <v>50380791</v>
      </c>
      <c r="J266" s="587">
        <v>35259826</v>
      </c>
      <c r="K266" s="587">
        <v>677634</v>
      </c>
      <c r="L266" s="587">
        <v>412698</v>
      </c>
      <c r="M266" s="587">
        <v>12007370</v>
      </c>
      <c r="N266" s="587">
        <v>705197</v>
      </c>
      <c r="O266" s="587">
        <v>1730764</v>
      </c>
      <c r="P266" s="588">
        <v>75.076800000000006</v>
      </c>
      <c r="Q266" s="588">
        <v>53.411900000000003</v>
      </c>
      <c r="R266" s="590">
        <v>21.664899999999996</v>
      </c>
      <c r="S266" s="589">
        <f t="shared" ref="S266:BA266" si="279">SUM(S261:S265)</f>
        <v>0</v>
      </c>
      <c r="T266" s="587">
        <f t="shared" si="279"/>
        <v>0</v>
      </c>
      <c r="U266" s="587">
        <f t="shared" si="279"/>
        <v>37066</v>
      </c>
      <c r="V266" s="587">
        <f t="shared" si="279"/>
        <v>0</v>
      </c>
      <c r="W266" s="587">
        <f t="shared" si="279"/>
        <v>37066</v>
      </c>
      <c r="X266" s="587">
        <f t="shared" si="279"/>
        <v>0</v>
      </c>
      <c r="Y266" s="587">
        <f t="shared" si="279"/>
        <v>0</v>
      </c>
      <c r="Z266" s="587">
        <f t="shared" si="279"/>
        <v>0</v>
      </c>
      <c r="AA266" s="587">
        <f t="shared" si="279"/>
        <v>37066</v>
      </c>
      <c r="AB266" s="587">
        <f t="shared" si="279"/>
        <v>12528</v>
      </c>
      <c r="AC266" s="589">
        <f t="shared" si="279"/>
        <v>741</v>
      </c>
      <c r="AD266" s="587">
        <f t="shared" si="279"/>
        <v>2700</v>
      </c>
      <c r="AE266" s="587">
        <f t="shared" si="279"/>
        <v>0</v>
      </c>
      <c r="AF266" s="587">
        <f t="shared" si="279"/>
        <v>2700</v>
      </c>
      <c r="AG266" s="587">
        <f t="shared" si="279"/>
        <v>53035</v>
      </c>
      <c r="AH266" s="588">
        <f t="shared" si="279"/>
        <v>0</v>
      </c>
      <c r="AI266" s="588">
        <f t="shared" si="279"/>
        <v>0</v>
      </c>
      <c r="AJ266" s="588">
        <f t="shared" si="279"/>
        <v>0</v>
      </c>
      <c r="AK266" s="588">
        <f t="shared" ref="AK266:AL266" si="280">SUM(AK261:AK265)</f>
        <v>0</v>
      </c>
      <c r="AL266" s="588">
        <f t="shared" si="280"/>
        <v>0.13</v>
      </c>
      <c r="AM266" s="588">
        <f t="shared" si="279"/>
        <v>0</v>
      </c>
      <c r="AN266" s="588">
        <f t="shared" si="279"/>
        <v>0</v>
      </c>
      <c r="AO266" s="588">
        <f t="shared" si="279"/>
        <v>0</v>
      </c>
      <c r="AP266" s="588">
        <f t="shared" si="279"/>
        <v>0.13</v>
      </c>
      <c r="AQ266" s="590">
        <f t="shared" si="279"/>
        <v>0.13</v>
      </c>
      <c r="AR266" s="589">
        <f t="shared" si="279"/>
        <v>50433826</v>
      </c>
      <c r="AS266" s="587">
        <f t="shared" si="279"/>
        <v>35296892</v>
      </c>
      <c r="AT266" s="587">
        <f t="shared" si="279"/>
        <v>677634</v>
      </c>
      <c r="AU266" s="587">
        <f t="shared" si="279"/>
        <v>412698</v>
      </c>
      <c r="AV266" s="587">
        <f t="shared" si="279"/>
        <v>12019898</v>
      </c>
      <c r="AW266" s="587">
        <f t="shared" si="279"/>
        <v>705938</v>
      </c>
      <c r="AX266" s="587">
        <f t="shared" si="279"/>
        <v>1733464</v>
      </c>
      <c r="AY266" s="588">
        <f t="shared" si="279"/>
        <v>75.206800000000015</v>
      </c>
      <c r="AZ266" s="588">
        <f t="shared" si="279"/>
        <v>53.411900000000003</v>
      </c>
      <c r="BA266" s="590">
        <f t="shared" si="279"/>
        <v>21.794899999999998</v>
      </c>
    </row>
    <row r="267" spans="1:53" ht="14.1" customHeight="1" x14ac:dyDescent="0.2">
      <c r="A267" s="591">
        <v>56</v>
      </c>
      <c r="B267" s="592">
        <v>2401</v>
      </c>
      <c r="C267" s="593">
        <v>600079597</v>
      </c>
      <c r="D267" s="592">
        <v>72741538</v>
      </c>
      <c r="E267" s="594" t="s">
        <v>204</v>
      </c>
      <c r="F267" s="591">
        <v>3111</v>
      </c>
      <c r="G267" s="594" t="s">
        <v>85</v>
      </c>
      <c r="H267" s="595" t="s">
        <v>86</v>
      </c>
      <c r="I267" s="501">
        <v>3295978</v>
      </c>
      <c r="J267" s="417">
        <v>2329430</v>
      </c>
      <c r="K267" s="526">
        <v>74000</v>
      </c>
      <c r="L267" s="526">
        <v>0</v>
      </c>
      <c r="M267" s="481">
        <v>812359</v>
      </c>
      <c r="N267" s="502">
        <v>46589</v>
      </c>
      <c r="O267" s="417">
        <v>33600</v>
      </c>
      <c r="P267" s="418">
        <v>5.2698</v>
      </c>
      <c r="Q267" s="422">
        <v>3.87</v>
      </c>
      <c r="R267" s="692">
        <v>1.3998000000000002</v>
      </c>
      <c r="S267" s="505">
        <v>0</v>
      </c>
      <c r="T267" s="492">
        <v>0</v>
      </c>
      <c r="U267" s="492">
        <v>0</v>
      </c>
      <c r="V267" s="492">
        <v>0</v>
      </c>
      <c r="W267" s="492">
        <f>SUM(S267:V267)</f>
        <v>0</v>
      </c>
      <c r="X267" s="492">
        <v>0</v>
      </c>
      <c r="Y267" s="492">
        <v>0</v>
      </c>
      <c r="Z267" s="492">
        <f>SUM(X267:Y267)</f>
        <v>0</v>
      </c>
      <c r="AA267" s="492">
        <f>W267+Z267</f>
        <v>0</v>
      </c>
      <c r="AB267" s="179">
        <f t="shared" si="221"/>
        <v>0</v>
      </c>
      <c r="AC267" s="755">
        <f>ROUND(W267*2%,0)</f>
        <v>0</v>
      </c>
      <c r="AD267" s="492">
        <v>0</v>
      </c>
      <c r="AE267" s="492">
        <v>0</v>
      </c>
      <c r="AF267" s="492">
        <f t="shared" si="224"/>
        <v>0</v>
      </c>
      <c r="AG267" s="492">
        <f t="shared" si="225"/>
        <v>0</v>
      </c>
      <c r="AH267" s="507">
        <v>0</v>
      </c>
      <c r="AI267" s="507">
        <v>0</v>
      </c>
      <c r="AJ267" s="507">
        <v>0</v>
      </c>
      <c r="AK267" s="507">
        <v>0</v>
      </c>
      <c r="AL267" s="507">
        <v>0</v>
      </c>
      <c r="AM267" s="507">
        <v>0</v>
      </c>
      <c r="AN267" s="507">
        <v>0</v>
      </c>
      <c r="AO267" s="507">
        <f>AH267+AJ267+AK267+AM267</f>
        <v>0</v>
      </c>
      <c r="AP267" s="507">
        <f>AI267+AL267+AN267</f>
        <v>0</v>
      </c>
      <c r="AQ267" s="508">
        <f t="shared" si="226"/>
        <v>0</v>
      </c>
      <c r="AR267" s="505">
        <f>I267+AG267</f>
        <v>3295978</v>
      </c>
      <c r="AS267" s="492">
        <f>J267+W267</f>
        <v>2329430</v>
      </c>
      <c r="AT267" s="492">
        <f>K267+Z267</f>
        <v>74000</v>
      </c>
      <c r="AU267" s="492">
        <f>L267</f>
        <v>0</v>
      </c>
      <c r="AV267" s="492">
        <f t="shared" ref="AV267:AW269" si="281">M267+AB267</f>
        <v>812359</v>
      </c>
      <c r="AW267" s="492">
        <f t="shared" si="281"/>
        <v>46589</v>
      </c>
      <c r="AX267" s="492">
        <f>O267+AF267</f>
        <v>33600</v>
      </c>
      <c r="AY267" s="507">
        <f>P267+AQ267</f>
        <v>5.2698</v>
      </c>
      <c r="AZ267" s="507">
        <f t="shared" ref="AZ267:BA269" si="282">Q267+AO267</f>
        <v>3.87</v>
      </c>
      <c r="BA267" s="508">
        <f t="shared" si="282"/>
        <v>1.3998000000000002</v>
      </c>
    </row>
    <row r="268" spans="1:53" ht="14.1" customHeight="1" x14ac:dyDescent="0.2">
      <c r="A268" s="591">
        <v>56</v>
      </c>
      <c r="B268" s="592">
        <v>2401</v>
      </c>
      <c r="C268" s="593">
        <v>600079597</v>
      </c>
      <c r="D268" s="592">
        <v>72741538</v>
      </c>
      <c r="E268" s="594" t="s">
        <v>204</v>
      </c>
      <c r="F268" s="591">
        <v>3111</v>
      </c>
      <c r="G268" s="594" t="s">
        <v>91</v>
      </c>
      <c r="H268" s="595" t="s">
        <v>82</v>
      </c>
      <c r="I268" s="501">
        <v>306522</v>
      </c>
      <c r="J268" s="502">
        <v>224611</v>
      </c>
      <c r="K268" s="481">
        <v>0</v>
      </c>
      <c r="L268" s="481">
        <v>0</v>
      </c>
      <c r="M268" s="481">
        <v>75919</v>
      </c>
      <c r="N268" s="502">
        <v>4492</v>
      </c>
      <c r="O268" s="502">
        <v>1500</v>
      </c>
      <c r="P268" s="418">
        <v>0.62</v>
      </c>
      <c r="Q268" s="503">
        <v>0.62</v>
      </c>
      <c r="R268" s="504">
        <v>0</v>
      </c>
      <c r="S268" s="505">
        <v>0</v>
      </c>
      <c r="T268" s="492">
        <v>0</v>
      </c>
      <c r="U268" s="492">
        <v>0</v>
      </c>
      <c r="V268" s="492">
        <v>0</v>
      </c>
      <c r="W268" s="492">
        <f>SUM(S268:V268)</f>
        <v>0</v>
      </c>
      <c r="X268" s="492">
        <v>0</v>
      </c>
      <c r="Y268" s="492">
        <v>0</v>
      </c>
      <c r="Z268" s="492">
        <f>SUM(X268:Y268)</f>
        <v>0</v>
      </c>
      <c r="AA268" s="492">
        <f>W268+Z268</f>
        <v>0</v>
      </c>
      <c r="AB268" s="179">
        <f t="shared" si="221"/>
        <v>0</v>
      </c>
      <c r="AC268" s="755">
        <f>ROUND(W268*2%,0)</f>
        <v>0</v>
      </c>
      <c r="AD268" s="492">
        <v>0</v>
      </c>
      <c r="AE268" s="492">
        <v>0</v>
      </c>
      <c r="AF268" s="492">
        <f t="shared" si="224"/>
        <v>0</v>
      </c>
      <c r="AG268" s="492">
        <f t="shared" si="225"/>
        <v>0</v>
      </c>
      <c r="AH268" s="507">
        <v>0</v>
      </c>
      <c r="AI268" s="507">
        <v>0</v>
      </c>
      <c r="AJ268" s="507">
        <v>0</v>
      </c>
      <c r="AK268" s="507">
        <v>0</v>
      </c>
      <c r="AL268" s="507">
        <v>0</v>
      </c>
      <c r="AM268" s="507">
        <v>0</v>
      </c>
      <c r="AN268" s="507">
        <v>0</v>
      </c>
      <c r="AO268" s="507">
        <f>AH268+AJ268+AK268+AM268</f>
        <v>0</v>
      </c>
      <c r="AP268" s="507">
        <f>AI268+AL268+AN268</f>
        <v>0</v>
      </c>
      <c r="AQ268" s="508">
        <f t="shared" si="226"/>
        <v>0</v>
      </c>
      <c r="AR268" s="505">
        <f>I268+AG268</f>
        <v>306522</v>
      </c>
      <c r="AS268" s="492">
        <f>J268+W268</f>
        <v>224611</v>
      </c>
      <c r="AT268" s="492">
        <f>K268+Z268</f>
        <v>0</v>
      </c>
      <c r="AU268" s="492">
        <f>L268</f>
        <v>0</v>
      </c>
      <c r="AV268" s="492">
        <f t="shared" si="281"/>
        <v>75919</v>
      </c>
      <c r="AW268" s="492">
        <f t="shared" si="281"/>
        <v>4492</v>
      </c>
      <c r="AX268" s="492">
        <f>O268+AF268</f>
        <v>1500</v>
      </c>
      <c r="AY268" s="507">
        <f>P268+AQ268</f>
        <v>0.62</v>
      </c>
      <c r="AZ268" s="507">
        <f t="shared" si="282"/>
        <v>0.62</v>
      </c>
      <c r="BA268" s="508">
        <f t="shared" si="282"/>
        <v>0</v>
      </c>
    </row>
    <row r="269" spans="1:53" ht="14.1" customHeight="1" x14ac:dyDescent="0.2">
      <c r="A269" s="591">
        <v>56</v>
      </c>
      <c r="B269" s="592">
        <v>2401</v>
      </c>
      <c r="C269" s="593">
        <v>600079597</v>
      </c>
      <c r="D269" s="592">
        <v>72741538</v>
      </c>
      <c r="E269" s="594" t="s">
        <v>204</v>
      </c>
      <c r="F269" s="591">
        <v>3141</v>
      </c>
      <c r="G269" s="594" t="s">
        <v>88</v>
      </c>
      <c r="H269" s="595" t="s">
        <v>82</v>
      </c>
      <c r="I269" s="501">
        <v>601545</v>
      </c>
      <c r="J269" s="502">
        <v>440999</v>
      </c>
      <c r="K269" s="481">
        <v>0</v>
      </c>
      <c r="L269" s="481">
        <v>0</v>
      </c>
      <c r="M269" s="481">
        <v>149058</v>
      </c>
      <c r="N269" s="502">
        <v>8820</v>
      </c>
      <c r="O269" s="502">
        <v>2668</v>
      </c>
      <c r="P269" s="418">
        <v>1.5</v>
      </c>
      <c r="Q269" s="503">
        <v>0</v>
      </c>
      <c r="R269" s="504">
        <v>1.5</v>
      </c>
      <c r="S269" s="505">
        <v>0</v>
      </c>
      <c r="T269" s="492">
        <v>0</v>
      </c>
      <c r="U269" s="492">
        <v>-8980</v>
      </c>
      <c r="V269" s="492">
        <v>0</v>
      </c>
      <c r="W269" s="492">
        <f>SUM(S269:V269)</f>
        <v>-8980</v>
      </c>
      <c r="X269" s="492">
        <v>0</v>
      </c>
      <c r="Y269" s="492">
        <v>0</v>
      </c>
      <c r="Z269" s="492">
        <f>SUM(X269:Y269)</f>
        <v>0</v>
      </c>
      <c r="AA269" s="492">
        <f>W269+Z269</f>
        <v>-8980</v>
      </c>
      <c r="AB269" s="179">
        <f t="shared" ref="AB269:AB332" si="283">ROUND((W269+X269)*33.8%,0)</f>
        <v>-3035</v>
      </c>
      <c r="AC269" s="755">
        <f>ROUND(W269*2%,0)</f>
        <v>-180</v>
      </c>
      <c r="AD269" s="492">
        <v>0</v>
      </c>
      <c r="AE269" s="492">
        <v>0</v>
      </c>
      <c r="AF269" s="492">
        <f t="shared" si="224"/>
        <v>0</v>
      </c>
      <c r="AG269" s="492">
        <f t="shared" si="225"/>
        <v>-12195</v>
      </c>
      <c r="AH269" s="507">
        <v>0</v>
      </c>
      <c r="AI269" s="507">
        <v>0</v>
      </c>
      <c r="AJ269" s="507">
        <v>0</v>
      </c>
      <c r="AK269" s="507">
        <v>0</v>
      </c>
      <c r="AL269" s="507">
        <v>-0.03</v>
      </c>
      <c r="AM269" s="507">
        <v>0</v>
      </c>
      <c r="AN269" s="507">
        <v>0</v>
      </c>
      <c r="AO269" s="507">
        <f>AH269+AJ269+AK269+AM269</f>
        <v>0</v>
      </c>
      <c r="AP269" s="507">
        <f>AI269+AL269+AN269</f>
        <v>-0.03</v>
      </c>
      <c r="AQ269" s="508">
        <f t="shared" si="226"/>
        <v>-0.03</v>
      </c>
      <c r="AR269" s="505">
        <f>I269+AG269</f>
        <v>589350</v>
      </c>
      <c r="AS269" s="492">
        <f>J269+W269</f>
        <v>432019</v>
      </c>
      <c r="AT269" s="492">
        <f>K269+Z269</f>
        <v>0</v>
      </c>
      <c r="AU269" s="492">
        <f>L269</f>
        <v>0</v>
      </c>
      <c r="AV269" s="492">
        <f t="shared" si="281"/>
        <v>146023</v>
      </c>
      <c r="AW269" s="492">
        <f t="shared" si="281"/>
        <v>8640</v>
      </c>
      <c r="AX269" s="492">
        <f>O269+AF269</f>
        <v>2668</v>
      </c>
      <c r="AY269" s="507">
        <f>P269+AQ269</f>
        <v>1.47</v>
      </c>
      <c r="AZ269" s="507">
        <f t="shared" si="282"/>
        <v>0</v>
      </c>
      <c r="BA269" s="508">
        <f t="shared" si="282"/>
        <v>1.47</v>
      </c>
    </row>
    <row r="270" spans="1:53" ht="14.1" customHeight="1" x14ac:dyDescent="0.2">
      <c r="A270" s="182">
        <v>56</v>
      </c>
      <c r="B270" s="180">
        <v>2401</v>
      </c>
      <c r="C270" s="181">
        <v>600079597</v>
      </c>
      <c r="D270" s="180">
        <v>72741538</v>
      </c>
      <c r="E270" s="584" t="s">
        <v>205</v>
      </c>
      <c r="F270" s="182"/>
      <c r="G270" s="584"/>
      <c r="H270" s="585"/>
      <c r="I270" s="586">
        <v>4204045</v>
      </c>
      <c r="J270" s="587">
        <v>2995040</v>
      </c>
      <c r="K270" s="587">
        <v>74000</v>
      </c>
      <c r="L270" s="587">
        <v>0</v>
      </c>
      <c r="M270" s="587">
        <v>1037336</v>
      </c>
      <c r="N270" s="587">
        <v>59901</v>
      </c>
      <c r="O270" s="587">
        <v>37768</v>
      </c>
      <c r="P270" s="588">
        <v>7.3898000000000001</v>
      </c>
      <c r="Q270" s="588">
        <v>4.49</v>
      </c>
      <c r="R270" s="590">
        <v>2.8997999999999999</v>
      </c>
      <c r="S270" s="589">
        <f t="shared" ref="S270:BA270" si="284">SUM(S267:S269)</f>
        <v>0</v>
      </c>
      <c r="T270" s="587">
        <f t="shared" si="284"/>
        <v>0</v>
      </c>
      <c r="U270" s="587">
        <f t="shared" si="284"/>
        <v>-8980</v>
      </c>
      <c r="V270" s="587">
        <f t="shared" si="284"/>
        <v>0</v>
      </c>
      <c r="W270" s="587">
        <f t="shared" si="284"/>
        <v>-8980</v>
      </c>
      <c r="X270" s="587">
        <f t="shared" si="284"/>
        <v>0</v>
      </c>
      <c r="Y270" s="587">
        <f t="shared" si="284"/>
        <v>0</v>
      </c>
      <c r="Z270" s="587">
        <f t="shared" si="284"/>
        <v>0</v>
      </c>
      <c r="AA270" s="587">
        <f t="shared" si="284"/>
        <v>-8980</v>
      </c>
      <c r="AB270" s="587">
        <f t="shared" si="284"/>
        <v>-3035</v>
      </c>
      <c r="AC270" s="589">
        <f t="shared" si="284"/>
        <v>-180</v>
      </c>
      <c r="AD270" s="587">
        <f t="shared" si="284"/>
        <v>0</v>
      </c>
      <c r="AE270" s="587">
        <f t="shared" si="284"/>
        <v>0</v>
      </c>
      <c r="AF270" s="587">
        <f t="shared" si="284"/>
        <v>0</v>
      </c>
      <c r="AG270" s="587">
        <f t="shared" si="284"/>
        <v>-12195</v>
      </c>
      <c r="AH270" s="588">
        <f t="shared" si="284"/>
        <v>0</v>
      </c>
      <c r="AI270" s="588">
        <f t="shared" si="284"/>
        <v>0</v>
      </c>
      <c r="AJ270" s="588">
        <f t="shared" si="284"/>
        <v>0</v>
      </c>
      <c r="AK270" s="588">
        <f t="shared" ref="AK270:AL270" si="285">SUM(AK267:AK269)</f>
        <v>0</v>
      </c>
      <c r="AL270" s="588">
        <f t="shared" si="285"/>
        <v>-0.03</v>
      </c>
      <c r="AM270" s="588">
        <f t="shared" si="284"/>
        <v>0</v>
      </c>
      <c r="AN270" s="588">
        <f t="shared" si="284"/>
        <v>0</v>
      </c>
      <c r="AO270" s="588">
        <f t="shared" si="284"/>
        <v>0</v>
      </c>
      <c r="AP270" s="588">
        <f t="shared" si="284"/>
        <v>-0.03</v>
      </c>
      <c r="AQ270" s="590">
        <f t="shared" si="284"/>
        <v>-0.03</v>
      </c>
      <c r="AR270" s="589">
        <f t="shared" si="284"/>
        <v>4191850</v>
      </c>
      <c r="AS270" s="587">
        <f t="shared" si="284"/>
        <v>2986060</v>
      </c>
      <c r="AT270" s="587">
        <f t="shared" si="284"/>
        <v>74000</v>
      </c>
      <c r="AU270" s="587">
        <f t="shared" si="284"/>
        <v>0</v>
      </c>
      <c r="AV270" s="587">
        <f t="shared" si="284"/>
        <v>1034301</v>
      </c>
      <c r="AW270" s="587">
        <f t="shared" si="284"/>
        <v>59721</v>
      </c>
      <c r="AX270" s="587">
        <f t="shared" si="284"/>
        <v>37768</v>
      </c>
      <c r="AY270" s="588">
        <f t="shared" si="284"/>
        <v>7.3597999999999999</v>
      </c>
      <c r="AZ270" s="588">
        <f t="shared" si="284"/>
        <v>4.49</v>
      </c>
      <c r="BA270" s="590">
        <f t="shared" si="284"/>
        <v>2.8698000000000001</v>
      </c>
    </row>
    <row r="271" spans="1:53" ht="14.1" customHeight="1" x14ac:dyDescent="0.2">
      <c r="A271" s="591">
        <v>57</v>
      </c>
      <c r="B271" s="592">
        <v>2449</v>
      </c>
      <c r="C271" s="593">
        <v>650029348</v>
      </c>
      <c r="D271" s="592">
        <v>72742071</v>
      </c>
      <c r="E271" s="594" t="s">
        <v>206</v>
      </c>
      <c r="F271" s="591">
        <v>3111</v>
      </c>
      <c r="G271" s="594" t="s">
        <v>85</v>
      </c>
      <c r="H271" s="595" t="s">
        <v>86</v>
      </c>
      <c r="I271" s="501">
        <v>2917554</v>
      </c>
      <c r="J271" s="417">
        <v>2126255</v>
      </c>
      <c r="K271" s="526">
        <v>0</v>
      </c>
      <c r="L271" s="526">
        <v>0</v>
      </c>
      <c r="M271" s="481">
        <v>718674</v>
      </c>
      <c r="N271" s="502">
        <v>42525</v>
      </c>
      <c r="O271" s="417">
        <v>30100</v>
      </c>
      <c r="P271" s="418">
        <v>5.0217999999999998</v>
      </c>
      <c r="Q271" s="422">
        <v>4</v>
      </c>
      <c r="R271" s="692">
        <v>1.0218</v>
      </c>
      <c r="S271" s="505">
        <v>0</v>
      </c>
      <c r="T271" s="492">
        <v>0</v>
      </c>
      <c r="U271" s="492">
        <v>0</v>
      </c>
      <c r="V271" s="492">
        <v>0</v>
      </c>
      <c r="W271" s="492">
        <f t="shared" ref="W271:W276" si="286">SUM(S271:V271)</f>
        <v>0</v>
      </c>
      <c r="X271" s="492">
        <v>0</v>
      </c>
      <c r="Y271" s="492">
        <v>0</v>
      </c>
      <c r="Z271" s="492">
        <f t="shared" ref="Z271:Z276" si="287">SUM(X271:Y271)</f>
        <v>0</v>
      </c>
      <c r="AA271" s="492">
        <f t="shared" ref="AA271:AA276" si="288">W271+Z271</f>
        <v>0</v>
      </c>
      <c r="AB271" s="179">
        <f t="shared" si="283"/>
        <v>0</v>
      </c>
      <c r="AC271" s="755">
        <f t="shared" ref="AC271:AC276" si="289">ROUND(W271*2%,0)</f>
        <v>0</v>
      </c>
      <c r="AD271" s="492">
        <v>0</v>
      </c>
      <c r="AE271" s="492">
        <v>0</v>
      </c>
      <c r="AF271" s="492">
        <f t="shared" ref="AF271:AF334" si="290">SUM(AD271:AE271)</f>
        <v>0</v>
      </c>
      <c r="AG271" s="492">
        <f t="shared" ref="AG271:AG334" si="291">AA271+AB271+AC271+AF271</f>
        <v>0</v>
      </c>
      <c r="AH271" s="507">
        <v>0</v>
      </c>
      <c r="AI271" s="507">
        <v>0</v>
      </c>
      <c r="AJ271" s="507">
        <v>0</v>
      </c>
      <c r="AK271" s="507">
        <v>0</v>
      </c>
      <c r="AL271" s="507">
        <v>0</v>
      </c>
      <c r="AM271" s="507">
        <v>0</v>
      </c>
      <c r="AN271" s="507">
        <v>0</v>
      </c>
      <c r="AO271" s="507">
        <f t="shared" ref="AO271:AO276" si="292">AH271+AJ271+AK271+AM271</f>
        <v>0</v>
      </c>
      <c r="AP271" s="507">
        <f t="shared" ref="AP271:AP276" si="293">AI271+AL271+AN271</f>
        <v>0</v>
      </c>
      <c r="AQ271" s="508">
        <f t="shared" ref="AQ271:AQ334" si="294">SUM(AO271:AP271)</f>
        <v>0</v>
      </c>
      <c r="AR271" s="505">
        <f t="shared" ref="AR271:AR276" si="295">I271+AG271</f>
        <v>2917554</v>
      </c>
      <c r="AS271" s="492">
        <f t="shared" ref="AS271:AS276" si="296">J271+W271</f>
        <v>2126255</v>
      </c>
      <c r="AT271" s="492">
        <f t="shared" ref="AT271:AT276" si="297">K271+Z271</f>
        <v>0</v>
      </c>
      <c r="AU271" s="492">
        <f t="shared" ref="AU271:AU276" si="298">L271</f>
        <v>0</v>
      </c>
      <c r="AV271" s="492">
        <f t="shared" ref="AV271:AW276" si="299">M271+AB271</f>
        <v>718674</v>
      </c>
      <c r="AW271" s="492">
        <f t="shared" si="299"/>
        <v>42525</v>
      </c>
      <c r="AX271" s="492">
        <f t="shared" ref="AX271:AX276" si="300">O271+AF271</f>
        <v>30100</v>
      </c>
      <c r="AY271" s="507">
        <f t="shared" ref="AY271:AY276" si="301">P271+AQ271</f>
        <v>5.0217999999999998</v>
      </c>
      <c r="AZ271" s="507">
        <f t="shared" ref="AZ271:BA276" si="302">Q271+AO271</f>
        <v>4</v>
      </c>
      <c r="BA271" s="508">
        <f t="shared" si="302"/>
        <v>1.0218</v>
      </c>
    </row>
    <row r="272" spans="1:53" ht="14.1" customHeight="1" x14ac:dyDescent="0.2">
      <c r="A272" s="591">
        <v>57</v>
      </c>
      <c r="B272" s="592">
        <v>2449</v>
      </c>
      <c r="C272" s="593">
        <v>650029348</v>
      </c>
      <c r="D272" s="592">
        <v>72742071</v>
      </c>
      <c r="E272" s="594" t="s">
        <v>206</v>
      </c>
      <c r="F272" s="591">
        <v>3117</v>
      </c>
      <c r="G272" s="594" t="s">
        <v>148</v>
      </c>
      <c r="H272" s="595" t="s">
        <v>86</v>
      </c>
      <c r="I272" s="501">
        <v>4310269</v>
      </c>
      <c r="J272" s="417">
        <v>2986499</v>
      </c>
      <c r="K272" s="526">
        <v>82252</v>
      </c>
      <c r="L272" s="526">
        <v>7252</v>
      </c>
      <c r="M272" s="481">
        <v>1034787</v>
      </c>
      <c r="N272" s="502">
        <v>59731</v>
      </c>
      <c r="O272" s="417">
        <v>147000</v>
      </c>
      <c r="P272" s="418">
        <v>6.4915000000000003</v>
      </c>
      <c r="Q272" s="422">
        <v>4</v>
      </c>
      <c r="R272" s="692">
        <v>2.4914999999999998</v>
      </c>
      <c r="S272" s="505">
        <v>0</v>
      </c>
      <c r="T272" s="492">
        <v>0</v>
      </c>
      <c r="U272" s="492">
        <v>0</v>
      </c>
      <c r="V272" s="492">
        <v>0</v>
      </c>
      <c r="W272" s="492">
        <f t="shared" si="286"/>
        <v>0</v>
      </c>
      <c r="X272" s="492">
        <v>0</v>
      </c>
      <c r="Y272" s="492">
        <v>0</v>
      </c>
      <c r="Z272" s="492">
        <f t="shared" si="287"/>
        <v>0</v>
      </c>
      <c r="AA272" s="492">
        <f t="shared" si="288"/>
        <v>0</v>
      </c>
      <c r="AB272" s="179">
        <f t="shared" si="283"/>
        <v>0</v>
      </c>
      <c r="AC272" s="755">
        <f t="shared" si="289"/>
        <v>0</v>
      </c>
      <c r="AD272" s="492">
        <v>0</v>
      </c>
      <c r="AE272" s="492">
        <v>0</v>
      </c>
      <c r="AF272" s="492">
        <f t="shared" si="290"/>
        <v>0</v>
      </c>
      <c r="AG272" s="492">
        <f t="shared" si="291"/>
        <v>0</v>
      </c>
      <c r="AH272" s="507">
        <v>0</v>
      </c>
      <c r="AI272" s="507">
        <v>0</v>
      </c>
      <c r="AJ272" s="507">
        <v>0</v>
      </c>
      <c r="AK272" s="507">
        <v>0</v>
      </c>
      <c r="AL272" s="507">
        <v>0</v>
      </c>
      <c r="AM272" s="507">
        <v>0</v>
      </c>
      <c r="AN272" s="507">
        <v>0</v>
      </c>
      <c r="AO272" s="507">
        <f t="shared" si="292"/>
        <v>0</v>
      </c>
      <c r="AP272" s="507">
        <f t="shared" si="293"/>
        <v>0</v>
      </c>
      <c r="AQ272" s="508">
        <f t="shared" si="294"/>
        <v>0</v>
      </c>
      <c r="AR272" s="505">
        <f t="shared" si="295"/>
        <v>4310269</v>
      </c>
      <c r="AS272" s="492">
        <f t="shared" si="296"/>
        <v>2986499</v>
      </c>
      <c r="AT272" s="492">
        <f t="shared" si="297"/>
        <v>82252</v>
      </c>
      <c r="AU272" s="492">
        <f t="shared" si="298"/>
        <v>7252</v>
      </c>
      <c r="AV272" s="492">
        <f t="shared" si="299"/>
        <v>1034787</v>
      </c>
      <c r="AW272" s="492">
        <f t="shared" si="299"/>
        <v>59731</v>
      </c>
      <c r="AX272" s="492">
        <f t="shared" si="300"/>
        <v>147000</v>
      </c>
      <c r="AY272" s="507">
        <f t="shared" si="301"/>
        <v>6.4915000000000003</v>
      </c>
      <c r="AZ272" s="507">
        <f t="shared" si="302"/>
        <v>4</v>
      </c>
      <c r="BA272" s="508">
        <f t="shared" si="302"/>
        <v>2.4914999999999998</v>
      </c>
    </row>
    <row r="273" spans="1:53" ht="14.1" customHeight="1" x14ac:dyDescent="0.2">
      <c r="A273" s="591">
        <v>57</v>
      </c>
      <c r="B273" s="592">
        <v>2449</v>
      </c>
      <c r="C273" s="593">
        <v>650029348</v>
      </c>
      <c r="D273" s="592">
        <v>72742071</v>
      </c>
      <c r="E273" s="594" t="s">
        <v>206</v>
      </c>
      <c r="F273" s="591">
        <v>3117</v>
      </c>
      <c r="G273" s="210" t="s">
        <v>91</v>
      </c>
      <c r="H273" s="595" t="s">
        <v>82</v>
      </c>
      <c r="I273" s="501">
        <v>666535</v>
      </c>
      <c r="J273" s="502">
        <v>481800</v>
      </c>
      <c r="K273" s="481">
        <v>0</v>
      </c>
      <c r="L273" s="481">
        <v>0</v>
      </c>
      <c r="M273" s="481">
        <v>162849</v>
      </c>
      <c r="N273" s="502">
        <v>9636</v>
      </c>
      <c r="O273" s="502">
        <v>12250</v>
      </c>
      <c r="P273" s="418">
        <v>1.58</v>
      </c>
      <c r="Q273" s="503">
        <v>1.58</v>
      </c>
      <c r="R273" s="504">
        <v>0</v>
      </c>
      <c r="S273" s="505">
        <v>0</v>
      </c>
      <c r="T273" s="492">
        <v>0</v>
      </c>
      <c r="U273" s="492">
        <v>0</v>
      </c>
      <c r="V273" s="492">
        <v>0</v>
      </c>
      <c r="W273" s="492">
        <f t="shared" si="286"/>
        <v>0</v>
      </c>
      <c r="X273" s="492">
        <v>0</v>
      </c>
      <c r="Y273" s="492">
        <v>0</v>
      </c>
      <c r="Z273" s="492">
        <f t="shared" si="287"/>
        <v>0</v>
      </c>
      <c r="AA273" s="492">
        <f t="shared" si="288"/>
        <v>0</v>
      </c>
      <c r="AB273" s="179">
        <f t="shared" si="283"/>
        <v>0</v>
      </c>
      <c r="AC273" s="755">
        <f t="shared" si="289"/>
        <v>0</v>
      </c>
      <c r="AD273" s="492">
        <v>0</v>
      </c>
      <c r="AE273" s="492">
        <v>0</v>
      </c>
      <c r="AF273" s="492">
        <f t="shared" si="290"/>
        <v>0</v>
      </c>
      <c r="AG273" s="492">
        <f t="shared" si="291"/>
        <v>0</v>
      </c>
      <c r="AH273" s="507">
        <v>0</v>
      </c>
      <c r="AI273" s="507">
        <v>0</v>
      </c>
      <c r="AJ273" s="507">
        <v>0</v>
      </c>
      <c r="AK273" s="507">
        <v>0</v>
      </c>
      <c r="AL273" s="507">
        <v>0</v>
      </c>
      <c r="AM273" s="507">
        <v>0</v>
      </c>
      <c r="AN273" s="507">
        <v>0</v>
      </c>
      <c r="AO273" s="507">
        <f t="shared" si="292"/>
        <v>0</v>
      </c>
      <c r="AP273" s="507">
        <f t="shared" si="293"/>
        <v>0</v>
      </c>
      <c r="AQ273" s="508">
        <f t="shared" si="294"/>
        <v>0</v>
      </c>
      <c r="AR273" s="505">
        <f t="shared" si="295"/>
        <v>666535</v>
      </c>
      <c r="AS273" s="492">
        <f t="shared" si="296"/>
        <v>481800</v>
      </c>
      <c r="AT273" s="492">
        <f t="shared" si="297"/>
        <v>0</v>
      </c>
      <c r="AU273" s="492">
        <f t="shared" si="298"/>
        <v>0</v>
      </c>
      <c r="AV273" s="492">
        <f t="shared" si="299"/>
        <v>162849</v>
      </c>
      <c r="AW273" s="492">
        <f t="shared" si="299"/>
        <v>9636</v>
      </c>
      <c r="AX273" s="492">
        <f t="shared" si="300"/>
        <v>12250</v>
      </c>
      <c r="AY273" s="507">
        <f t="shared" si="301"/>
        <v>1.58</v>
      </c>
      <c r="AZ273" s="507">
        <f t="shared" si="302"/>
        <v>1.58</v>
      </c>
      <c r="BA273" s="508">
        <f t="shared" si="302"/>
        <v>0</v>
      </c>
    </row>
    <row r="274" spans="1:53" ht="14.1" customHeight="1" x14ac:dyDescent="0.2">
      <c r="A274" s="591">
        <v>57</v>
      </c>
      <c r="B274" s="592">
        <v>2449</v>
      </c>
      <c r="C274" s="593">
        <v>650029348</v>
      </c>
      <c r="D274" s="592">
        <v>72742071</v>
      </c>
      <c r="E274" s="594" t="s">
        <v>206</v>
      </c>
      <c r="F274" s="591">
        <v>3141</v>
      </c>
      <c r="G274" s="594" t="s">
        <v>88</v>
      </c>
      <c r="H274" s="595" t="s">
        <v>82</v>
      </c>
      <c r="I274" s="501">
        <v>1063726</v>
      </c>
      <c r="J274" s="502">
        <v>779331</v>
      </c>
      <c r="K274" s="481">
        <v>0</v>
      </c>
      <c r="L274" s="481">
        <v>0</v>
      </c>
      <c r="M274" s="481">
        <v>263414</v>
      </c>
      <c r="N274" s="502">
        <v>15587</v>
      </c>
      <c r="O274" s="502">
        <v>5394</v>
      </c>
      <c r="P274" s="418">
        <v>2.65</v>
      </c>
      <c r="Q274" s="503">
        <v>0</v>
      </c>
      <c r="R274" s="504">
        <v>2.65</v>
      </c>
      <c r="S274" s="505">
        <v>0</v>
      </c>
      <c r="T274" s="492">
        <v>0</v>
      </c>
      <c r="U274" s="492">
        <v>4711</v>
      </c>
      <c r="V274" s="492">
        <v>0</v>
      </c>
      <c r="W274" s="492">
        <f t="shared" si="286"/>
        <v>4711</v>
      </c>
      <c r="X274" s="492">
        <v>0</v>
      </c>
      <c r="Y274" s="492">
        <v>0</v>
      </c>
      <c r="Z274" s="492">
        <f t="shared" si="287"/>
        <v>0</v>
      </c>
      <c r="AA274" s="492">
        <f t="shared" si="288"/>
        <v>4711</v>
      </c>
      <c r="AB274" s="179">
        <f t="shared" si="283"/>
        <v>1592</v>
      </c>
      <c r="AC274" s="755">
        <f t="shared" si="289"/>
        <v>94</v>
      </c>
      <c r="AD274" s="492">
        <v>0</v>
      </c>
      <c r="AE274" s="492">
        <v>0</v>
      </c>
      <c r="AF274" s="492">
        <f t="shared" si="290"/>
        <v>0</v>
      </c>
      <c r="AG274" s="492">
        <f t="shared" si="291"/>
        <v>6397</v>
      </c>
      <c r="AH274" s="507">
        <v>0</v>
      </c>
      <c r="AI274" s="507">
        <v>0</v>
      </c>
      <c r="AJ274" s="507">
        <v>0</v>
      </c>
      <c r="AK274" s="507">
        <v>0</v>
      </c>
      <c r="AL274" s="507">
        <v>0.02</v>
      </c>
      <c r="AM274" s="507">
        <v>0</v>
      </c>
      <c r="AN274" s="507">
        <v>0</v>
      </c>
      <c r="AO274" s="507">
        <f t="shared" si="292"/>
        <v>0</v>
      </c>
      <c r="AP274" s="507">
        <f t="shared" si="293"/>
        <v>0.02</v>
      </c>
      <c r="AQ274" s="508">
        <f t="shared" si="294"/>
        <v>0.02</v>
      </c>
      <c r="AR274" s="505">
        <f t="shared" si="295"/>
        <v>1070123</v>
      </c>
      <c r="AS274" s="492">
        <f t="shared" si="296"/>
        <v>784042</v>
      </c>
      <c r="AT274" s="492">
        <f t="shared" si="297"/>
        <v>0</v>
      </c>
      <c r="AU274" s="492">
        <f t="shared" si="298"/>
        <v>0</v>
      </c>
      <c r="AV274" s="492">
        <f t="shared" si="299"/>
        <v>265006</v>
      </c>
      <c r="AW274" s="492">
        <f t="shared" si="299"/>
        <v>15681</v>
      </c>
      <c r="AX274" s="492">
        <f t="shared" si="300"/>
        <v>5394</v>
      </c>
      <c r="AY274" s="507">
        <f t="shared" si="301"/>
        <v>2.67</v>
      </c>
      <c r="AZ274" s="507">
        <f t="shared" si="302"/>
        <v>0</v>
      </c>
      <c r="BA274" s="508">
        <f t="shared" si="302"/>
        <v>2.67</v>
      </c>
    </row>
    <row r="275" spans="1:53" ht="14.1" customHeight="1" x14ac:dyDescent="0.2">
      <c r="A275" s="591">
        <v>57</v>
      </c>
      <c r="B275" s="592">
        <v>2449</v>
      </c>
      <c r="C275" s="593">
        <v>650029348</v>
      </c>
      <c r="D275" s="592">
        <v>72742071</v>
      </c>
      <c r="E275" s="594" t="s">
        <v>206</v>
      </c>
      <c r="F275" s="591">
        <v>3143</v>
      </c>
      <c r="G275" s="210" t="s">
        <v>149</v>
      </c>
      <c r="H275" s="595" t="s">
        <v>86</v>
      </c>
      <c r="I275" s="501">
        <v>668779</v>
      </c>
      <c r="J275" s="417">
        <v>492474</v>
      </c>
      <c r="K275" s="526">
        <v>0</v>
      </c>
      <c r="L275" s="526">
        <v>0</v>
      </c>
      <c r="M275" s="481">
        <v>166456</v>
      </c>
      <c r="N275" s="502">
        <v>9849</v>
      </c>
      <c r="O275" s="502">
        <v>0</v>
      </c>
      <c r="P275" s="418">
        <v>1</v>
      </c>
      <c r="Q275" s="422">
        <v>1</v>
      </c>
      <c r="R275" s="504">
        <v>0</v>
      </c>
      <c r="S275" s="505">
        <v>0</v>
      </c>
      <c r="T275" s="492">
        <v>0</v>
      </c>
      <c r="U275" s="492">
        <v>0</v>
      </c>
      <c r="V275" s="492">
        <v>0</v>
      </c>
      <c r="W275" s="492">
        <f t="shared" si="286"/>
        <v>0</v>
      </c>
      <c r="X275" s="492">
        <v>0</v>
      </c>
      <c r="Y275" s="492">
        <v>0</v>
      </c>
      <c r="Z275" s="492">
        <f t="shared" si="287"/>
        <v>0</v>
      </c>
      <c r="AA275" s="492">
        <f t="shared" si="288"/>
        <v>0</v>
      </c>
      <c r="AB275" s="179">
        <f t="shared" si="283"/>
        <v>0</v>
      </c>
      <c r="AC275" s="755">
        <f t="shared" si="289"/>
        <v>0</v>
      </c>
      <c r="AD275" s="492">
        <v>0</v>
      </c>
      <c r="AE275" s="492">
        <v>0</v>
      </c>
      <c r="AF275" s="492">
        <f t="shared" si="290"/>
        <v>0</v>
      </c>
      <c r="AG275" s="492">
        <f t="shared" si="291"/>
        <v>0</v>
      </c>
      <c r="AH275" s="507">
        <v>0</v>
      </c>
      <c r="AI275" s="507">
        <v>0</v>
      </c>
      <c r="AJ275" s="507">
        <v>0</v>
      </c>
      <c r="AK275" s="507">
        <v>0</v>
      </c>
      <c r="AL275" s="507">
        <v>0</v>
      </c>
      <c r="AM275" s="507">
        <v>0</v>
      </c>
      <c r="AN275" s="507">
        <v>0</v>
      </c>
      <c r="AO275" s="507">
        <f t="shared" si="292"/>
        <v>0</v>
      </c>
      <c r="AP275" s="507">
        <f t="shared" si="293"/>
        <v>0</v>
      </c>
      <c r="AQ275" s="508">
        <f t="shared" si="294"/>
        <v>0</v>
      </c>
      <c r="AR275" s="505">
        <f t="shared" si="295"/>
        <v>668779</v>
      </c>
      <c r="AS275" s="492">
        <f t="shared" si="296"/>
        <v>492474</v>
      </c>
      <c r="AT275" s="492">
        <f t="shared" si="297"/>
        <v>0</v>
      </c>
      <c r="AU275" s="492">
        <f t="shared" si="298"/>
        <v>0</v>
      </c>
      <c r="AV275" s="492">
        <f t="shared" si="299"/>
        <v>166456</v>
      </c>
      <c r="AW275" s="492">
        <f t="shared" si="299"/>
        <v>9849</v>
      </c>
      <c r="AX275" s="492">
        <f t="shared" si="300"/>
        <v>0</v>
      </c>
      <c r="AY275" s="507">
        <f t="shared" si="301"/>
        <v>1</v>
      </c>
      <c r="AZ275" s="507">
        <f t="shared" si="302"/>
        <v>1</v>
      </c>
      <c r="BA275" s="508">
        <f t="shared" si="302"/>
        <v>0</v>
      </c>
    </row>
    <row r="276" spans="1:53" ht="14.1" customHeight="1" x14ac:dyDescent="0.2">
      <c r="A276" s="591">
        <v>57</v>
      </c>
      <c r="B276" s="592">
        <v>2449</v>
      </c>
      <c r="C276" s="593">
        <v>650029348</v>
      </c>
      <c r="D276" s="592">
        <v>72742071</v>
      </c>
      <c r="E276" s="594" t="s">
        <v>206</v>
      </c>
      <c r="F276" s="591">
        <v>3143</v>
      </c>
      <c r="G276" s="210" t="s">
        <v>150</v>
      </c>
      <c r="H276" s="595" t="s">
        <v>82</v>
      </c>
      <c r="I276" s="501">
        <v>21066</v>
      </c>
      <c r="J276" s="502">
        <v>14850</v>
      </c>
      <c r="K276" s="481">
        <v>0</v>
      </c>
      <c r="L276" s="481">
        <v>0</v>
      </c>
      <c r="M276" s="481">
        <v>5019</v>
      </c>
      <c r="N276" s="502">
        <v>297</v>
      </c>
      <c r="O276" s="502">
        <v>900</v>
      </c>
      <c r="P276" s="418">
        <v>0.06</v>
      </c>
      <c r="Q276" s="503">
        <v>0</v>
      </c>
      <c r="R276" s="504">
        <v>0.06</v>
      </c>
      <c r="S276" s="505">
        <v>0</v>
      </c>
      <c r="T276" s="492">
        <v>0</v>
      </c>
      <c r="U276" s="492">
        <v>0</v>
      </c>
      <c r="V276" s="492">
        <v>0</v>
      </c>
      <c r="W276" s="492">
        <f t="shared" si="286"/>
        <v>0</v>
      </c>
      <c r="X276" s="492">
        <v>0</v>
      </c>
      <c r="Y276" s="492">
        <v>0</v>
      </c>
      <c r="Z276" s="492">
        <f t="shared" si="287"/>
        <v>0</v>
      </c>
      <c r="AA276" s="492">
        <f t="shared" si="288"/>
        <v>0</v>
      </c>
      <c r="AB276" s="179">
        <f t="shared" si="283"/>
        <v>0</v>
      </c>
      <c r="AC276" s="755">
        <f t="shared" si="289"/>
        <v>0</v>
      </c>
      <c r="AD276" s="492">
        <v>0</v>
      </c>
      <c r="AE276" s="492">
        <v>0</v>
      </c>
      <c r="AF276" s="492">
        <f t="shared" si="290"/>
        <v>0</v>
      </c>
      <c r="AG276" s="492">
        <f t="shared" si="291"/>
        <v>0</v>
      </c>
      <c r="AH276" s="507">
        <v>0</v>
      </c>
      <c r="AI276" s="507">
        <v>0</v>
      </c>
      <c r="AJ276" s="507">
        <v>0</v>
      </c>
      <c r="AK276" s="507">
        <v>0</v>
      </c>
      <c r="AL276" s="507">
        <v>0</v>
      </c>
      <c r="AM276" s="507">
        <v>0</v>
      </c>
      <c r="AN276" s="507">
        <v>0</v>
      </c>
      <c r="AO276" s="507">
        <f t="shared" si="292"/>
        <v>0</v>
      </c>
      <c r="AP276" s="507">
        <f t="shared" si="293"/>
        <v>0</v>
      </c>
      <c r="AQ276" s="508">
        <f t="shared" si="294"/>
        <v>0</v>
      </c>
      <c r="AR276" s="505">
        <f t="shared" si="295"/>
        <v>21066</v>
      </c>
      <c r="AS276" s="492">
        <f t="shared" si="296"/>
        <v>14850</v>
      </c>
      <c r="AT276" s="492">
        <f t="shared" si="297"/>
        <v>0</v>
      </c>
      <c r="AU276" s="492">
        <f t="shared" si="298"/>
        <v>0</v>
      </c>
      <c r="AV276" s="492">
        <f t="shared" si="299"/>
        <v>5019</v>
      </c>
      <c r="AW276" s="492">
        <f t="shared" si="299"/>
        <v>297</v>
      </c>
      <c r="AX276" s="492">
        <f t="shared" si="300"/>
        <v>900</v>
      </c>
      <c r="AY276" s="507">
        <f t="shared" si="301"/>
        <v>0.06</v>
      </c>
      <c r="AZ276" s="507">
        <f t="shared" si="302"/>
        <v>0</v>
      </c>
      <c r="BA276" s="508">
        <f t="shared" si="302"/>
        <v>0.06</v>
      </c>
    </row>
    <row r="277" spans="1:53" ht="14.1" customHeight="1" x14ac:dyDescent="0.2">
      <c r="A277" s="182">
        <v>57</v>
      </c>
      <c r="B277" s="180">
        <v>2449</v>
      </c>
      <c r="C277" s="181">
        <v>650029348</v>
      </c>
      <c r="D277" s="180">
        <v>72742071</v>
      </c>
      <c r="E277" s="584" t="s">
        <v>207</v>
      </c>
      <c r="F277" s="182"/>
      <c r="G277" s="584"/>
      <c r="H277" s="585"/>
      <c r="I277" s="586">
        <v>9647929</v>
      </c>
      <c r="J277" s="587">
        <v>6881209</v>
      </c>
      <c r="K277" s="587">
        <v>82252</v>
      </c>
      <c r="L277" s="587">
        <v>7252</v>
      </c>
      <c r="M277" s="587">
        <v>2351199</v>
      </c>
      <c r="N277" s="587">
        <v>137625</v>
      </c>
      <c r="O277" s="587">
        <v>195644</v>
      </c>
      <c r="P277" s="588">
        <v>16.8033</v>
      </c>
      <c r="Q277" s="588">
        <v>10.58</v>
      </c>
      <c r="R277" s="590">
        <v>6.2232999999999992</v>
      </c>
      <c r="S277" s="589">
        <f t="shared" ref="S277:BA277" si="303">SUM(S271:S276)</f>
        <v>0</v>
      </c>
      <c r="T277" s="587">
        <f t="shared" si="303"/>
        <v>0</v>
      </c>
      <c r="U277" s="587">
        <f t="shared" si="303"/>
        <v>4711</v>
      </c>
      <c r="V277" s="587">
        <f t="shared" si="303"/>
        <v>0</v>
      </c>
      <c r="W277" s="587">
        <f t="shared" si="303"/>
        <v>4711</v>
      </c>
      <c r="X277" s="587">
        <f t="shared" si="303"/>
        <v>0</v>
      </c>
      <c r="Y277" s="587">
        <f t="shared" si="303"/>
        <v>0</v>
      </c>
      <c r="Z277" s="587">
        <f t="shared" si="303"/>
        <v>0</v>
      </c>
      <c r="AA277" s="587">
        <f t="shared" si="303"/>
        <v>4711</v>
      </c>
      <c r="AB277" s="587">
        <f t="shared" si="303"/>
        <v>1592</v>
      </c>
      <c r="AC277" s="589">
        <f t="shared" si="303"/>
        <v>94</v>
      </c>
      <c r="AD277" s="587">
        <f t="shared" si="303"/>
        <v>0</v>
      </c>
      <c r="AE277" s="587">
        <f t="shared" si="303"/>
        <v>0</v>
      </c>
      <c r="AF277" s="587">
        <f t="shared" si="303"/>
        <v>0</v>
      </c>
      <c r="AG277" s="587">
        <f t="shared" si="303"/>
        <v>6397</v>
      </c>
      <c r="AH277" s="588">
        <f t="shared" si="303"/>
        <v>0</v>
      </c>
      <c r="AI277" s="588">
        <f t="shared" si="303"/>
        <v>0</v>
      </c>
      <c r="AJ277" s="588">
        <f t="shared" si="303"/>
        <v>0</v>
      </c>
      <c r="AK277" s="588">
        <f t="shared" ref="AK277:AL277" si="304">SUM(AK271:AK276)</f>
        <v>0</v>
      </c>
      <c r="AL277" s="588">
        <f t="shared" si="304"/>
        <v>0.02</v>
      </c>
      <c r="AM277" s="588">
        <f t="shared" si="303"/>
        <v>0</v>
      </c>
      <c r="AN277" s="588">
        <f t="shared" si="303"/>
        <v>0</v>
      </c>
      <c r="AO277" s="588">
        <f t="shared" si="303"/>
        <v>0</v>
      </c>
      <c r="AP277" s="588">
        <f t="shared" si="303"/>
        <v>0.02</v>
      </c>
      <c r="AQ277" s="590">
        <f t="shared" si="303"/>
        <v>0.02</v>
      </c>
      <c r="AR277" s="589">
        <f t="shared" si="303"/>
        <v>9654326</v>
      </c>
      <c r="AS277" s="587">
        <f t="shared" si="303"/>
        <v>6885920</v>
      </c>
      <c r="AT277" s="587">
        <f t="shared" si="303"/>
        <v>82252</v>
      </c>
      <c r="AU277" s="587">
        <f t="shared" si="303"/>
        <v>7252</v>
      </c>
      <c r="AV277" s="587">
        <f t="shared" si="303"/>
        <v>2352791</v>
      </c>
      <c r="AW277" s="587">
        <f t="shared" si="303"/>
        <v>137719</v>
      </c>
      <c r="AX277" s="587">
        <f t="shared" si="303"/>
        <v>195644</v>
      </c>
      <c r="AY277" s="588">
        <f t="shared" si="303"/>
        <v>16.8233</v>
      </c>
      <c r="AZ277" s="588">
        <f t="shared" si="303"/>
        <v>10.58</v>
      </c>
      <c r="BA277" s="590">
        <f t="shared" si="303"/>
        <v>6.2432999999999996</v>
      </c>
    </row>
    <row r="278" spans="1:53" ht="14.1" customHeight="1" x14ac:dyDescent="0.2">
      <c r="A278" s="591">
        <v>58</v>
      </c>
      <c r="B278" s="592">
        <v>2318</v>
      </c>
      <c r="C278" s="593">
        <v>600079546</v>
      </c>
      <c r="D278" s="592">
        <v>70695253</v>
      </c>
      <c r="E278" s="594" t="s">
        <v>208</v>
      </c>
      <c r="F278" s="591">
        <v>3111</v>
      </c>
      <c r="G278" s="594" t="s">
        <v>85</v>
      </c>
      <c r="H278" s="595" t="s">
        <v>86</v>
      </c>
      <c r="I278" s="501">
        <v>6356149</v>
      </c>
      <c r="J278" s="417">
        <v>4616802</v>
      </c>
      <c r="K278" s="526">
        <v>9104</v>
      </c>
      <c r="L278" s="526">
        <v>0</v>
      </c>
      <c r="M278" s="481">
        <v>1563557</v>
      </c>
      <c r="N278" s="502">
        <v>92336</v>
      </c>
      <c r="O278" s="417">
        <v>74350</v>
      </c>
      <c r="P278" s="418">
        <v>10.9252</v>
      </c>
      <c r="Q278" s="422">
        <v>8</v>
      </c>
      <c r="R278" s="692">
        <v>2.9251999999999998</v>
      </c>
      <c r="S278" s="505">
        <v>0</v>
      </c>
      <c r="T278" s="492">
        <v>0</v>
      </c>
      <c r="U278" s="492">
        <v>0</v>
      </c>
      <c r="V278" s="492">
        <v>0</v>
      </c>
      <c r="W278" s="492">
        <f>SUM(S278:V278)</f>
        <v>0</v>
      </c>
      <c r="X278" s="492">
        <v>0</v>
      </c>
      <c r="Y278" s="492">
        <v>0</v>
      </c>
      <c r="Z278" s="492">
        <f>SUM(X278:Y278)</f>
        <v>0</v>
      </c>
      <c r="AA278" s="492">
        <f>W278+Z278</f>
        <v>0</v>
      </c>
      <c r="AB278" s="179">
        <f t="shared" si="283"/>
        <v>0</v>
      </c>
      <c r="AC278" s="755">
        <f>ROUND(W278*2%,0)</f>
        <v>0</v>
      </c>
      <c r="AD278" s="492">
        <v>0</v>
      </c>
      <c r="AE278" s="492">
        <v>0</v>
      </c>
      <c r="AF278" s="492">
        <f t="shared" si="290"/>
        <v>0</v>
      </c>
      <c r="AG278" s="492">
        <f t="shared" si="291"/>
        <v>0</v>
      </c>
      <c r="AH278" s="507">
        <v>0</v>
      </c>
      <c r="AI278" s="507">
        <v>0</v>
      </c>
      <c r="AJ278" s="507">
        <v>0</v>
      </c>
      <c r="AK278" s="507">
        <v>0</v>
      </c>
      <c r="AL278" s="507">
        <v>0</v>
      </c>
      <c r="AM278" s="507">
        <v>0</v>
      </c>
      <c r="AN278" s="507">
        <v>0</v>
      </c>
      <c r="AO278" s="507">
        <f>AH278+AJ278+AK278+AM278</f>
        <v>0</v>
      </c>
      <c r="AP278" s="507">
        <f>AI278+AL278+AN278</f>
        <v>0</v>
      </c>
      <c r="AQ278" s="508">
        <f t="shared" si="294"/>
        <v>0</v>
      </c>
      <c r="AR278" s="505">
        <f>I278+AG278</f>
        <v>6356149</v>
      </c>
      <c r="AS278" s="492">
        <f>J278+W278</f>
        <v>4616802</v>
      </c>
      <c r="AT278" s="492">
        <f>K278+Z278</f>
        <v>9104</v>
      </c>
      <c r="AU278" s="492">
        <f>L278</f>
        <v>0</v>
      </c>
      <c r="AV278" s="492">
        <f t="shared" ref="AV278:AW281" si="305">M278+AB278</f>
        <v>1563557</v>
      </c>
      <c r="AW278" s="492">
        <f t="shared" si="305"/>
        <v>92336</v>
      </c>
      <c r="AX278" s="492">
        <f>O278+AF278</f>
        <v>74350</v>
      </c>
      <c r="AY278" s="507">
        <f>P278+AQ278</f>
        <v>10.9252</v>
      </c>
      <c r="AZ278" s="507">
        <f t="shared" ref="AZ278:BA281" si="306">Q278+AO278</f>
        <v>8</v>
      </c>
      <c r="BA278" s="508">
        <f t="shared" si="306"/>
        <v>2.9251999999999998</v>
      </c>
    </row>
    <row r="279" spans="1:53" ht="14.1" customHeight="1" x14ac:dyDescent="0.2">
      <c r="A279" s="591">
        <v>58</v>
      </c>
      <c r="B279" s="592">
        <v>2318</v>
      </c>
      <c r="C279" s="593">
        <v>600079546</v>
      </c>
      <c r="D279" s="592">
        <v>70695253</v>
      </c>
      <c r="E279" s="594" t="s">
        <v>208</v>
      </c>
      <c r="F279" s="591">
        <v>3111</v>
      </c>
      <c r="G279" s="509" t="s">
        <v>87</v>
      </c>
      <c r="H279" s="595" t="s">
        <v>86</v>
      </c>
      <c r="I279" s="501">
        <v>409257</v>
      </c>
      <c r="J279" s="417">
        <v>301368</v>
      </c>
      <c r="K279" s="526">
        <v>0</v>
      </c>
      <c r="L279" s="526">
        <v>0</v>
      </c>
      <c r="M279" s="481">
        <v>101862</v>
      </c>
      <c r="N279" s="502">
        <v>6027</v>
      </c>
      <c r="O279" s="502">
        <v>0</v>
      </c>
      <c r="P279" s="418">
        <v>1</v>
      </c>
      <c r="Q279" s="422">
        <v>1</v>
      </c>
      <c r="R279" s="504">
        <v>0</v>
      </c>
      <c r="S279" s="505">
        <v>0</v>
      </c>
      <c r="T279" s="492">
        <v>0</v>
      </c>
      <c r="U279" s="492">
        <v>0</v>
      </c>
      <c r="V279" s="492">
        <v>0</v>
      </c>
      <c r="W279" s="492">
        <f>SUM(S279:V279)</f>
        <v>0</v>
      </c>
      <c r="X279" s="492">
        <v>0</v>
      </c>
      <c r="Y279" s="492">
        <v>0</v>
      </c>
      <c r="Z279" s="492">
        <f>SUM(X279:Y279)</f>
        <v>0</v>
      </c>
      <c r="AA279" s="492">
        <f>W279+Z279</f>
        <v>0</v>
      </c>
      <c r="AB279" s="179">
        <f t="shared" si="283"/>
        <v>0</v>
      </c>
      <c r="AC279" s="755">
        <f>ROUND(W279*2%,0)</f>
        <v>0</v>
      </c>
      <c r="AD279" s="492">
        <v>0</v>
      </c>
      <c r="AE279" s="492">
        <v>0</v>
      </c>
      <c r="AF279" s="492">
        <f t="shared" si="290"/>
        <v>0</v>
      </c>
      <c r="AG279" s="492">
        <f t="shared" si="291"/>
        <v>0</v>
      </c>
      <c r="AH279" s="507">
        <v>0</v>
      </c>
      <c r="AI279" s="507">
        <v>0</v>
      </c>
      <c r="AJ279" s="507">
        <v>0</v>
      </c>
      <c r="AK279" s="507">
        <v>0</v>
      </c>
      <c r="AL279" s="507">
        <v>0</v>
      </c>
      <c r="AM279" s="507">
        <v>0</v>
      </c>
      <c r="AN279" s="507">
        <v>0</v>
      </c>
      <c r="AO279" s="507">
        <f>AH279+AJ279+AK279+AM279</f>
        <v>0</v>
      </c>
      <c r="AP279" s="507">
        <f>AI279+AL279+AN279</f>
        <v>0</v>
      </c>
      <c r="AQ279" s="508">
        <f t="shared" si="294"/>
        <v>0</v>
      </c>
      <c r="AR279" s="505">
        <f>I279+AG279</f>
        <v>409257</v>
      </c>
      <c r="AS279" s="492">
        <f>J279+W279</f>
        <v>301368</v>
      </c>
      <c r="AT279" s="492">
        <f>K279+Z279</f>
        <v>0</v>
      </c>
      <c r="AU279" s="492">
        <f>L279</f>
        <v>0</v>
      </c>
      <c r="AV279" s="492">
        <f t="shared" si="305"/>
        <v>101862</v>
      </c>
      <c r="AW279" s="492">
        <f t="shared" si="305"/>
        <v>6027</v>
      </c>
      <c r="AX279" s="492">
        <f>O279+AF279</f>
        <v>0</v>
      </c>
      <c r="AY279" s="507">
        <f>P279+AQ279</f>
        <v>1</v>
      </c>
      <c r="AZ279" s="507">
        <f t="shared" si="306"/>
        <v>1</v>
      </c>
      <c r="BA279" s="508">
        <f t="shared" si="306"/>
        <v>0</v>
      </c>
    </row>
    <row r="280" spans="1:53" ht="14.1" customHeight="1" x14ac:dyDescent="0.2">
      <c r="A280" s="591">
        <v>58</v>
      </c>
      <c r="B280" s="592">
        <v>2318</v>
      </c>
      <c r="C280" s="593">
        <v>600079546</v>
      </c>
      <c r="D280" s="592">
        <v>70695253</v>
      </c>
      <c r="E280" s="594" t="s">
        <v>208</v>
      </c>
      <c r="F280" s="591">
        <v>3111</v>
      </c>
      <c r="G280" s="210" t="s">
        <v>91</v>
      </c>
      <c r="H280" s="595" t="s">
        <v>82</v>
      </c>
      <c r="I280" s="501">
        <v>307452</v>
      </c>
      <c r="J280" s="502">
        <v>226401</v>
      </c>
      <c r="K280" s="481">
        <v>0</v>
      </c>
      <c r="L280" s="481">
        <v>0</v>
      </c>
      <c r="M280" s="481">
        <v>76523</v>
      </c>
      <c r="N280" s="502">
        <v>4528</v>
      </c>
      <c r="O280" s="502">
        <v>0</v>
      </c>
      <c r="P280" s="418">
        <v>0.66999999999999993</v>
      </c>
      <c r="Q280" s="503">
        <v>0.66999999999999993</v>
      </c>
      <c r="R280" s="504">
        <v>0</v>
      </c>
      <c r="S280" s="505">
        <v>0</v>
      </c>
      <c r="T280" s="492">
        <v>0</v>
      </c>
      <c r="U280" s="492">
        <v>0</v>
      </c>
      <c r="V280" s="492">
        <v>0</v>
      </c>
      <c r="W280" s="492">
        <f>SUM(S280:V280)</f>
        <v>0</v>
      </c>
      <c r="X280" s="492">
        <v>0</v>
      </c>
      <c r="Y280" s="492">
        <v>0</v>
      </c>
      <c r="Z280" s="492">
        <f>SUM(X280:Y280)</f>
        <v>0</v>
      </c>
      <c r="AA280" s="492">
        <f>W280+Z280</f>
        <v>0</v>
      </c>
      <c r="AB280" s="179">
        <f t="shared" si="283"/>
        <v>0</v>
      </c>
      <c r="AC280" s="755">
        <f>ROUND(W280*2%,0)</f>
        <v>0</v>
      </c>
      <c r="AD280" s="492">
        <v>5250</v>
      </c>
      <c r="AE280" s="492">
        <v>0</v>
      </c>
      <c r="AF280" s="492">
        <f t="shared" si="290"/>
        <v>5250</v>
      </c>
      <c r="AG280" s="492">
        <f t="shared" si="291"/>
        <v>5250</v>
      </c>
      <c r="AH280" s="507">
        <v>0</v>
      </c>
      <c r="AI280" s="507">
        <v>0</v>
      </c>
      <c r="AJ280" s="507">
        <v>0</v>
      </c>
      <c r="AK280" s="507">
        <v>0</v>
      </c>
      <c r="AL280" s="507">
        <v>0</v>
      </c>
      <c r="AM280" s="507">
        <v>0</v>
      </c>
      <c r="AN280" s="507">
        <v>0</v>
      </c>
      <c r="AO280" s="507">
        <f>AH280+AJ280+AK280+AM280</f>
        <v>0</v>
      </c>
      <c r="AP280" s="507">
        <f>AI280+AL280+AN280</f>
        <v>0</v>
      </c>
      <c r="AQ280" s="508">
        <f t="shared" si="294"/>
        <v>0</v>
      </c>
      <c r="AR280" s="505">
        <f>I280+AG280</f>
        <v>312702</v>
      </c>
      <c r="AS280" s="492">
        <f>J280+W280</f>
        <v>226401</v>
      </c>
      <c r="AT280" s="492">
        <f>K280+Z280</f>
        <v>0</v>
      </c>
      <c r="AU280" s="492">
        <f>L280</f>
        <v>0</v>
      </c>
      <c r="AV280" s="492">
        <f t="shared" si="305"/>
        <v>76523</v>
      </c>
      <c r="AW280" s="492">
        <f t="shared" si="305"/>
        <v>4528</v>
      </c>
      <c r="AX280" s="492">
        <f>O280+AF280</f>
        <v>5250</v>
      </c>
      <c r="AY280" s="507">
        <f>P280+AQ280</f>
        <v>0.66999999999999993</v>
      </c>
      <c r="AZ280" s="507">
        <f t="shared" si="306"/>
        <v>0.66999999999999993</v>
      </c>
      <c r="BA280" s="508">
        <f t="shared" si="306"/>
        <v>0</v>
      </c>
    </row>
    <row r="281" spans="1:53" ht="14.1" customHeight="1" x14ac:dyDescent="0.2">
      <c r="A281" s="591">
        <v>58</v>
      </c>
      <c r="B281" s="592">
        <v>2318</v>
      </c>
      <c r="C281" s="593">
        <v>600079546</v>
      </c>
      <c r="D281" s="592">
        <v>70695253</v>
      </c>
      <c r="E281" s="594" t="s">
        <v>208</v>
      </c>
      <c r="F281" s="591">
        <v>3141</v>
      </c>
      <c r="G281" s="594" t="s">
        <v>88</v>
      </c>
      <c r="H281" s="595" t="s">
        <v>82</v>
      </c>
      <c r="I281" s="501">
        <v>994654</v>
      </c>
      <c r="J281" s="502">
        <v>727217</v>
      </c>
      <c r="K281" s="481">
        <v>1140</v>
      </c>
      <c r="L281" s="481">
        <v>0</v>
      </c>
      <c r="M281" s="481">
        <v>246185</v>
      </c>
      <c r="N281" s="502">
        <v>14544</v>
      </c>
      <c r="O281" s="502">
        <v>5568</v>
      </c>
      <c r="P281" s="418">
        <v>2.48</v>
      </c>
      <c r="Q281" s="503">
        <v>0</v>
      </c>
      <c r="R281" s="504">
        <v>2.48</v>
      </c>
      <c r="S281" s="505">
        <v>0</v>
      </c>
      <c r="T281" s="492">
        <v>0</v>
      </c>
      <c r="U281" s="492">
        <v>-5409</v>
      </c>
      <c r="V281" s="492">
        <v>0</v>
      </c>
      <c r="W281" s="492">
        <f>SUM(S281:V281)</f>
        <v>-5409</v>
      </c>
      <c r="X281" s="492">
        <v>0</v>
      </c>
      <c r="Y281" s="492">
        <v>0</v>
      </c>
      <c r="Z281" s="492">
        <f>SUM(X281:Y281)</f>
        <v>0</v>
      </c>
      <c r="AA281" s="492">
        <f>W281+Z281</f>
        <v>-5409</v>
      </c>
      <c r="AB281" s="179">
        <f t="shared" si="283"/>
        <v>-1828</v>
      </c>
      <c r="AC281" s="755">
        <f>ROUND(W281*2%,0)</f>
        <v>-108</v>
      </c>
      <c r="AD281" s="492">
        <v>0</v>
      </c>
      <c r="AE281" s="492">
        <v>0</v>
      </c>
      <c r="AF281" s="492">
        <f t="shared" si="290"/>
        <v>0</v>
      </c>
      <c r="AG281" s="492">
        <f t="shared" si="291"/>
        <v>-7345</v>
      </c>
      <c r="AH281" s="507">
        <v>0</v>
      </c>
      <c r="AI281" s="507">
        <v>0</v>
      </c>
      <c r="AJ281" s="507">
        <v>0</v>
      </c>
      <c r="AK281" s="507">
        <v>0</v>
      </c>
      <c r="AL281" s="507">
        <v>-0.02</v>
      </c>
      <c r="AM281" s="507">
        <v>0</v>
      </c>
      <c r="AN281" s="507">
        <v>0</v>
      </c>
      <c r="AO281" s="507">
        <f>AH281+AJ281+AK281+AM281</f>
        <v>0</v>
      </c>
      <c r="AP281" s="507">
        <f>AI281+AL281+AN281</f>
        <v>-0.02</v>
      </c>
      <c r="AQ281" s="508">
        <f t="shared" si="294"/>
        <v>-0.02</v>
      </c>
      <c r="AR281" s="505">
        <f>I281+AG281</f>
        <v>987309</v>
      </c>
      <c r="AS281" s="492">
        <f>J281+W281</f>
        <v>721808</v>
      </c>
      <c r="AT281" s="492">
        <f>K281+Z281</f>
        <v>1140</v>
      </c>
      <c r="AU281" s="492">
        <f>L281</f>
        <v>0</v>
      </c>
      <c r="AV281" s="492">
        <f t="shared" si="305"/>
        <v>244357</v>
      </c>
      <c r="AW281" s="492">
        <f t="shared" si="305"/>
        <v>14436</v>
      </c>
      <c r="AX281" s="492">
        <f>O281+AF281</f>
        <v>5568</v>
      </c>
      <c r="AY281" s="507">
        <f>P281+AQ281</f>
        <v>2.46</v>
      </c>
      <c r="AZ281" s="507">
        <f t="shared" si="306"/>
        <v>0</v>
      </c>
      <c r="BA281" s="508">
        <f t="shared" si="306"/>
        <v>2.46</v>
      </c>
    </row>
    <row r="282" spans="1:53" ht="14.1" customHeight="1" x14ac:dyDescent="0.2">
      <c r="A282" s="182">
        <v>58</v>
      </c>
      <c r="B282" s="180">
        <v>2318</v>
      </c>
      <c r="C282" s="181">
        <v>600079546</v>
      </c>
      <c r="D282" s="180">
        <v>70695253</v>
      </c>
      <c r="E282" s="584" t="s">
        <v>209</v>
      </c>
      <c r="F282" s="182"/>
      <c r="G282" s="584"/>
      <c r="H282" s="585"/>
      <c r="I282" s="586">
        <v>8067512</v>
      </c>
      <c r="J282" s="587">
        <v>5871788</v>
      </c>
      <c r="K282" s="587">
        <v>10244</v>
      </c>
      <c r="L282" s="587">
        <v>0</v>
      </c>
      <c r="M282" s="587">
        <v>1988127</v>
      </c>
      <c r="N282" s="587">
        <v>117435</v>
      </c>
      <c r="O282" s="587">
        <v>79918</v>
      </c>
      <c r="P282" s="588">
        <v>15.075200000000001</v>
      </c>
      <c r="Q282" s="588">
        <v>9.67</v>
      </c>
      <c r="R282" s="590">
        <v>5.4051999999999998</v>
      </c>
      <c r="S282" s="589">
        <f t="shared" ref="S282:BA282" si="307">SUM(S278:S281)</f>
        <v>0</v>
      </c>
      <c r="T282" s="587">
        <f t="shared" si="307"/>
        <v>0</v>
      </c>
      <c r="U282" s="587">
        <f t="shared" si="307"/>
        <v>-5409</v>
      </c>
      <c r="V282" s="587">
        <f t="shared" si="307"/>
        <v>0</v>
      </c>
      <c r="W282" s="587">
        <f t="shared" si="307"/>
        <v>-5409</v>
      </c>
      <c r="X282" s="587">
        <f t="shared" si="307"/>
        <v>0</v>
      </c>
      <c r="Y282" s="587">
        <f t="shared" si="307"/>
        <v>0</v>
      </c>
      <c r="Z282" s="587">
        <f t="shared" si="307"/>
        <v>0</v>
      </c>
      <c r="AA282" s="587">
        <f t="shared" si="307"/>
        <v>-5409</v>
      </c>
      <c r="AB282" s="587">
        <f t="shared" si="307"/>
        <v>-1828</v>
      </c>
      <c r="AC282" s="589">
        <f t="shared" si="307"/>
        <v>-108</v>
      </c>
      <c r="AD282" s="587">
        <f t="shared" si="307"/>
        <v>5250</v>
      </c>
      <c r="AE282" s="587">
        <f t="shared" si="307"/>
        <v>0</v>
      </c>
      <c r="AF282" s="587">
        <f t="shared" si="307"/>
        <v>5250</v>
      </c>
      <c r="AG282" s="587">
        <f t="shared" si="307"/>
        <v>-2095</v>
      </c>
      <c r="AH282" s="588">
        <f t="shared" si="307"/>
        <v>0</v>
      </c>
      <c r="AI282" s="588">
        <f t="shared" si="307"/>
        <v>0</v>
      </c>
      <c r="AJ282" s="588">
        <f t="shared" si="307"/>
        <v>0</v>
      </c>
      <c r="AK282" s="588">
        <f t="shared" ref="AK282:AL282" si="308">SUM(AK278:AK281)</f>
        <v>0</v>
      </c>
      <c r="AL282" s="588">
        <f t="shared" si="308"/>
        <v>-0.02</v>
      </c>
      <c r="AM282" s="588">
        <f t="shared" si="307"/>
        <v>0</v>
      </c>
      <c r="AN282" s="588">
        <f t="shared" si="307"/>
        <v>0</v>
      </c>
      <c r="AO282" s="588">
        <f t="shared" si="307"/>
        <v>0</v>
      </c>
      <c r="AP282" s="588">
        <f t="shared" si="307"/>
        <v>-0.02</v>
      </c>
      <c r="AQ282" s="590">
        <f t="shared" si="307"/>
        <v>-0.02</v>
      </c>
      <c r="AR282" s="589">
        <f t="shared" si="307"/>
        <v>8065417</v>
      </c>
      <c r="AS282" s="587">
        <f t="shared" si="307"/>
        <v>5866379</v>
      </c>
      <c r="AT282" s="587">
        <f t="shared" si="307"/>
        <v>10244</v>
      </c>
      <c r="AU282" s="587">
        <f t="shared" si="307"/>
        <v>0</v>
      </c>
      <c r="AV282" s="587">
        <f t="shared" si="307"/>
        <v>1986299</v>
      </c>
      <c r="AW282" s="587">
        <f t="shared" si="307"/>
        <v>117327</v>
      </c>
      <c r="AX282" s="587">
        <f t="shared" si="307"/>
        <v>85168</v>
      </c>
      <c r="AY282" s="588">
        <f t="shared" si="307"/>
        <v>15.055199999999999</v>
      </c>
      <c r="AZ282" s="588">
        <f t="shared" si="307"/>
        <v>9.67</v>
      </c>
      <c r="BA282" s="590">
        <f t="shared" si="307"/>
        <v>5.3851999999999993</v>
      </c>
    </row>
    <row r="283" spans="1:53" ht="14.1" customHeight="1" x14ac:dyDescent="0.2">
      <c r="A283" s="591">
        <v>59</v>
      </c>
      <c r="B283" s="592">
        <v>2452</v>
      </c>
      <c r="C283" s="593">
        <v>600079660</v>
      </c>
      <c r="D283" s="592">
        <v>70695261</v>
      </c>
      <c r="E283" s="594" t="s">
        <v>210</v>
      </c>
      <c r="F283" s="591">
        <v>3113</v>
      </c>
      <c r="G283" s="594" t="s">
        <v>148</v>
      </c>
      <c r="H283" s="595" t="s">
        <v>86</v>
      </c>
      <c r="I283" s="501">
        <v>29516934</v>
      </c>
      <c r="J283" s="417">
        <v>20852967</v>
      </c>
      <c r="K283" s="526">
        <v>224985</v>
      </c>
      <c r="L283" s="526">
        <v>184985</v>
      </c>
      <c r="M283" s="481">
        <v>7061823</v>
      </c>
      <c r="N283" s="502">
        <v>417059</v>
      </c>
      <c r="O283" s="417">
        <v>960100</v>
      </c>
      <c r="P283" s="418">
        <v>39.567499999999995</v>
      </c>
      <c r="Q283" s="422">
        <v>30.613600000000002</v>
      </c>
      <c r="R283" s="692">
        <v>8.9538999999999991</v>
      </c>
      <c r="S283" s="505">
        <v>0</v>
      </c>
      <c r="T283" s="492">
        <v>0</v>
      </c>
      <c r="U283" s="492">
        <v>0</v>
      </c>
      <c r="V283" s="492">
        <v>0</v>
      </c>
      <c r="W283" s="492">
        <f t="shared" ref="W283:W289" si="309">SUM(S283:V283)</f>
        <v>0</v>
      </c>
      <c r="X283" s="492">
        <v>0</v>
      </c>
      <c r="Y283" s="492">
        <v>0</v>
      </c>
      <c r="Z283" s="492">
        <f t="shared" ref="Z283:Z289" si="310">SUM(X283:Y283)</f>
        <v>0</v>
      </c>
      <c r="AA283" s="492">
        <f t="shared" ref="AA283:AA289" si="311">W283+Z283</f>
        <v>0</v>
      </c>
      <c r="AB283" s="179">
        <f t="shared" si="283"/>
        <v>0</v>
      </c>
      <c r="AC283" s="755">
        <f t="shared" ref="AC283:AC289" si="312">ROUND(W283*2%,0)</f>
        <v>0</v>
      </c>
      <c r="AD283" s="492">
        <v>0</v>
      </c>
      <c r="AE283" s="492">
        <v>0</v>
      </c>
      <c r="AF283" s="492">
        <f t="shared" si="290"/>
        <v>0</v>
      </c>
      <c r="AG283" s="492">
        <f t="shared" si="291"/>
        <v>0</v>
      </c>
      <c r="AH283" s="507">
        <v>0</v>
      </c>
      <c r="AI283" s="507">
        <v>0</v>
      </c>
      <c r="AJ283" s="507">
        <v>0</v>
      </c>
      <c r="AK283" s="507">
        <v>0</v>
      </c>
      <c r="AL283" s="507">
        <v>0</v>
      </c>
      <c r="AM283" s="507">
        <v>0</v>
      </c>
      <c r="AN283" s="507">
        <v>0</v>
      </c>
      <c r="AO283" s="507">
        <f t="shared" ref="AO283:AO289" si="313">AH283+AJ283+AK283+AM283</f>
        <v>0</v>
      </c>
      <c r="AP283" s="507">
        <f t="shared" ref="AP283:AP289" si="314">AI283+AL283+AN283</f>
        <v>0</v>
      </c>
      <c r="AQ283" s="508">
        <f t="shared" si="294"/>
        <v>0</v>
      </c>
      <c r="AR283" s="505">
        <f t="shared" ref="AR283:AR289" si="315">I283+AG283</f>
        <v>29516934</v>
      </c>
      <c r="AS283" s="492">
        <f t="shared" ref="AS283:AS289" si="316">J283+W283</f>
        <v>20852967</v>
      </c>
      <c r="AT283" s="492">
        <f t="shared" ref="AT283:AT289" si="317">K283+Z283</f>
        <v>224985</v>
      </c>
      <c r="AU283" s="492">
        <f t="shared" ref="AU283:AU289" si="318">L283</f>
        <v>184985</v>
      </c>
      <c r="AV283" s="492">
        <f t="shared" ref="AV283:AW289" si="319">M283+AB283</f>
        <v>7061823</v>
      </c>
      <c r="AW283" s="492">
        <f t="shared" si="319"/>
        <v>417059</v>
      </c>
      <c r="AX283" s="492">
        <f t="shared" ref="AX283:AX289" si="320">O283+AF283</f>
        <v>960100</v>
      </c>
      <c r="AY283" s="507">
        <f t="shared" ref="AY283:AY289" si="321">P283+AQ283</f>
        <v>39.567499999999995</v>
      </c>
      <c r="AZ283" s="507">
        <f t="shared" ref="AZ283:BA289" si="322">Q283+AO283</f>
        <v>30.613600000000002</v>
      </c>
      <c r="BA283" s="508">
        <f t="shared" si="322"/>
        <v>8.9538999999999991</v>
      </c>
    </row>
    <row r="284" spans="1:53" ht="14.1" customHeight="1" x14ac:dyDescent="0.2">
      <c r="A284" s="591">
        <v>59</v>
      </c>
      <c r="B284" s="592">
        <v>2452</v>
      </c>
      <c r="C284" s="593">
        <v>600079660</v>
      </c>
      <c r="D284" s="592">
        <v>70695261</v>
      </c>
      <c r="E284" s="594" t="s">
        <v>210</v>
      </c>
      <c r="F284" s="591">
        <v>3113</v>
      </c>
      <c r="G284" s="509" t="s">
        <v>87</v>
      </c>
      <c r="H284" s="595" t="s">
        <v>86</v>
      </c>
      <c r="I284" s="501">
        <v>1242444</v>
      </c>
      <c r="J284" s="502">
        <v>914907</v>
      </c>
      <c r="K284" s="481">
        <v>0</v>
      </c>
      <c r="L284" s="481">
        <v>0</v>
      </c>
      <c r="M284" s="481">
        <v>309239</v>
      </c>
      <c r="N284" s="502">
        <v>18298</v>
      </c>
      <c r="O284" s="502">
        <v>0</v>
      </c>
      <c r="P284" s="418">
        <v>2.64</v>
      </c>
      <c r="Q284" s="503">
        <v>2.64</v>
      </c>
      <c r="R284" s="504">
        <v>0</v>
      </c>
      <c r="S284" s="505">
        <v>0</v>
      </c>
      <c r="T284" s="492">
        <v>0</v>
      </c>
      <c r="U284" s="492">
        <v>0</v>
      </c>
      <c r="V284" s="492">
        <v>0</v>
      </c>
      <c r="W284" s="492">
        <f t="shared" si="309"/>
        <v>0</v>
      </c>
      <c r="X284" s="492">
        <v>0</v>
      </c>
      <c r="Y284" s="492">
        <v>0</v>
      </c>
      <c r="Z284" s="492">
        <f t="shared" si="310"/>
        <v>0</v>
      </c>
      <c r="AA284" s="492">
        <f t="shared" si="311"/>
        <v>0</v>
      </c>
      <c r="AB284" s="179">
        <f t="shared" si="283"/>
        <v>0</v>
      </c>
      <c r="AC284" s="755">
        <f t="shared" si="312"/>
        <v>0</v>
      </c>
      <c r="AD284" s="492">
        <v>0</v>
      </c>
      <c r="AE284" s="492">
        <v>0</v>
      </c>
      <c r="AF284" s="492">
        <f t="shared" si="290"/>
        <v>0</v>
      </c>
      <c r="AG284" s="492">
        <f t="shared" si="291"/>
        <v>0</v>
      </c>
      <c r="AH284" s="507">
        <v>0</v>
      </c>
      <c r="AI284" s="507">
        <v>0</v>
      </c>
      <c r="AJ284" s="507">
        <v>0</v>
      </c>
      <c r="AK284" s="507">
        <v>0</v>
      </c>
      <c r="AL284" s="507">
        <v>0</v>
      </c>
      <c r="AM284" s="507">
        <v>0</v>
      </c>
      <c r="AN284" s="507">
        <v>0</v>
      </c>
      <c r="AO284" s="507">
        <f t="shared" si="313"/>
        <v>0</v>
      </c>
      <c r="AP284" s="507">
        <f t="shared" si="314"/>
        <v>0</v>
      </c>
      <c r="AQ284" s="508">
        <f t="shared" si="294"/>
        <v>0</v>
      </c>
      <c r="AR284" s="505">
        <f t="shared" si="315"/>
        <v>1242444</v>
      </c>
      <c r="AS284" s="492">
        <f t="shared" si="316"/>
        <v>914907</v>
      </c>
      <c r="AT284" s="492">
        <f t="shared" si="317"/>
        <v>0</v>
      </c>
      <c r="AU284" s="492">
        <f t="shared" si="318"/>
        <v>0</v>
      </c>
      <c r="AV284" s="492">
        <f t="shared" si="319"/>
        <v>309239</v>
      </c>
      <c r="AW284" s="492">
        <f t="shared" si="319"/>
        <v>18298</v>
      </c>
      <c r="AX284" s="492">
        <f t="shared" si="320"/>
        <v>0</v>
      </c>
      <c r="AY284" s="507">
        <f t="shared" si="321"/>
        <v>2.64</v>
      </c>
      <c r="AZ284" s="507">
        <f t="shared" si="322"/>
        <v>2.64</v>
      </c>
      <c r="BA284" s="508">
        <f t="shared" si="322"/>
        <v>0</v>
      </c>
    </row>
    <row r="285" spans="1:53" ht="14.1" customHeight="1" x14ac:dyDescent="0.2">
      <c r="A285" s="591">
        <v>59</v>
      </c>
      <c r="B285" s="592">
        <v>2452</v>
      </c>
      <c r="C285" s="593">
        <v>600079660</v>
      </c>
      <c r="D285" s="592">
        <v>70695261</v>
      </c>
      <c r="E285" s="594" t="s">
        <v>210</v>
      </c>
      <c r="F285" s="591">
        <v>3113</v>
      </c>
      <c r="G285" s="210" t="s">
        <v>91</v>
      </c>
      <c r="H285" s="595" t="s">
        <v>82</v>
      </c>
      <c r="I285" s="501">
        <v>2421699</v>
      </c>
      <c r="J285" s="502">
        <v>1779969</v>
      </c>
      <c r="K285" s="481">
        <v>0</v>
      </c>
      <c r="L285" s="481">
        <v>0</v>
      </c>
      <c r="M285" s="481">
        <v>601631</v>
      </c>
      <c r="N285" s="502">
        <v>35599</v>
      </c>
      <c r="O285" s="502">
        <v>4500</v>
      </c>
      <c r="P285" s="418">
        <v>5.16</v>
      </c>
      <c r="Q285" s="503">
        <v>5.16</v>
      </c>
      <c r="R285" s="504">
        <v>0</v>
      </c>
      <c r="S285" s="505">
        <v>0</v>
      </c>
      <c r="T285" s="492">
        <v>0</v>
      </c>
      <c r="U285" s="492">
        <v>0</v>
      </c>
      <c r="V285" s="492">
        <v>0</v>
      </c>
      <c r="W285" s="492">
        <f t="shared" si="309"/>
        <v>0</v>
      </c>
      <c r="X285" s="492">
        <v>0</v>
      </c>
      <c r="Y285" s="492">
        <v>0</v>
      </c>
      <c r="Z285" s="492">
        <f t="shared" si="310"/>
        <v>0</v>
      </c>
      <c r="AA285" s="492">
        <f t="shared" si="311"/>
        <v>0</v>
      </c>
      <c r="AB285" s="179">
        <f t="shared" si="283"/>
        <v>0</v>
      </c>
      <c r="AC285" s="755">
        <f t="shared" si="312"/>
        <v>0</v>
      </c>
      <c r="AD285" s="492">
        <v>0</v>
      </c>
      <c r="AE285" s="492">
        <v>0</v>
      </c>
      <c r="AF285" s="492">
        <f t="shared" si="290"/>
        <v>0</v>
      </c>
      <c r="AG285" s="492">
        <f t="shared" si="291"/>
        <v>0</v>
      </c>
      <c r="AH285" s="507">
        <v>0</v>
      </c>
      <c r="AI285" s="507">
        <v>0</v>
      </c>
      <c r="AJ285" s="507">
        <v>0</v>
      </c>
      <c r="AK285" s="507">
        <v>0</v>
      </c>
      <c r="AL285" s="507">
        <v>0</v>
      </c>
      <c r="AM285" s="507">
        <v>0</v>
      </c>
      <c r="AN285" s="507">
        <v>0</v>
      </c>
      <c r="AO285" s="507">
        <f t="shared" si="313"/>
        <v>0</v>
      </c>
      <c r="AP285" s="507">
        <f t="shared" si="314"/>
        <v>0</v>
      </c>
      <c r="AQ285" s="508">
        <f t="shared" si="294"/>
        <v>0</v>
      </c>
      <c r="AR285" s="505">
        <f t="shared" si="315"/>
        <v>2421699</v>
      </c>
      <c r="AS285" s="492">
        <f t="shared" si="316"/>
        <v>1779969</v>
      </c>
      <c r="AT285" s="492">
        <f t="shared" si="317"/>
        <v>0</v>
      </c>
      <c r="AU285" s="492">
        <f t="shared" si="318"/>
        <v>0</v>
      </c>
      <c r="AV285" s="492">
        <f t="shared" si="319"/>
        <v>601631</v>
      </c>
      <c r="AW285" s="492">
        <f t="shared" si="319"/>
        <v>35599</v>
      </c>
      <c r="AX285" s="492">
        <f t="shared" si="320"/>
        <v>4500</v>
      </c>
      <c r="AY285" s="507">
        <f t="shared" si="321"/>
        <v>5.16</v>
      </c>
      <c r="AZ285" s="507">
        <f t="shared" si="322"/>
        <v>5.16</v>
      </c>
      <c r="BA285" s="508">
        <f t="shared" si="322"/>
        <v>0</v>
      </c>
    </row>
    <row r="286" spans="1:53" ht="14.1" customHeight="1" x14ac:dyDescent="0.2">
      <c r="A286" s="591">
        <v>59</v>
      </c>
      <c r="B286" s="592">
        <v>2452</v>
      </c>
      <c r="C286" s="593">
        <v>600079660</v>
      </c>
      <c r="D286" s="592">
        <v>70695261</v>
      </c>
      <c r="E286" s="594" t="s">
        <v>210</v>
      </c>
      <c r="F286" s="591">
        <v>3141</v>
      </c>
      <c r="G286" s="594" t="s">
        <v>88</v>
      </c>
      <c r="H286" s="595" t="s">
        <v>82</v>
      </c>
      <c r="I286" s="501">
        <v>2295592</v>
      </c>
      <c r="J286" s="502">
        <v>1635165</v>
      </c>
      <c r="K286" s="481">
        <v>40000</v>
      </c>
      <c r="L286" s="481">
        <v>0</v>
      </c>
      <c r="M286" s="481">
        <v>566206</v>
      </c>
      <c r="N286" s="502">
        <v>32703</v>
      </c>
      <c r="O286" s="502">
        <v>21518</v>
      </c>
      <c r="P286" s="418">
        <v>5.71</v>
      </c>
      <c r="Q286" s="503">
        <v>0</v>
      </c>
      <c r="R286" s="504">
        <v>5.71</v>
      </c>
      <c r="S286" s="505">
        <v>0</v>
      </c>
      <c r="T286" s="492">
        <v>0</v>
      </c>
      <c r="U286" s="492">
        <v>9616</v>
      </c>
      <c r="V286" s="492">
        <v>0</v>
      </c>
      <c r="W286" s="492">
        <f t="shared" si="309"/>
        <v>9616</v>
      </c>
      <c r="X286" s="492">
        <v>0</v>
      </c>
      <c r="Y286" s="492">
        <v>0</v>
      </c>
      <c r="Z286" s="492">
        <f t="shared" si="310"/>
        <v>0</v>
      </c>
      <c r="AA286" s="492">
        <f t="shared" si="311"/>
        <v>9616</v>
      </c>
      <c r="AB286" s="179">
        <f t="shared" si="283"/>
        <v>3250</v>
      </c>
      <c r="AC286" s="755">
        <f t="shared" si="312"/>
        <v>192</v>
      </c>
      <c r="AD286" s="492">
        <v>0</v>
      </c>
      <c r="AE286" s="492">
        <v>0</v>
      </c>
      <c r="AF286" s="492">
        <f t="shared" si="290"/>
        <v>0</v>
      </c>
      <c r="AG286" s="492">
        <f t="shared" si="291"/>
        <v>13058</v>
      </c>
      <c r="AH286" s="507">
        <v>0</v>
      </c>
      <c r="AI286" s="507">
        <v>0</v>
      </c>
      <c r="AJ286" s="507">
        <v>0</v>
      </c>
      <c r="AK286" s="507">
        <v>0</v>
      </c>
      <c r="AL286" s="507">
        <v>0.03</v>
      </c>
      <c r="AM286" s="507">
        <v>0</v>
      </c>
      <c r="AN286" s="507">
        <v>0</v>
      </c>
      <c r="AO286" s="507">
        <f t="shared" si="313"/>
        <v>0</v>
      </c>
      <c r="AP286" s="507">
        <f t="shared" si="314"/>
        <v>0.03</v>
      </c>
      <c r="AQ286" s="508">
        <f t="shared" si="294"/>
        <v>0.03</v>
      </c>
      <c r="AR286" s="505">
        <f t="shared" si="315"/>
        <v>2308650</v>
      </c>
      <c r="AS286" s="492">
        <f t="shared" si="316"/>
        <v>1644781</v>
      </c>
      <c r="AT286" s="492">
        <f t="shared" si="317"/>
        <v>40000</v>
      </c>
      <c r="AU286" s="492">
        <f t="shared" si="318"/>
        <v>0</v>
      </c>
      <c r="AV286" s="492">
        <f t="shared" si="319"/>
        <v>569456</v>
      </c>
      <c r="AW286" s="492">
        <f t="shared" si="319"/>
        <v>32895</v>
      </c>
      <c r="AX286" s="492">
        <f t="shared" si="320"/>
        <v>21518</v>
      </c>
      <c r="AY286" s="507">
        <f t="shared" si="321"/>
        <v>5.74</v>
      </c>
      <c r="AZ286" s="507">
        <f t="shared" si="322"/>
        <v>0</v>
      </c>
      <c r="BA286" s="508">
        <f t="shared" si="322"/>
        <v>5.74</v>
      </c>
    </row>
    <row r="287" spans="1:53" ht="14.1" customHeight="1" x14ac:dyDescent="0.2">
      <c r="A287" s="591">
        <v>59</v>
      </c>
      <c r="B287" s="592">
        <v>2452</v>
      </c>
      <c r="C287" s="593">
        <v>600079660</v>
      </c>
      <c r="D287" s="592">
        <v>70695261</v>
      </c>
      <c r="E287" s="594" t="s">
        <v>210</v>
      </c>
      <c r="F287" s="591">
        <v>3143</v>
      </c>
      <c r="G287" s="210" t="s">
        <v>149</v>
      </c>
      <c r="H287" s="595" t="s">
        <v>86</v>
      </c>
      <c r="I287" s="501">
        <v>2600356</v>
      </c>
      <c r="J287" s="417">
        <v>1914842</v>
      </c>
      <c r="K287" s="526">
        <v>0</v>
      </c>
      <c r="L287" s="526">
        <v>0</v>
      </c>
      <c r="M287" s="481">
        <v>647217</v>
      </c>
      <c r="N287" s="502">
        <v>38297</v>
      </c>
      <c r="O287" s="597">
        <v>0</v>
      </c>
      <c r="P287" s="418">
        <v>4.6429</v>
      </c>
      <c r="Q287" s="422">
        <v>4.6429</v>
      </c>
      <c r="R287" s="504">
        <v>0</v>
      </c>
      <c r="S287" s="505">
        <v>0</v>
      </c>
      <c r="T287" s="492">
        <v>0</v>
      </c>
      <c r="U287" s="492">
        <v>0</v>
      </c>
      <c r="V287" s="492">
        <v>0</v>
      </c>
      <c r="W287" s="492">
        <f t="shared" si="309"/>
        <v>0</v>
      </c>
      <c r="X287" s="492">
        <v>0</v>
      </c>
      <c r="Y287" s="492">
        <v>0</v>
      </c>
      <c r="Z287" s="492">
        <f t="shared" si="310"/>
        <v>0</v>
      </c>
      <c r="AA287" s="492">
        <f t="shared" si="311"/>
        <v>0</v>
      </c>
      <c r="AB287" s="179">
        <f t="shared" si="283"/>
        <v>0</v>
      </c>
      <c r="AC287" s="755">
        <f t="shared" si="312"/>
        <v>0</v>
      </c>
      <c r="AD287" s="492">
        <v>0</v>
      </c>
      <c r="AE287" s="492">
        <v>0</v>
      </c>
      <c r="AF287" s="492">
        <f t="shared" si="290"/>
        <v>0</v>
      </c>
      <c r="AG287" s="492">
        <f t="shared" si="291"/>
        <v>0</v>
      </c>
      <c r="AH287" s="507">
        <v>0</v>
      </c>
      <c r="AI287" s="507">
        <v>0</v>
      </c>
      <c r="AJ287" s="507">
        <v>0</v>
      </c>
      <c r="AK287" s="507">
        <v>0</v>
      </c>
      <c r="AL287" s="507">
        <v>0</v>
      </c>
      <c r="AM287" s="507">
        <v>0</v>
      </c>
      <c r="AN287" s="507">
        <v>0</v>
      </c>
      <c r="AO287" s="507">
        <f t="shared" si="313"/>
        <v>0</v>
      </c>
      <c r="AP287" s="507">
        <f t="shared" si="314"/>
        <v>0</v>
      </c>
      <c r="AQ287" s="508">
        <f t="shared" si="294"/>
        <v>0</v>
      </c>
      <c r="AR287" s="505">
        <f t="shared" si="315"/>
        <v>2600356</v>
      </c>
      <c r="AS287" s="492">
        <f t="shared" si="316"/>
        <v>1914842</v>
      </c>
      <c r="AT287" s="492">
        <f t="shared" si="317"/>
        <v>0</v>
      </c>
      <c r="AU287" s="492">
        <f t="shared" si="318"/>
        <v>0</v>
      </c>
      <c r="AV287" s="492">
        <f t="shared" si="319"/>
        <v>647217</v>
      </c>
      <c r="AW287" s="492">
        <f t="shared" si="319"/>
        <v>38297</v>
      </c>
      <c r="AX287" s="492">
        <f t="shared" si="320"/>
        <v>0</v>
      </c>
      <c r="AY287" s="507">
        <f t="shared" si="321"/>
        <v>4.6429</v>
      </c>
      <c r="AZ287" s="507">
        <f t="shared" si="322"/>
        <v>4.6429</v>
      </c>
      <c r="BA287" s="508">
        <f t="shared" si="322"/>
        <v>0</v>
      </c>
    </row>
    <row r="288" spans="1:53" ht="14.1" customHeight="1" x14ac:dyDescent="0.2">
      <c r="A288" s="591">
        <v>59</v>
      </c>
      <c r="B288" s="592">
        <v>2452</v>
      </c>
      <c r="C288" s="593">
        <v>600079660</v>
      </c>
      <c r="D288" s="592">
        <v>70695261</v>
      </c>
      <c r="E288" s="594" t="s">
        <v>210</v>
      </c>
      <c r="F288" s="591">
        <v>3143</v>
      </c>
      <c r="G288" s="210" t="s">
        <v>168</v>
      </c>
      <c r="H288" s="595" t="s">
        <v>82</v>
      </c>
      <c r="I288" s="501">
        <v>425073</v>
      </c>
      <c r="J288" s="502">
        <v>311468</v>
      </c>
      <c r="K288" s="481">
        <v>0</v>
      </c>
      <c r="L288" s="481">
        <v>0</v>
      </c>
      <c r="M288" s="481">
        <v>105276</v>
      </c>
      <c r="N288" s="502">
        <v>6229</v>
      </c>
      <c r="O288" s="502">
        <v>2100</v>
      </c>
      <c r="P288" s="418">
        <v>0.75</v>
      </c>
      <c r="Q288" s="503">
        <v>0.6</v>
      </c>
      <c r="R288" s="504">
        <v>0.15</v>
      </c>
      <c r="S288" s="505">
        <v>0</v>
      </c>
      <c r="T288" s="492">
        <v>0</v>
      </c>
      <c r="U288" s="492">
        <v>0</v>
      </c>
      <c r="V288" s="492">
        <v>0</v>
      </c>
      <c r="W288" s="492">
        <f t="shared" si="309"/>
        <v>0</v>
      </c>
      <c r="X288" s="492">
        <v>0</v>
      </c>
      <c r="Y288" s="492">
        <v>0</v>
      </c>
      <c r="Z288" s="492">
        <f t="shared" si="310"/>
        <v>0</v>
      </c>
      <c r="AA288" s="492">
        <f t="shared" si="311"/>
        <v>0</v>
      </c>
      <c r="AB288" s="179">
        <f t="shared" si="283"/>
        <v>0</v>
      </c>
      <c r="AC288" s="755">
        <f t="shared" si="312"/>
        <v>0</v>
      </c>
      <c r="AD288" s="492">
        <v>0</v>
      </c>
      <c r="AE288" s="492">
        <v>0</v>
      </c>
      <c r="AF288" s="492">
        <f t="shared" si="290"/>
        <v>0</v>
      </c>
      <c r="AG288" s="492">
        <f t="shared" si="291"/>
        <v>0</v>
      </c>
      <c r="AH288" s="507">
        <v>0</v>
      </c>
      <c r="AI288" s="507">
        <v>0</v>
      </c>
      <c r="AJ288" s="507">
        <v>0</v>
      </c>
      <c r="AK288" s="507">
        <v>0</v>
      </c>
      <c r="AL288" s="507">
        <v>0</v>
      </c>
      <c r="AM288" s="507">
        <v>0</v>
      </c>
      <c r="AN288" s="507">
        <v>0</v>
      </c>
      <c r="AO288" s="507">
        <f t="shared" si="313"/>
        <v>0</v>
      </c>
      <c r="AP288" s="507">
        <f t="shared" si="314"/>
        <v>0</v>
      </c>
      <c r="AQ288" s="508">
        <f t="shared" si="294"/>
        <v>0</v>
      </c>
      <c r="AR288" s="505">
        <f t="shared" si="315"/>
        <v>425073</v>
      </c>
      <c r="AS288" s="492">
        <f t="shared" si="316"/>
        <v>311468</v>
      </c>
      <c r="AT288" s="492">
        <f t="shared" si="317"/>
        <v>0</v>
      </c>
      <c r="AU288" s="492">
        <f t="shared" si="318"/>
        <v>0</v>
      </c>
      <c r="AV288" s="492">
        <f t="shared" si="319"/>
        <v>105276</v>
      </c>
      <c r="AW288" s="492">
        <f t="shared" si="319"/>
        <v>6229</v>
      </c>
      <c r="AX288" s="492">
        <f t="shared" si="320"/>
        <v>2100</v>
      </c>
      <c r="AY288" s="507">
        <f t="shared" si="321"/>
        <v>0.75</v>
      </c>
      <c r="AZ288" s="507">
        <f t="shared" si="322"/>
        <v>0.6</v>
      </c>
      <c r="BA288" s="508">
        <f t="shared" si="322"/>
        <v>0.15</v>
      </c>
    </row>
    <row r="289" spans="1:53" ht="14.1" customHeight="1" x14ac:dyDescent="0.2">
      <c r="A289" s="591">
        <v>59</v>
      </c>
      <c r="B289" s="592">
        <v>2452</v>
      </c>
      <c r="C289" s="593">
        <v>600079660</v>
      </c>
      <c r="D289" s="592">
        <v>70695261</v>
      </c>
      <c r="E289" s="594" t="s">
        <v>210</v>
      </c>
      <c r="F289" s="591">
        <v>3143</v>
      </c>
      <c r="G289" s="210" t="s">
        <v>150</v>
      </c>
      <c r="H289" s="595" t="s">
        <v>82</v>
      </c>
      <c r="I289" s="501">
        <v>91287</v>
      </c>
      <c r="J289" s="502">
        <v>64350</v>
      </c>
      <c r="K289" s="481">
        <v>0</v>
      </c>
      <c r="L289" s="481">
        <v>0</v>
      </c>
      <c r="M289" s="481">
        <v>21750</v>
      </c>
      <c r="N289" s="502">
        <v>1287</v>
      </c>
      <c r="O289" s="502">
        <v>3900</v>
      </c>
      <c r="P289" s="418">
        <v>0.27</v>
      </c>
      <c r="Q289" s="503">
        <v>0</v>
      </c>
      <c r="R289" s="504">
        <v>0.27</v>
      </c>
      <c r="S289" s="505">
        <v>0</v>
      </c>
      <c r="T289" s="492">
        <v>0</v>
      </c>
      <c r="U289" s="492">
        <v>0</v>
      </c>
      <c r="V289" s="492">
        <v>0</v>
      </c>
      <c r="W289" s="492">
        <f t="shared" si="309"/>
        <v>0</v>
      </c>
      <c r="X289" s="492">
        <v>0</v>
      </c>
      <c r="Y289" s="492">
        <v>0</v>
      </c>
      <c r="Z289" s="492">
        <f t="shared" si="310"/>
        <v>0</v>
      </c>
      <c r="AA289" s="492">
        <f t="shared" si="311"/>
        <v>0</v>
      </c>
      <c r="AB289" s="179">
        <f t="shared" si="283"/>
        <v>0</v>
      </c>
      <c r="AC289" s="755">
        <f t="shared" si="312"/>
        <v>0</v>
      </c>
      <c r="AD289" s="492">
        <v>0</v>
      </c>
      <c r="AE289" s="492">
        <v>0</v>
      </c>
      <c r="AF289" s="492">
        <f t="shared" si="290"/>
        <v>0</v>
      </c>
      <c r="AG289" s="492">
        <f t="shared" si="291"/>
        <v>0</v>
      </c>
      <c r="AH289" s="507">
        <v>0</v>
      </c>
      <c r="AI289" s="507">
        <v>0</v>
      </c>
      <c r="AJ289" s="507">
        <v>0</v>
      </c>
      <c r="AK289" s="507">
        <v>0</v>
      </c>
      <c r="AL289" s="507">
        <v>0</v>
      </c>
      <c r="AM289" s="507">
        <v>0</v>
      </c>
      <c r="AN289" s="507">
        <v>0</v>
      </c>
      <c r="AO289" s="507">
        <f t="shared" si="313"/>
        <v>0</v>
      </c>
      <c r="AP289" s="507">
        <f t="shared" si="314"/>
        <v>0</v>
      </c>
      <c r="AQ289" s="508">
        <f t="shared" si="294"/>
        <v>0</v>
      </c>
      <c r="AR289" s="505">
        <f t="shared" si="315"/>
        <v>91287</v>
      </c>
      <c r="AS289" s="492">
        <f t="shared" si="316"/>
        <v>64350</v>
      </c>
      <c r="AT289" s="492">
        <f t="shared" si="317"/>
        <v>0</v>
      </c>
      <c r="AU289" s="492">
        <f t="shared" si="318"/>
        <v>0</v>
      </c>
      <c r="AV289" s="492">
        <f t="shared" si="319"/>
        <v>21750</v>
      </c>
      <c r="AW289" s="492">
        <f t="shared" si="319"/>
        <v>1287</v>
      </c>
      <c r="AX289" s="492">
        <f t="shared" si="320"/>
        <v>3900</v>
      </c>
      <c r="AY289" s="507">
        <f t="shared" si="321"/>
        <v>0.27</v>
      </c>
      <c r="AZ289" s="507">
        <f t="shared" si="322"/>
        <v>0</v>
      </c>
      <c r="BA289" s="508">
        <f t="shared" si="322"/>
        <v>0.27</v>
      </c>
    </row>
    <row r="290" spans="1:53" ht="14.1" customHeight="1" x14ac:dyDescent="0.2">
      <c r="A290" s="182">
        <v>59</v>
      </c>
      <c r="B290" s="180">
        <v>2452</v>
      </c>
      <c r="C290" s="181">
        <v>600079660</v>
      </c>
      <c r="D290" s="180">
        <v>70695261</v>
      </c>
      <c r="E290" s="584" t="s">
        <v>211</v>
      </c>
      <c r="F290" s="182"/>
      <c r="G290" s="584"/>
      <c r="H290" s="585"/>
      <c r="I290" s="586">
        <v>38593385</v>
      </c>
      <c r="J290" s="587">
        <v>27473668</v>
      </c>
      <c r="K290" s="587">
        <v>264985</v>
      </c>
      <c r="L290" s="587">
        <v>184985</v>
      </c>
      <c r="M290" s="587">
        <v>9313142</v>
      </c>
      <c r="N290" s="587">
        <v>549472</v>
      </c>
      <c r="O290" s="587">
        <v>992118</v>
      </c>
      <c r="P290" s="588">
        <v>58.740399999999994</v>
      </c>
      <c r="Q290" s="588">
        <v>43.656500000000001</v>
      </c>
      <c r="R290" s="590">
        <v>15.083899999999998</v>
      </c>
      <c r="S290" s="589">
        <f t="shared" ref="S290:BA290" si="323">SUM(S283:S289)</f>
        <v>0</v>
      </c>
      <c r="T290" s="587">
        <f t="shared" si="323"/>
        <v>0</v>
      </c>
      <c r="U290" s="587">
        <f t="shared" si="323"/>
        <v>9616</v>
      </c>
      <c r="V290" s="587">
        <f t="shared" si="323"/>
        <v>0</v>
      </c>
      <c r="W290" s="587">
        <f t="shared" si="323"/>
        <v>9616</v>
      </c>
      <c r="X290" s="587">
        <f t="shared" si="323"/>
        <v>0</v>
      </c>
      <c r="Y290" s="587">
        <f t="shared" si="323"/>
        <v>0</v>
      </c>
      <c r="Z290" s="587">
        <f t="shared" si="323"/>
        <v>0</v>
      </c>
      <c r="AA290" s="587">
        <f t="shared" si="323"/>
        <v>9616</v>
      </c>
      <c r="AB290" s="587">
        <f t="shared" si="323"/>
        <v>3250</v>
      </c>
      <c r="AC290" s="589">
        <f t="shared" si="323"/>
        <v>192</v>
      </c>
      <c r="AD290" s="587">
        <f t="shared" si="323"/>
        <v>0</v>
      </c>
      <c r="AE290" s="587">
        <f t="shared" si="323"/>
        <v>0</v>
      </c>
      <c r="AF290" s="587">
        <f t="shared" si="323"/>
        <v>0</v>
      </c>
      <c r="AG290" s="587">
        <f t="shared" si="323"/>
        <v>13058</v>
      </c>
      <c r="AH290" s="588">
        <f t="shared" si="323"/>
        <v>0</v>
      </c>
      <c r="AI290" s="588">
        <f t="shared" si="323"/>
        <v>0</v>
      </c>
      <c r="AJ290" s="588">
        <f t="shared" si="323"/>
        <v>0</v>
      </c>
      <c r="AK290" s="588">
        <f t="shared" ref="AK290:AL290" si="324">SUM(AK283:AK289)</f>
        <v>0</v>
      </c>
      <c r="AL290" s="588">
        <f t="shared" si="324"/>
        <v>0.03</v>
      </c>
      <c r="AM290" s="588">
        <f t="shared" si="323"/>
        <v>0</v>
      </c>
      <c r="AN290" s="588">
        <f t="shared" si="323"/>
        <v>0</v>
      </c>
      <c r="AO290" s="588">
        <f t="shared" si="323"/>
        <v>0</v>
      </c>
      <c r="AP290" s="588">
        <f t="shared" si="323"/>
        <v>0.03</v>
      </c>
      <c r="AQ290" s="590">
        <f t="shared" si="323"/>
        <v>0.03</v>
      </c>
      <c r="AR290" s="589">
        <f t="shared" si="323"/>
        <v>38606443</v>
      </c>
      <c r="AS290" s="587">
        <f t="shared" si="323"/>
        <v>27483284</v>
      </c>
      <c r="AT290" s="587">
        <f t="shared" si="323"/>
        <v>264985</v>
      </c>
      <c r="AU290" s="587">
        <f t="shared" si="323"/>
        <v>184985</v>
      </c>
      <c r="AV290" s="587">
        <f t="shared" si="323"/>
        <v>9316392</v>
      </c>
      <c r="AW290" s="587">
        <f t="shared" si="323"/>
        <v>549664</v>
      </c>
      <c r="AX290" s="587">
        <f t="shared" si="323"/>
        <v>992118</v>
      </c>
      <c r="AY290" s="588">
        <f t="shared" si="323"/>
        <v>58.770399999999995</v>
      </c>
      <c r="AZ290" s="588">
        <f t="shared" si="323"/>
        <v>43.656500000000001</v>
      </c>
      <c r="BA290" s="590">
        <f t="shared" si="323"/>
        <v>15.113899999999999</v>
      </c>
    </row>
    <row r="291" spans="1:53" ht="14.1" customHeight="1" x14ac:dyDescent="0.2">
      <c r="A291" s="591">
        <v>60</v>
      </c>
      <c r="B291" s="592">
        <v>2319</v>
      </c>
      <c r="C291" s="593">
        <v>600080218</v>
      </c>
      <c r="D291" s="592">
        <v>70695245</v>
      </c>
      <c r="E291" s="594" t="s">
        <v>212</v>
      </c>
      <c r="F291" s="591">
        <v>3231</v>
      </c>
      <c r="G291" s="594" t="s">
        <v>153</v>
      </c>
      <c r="H291" s="595" t="s">
        <v>86</v>
      </c>
      <c r="I291" s="501">
        <v>6642544</v>
      </c>
      <c r="J291" s="502">
        <v>4876513</v>
      </c>
      <c r="K291" s="481">
        <v>0</v>
      </c>
      <c r="L291" s="481">
        <v>0</v>
      </c>
      <c r="M291" s="481">
        <v>1648261</v>
      </c>
      <c r="N291" s="502">
        <v>97530</v>
      </c>
      <c r="O291" s="502">
        <v>20240</v>
      </c>
      <c r="P291" s="418">
        <v>9.5662000000000003</v>
      </c>
      <c r="Q291" s="596">
        <v>8.5454000000000008</v>
      </c>
      <c r="R291" s="696">
        <v>1.0207999999999999</v>
      </c>
      <c r="S291" s="505">
        <v>0</v>
      </c>
      <c r="T291" s="492">
        <v>0</v>
      </c>
      <c r="U291" s="492">
        <v>0</v>
      </c>
      <c r="V291" s="492">
        <v>0</v>
      </c>
      <c r="W291" s="492">
        <f>SUM(S291:V291)</f>
        <v>0</v>
      </c>
      <c r="X291" s="492">
        <v>0</v>
      </c>
      <c r="Y291" s="492">
        <v>0</v>
      </c>
      <c r="Z291" s="492">
        <f>SUM(X291:Y291)</f>
        <v>0</v>
      </c>
      <c r="AA291" s="492">
        <f>W291+Z291</f>
        <v>0</v>
      </c>
      <c r="AB291" s="179">
        <f t="shared" si="283"/>
        <v>0</v>
      </c>
      <c r="AC291" s="755">
        <f>ROUND(W291*2%,0)</f>
        <v>0</v>
      </c>
      <c r="AD291" s="492">
        <v>0</v>
      </c>
      <c r="AE291" s="492">
        <v>0</v>
      </c>
      <c r="AF291" s="492">
        <f t="shared" si="290"/>
        <v>0</v>
      </c>
      <c r="AG291" s="492">
        <f t="shared" si="291"/>
        <v>0</v>
      </c>
      <c r="AH291" s="507">
        <v>0</v>
      </c>
      <c r="AI291" s="507">
        <v>0</v>
      </c>
      <c r="AJ291" s="507">
        <v>0</v>
      </c>
      <c r="AK291" s="507">
        <v>0</v>
      </c>
      <c r="AL291" s="507">
        <v>0</v>
      </c>
      <c r="AM291" s="507">
        <v>0</v>
      </c>
      <c r="AN291" s="507">
        <v>0</v>
      </c>
      <c r="AO291" s="507">
        <f>AH291+AJ291+AK291+AM291</f>
        <v>0</v>
      </c>
      <c r="AP291" s="507">
        <f>AI291+AL291+AN291</f>
        <v>0</v>
      </c>
      <c r="AQ291" s="508">
        <f t="shared" si="294"/>
        <v>0</v>
      </c>
      <c r="AR291" s="505">
        <f>I291+AG291</f>
        <v>6642544</v>
      </c>
      <c r="AS291" s="492">
        <f>J291+W291</f>
        <v>4876513</v>
      </c>
      <c r="AT291" s="492">
        <f>K291+Z291</f>
        <v>0</v>
      </c>
      <c r="AU291" s="492">
        <f>L291</f>
        <v>0</v>
      </c>
      <c r="AV291" s="492">
        <f>M291+AB291</f>
        <v>1648261</v>
      </c>
      <c r="AW291" s="492">
        <f>N291+AC291</f>
        <v>97530</v>
      </c>
      <c r="AX291" s="492">
        <f>O291+AF291</f>
        <v>20240</v>
      </c>
      <c r="AY291" s="507">
        <f>P291+AQ291</f>
        <v>9.5662000000000003</v>
      </c>
      <c r="AZ291" s="507">
        <f>Q291+AO291</f>
        <v>8.5454000000000008</v>
      </c>
      <c r="BA291" s="508">
        <f>R291+AP291</f>
        <v>1.0207999999999999</v>
      </c>
    </row>
    <row r="292" spans="1:53" ht="14.1" customHeight="1" x14ac:dyDescent="0.2">
      <c r="A292" s="182">
        <v>60</v>
      </c>
      <c r="B292" s="180">
        <v>2319</v>
      </c>
      <c r="C292" s="181">
        <v>600080218</v>
      </c>
      <c r="D292" s="180">
        <v>70695245</v>
      </c>
      <c r="E292" s="584" t="s">
        <v>213</v>
      </c>
      <c r="F292" s="182"/>
      <c r="G292" s="584"/>
      <c r="H292" s="585"/>
      <c r="I292" s="183">
        <v>6642544</v>
      </c>
      <c r="J292" s="184">
        <v>4876513</v>
      </c>
      <c r="K292" s="184">
        <v>0</v>
      </c>
      <c r="L292" s="184">
        <v>0</v>
      </c>
      <c r="M292" s="184">
        <v>1648261</v>
      </c>
      <c r="N292" s="184">
        <v>97530</v>
      </c>
      <c r="O292" s="184">
        <v>20240</v>
      </c>
      <c r="P292" s="185">
        <v>9.5662000000000003</v>
      </c>
      <c r="Q292" s="185">
        <v>8.5454000000000008</v>
      </c>
      <c r="R292" s="186">
        <v>1.0207999999999999</v>
      </c>
      <c r="S292" s="347">
        <f t="shared" ref="S292:BA292" si="325">SUM(S291)</f>
        <v>0</v>
      </c>
      <c r="T292" s="184">
        <f t="shared" si="325"/>
        <v>0</v>
      </c>
      <c r="U292" s="184">
        <f t="shared" si="325"/>
        <v>0</v>
      </c>
      <c r="V292" s="184">
        <f t="shared" si="325"/>
        <v>0</v>
      </c>
      <c r="W292" s="184">
        <f t="shared" si="325"/>
        <v>0</v>
      </c>
      <c r="X292" s="184">
        <f t="shared" si="325"/>
        <v>0</v>
      </c>
      <c r="Y292" s="184">
        <f t="shared" si="325"/>
        <v>0</v>
      </c>
      <c r="Z292" s="184">
        <f t="shared" si="325"/>
        <v>0</v>
      </c>
      <c r="AA292" s="184">
        <f t="shared" si="325"/>
        <v>0</v>
      </c>
      <c r="AB292" s="184">
        <f t="shared" si="325"/>
        <v>0</v>
      </c>
      <c r="AC292" s="347">
        <f t="shared" si="325"/>
        <v>0</v>
      </c>
      <c r="AD292" s="184">
        <f t="shared" si="325"/>
        <v>0</v>
      </c>
      <c r="AE292" s="184">
        <f t="shared" si="325"/>
        <v>0</v>
      </c>
      <c r="AF292" s="184">
        <f t="shared" si="325"/>
        <v>0</v>
      </c>
      <c r="AG292" s="184">
        <f t="shared" si="325"/>
        <v>0</v>
      </c>
      <c r="AH292" s="185">
        <f t="shared" si="325"/>
        <v>0</v>
      </c>
      <c r="AI292" s="185">
        <f t="shared" si="325"/>
        <v>0</v>
      </c>
      <c r="AJ292" s="185">
        <f t="shared" si="325"/>
        <v>0</v>
      </c>
      <c r="AK292" s="185">
        <f t="shared" ref="AK292:AL292" si="326">SUM(AK291)</f>
        <v>0</v>
      </c>
      <c r="AL292" s="185">
        <f t="shared" si="326"/>
        <v>0</v>
      </c>
      <c r="AM292" s="185">
        <f t="shared" si="325"/>
        <v>0</v>
      </c>
      <c r="AN292" s="185">
        <f t="shared" si="325"/>
        <v>0</v>
      </c>
      <c r="AO292" s="185">
        <f t="shared" si="325"/>
        <v>0</v>
      </c>
      <c r="AP292" s="185">
        <f t="shared" si="325"/>
        <v>0</v>
      </c>
      <c r="AQ292" s="186">
        <f t="shared" si="325"/>
        <v>0</v>
      </c>
      <c r="AR292" s="347">
        <f t="shared" si="325"/>
        <v>6642544</v>
      </c>
      <c r="AS292" s="184">
        <f t="shared" si="325"/>
        <v>4876513</v>
      </c>
      <c r="AT292" s="184">
        <f t="shared" si="325"/>
        <v>0</v>
      </c>
      <c r="AU292" s="184">
        <f t="shared" si="325"/>
        <v>0</v>
      </c>
      <c r="AV292" s="184">
        <f t="shared" si="325"/>
        <v>1648261</v>
      </c>
      <c r="AW292" s="184">
        <f t="shared" si="325"/>
        <v>97530</v>
      </c>
      <c r="AX292" s="184">
        <f t="shared" si="325"/>
        <v>20240</v>
      </c>
      <c r="AY292" s="185">
        <f t="shared" si="325"/>
        <v>9.5662000000000003</v>
      </c>
      <c r="AZ292" s="185">
        <f t="shared" si="325"/>
        <v>8.5454000000000008</v>
      </c>
      <c r="BA292" s="186">
        <f t="shared" si="325"/>
        <v>1.0207999999999999</v>
      </c>
    </row>
    <row r="293" spans="1:53" ht="14.1" customHeight="1" x14ac:dyDescent="0.2">
      <c r="A293" s="591">
        <v>61</v>
      </c>
      <c r="B293" s="592">
        <v>2444</v>
      </c>
      <c r="C293" s="593">
        <v>600079848</v>
      </c>
      <c r="D293" s="592">
        <v>72742836</v>
      </c>
      <c r="E293" s="594" t="s">
        <v>214</v>
      </c>
      <c r="F293" s="591">
        <v>3111</v>
      </c>
      <c r="G293" s="594" t="s">
        <v>85</v>
      </c>
      <c r="H293" s="595" t="s">
        <v>86</v>
      </c>
      <c r="I293" s="501">
        <v>3571157</v>
      </c>
      <c r="J293" s="417">
        <v>2603945</v>
      </c>
      <c r="K293" s="526">
        <v>0</v>
      </c>
      <c r="L293" s="526">
        <v>0</v>
      </c>
      <c r="M293" s="481">
        <v>880133</v>
      </c>
      <c r="N293" s="502">
        <v>52079</v>
      </c>
      <c r="O293" s="417">
        <v>35000</v>
      </c>
      <c r="P293" s="418">
        <v>6.3827999999999996</v>
      </c>
      <c r="Q293" s="422">
        <v>5</v>
      </c>
      <c r="R293" s="692">
        <v>1.3828</v>
      </c>
      <c r="S293" s="505">
        <v>0</v>
      </c>
      <c r="T293" s="492">
        <v>0</v>
      </c>
      <c r="U293" s="492">
        <v>137621</v>
      </c>
      <c r="V293" s="492">
        <v>0</v>
      </c>
      <c r="W293" s="492">
        <f t="shared" ref="W293:W298" si="327">SUM(S293:V293)</f>
        <v>137621</v>
      </c>
      <c r="X293" s="492">
        <v>0</v>
      </c>
      <c r="Y293" s="492">
        <v>0</v>
      </c>
      <c r="Z293" s="492">
        <f t="shared" ref="Z293:Z298" si="328">SUM(X293:Y293)</f>
        <v>0</v>
      </c>
      <c r="AA293" s="492">
        <f t="shared" ref="AA293:AA298" si="329">W293+Z293</f>
        <v>137621</v>
      </c>
      <c r="AB293" s="179">
        <f t="shared" si="283"/>
        <v>46516</v>
      </c>
      <c r="AC293" s="755">
        <f t="shared" ref="AC293:AC298" si="330">ROUND(W293*2%,0)</f>
        <v>2752</v>
      </c>
      <c r="AD293" s="492">
        <v>0</v>
      </c>
      <c r="AE293" s="492">
        <v>0</v>
      </c>
      <c r="AF293" s="492">
        <f t="shared" si="290"/>
        <v>0</v>
      </c>
      <c r="AG293" s="492">
        <f t="shared" si="291"/>
        <v>186889</v>
      </c>
      <c r="AH293" s="507">
        <v>0</v>
      </c>
      <c r="AI293" s="507">
        <v>0</v>
      </c>
      <c r="AJ293" s="507">
        <v>0</v>
      </c>
      <c r="AK293" s="507">
        <v>0.3</v>
      </c>
      <c r="AL293" s="507">
        <v>0</v>
      </c>
      <c r="AM293" s="507">
        <v>0</v>
      </c>
      <c r="AN293" s="507">
        <v>0</v>
      </c>
      <c r="AO293" s="507">
        <f t="shared" ref="AO293:AO298" si="331">AH293+AJ293+AK293+AM293</f>
        <v>0.3</v>
      </c>
      <c r="AP293" s="507">
        <f t="shared" ref="AP293:AP298" si="332">AI293+AL293+AN293</f>
        <v>0</v>
      </c>
      <c r="AQ293" s="508">
        <f t="shared" si="294"/>
        <v>0.3</v>
      </c>
      <c r="AR293" s="505">
        <f t="shared" ref="AR293:AR298" si="333">I293+AG293</f>
        <v>3758046</v>
      </c>
      <c r="AS293" s="492">
        <f t="shared" ref="AS293:AS298" si="334">J293+W293</f>
        <v>2741566</v>
      </c>
      <c r="AT293" s="492">
        <f t="shared" ref="AT293:AT298" si="335">K293+Z293</f>
        <v>0</v>
      </c>
      <c r="AU293" s="492">
        <f t="shared" ref="AU293:AU298" si="336">L293</f>
        <v>0</v>
      </c>
      <c r="AV293" s="492">
        <f t="shared" ref="AV293:AW298" si="337">M293+AB293</f>
        <v>926649</v>
      </c>
      <c r="AW293" s="492">
        <f t="shared" si="337"/>
        <v>54831</v>
      </c>
      <c r="AX293" s="492">
        <f t="shared" ref="AX293:AX298" si="338">O293+AF293</f>
        <v>35000</v>
      </c>
      <c r="AY293" s="507">
        <f t="shared" ref="AY293:AY298" si="339">P293+AQ293</f>
        <v>6.6827999999999994</v>
      </c>
      <c r="AZ293" s="507">
        <f t="shared" ref="AZ293:BA298" si="340">Q293+AO293</f>
        <v>5.3</v>
      </c>
      <c r="BA293" s="508">
        <f t="shared" si="340"/>
        <v>1.3828</v>
      </c>
    </row>
    <row r="294" spans="1:53" ht="14.1" customHeight="1" x14ac:dyDescent="0.2">
      <c r="A294" s="591">
        <v>61</v>
      </c>
      <c r="B294" s="592">
        <v>2444</v>
      </c>
      <c r="C294" s="593">
        <v>600079848</v>
      </c>
      <c r="D294" s="592">
        <v>72742836</v>
      </c>
      <c r="E294" s="594" t="s">
        <v>214</v>
      </c>
      <c r="F294" s="591">
        <v>3117</v>
      </c>
      <c r="G294" s="598" t="s">
        <v>148</v>
      </c>
      <c r="H294" s="595" t="s">
        <v>86</v>
      </c>
      <c r="I294" s="501">
        <v>4269654</v>
      </c>
      <c r="J294" s="417">
        <v>2977863</v>
      </c>
      <c r="K294" s="526">
        <v>51844</v>
      </c>
      <c r="L294" s="526">
        <v>7844</v>
      </c>
      <c r="M294" s="481">
        <v>1021390</v>
      </c>
      <c r="N294" s="502">
        <v>59557</v>
      </c>
      <c r="O294" s="417">
        <v>159000</v>
      </c>
      <c r="P294" s="418">
        <v>6.1430000000000007</v>
      </c>
      <c r="Q294" s="422">
        <v>3.91</v>
      </c>
      <c r="R294" s="692">
        <v>2.2330000000000001</v>
      </c>
      <c r="S294" s="505">
        <v>0</v>
      </c>
      <c r="T294" s="492">
        <v>0</v>
      </c>
      <c r="U294" s="492">
        <v>0</v>
      </c>
      <c r="V294" s="492">
        <v>0</v>
      </c>
      <c r="W294" s="492">
        <f t="shared" si="327"/>
        <v>0</v>
      </c>
      <c r="X294" s="492">
        <v>0</v>
      </c>
      <c r="Y294" s="492">
        <v>0</v>
      </c>
      <c r="Z294" s="492">
        <f t="shared" si="328"/>
        <v>0</v>
      </c>
      <c r="AA294" s="492">
        <f t="shared" si="329"/>
        <v>0</v>
      </c>
      <c r="AB294" s="179">
        <f t="shared" si="283"/>
        <v>0</v>
      </c>
      <c r="AC294" s="755">
        <f t="shared" si="330"/>
        <v>0</v>
      </c>
      <c r="AD294" s="492">
        <v>0</v>
      </c>
      <c r="AE294" s="492">
        <v>0</v>
      </c>
      <c r="AF294" s="492">
        <f t="shared" si="290"/>
        <v>0</v>
      </c>
      <c r="AG294" s="492">
        <f t="shared" si="291"/>
        <v>0</v>
      </c>
      <c r="AH294" s="507">
        <v>0</v>
      </c>
      <c r="AI294" s="507">
        <v>0</v>
      </c>
      <c r="AJ294" s="507">
        <v>0</v>
      </c>
      <c r="AK294" s="507">
        <v>0</v>
      </c>
      <c r="AL294" s="507">
        <v>0</v>
      </c>
      <c r="AM294" s="507">
        <v>0</v>
      </c>
      <c r="AN294" s="507">
        <v>0</v>
      </c>
      <c r="AO294" s="507">
        <f t="shared" si="331"/>
        <v>0</v>
      </c>
      <c r="AP294" s="507">
        <f t="shared" si="332"/>
        <v>0</v>
      </c>
      <c r="AQ294" s="508">
        <f t="shared" si="294"/>
        <v>0</v>
      </c>
      <c r="AR294" s="505">
        <f t="shared" si="333"/>
        <v>4269654</v>
      </c>
      <c r="AS294" s="492">
        <f t="shared" si="334"/>
        <v>2977863</v>
      </c>
      <c r="AT294" s="492">
        <f t="shared" si="335"/>
        <v>51844</v>
      </c>
      <c r="AU294" s="492">
        <f t="shared" si="336"/>
        <v>7844</v>
      </c>
      <c r="AV294" s="492">
        <f t="shared" si="337"/>
        <v>1021390</v>
      </c>
      <c r="AW294" s="492">
        <f t="shared" si="337"/>
        <v>59557</v>
      </c>
      <c r="AX294" s="492">
        <f t="shared" si="338"/>
        <v>159000</v>
      </c>
      <c r="AY294" s="507">
        <f t="shared" si="339"/>
        <v>6.1430000000000007</v>
      </c>
      <c r="AZ294" s="507">
        <f t="shared" si="340"/>
        <v>3.91</v>
      </c>
      <c r="BA294" s="508">
        <f t="shared" si="340"/>
        <v>2.2330000000000001</v>
      </c>
    </row>
    <row r="295" spans="1:53" ht="14.1" customHeight="1" x14ac:dyDescent="0.2">
      <c r="A295" s="591">
        <v>61</v>
      </c>
      <c r="B295" s="592">
        <v>2444</v>
      </c>
      <c r="C295" s="593">
        <v>600079848</v>
      </c>
      <c r="D295" s="592">
        <v>72742836</v>
      </c>
      <c r="E295" s="594" t="s">
        <v>214</v>
      </c>
      <c r="F295" s="591">
        <v>3117</v>
      </c>
      <c r="G295" s="210" t="s">
        <v>91</v>
      </c>
      <c r="H295" s="595" t="s">
        <v>82</v>
      </c>
      <c r="I295" s="501">
        <v>216511</v>
      </c>
      <c r="J295" s="502">
        <v>158697</v>
      </c>
      <c r="K295" s="481">
        <v>0</v>
      </c>
      <c r="L295" s="481">
        <v>0</v>
      </c>
      <c r="M295" s="481">
        <v>53640</v>
      </c>
      <c r="N295" s="502">
        <v>3174</v>
      </c>
      <c r="O295" s="502">
        <v>1000</v>
      </c>
      <c r="P295" s="418">
        <v>0.44</v>
      </c>
      <c r="Q295" s="503">
        <v>0.44</v>
      </c>
      <c r="R295" s="504">
        <v>0</v>
      </c>
      <c r="S295" s="505">
        <v>0</v>
      </c>
      <c r="T295" s="492">
        <v>5670</v>
      </c>
      <c r="U295" s="492">
        <v>0</v>
      </c>
      <c r="V295" s="492">
        <v>0</v>
      </c>
      <c r="W295" s="492">
        <f t="shared" si="327"/>
        <v>5670</v>
      </c>
      <c r="X295" s="492">
        <v>0</v>
      </c>
      <c r="Y295" s="492">
        <v>0</v>
      </c>
      <c r="Z295" s="492">
        <f t="shared" si="328"/>
        <v>0</v>
      </c>
      <c r="AA295" s="492">
        <f t="shared" si="329"/>
        <v>5670</v>
      </c>
      <c r="AB295" s="179">
        <f t="shared" si="283"/>
        <v>1916</v>
      </c>
      <c r="AC295" s="755">
        <f t="shared" si="330"/>
        <v>113</v>
      </c>
      <c r="AD295" s="492">
        <v>500</v>
      </c>
      <c r="AE295" s="492">
        <v>0</v>
      </c>
      <c r="AF295" s="492">
        <f t="shared" si="290"/>
        <v>500</v>
      </c>
      <c r="AG295" s="492">
        <f t="shared" si="291"/>
        <v>8199</v>
      </c>
      <c r="AH295" s="507">
        <v>0</v>
      </c>
      <c r="AI295" s="507">
        <v>0</v>
      </c>
      <c r="AJ295" s="507">
        <v>0.01</v>
      </c>
      <c r="AK295" s="507">
        <v>0</v>
      </c>
      <c r="AL295" s="507">
        <v>0</v>
      </c>
      <c r="AM295" s="507">
        <v>0</v>
      </c>
      <c r="AN295" s="507">
        <v>0</v>
      </c>
      <c r="AO295" s="507">
        <f t="shared" si="331"/>
        <v>0.01</v>
      </c>
      <c r="AP295" s="507">
        <f t="shared" si="332"/>
        <v>0</v>
      </c>
      <c r="AQ295" s="508">
        <f t="shared" si="294"/>
        <v>0.01</v>
      </c>
      <c r="AR295" s="505">
        <f t="shared" si="333"/>
        <v>224710</v>
      </c>
      <c r="AS295" s="492">
        <f t="shared" si="334"/>
        <v>164367</v>
      </c>
      <c r="AT295" s="492">
        <f t="shared" si="335"/>
        <v>0</v>
      </c>
      <c r="AU295" s="492">
        <f t="shared" si="336"/>
        <v>0</v>
      </c>
      <c r="AV295" s="492">
        <f t="shared" si="337"/>
        <v>55556</v>
      </c>
      <c r="AW295" s="492">
        <f t="shared" si="337"/>
        <v>3287</v>
      </c>
      <c r="AX295" s="492">
        <f t="shared" si="338"/>
        <v>1500</v>
      </c>
      <c r="AY295" s="507">
        <f t="shared" si="339"/>
        <v>0.45</v>
      </c>
      <c r="AZ295" s="507">
        <f t="shared" si="340"/>
        <v>0.45</v>
      </c>
      <c r="BA295" s="508">
        <f t="shared" si="340"/>
        <v>0</v>
      </c>
    </row>
    <row r="296" spans="1:53" ht="14.1" customHeight="1" x14ac:dyDescent="0.2">
      <c r="A296" s="591">
        <v>61</v>
      </c>
      <c r="B296" s="592">
        <v>2444</v>
      </c>
      <c r="C296" s="593">
        <v>600079848</v>
      </c>
      <c r="D296" s="592">
        <v>72742836</v>
      </c>
      <c r="E296" s="594" t="s">
        <v>214</v>
      </c>
      <c r="F296" s="591">
        <v>3141</v>
      </c>
      <c r="G296" s="594" t="s">
        <v>88</v>
      </c>
      <c r="H296" s="595" t="s">
        <v>82</v>
      </c>
      <c r="I296" s="501">
        <v>1152581</v>
      </c>
      <c r="J296" s="502">
        <v>844292</v>
      </c>
      <c r="K296" s="481">
        <v>0</v>
      </c>
      <c r="L296" s="481">
        <v>0</v>
      </c>
      <c r="M296" s="481">
        <v>285371</v>
      </c>
      <c r="N296" s="502">
        <v>16886</v>
      </c>
      <c r="O296" s="502">
        <v>6032</v>
      </c>
      <c r="P296" s="418">
        <v>2.87</v>
      </c>
      <c r="Q296" s="503">
        <v>0</v>
      </c>
      <c r="R296" s="504">
        <v>2.87</v>
      </c>
      <c r="S296" s="505">
        <v>0</v>
      </c>
      <c r="T296" s="492">
        <v>0</v>
      </c>
      <c r="U296" s="492">
        <v>5907</v>
      </c>
      <c r="V296" s="492">
        <v>0</v>
      </c>
      <c r="W296" s="492">
        <f t="shared" si="327"/>
        <v>5907</v>
      </c>
      <c r="X296" s="492">
        <v>0</v>
      </c>
      <c r="Y296" s="492">
        <v>0</v>
      </c>
      <c r="Z296" s="492">
        <f t="shared" si="328"/>
        <v>0</v>
      </c>
      <c r="AA296" s="492">
        <f t="shared" si="329"/>
        <v>5907</v>
      </c>
      <c r="AB296" s="179">
        <f t="shared" si="283"/>
        <v>1997</v>
      </c>
      <c r="AC296" s="755">
        <f t="shared" si="330"/>
        <v>118</v>
      </c>
      <c r="AD296" s="492">
        <v>0</v>
      </c>
      <c r="AE296" s="492">
        <v>0</v>
      </c>
      <c r="AF296" s="492">
        <f t="shared" si="290"/>
        <v>0</v>
      </c>
      <c r="AG296" s="492">
        <f t="shared" si="291"/>
        <v>8022</v>
      </c>
      <c r="AH296" s="507">
        <v>0</v>
      </c>
      <c r="AI296" s="507">
        <v>0</v>
      </c>
      <c r="AJ296" s="507">
        <v>0</v>
      </c>
      <c r="AK296" s="507">
        <v>0</v>
      </c>
      <c r="AL296" s="507">
        <v>0.02</v>
      </c>
      <c r="AM296" s="507">
        <v>0</v>
      </c>
      <c r="AN296" s="507">
        <v>0</v>
      </c>
      <c r="AO296" s="507">
        <f t="shared" si="331"/>
        <v>0</v>
      </c>
      <c r="AP296" s="507">
        <f t="shared" si="332"/>
        <v>0.02</v>
      </c>
      <c r="AQ296" s="508">
        <f t="shared" si="294"/>
        <v>0.02</v>
      </c>
      <c r="AR296" s="505">
        <f t="shared" si="333"/>
        <v>1160603</v>
      </c>
      <c r="AS296" s="492">
        <f t="shared" si="334"/>
        <v>850199</v>
      </c>
      <c r="AT296" s="492">
        <f t="shared" si="335"/>
        <v>0</v>
      </c>
      <c r="AU296" s="492">
        <f t="shared" si="336"/>
        <v>0</v>
      </c>
      <c r="AV296" s="492">
        <f t="shared" si="337"/>
        <v>287368</v>
      </c>
      <c r="AW296" s="492">
        <f t="shared" si="337"/>
        <v>17004</v>
      </c>
      <c r="AX296" s="492">
        <f t="shared" si="338"/>
        <v>6032</v>
      </c>
      <c r="AY296" s="507">
        <f t="shared" si="339"/>
        <v>2.89</v>
      </c>
      <c r="AZ296" s="507">
        <f t="shared" si="340"/>
        <v>0</v>
      </c>
      <c r="BA296" s="508">
        <f t="shared" si="340"/>
        <v>2.89</v>
      </c>
    </row>
    <row r="297" spans="1:53" ht="14.1" customHeight="1" x14ac:dyDescent="0.2">
      <c r="A297" s="591">
        <v>61</v>
      </c>
      <c r="B297" s="592">
        <v>2444</v>
      </c>
      <c r="C297" s="593">
        <v>600079848</v>
      </c>
      <c r="D297" s="592">
        <v>72742836</v>
      </c>
      <c r="E297" s="594" t="s">
        <v>214</v>
      </c>
      <c r="F297" s="591">
        <v>3143</v>
      </c>
      <c r="G297" s="210" t="s">
        <v>149</v>
      </c>
      <c r="H297" s="595" t="s">
        <v>86</v>
      </c>
      <c r="I297" s="501">
        <v>696047</v>
      </c>
      <c r="J297" s="417">
        <v>512553</v>
      </c>
      <c r="K297" s="526">
        <v>0</v>
      </c>
      <c r="L297" s="526">
        <v>0</v>
      </c>
      <c r="M297" s="481">
        <v>173243</v>
      </c>
      <c r="N297" s="502">
        <v>10251</v>
      </c>
      <c r="O297" s="597">
        <v>0</v>
      </c>
      <c r="P297" s="418">
        <v>1</v>
      </c>
      <c r="Q297" s="422">
        <v>1</v>
      </c>
      <c r="R297" s="504">
        <v>0</v>
      </c>
      <c r="S297" s="505">
        <v>0</v>
      </c>
      <c r="T297" s="492">
        <v>0</v>
      </c>
      <c r="U297" s="492">
        <v>0</v>
      </c>
      <c r="V297" s="492">
        <v>0</v>
      </c>
      <c r="W297" s="492">
        <f t="shared" si="327"/>
        <v>0</v>
      </c>
      <c r="X297" s="492">
        <v>0</v>
      </c>
      <c r="Y297" s="492">
        <v>0</v>
      </c>
      <c r="Z297" s="492">
        <f t="shared" si="328"/>
        <v>0</v>
      </c>
      <c r="AA297" s="492">
        <f t="shared" si="329"/>
        <v>0</v>
      </c>
      <c r="AB297" s="179">
        <f t="shared" si="283"/>
        <v>0</v>
      </c>
      <c r="AC297" s="755">
        <f t="shared" si="330"/>
        <v>0</v>
      </c>
      <c r="AD297" s="492">
        <v>0</v>
      </c>
      <c r="AE297" s="492">
        <v>0</v>
      </c>
      <c r="AF297" s="492">
        <f t="shared" si="290"/>
        <v>0</v>
      </c>
      <c r="AG297" s="492">
        <f t="shared" si="291"/>
        <v>0</v>
      </c>
      <c r="AH297" s="507">
        <v>0</v>
      </c>
      <c r="AI297" s="507">
        <v>0</v>
      </c>
      <c r="AJ297" s="507">
        <v>0</v>
      </c>
      <c r="AK297" s="507">
        <v>0</v>
      </c>
      <c r="AL297" s="507">
        <v>0</v>
      </c>
      <c r="AM297" s="507">
        <v>0</v>
      </c>
      <c r="AN297" s="507">
        <v>0</v>
      </c>
      <c r="AO297" s="507">
        <f t="shared" si="331"/>
        <v>0</v>
      </c>
      <c r="AP297" s="507">
        <f t="shared" si="332"/>
        <v>0</v>
      </c>
      <c r="AQ297" s="508">
        <f t="shared" si="294"/>
        <v>0</v>
      </c>
      <c r="AR297" s="505">
        <f t="shared" si="333"/>
        <v>696047</v>
      </c>
      <c r="AS297" s="492">
        <f t="shared" si="334"/>
        <v>512553</v>
      </c>
      <c r="AT297" s="492">
        <f t="shared" si="335"/>
        <v>0</v>
      </c>
      <c r="AU297" s="492">
        <f t="shared" si="336"/>
        <v>0</v>
      </c>
      <c r="AV297" s="492">
        <f t="shared" si="337"/>
        <v>173243</v>
      </c>
      <c r="AW297" s="492">
        <f t="shared" si="337"/>
        <v>10251</v>
      </c>
      <c r="AX297" s="492">
        <f t="shared" si="338"/>
        <v>0</v>
      </c>
      <c r="AY297" s="507">
        <f t="shared" si="339"/>
        <v>1</v>
      </c>
      <c r="AZ297" s="507">
        <f t="shared" si="340"/>
        <v>1</v>
      </c>
      <c r="BA297" s="508">
        <f t="shared" si="340"/>
        <v>0</v>
      </c>
    </row>
    <row r="298" spans="1:53" ht="14.1" customHeight="1" x14ac:dyDescent="0.2">
      <c r="A298" s="591">
        <v>61</v>
      </c>
      <c r="B298" s="592">
        <v>2444</v>
      </c>
      <c r="C298" s="593">
        <v>600079848</v>
      </c>
      <c r="D298" s="592">
        <v>72742836</v>
      </c>
      <c r="E298" s="594" t="s">
        <v>214</v>
      </c>
      <c r="F298" s="591">
        <v>3143</v>
      </c>
      <c r="G298" s="210" t="s">
        <v>150</v>
      </c>
      <c r="H298" s="595" t="s">
        <v>82</v>
      </c>
      <c r="I298" s="501">
        <v>19662</v>
      </c>
      <c r="J298" s="502">
        <v>13860</v>
      </c>
      <c r="K298" s="481">
        <v>0</v>
      </c>
      <c r="L298" s="481">
        <v>0</v>
      </c>
      <c r="M298" s="481">
        <v>4685</v>
      </c>
      <c r="N298" s="502">
        <v>277</v>
      </c>
      <c r="O298" s="502">
        <v>840</v>
      </c>
      <c r="P298" s="418">
        <v>0.06</v>
      </c>
      <c r="Q298" s="503">
        <v>0</v>
      </c>
      <c r="R298" s="504">
        <v>0.06</v>
      </c>
      <c r="S298" s="505">
        <v>0</v>
      </c>
      <c r="T298" s="492">
        <v>0</v>
      </c>
      <c r="U298" s="492">
        <v>0</v>
      </c>
      <c r="V298" s="492">
        <v>0</v>
      </c>
      <c r="W298" s="492">
        <f t="shared" si="327"/>
        <v>0</v>
      </c>
      <c r="X298" s="492">
        <v>0</v>
      </c>
      <c r="Y298" s="492">
        <v>0</v>
      </c>
      <c r="Z298" s="492">
        <f t="shared" si="328"/>
        <v>0</v>
      </c>
      <c r="AA298" s="492">
        <f t="shared" si="329"/>
        <v>0</v>
      </c>
      <c r="AB298" s="179">
        <f t="shared" si="283"/>
        <v>0</v>
      </c>
      <c r="AC298" s="755">
        <f t="shared" si="330"/>
        <v>0</v>
      </c>
      <c r="AD298" s="492">
        <v>0</v>
      </c>
      <c r="AE298" s="492">
        <v>0</v>
      </c>
      <c r="AF298" s="492">
        <f t="shared" si="290"/>
        <v>0</v>
      </c>
      <c r="AG298" s="492">
        <f t="shared" si="291"/>
        <v>0</v>
      </c>
      <c r="AH298" s="507">
        <v>0</v>
      </c>
      <c r="AI298" s="507">
        <v>0</v>
      </c>
      <c r="AJ298" s="507">
        <v>0</v>
      </c>
      <c r="AK298" s="507">
        <v>0</v>
      </c>
      <c r="AL298" s="507">
        <v>0</v>
      </c>
      <c r="AM298" s="507">
        <v>0</v>
      </c>
      <c r="AN298" s="507">
        <v>0</v>
      </c>
      <c r="AO298" s="507">
        <f t="shared" si="331"/>
        <v>0</v>
      </c>
      <c r="AP298" s="507">
        <f t="shared" si="332"/>
        <v>0</v>
      </c>
      <c r="AQ298" s="508">
        <f t="shared" si="294"/>
        <v>0</v>
      </c>
      <c r="AR298" s="505">
        <f t="shared" si="333"/>
        <v>19662</v>
      </c>
      <c r="AS298" s="492">
        <f t="shared" si="334"/>
        <v>13860</v>
      </c>
      <c r="AT298" s="492">
        <f t="shared" si="335"/>
        <v>0</v>
      </c>
      <c r="AU298" s="492">
        <f t="shared" si="336"/>
        <v>0</v>
      </c>
      <c r="AV298" s="492">
        <f t="shared" si="337"/>
        <v>4685</v>
      </c>
      <c r="AW298" s="492">
        <f t="shared" si="337"/>
        <v>277</v>
      </c>
      <c r="AX298" s="492">
        <f t="shared" si="338"/>
        <v>840</v>
      </c>
      <c r="AY298" s="507">
        <f t="shared" si="339"/>
        <v>0.06</v>
      </c>
      <c r="AZ298" s="507">
        <f t="shared" si="340"/>
        <v>0</v>
      </c>
      <c r="BA298" s="508">
        <f t="shared" si="340"/>
        <v>0.06</v>
      </c>
    </row>
    <row r="299" spans="1:53" ht="14.1" customHeight="1" x14ac:dyDescent="0.2">
      <c r="A299" s="182">
        <v>61</v>
      </c>
      <c r="B299" s="180">
        <v>2444</v>
      </c>
      <c r="C299" s="181">
        <v>600079848</v>
      </c>
      <c r="D299" s="180">
        <v>72742836</v>
      </c>
      <c r="E299" s="584" t="s">
        <v>215</v>
      </c>
      <c r="F299" s="182"/>
      <c r="G299" s="584"/>
      <c r="H299" s="585"/>
      <c r="I299" s="586">
        <v>9925612</v>
      </c>
      <c r="J299" s="587">
        <v>7111210</v>
      </c>
      <c r="K299" s="587">
        <v>51844</v>
      </c>
      <c r="L299" s="587">
        <v>7844</v>
      </c>
      <c r="M299" s="587">
        <v>2418462</v>
      </c>
      <c r="N299" s="587">
        <v>142224</v>
      </c>
      <c r="O299" s="587">
        <v>201872</v>
      </c>
      <c r="P299" s="588">
        <v>16.895799999999998</v>
      </c>
      <c r="Q299" s="588">
        <v>10.35</v>
      </c>
      <c r="R299" s="590">
        <v>6.5457999999999998</v>
      </c>
      <c r="S299" s="589">
        <f t="shared" ref="S299:BA299" si="341">SUM(S293:S298)</f>
        <v>0</v>
      </c>
      <c r="T299" s="587">
        <f t="shared" si="341"/>
        <v>5670</v>
      </c>
      <c r="U299" s="587">
        <f t="shared" si="341"/>
        <v>143528</v>
      </c>
      <c r="V299" s="587">
        <f t="shared" si="341"/>
        <v>0</v>
      </c>
      <c r="W299" s="587">
        <f t="shared" si="341"/>
        <v>149198</v>
      </c>
      <c r="X299" s="587">
        <f t="shared" si="341"/>
        <v>0</v>
      </c>
      <c r="Y299" s="587">
        <f t="shared" si="341"/>
        <v>0</v>
      </c>
      <c r="Z299" s="587">
        <f t="shared" si="341"/>
        <v>0</v>
      </c>
      <c r="AA299" s="587">
        <f t="shared" si="341"/>
        <v>149198</v>
      </c>
      <c r="AB299" s="587">
        <f t="shared" si="341"/>
        <v>50429</v>
      </c>
      <c r="AC299" s="589">
        <f t="shared" si="341"/>
        <v>2983</v>
      </c>
      <c r="AD299" s="587">
        <f t="shared" si="341"/>
        <v>500</v>
      </c>
      <c r="AE299" s="587">
        <f t="shared" si="341"/>
        <v>0</v>
      </c>
      <c r="AF299" s="587">
        <f t="shared" si="341"/>
        <v>500</v>
      </c>
      <c r="AG299" s="587">
        <f t="shared" si="341"/>
        <v>203110</v>
      </c>
      <c r="AH299" s="588">
        <f t="shared" si="341"/>
        <v>0</v>
      </c>
      <c r="AI299" s="588">
        <f t="shared" si="341"/>
        <v>0</v>
      </c>
      <c r="AJ299" s="588">
        <f t="shared" si="341"/>
        <v>0.01</v>
      </c>
      <c r="AK299" s="588">
        <f t="shared" ref="AK299:AL299" si="342">SUM(AK293:AK298)</f>
        <v>0.3</v>
      </c>
      <c r="AL299" s="588">
        <f t="shared" si="342"/>
        <v>0.02</v>
      </c>
      <c r="AM299" s="588">
        <f t="shared" si="341"/>
        <v>0</v>
      </c>
      <c r="AN299" s="588">
        <f t="shared" si="341"/>
        <v>0</v>
      </c>
      <c r="AO299" s="588">
        <f t="shared" si="341"/>
        <v>0.31</v>
      </c>
      <c r="AP299" s="588">
        <f t="shared" si="341"/>
        <v>0.02</v>
      </c>
      <c r="AQ299" s="590">
        <f t="shared" si="341"/>
        <v>0.33</v>
      </c>
      <c r="AR299" s="589">
        <f t="shared" si="341"/>
        <v>10128722</v>
      </c>
      <c r="AS299" s="587">
        <f t="shared" si="341"/>
        <v>7260408</v>
      </c>
      <c r="AT299" s="587">
        <f t="shared" si="341"/>
        <v>51844</v>
      </c>
      <c r="AU299" s="587">
        <f t="shared" si="341"/>
        <v>7844</v>
      </c>
      <c r="AV299" s="587">
        <f t="shared" si="341"/>
        <v>2468891</v>
      </c>
      <c r="AW299" s="587">
        <f t="shared" si="341"/>
        <v>145207</v>
      </c>
      <c r="AX299" s="587">
        <f t="shared" si="341"/>
        <v>202372</v>
      </c>
      <c r="AY299" s="588">
        <f t="shared" si="341"/>
        <v>17.2258</v>
      </c>
      <c r="AZ299" s="588">
        <f t="shared" si="341"/>
        <v>10.66</v>
      </c>
      <c r="BA299" s="590">
        <f t="shared" si="341"/>
        <v>6.5658000000000003</v>
      </c>
    </row>
    <row r="300" spans="1:53" ht="14.1" customHeight="1" x14ac:dyDescent="0.2">
      <c r="A300" s="591">
        <v>62</v>
      </c>
      <c r="B300" s="592">
        <v>2457</v>
      </c>
      <c r="C300" s="593">
        <v>650021479</v>
      </c>
      <c r="D300" s="592">
        <v>72742577</v>
      </c>
      <c r="E300" s="594" t="s">
        <v>216</v>
      </c>
      <c r="F300" s="591">
        <v>3111</v>
      </c>
      <c r="G300" s="594" t="s">
        <v>85</v>
      </c>
      <c r="H300" s="595" t="s">
        <v>86</v>
      </c>
      <c r="I300" s="501">
        <v>1300969</v>
      </c>
      <c r="J300" s="417">
        <v>949241</v>
      </c>
      <c r="K300" s="526">
        <v>0</v>
      </c>
      <c r="L300" s="526">
        <v>0</v>
      </c>
      <c r="M300" s="481">
        <v>320843</v>
      </c>
      <c r="N300" s="502">
        <v>18985</v>
      </c>
      <c r="O300" s="417">
        <v>11900</v>
      </c>
      <c r="P300" s="418">
        <v>2.3963999999999999</v>
      </c>
      <c r="Q300" s="422">
        <v>1.9355</v>
      </c>
      <c r="R300" s="692">
        <v>0.46089999999999998</v>
      </c>
      <c r="S300" s="505">
        <v>0</v>
      </c>
      <c r="T300" s="492">
        <v>0</v>
      </c>
      <c r="U300" s="492">
        <v>0</v>
      </c>
      <c r="V300" s="492">
        <v>0</v>
      </c>
      <c r="W300" s="492">
        <f t="shared" ref="W300:W305" si="343">SUM(S300:V300)</f>
        <v>0</v>
      </c>
      <c r="X300" s="492">
        <v>0</v>
      </c>
      <c r="Y300" s="492">
        <v>0</v>
      </c>
      <c r="Z300" s="492">
        <f t="shared" ref="Z300:Z305" si="344">SUM(X300:Y300)</f>
        <v>0</v>
      </c>
      <c r="AA300" s="492">
        <f t="shared" ref="AA300:AA305" si="345">W300+Z300</f>
        <v>0</v>
      </c>
      <c r="AB300" s="179">
        <f t="shared" si="283"/>
        <v>0</v>
      </c>
      <c r="AC300" s="755">
        <f t="shared" ref="AC300:AC305" si="346">ROUND(W300*2%,0)</f>
        <v>0</v>
      </c>
      <c r="AD300" s="492">
        <v>0</v>
      </c>
      <c r="AE300" s="492">
        <v>0</v>
      </c>
      <c r="AF300" s="492">
        <f t="shared" si="290"/>
        <v>0</v>
      </c>
      <c r="AG300" s="492">
        <f t="shared" si="291"/>
        <v>0</v>
      </c>
      <c r="AH300" s="507">
        <v>0</v>
      </c>
      <c r="AI300" s="507">
        <v>0</v>
      </c>
      <c r="AJ300" s="507">
        <v>0</v>
      </c>
      <c r="AK300" s="507">
        <v>0</v>
      </c>
      <c r="AL300" s="507">
        <v>0</v>
      </c>
      <c r="AM300" s="507">
        <v>0</v>
      </c>
      <c r="AN300" s="507">
        <v>0</v>
      </c>
      <c r="AO300" s="507">
        <f t="shared" ref="AO300:AO305" si="347">AH300+AJ300+AK300+AM300</f>
        <v>0</v>
      </c>
      <c r="AP300" s="507">
        <f t="shared" ref="AP300:AP305" si="348">AI300+AL300+AN300</f>
        <v>0</v>
      </c>
      <c r="AQ300" s="508">
        <f t="shared" si="294"/>
        <v>0</v>
      </c>
      <c r="AR300" s="505">
        <f t="shared" ref="AR300:AR305" si="349">I300+AG300</f>
        <v>1300969</v>
      </c>
      <c r="AS300" s="492">
        <f t="shared" ref="AS300:AS305" si="350">J300+W300</f>
        <v>949241</v>
      </c>
      <c r="AT300" s="492">
        <f t="shared" ref="AT300:AT305" si="351">K300+Z300</f>
        <v>0</v>
      </c>
      <c r="AU300" s="492">
        <f t="shared" ref="AU300:AU305" si="352">L300</f>
        <v>0</v>
      </c>
      <c r="AV300" s="492">
        <f t="shared" ref="AV300:AW305" si="353">M300+AB300</f>
        <v>320843</v>
      </c>
      <c r="AW300" s="492">
        <f t="shared" si="353"/>
        <v>18985</v>
      </c>
      <c r="AX300" s="492">
        <f t="shared" ref="AX300:AX305" si="354">O300+AF300</f>
        <v>11900</v>
      </c>
      <c r="AY300" s="507">
        <f t="shared" ref="AY300:AY305" si="355">P300+AQ300</f>
        <v>2.3963999999999999</v>
      </c>
      <c r="AZ300" s="507">
        <f t="shared" ref="AZ300:BA305" si="356">Q300+AO300</f>
        <v>1.9355</v>
      </c>
      <c r="BA300" s="508">
        <f t="shared" si="356"/>
        <v>0.46089999999999998</v>
      </c>
    </row>
    <row r="301" spans="1:53" ht="14.1" customHeight="1" x14ac:dyDescent="0.2">
      <c r="A301" s="591">
        <v>62</v>
      </c>
      <c r="B301" s="592">
        <v>2457</v>
      </c>
      <c r="C301" s="593">
        <v>650021479</v>
      </c>
      <c r="D301" s="592">
        <v>72742577</v>
      </c>
      <c r="E301" s="594" t="s">
        <v>216</v>
      </c>
      <c r="F301" s="591">
        <v>3117</v>
      </c>
      <c r="G301" s="598" t="s">
        <v>148</v>
      </c>
      <c r="H301" s="595" t="s">
        <v>86</v>
      </c>
      <c r="I301" s="501">
        <v>1927106</v>
      </c>
      <c r="J301" s="417">
        <v>1376930</v>
      </c>
      <c r="K301" s="526">
        <v>9235</v>
      </c>
      <c r="L301" s="526">
        <v>9235</v>
      </c>
      <c r="M301" s="481">
        <v>465403</v>
      </c>
      <c r="N301" s="502">
        <v>27538</v>
      </c>
      <c r="O301" s="417">
        <v>48000</v>
      </c>
      <c r="P301" s="418">
        <v>2.9023000000000003</v>
      </c>
      <c r="Q301" s="422">
        <v>1.5882000000000001</v>
      </c>
      <c r="R301" s="692">
        <v>1.3141</v>
      </c>
      <c r="S301" s="505">
        <v>0</v>
      </c>
      <c r="T301" s="492">
        <v>0</v>
      </c>
      <c r="U301" s="492">
        <v>0</v>
      </c>
      <c r="V301" s="492">
        <v>0</v>
      </c>
      <c r="W301" s="492">
        <f t="shared" si="343"/>
        <v>0</v>
      </c>
      <c r="X301" s="492">
        <v>0</v>
      </c>
      <c r="Y301" s="492">
        <v>0</v>
      </c>
      <c r="Z301" s="492">
        <f t="shared" si="344"/>
        <v>0</v>
      </c>
      <c r="AA301" s="492">
        <f t="shared" si="345"/>
        <v>0</v>
      </c>
      <c r="AB301" s="179">
        <f t="shared" si="283"/>
        <v>0</v>
      </c>
      <c r="AC301" s="755">
        <f t="shared" si="346"/>
        <v>0</v>
      </c>
      <c r="AD301" s="492">
        <v>0</v>
      </c>
      <c r="AE301" s="492">
        <v>0</v>
      </c>
      <c r="AF301" s="492">
        <f t="shared" si="290"/>
        <v>0</v>
      </c>
      <c r="AG301" s="492">
        <f t="shared" si="291"/>
        <v>0</v>
      </c>
      <c r="AH301" s="507">
        <v>0</v>
      </c>
      <c r="AI301" s="507">
        <v>0</v>
      </c>
      <c r="AJ301" s="507">
        <v>0</v>
      </c>
      <c r="AK301" s="507">
        <v>0</v>
      </c>
      <c r="AL301" s="507">
        <v>0</v>
      </c>
      <c r="AM301" s="507">
        <v>0</v>
      </c>
      <c r="AN301" s="507">
        <v>0</v>
      </c>
      <c r="AO301" s="507">
        <f t="shared" si="347"/>
        <v>0</v>
      </c>
      <c r="AP301" s="507">
        <f t="shared" si="348"/>
        <v>0</v>
      </c>
      <c r="AQ301" s="508">
        <f t="shared" si="294"/>
        <v>0</v>
      </c>
      <c r="AR301" s="505">
        <f t="shared" si="349"/>
        <v>1927106</v>
      </c>
      <c r="AS301" s="492">
        <f t="shared" si="350"/>
        <v>1376930</v>
      </c>
      <c r="AT301" s="492">
        <f t="shared" si="351"/>
        <v>9235</v>
      </c>
      <c r="AU301" s="492">
        <f t="shared" si="352"/>
        <v>9235</v>
      </c>
      <c r="AV301" s="492">
        <f t="shared" si="353"/>
        <v>465403</v>
      </c>
      <c r="AW301" s="492">
        <f t="shared" si="353"/>
        <v>27538</v>
      </c>
      <c r="AX301" s="492">
        <f t="shared" si="354"/>
        <v>48000</v>
      </c>
      <c r="AY301" s="507">
        <f t="shared" si="355"/>
        <v>2.9023000000000003</v>
      </c>
      <c r="AZ301" s="507">
        <f t="shared" si="356"/>
        <v>1.5882000000000001</v>
      </c>
      <c r="BA301" s="508">
        <f t="shared" si="356"/>
        <v>1.3141</v>
      </c>
    </row>
    <row r="302" spans="1:53" ht="14.1" customHeight="1" x14ac:dyDescent="0.2">
      <c r="A302" s="591">
        <v>62</v>
      </c>
      <c r="B302" s="592">
        <v>2457</v>
      </c>
      <c r="C302" s="593">
        <v>650021479</v>
      </c>
      <c r="D302" s="592">
        <v>72742577</v>
      </c>
      <c r="E302" s="594" t="s">
        <v>216</v>
      </c>
      <c r="F302" s="591">
        <v>3117</v>
      </c>
      <c r="G302" s="210" t="s">
        <v>91</v>
      </c>
      <c r="H302" s="595" t="s">
        <v>82</v>
      </c>
      <c r="I302" s="501">
        <v>2567</v>
      </c>
      <c r="J302" s="502">
        <v>1890</v>
      </c>
      <c r="K302" s="481">
        <v>0</v>
      </c>
      <c r="L302" s="481">
        <v>0</v>
      </c>
      <c r="M302" s="481">
        <v>639</v>
      </c>
      <c r="N302" s="502">
        <v>38</v>
      </c>
      <c r="O302" s="502">
        <v>0</v>
      </c>
      <c r="P302" s="418">
        <v>0</v>
      </c>
      <c r="Q302" s="503">
        <v>0</v>
      </c>
      <c r="R302" s="504">
        <v>0</v>
      </c>
      <c r="S302" s="505">
        <v>0</v>
      </c>
      <c r="T302" s="492">
        <v>0</v>
      </c>
      <c r="U302" s="492">
        <v>0</v>
      </c>
      <c r="V302" s="492">
        <v>0</v>
      </c>
      <c r="W302" s="492">
        <f t="shared" si="343"/>
        <v>0</v>
      </c>
      <c r="X302" s="492">
        <v>0</v>
      </c>
      <c r="Y302" s="492">
        <v>0</v>
      </c>
      <c r="Z302" s="492">
        <f t="shared" si="344"/>
        <v>0</v>
      </c>
      <c r="AA302" s="492">
        <f t="shared" si="345"/>
        <v>0</v>
      </c>
      <c r="AB302" s="179">
        <f t="shared" si="283"/>
        <v>0</v>
      </c>
      <c r="AC302" s="755">
        <f t="shared" si="346"/>
        <v>0</v>
      </c>
      <c r="AD302" s="492">
        <v>0</v>
      </c>
      <c r="AE302" s="492">
        <v>0</v>
      </c>
      <c r="AF302" s="492">
        <f t="shared" si="290"/>
        <v>0</v>
      </c>
      <c r="AG302" s="492">
        <f t="shared" si="291"/>
        <v>0</v>
      </c>
      <c r="AH302" s="507">
        <v>0</v>
      </c>
      <c r="AI302" s="507">
        <v>0</v>
      </c>
      <c r="AJ302" s="507">
        <v>0</v>
      </c>
      <c r="AK302" s="507">
        <v>0</v>
      </c>
      <c r="AL302" s="507">
        <v>0</v>
      </c>
      <c r="AM302" s="507">
        <v>0</v>
      </c>
      <c r="AN302" s="507">
        <v>0</v>
      </c>
      <c r="AO302" s="507">
        <f t="shared" si="347"/>
        <v>0</v>
      </c>
      <c r="AP302" s="507">
        <f t="shared" si="348"/>
        <v>0</v>
      </c>
      <c r="AQ302" s="508">
        <f t="shared" si="294"/>
        <v>0</v>
      </c>
      <c r="AR302" s="505">
        <f t="shared" si="349"/>
        <v>2567</v>
      </c>
      <c r="AS302" s="492">
        <f t="shared" si="350"/>
        <v>1890</v>
      </c>
      <c r="AT302" s="492">
        <f t="shared" si="351"/>
        <v>0</v>
      </c>
      <c r="AU302" s="492">
        <f t="shared" si="352"/>
        <v>0</v>
      </c>
      <c r="AV302" s="492">
        <f t="shared" si="353"/>
        <v>639</v>
      </c>
      <c r="AW302" s="492">
        <f t="shared" si="353"/>
        <v>38</v>
      </c>
      <c r="AX302" s="492">
        <f t="shared" si="354"/>
        <v>0</v>
      </c>
      <c r="AY302" s="507">
        <f t="shared" si="355"/>
        <v>0</v>
      </c>
      <c r="AZ302" s="507">
        <f t="shared" si="356"/>
        <v>0</v>
      </c>
      <c r="BA302" s="508">
        <f t="shared" si="356"/>
        <v>0</v>
      </c>
    </row>
    <row r="303" spans="1:53" ht="14.1" customHeight="1" x14ac:dyDescent="0.2">
      <c r="A303" s="591">
        <v>62</v>
      </c>
      <c r="B303" s="592">
        <v>2457</v>
      </c>
      <c r="C303" s="593">
        <v>650021479</v>
      </c>
      <c r="D303" s="592">
        <v>72742577</v>
      </c>
      <c r="E303" s="594" t="s">
        <v>216</v>
      </c>
      <c r="F303" s="591">
        <v>3141</v>
      </c>
      <c r="G303" s="594" t="s">
        <v>88</v>
      </c>
      <c r="H303" s="595" t="s">
        <v>82</v>
      </c>
      <c r="I303" s="501">
        <v>462514</v>
      </c>
      <c r="J303" s="502">
        <v>230795</v>
      </c>
      <c r="K303" s="481">
        <v>110000</v>
      </c>
      <c r="L303" s="481">
        <v>0</v>
      </c>
      <c r="M303" s="481">
        <v>115189</v>
      </c>
      <c r="N303" s="502">
        <v>4616</v>
      </c>
      <c r="O303" s="502">
        <v>1914</v>
      </c>
      <c r="P303" s="418">
        <v>0.78999999999999992</v>
      </c>
      <c r="Q303" s="503">
        <v>0</v>
      </c>
      <c r="R303" s="504">
        <v>0.78999999999999992</v>
      </c>
      <c r="S303" s="505">
        <v>0</v>
      </c>
      <c r="T303" s="492">
        <v>0</v>
      </c>
      <c r="U303" s="492">
        <v>4259</v>
      </c>
      <c r="V303" s="492">
        <v>0</v>
      </c>
      <c r="W303" s="492">
        <f t="shared" si="343"/>
        <v>4259</v>
      </c>
      <c r="X303" s="492">
        <v>0</v>
      </c>
      <c r="Y303" s="492">
        <v>0</v>
      </c>
      <c r="Z303" s="492">
        <f t="shared" si="344"/>
        <v>0</v>
      </c>
      <c r="AA303" s="492">
        <f t="shared" si="345"/>
        <v>4259</v>
      </c>
      <c r="AB303" s="179">
        <f t="shared" si="283"/>
        <v>1440</v>
      </c>
      <c r="AC303" s="755">
        <f t="shared" si="346"/>
        <v>85</v>
      </c>
      <c r="AD303" s="492">
        <v>0</v>
      </c>
      <c r="AE303" s="492">
        <v>0</v>
      </c>
      <c r="AF303" s="492">
        <f t="shared" si="290"/>
        <v>0</v>
      </c>
      <c r="AG303" s="492">
        <f t="shared" si="291"/>
        <v>5784</v>
      </c>
      <c r="AH303" s="507">
        <v>0</v>
      </c>
      <c r="AI303" s="507">
        <v>0</v>
      </c>
      <c r="AJ303" s="507">
        <v>0</v>
      </c>
      <c r="AK303" s="507">
        <v>0</v>
      </c>
      <c r="AL303" s="507">
        <v>0.01</v>
      </c>
      <c r="AM303" s="507">
        <v>0</v>
      </c>
      <c r="AN303" s="507">
        <v>0</v>
      </c>
      <c r="AO303" s="507">
        <f t="shared" si="347"/>
        <v>0</v>
      </c>
      <c r="AP303" s="507">
        <f t="shared" si="348"/>
        <v>0.01</v>
      </c>
      <c r="AQ303" s="508">
        <f t="shared" si="294"/>
        <v>0.01</v>
      </c>
      <c r="AR303" s="505">
        <f t="shared" si="349"/>
        <v>468298</v>
      </c>
      <c r="AS303" s="492">
        <f t="shared" si="350"/>
        <v>235054</v>
      </c>
      <c r="AT303" s="492">
        <f t="shared" si="351"/>
        <v>110000</v>
      </c>
      <c r="AU303" s="492">
        <f t="shared" si="352"/>
        <v>0</v>
      </c>
      <c r="AV303" s="492">
        <f t="shared" si="353"/>
        <v>116629</v>
      </c>
      <c r="AW303" s="492">
        <f t="shared" si="353"/>
        <v>4701</v>
      </c>
      <c r="AX303" s="492">
        <f t="shared" si="354"/>
        <v>1914</v>
      </c>
      <c r="AY303" s="507">
        <f t="shared" si="355"/>
        <v>0.79999999999999993</v>
      </c>
      <c r="AZ303" s="507">
        <f t="shared" si="356"/>
        <v>0</v>
      </c>
      <c r="BA303" s="508">
        <f t="shared" si="356"/>
        <v>0.79999999999999993</v>
      </c>
    </row>
    <row r="304" spans="1:53" ht="14.1" customHeight="1" x14ac:dyDescent="0.2">
      <c r="A304" s="591">
        <v>62</v>
      </c>
      <c r="B304" s="592">
        <v>2457</v>
      </c>
      <c r="C304" s="593">
        <v>650021479</v>
      </c>
      <c r="D304" s="592">
        <v>72742577</v>
      </c>
      <c r="E304" s="594" t="s">
        <v>216</v>
      </c>
      <c r="F304" s="591">
        <v>3143</v>
      </c>
      <c r="G304" s="210" t="s">
        <v>149</v>
      </c>
      <c r="H304" s="595" t="s">
        <v>86</v>
      </c>
      <c r="I304" s="501">
        <v>62707</v>
      </c>
      <c r="J304" s="417">
        <v>46176</v>
      </c>
      <c r="K304" s="526">
        <v>0</v>
      </c>
      <c r="L304" s="526">
        <v>0</v>
      </c>
      <c r="M304" s="481">
        <v>15607</v>
      </c>
      <c r="N304" s="502">
        <v>924</v>
      </c>
      <c r="O304" s="502">
        <v>0</v>
      </c>
      <c r="P304" s="418">
        <v>0.1</v>
      </c>
      <c r="Q304" s="422">
        <v>0.1</v>
      </c>
      <c r="R304" s="504">
        <v>0</v>
      </c>
      <c r="S304" s="505">
        <v>0</v>
      </c>
      <c r="T304" s="492">
        <v>0</v>
      </c>
      <c r="U304" s="492">
        <v>0</v>
      </c>
      <c r="V304" s="492">
        <v>0</v>
      </c>
      <c r="W304" s="492">
        <f t="shared" si="343"/>
        <v>0</v>
      </c>
      <c r="X304" s="492">
        <v>0</v>
      </c>
      <c r="Y304" s="492">
        <v>0</v>
      </c>
      <c r="Z304" s="492">
        <f t="shared" si="344"/>
        <v>0</v>
      </c>
      <c r="AA304" s="492">
        <f t="shared" si="345"/>
        <v>0</v>
      </c>
      <c r="AB304" s="179">
        <f t="shared" si="283"/>
        <v>0</v>
      </c>
      <c r="AC304" s="755">
        <f t="shared" si="346"/>
        <v>0</v>
      </c>
      <c r="AD304" s="492">
        <v>0</v>
      </c>
      <c r="AE304" s="492">
        <v>0</v>
      </c>
      <c r="AF304" s="492">
        <f t="shared" si="290"/>
        <v>0</v>
      </c>
      <c r="AG304" s="492">
        <f t="shared" si="291"/>
        <v>0</v>
      </c>
      <c r="AH304" s="507">
        <v>0</v>
      </c>
      <c r="AI304" s="507">
        <v>0</v>
      </c>
      <c r="AJ304" s="507">
        <v>0</v>
      </c>
      <c r="AK304" s="507">
        <v>0</v>
      </c>
      <c r="AL304" s="507">
        <v>0</v>
      </c>
      <c r="AM304" s="507">
        <v>0</v>
      </c>
      <c r="AN304" s="507">
        <v>0</v>
      </c>
      <c r="AO304" s="507">
        <f t="shared" si="347"/>
        <v>0</v>
      </c>
      <c r="AP304" s="507">
        <f t="shared" si="348"/>
        <v>0</v>
      </c>
      <c r="AQ304" s="508">
        <f t="shared" si="294"/>
        <v>0</v>
      </c>
      <c r="AR304" s="505">
        <f t="shared" si="349"/>
        <v>62707</v>
      </c>
      <c r="AS304" s="492">
        <f t="shared" si="350"/>
        <v>46176</v>
      </c>
      <c r="AT304" s="492">
        <f t="shared" si="351"/>
        <v>0</v>
      </c>
      <c r="AU304" s="492">
        <f t="shared" si="352"/>
        <v>0</v>
      </c>
      <c r="AV304" s="492">
        <f t="shared" si="353"/>
        <v>15607</v>
      </c>
      <c r="AW304" s="492">
        <f t="shared" si="353"/>
        <v>924</v>
      </c>
      <c r="AX304" s="492">
        <f t="shared" si="354"/>
        <v>0</v>
      </c>
      <c r="AY304" s="507">
        <f t="shared" si="355"/>
        <v>0.1</v>
      </c>
      <c r="AZ304" s="507">
        <f t="shared" si="356"/>
        <v>0.1</v>
      </c>
      <c r="BA304" s="508">
        <f t="shared" si="356"/>
        <v>0</v>
      </c>
    </row>
    <row r="305" spans="1:53" ht="14.1" customHeight="1" x14ac:dyDescent="0.2">
      <c r="A305" s="591">
        <v>62</v>
      </c>
      <c r="B305" s="592">
        <v>2457</v>
      </c>
      <c r="C305" s="593">
        <v>650021479</v>
      </c>
      <c r="D305" s="592">
        <v>72742577</v>
      </c>
      <c r="E305" s="594" t="s">
        <v>216</v>
      </c>
      <c r="F305" s="591">
        <v>3143</v>
      </c>
      <c r="G305" s="210" t="s">
        <v>150</v>
      </c>
      <c r="H305" s="595" t="s">
        <v>82</v>
      </c>
      <c r="I305" s="501">
        <v>10534</v>
      </c>
      <c r="J305" s="502">
        <v>7425</v>
      </c>
      <c r="K305" s="481">
        <v>0</v>
      </c>
      <c r="L305" s="481">
        <v>0</v>
      </c>
      <c r="M305" s="481">
        <v>2510</v>
      </c>
      <c r="N305" s="502">
        <v>149</v>
      </c>
      <c r="O305" s="502">
        <v>450</v>
      </c>
      <c r="P305" s="418">
        <v>0.03</v>
      </c>
      <c r="Q305" s="503">
        <v>0</v>
      </c>
      <c r="R305" s="504">
        <v>0.03</v>
      </c>
      <c r="S305" s="505">
        <v>0</v>
      </c>
      <c r="T305" s="492">
        <v>0</v>
      </c>
      <c r="U305" s="492">
        <v>0</v>
      </c>
      <c r="V305" s="492">
        <v>0</v>
      </c>
      <c r="W305" s="492">
        <f t="shared" si="343"/>
        <v>0</v>
      </c>
      <c r="X305" s="492">
        <v>0</v>
      </c>
      <c r="Y305" s="492">
        <v>0</v>
      </c>
      <c r="Z305" s="492">
        <f t="shared" si="344"/>
        <v>0</v>
      </c>
      <c r="AA305" s="492">
        <f t="shared" si="345"/>
        <v>0</v>
      </c>
      <c r="AB305" s="179">
        <f t="shared" si="283"/>
        <v>0</v>
      </c>
      <c r="AC305" s="755">
        <f t="shared" si="346"/>
        <v>0</v>
      </c>
      <c r="AD305" s="492">
        <v>0</v>
      </c>
      <c r="AE305" s="492">
        <v>0</v>
      </c>
      <c r="AF305" s="492">
        <f t="shared" si="290"/>
        <v>0</v>
      </c>
      <c r="AG305" s="492">
        <f t="shared" si="291"/>
        <v>0</v>
      </c>
      <c r="AH305" s="507">
        <v>0</v>
      </c>
      <c r="AI305" s="507">
        <v>0</v>
      </c>
      <c r="AJ305" s="507">
        <v>0</v>
      </c>
      <c r="AK305" s="507">
        <v>0</v>
      </c>
      <c r="AL305" s="507">
        <v>0</v>
      </c>
      <c r="AM305" s="507">
        <v>0</v>
      </c>
      <c r="AN305" s="507">
        <v>0</v>
      </c>
      <c r="AO305" s="507">
        <f t="shared" si="347"/>
        <v>0</v>
      </c>
      <c r="AP305" s="507">
        <f t="shared" si="348"/>
        <v>0</v>
      </c>
      <c r="AQ305" s="508">
        <f t="shared" si="294"/>
        <v>0</v>
      </c>
      <c r="AR305" s="505">
        <f t="shared" si="349"/>
        <v>10534</v>
      </c>
      <c r="AS305" s="492">
        <f t="shared" si="350"/>
        <v>7425</v>
      </c>
      <c r="AT305" s="492">
        <f t="shared" si="351"/>
        <v>0</v>
      </c>
      <c r="AU305" s="492">
        <f t="shared" si="352"/>
        <v>0</v>
      </c>
      <c r="AV305" s="492">
        <f t="shared" si="353"/>
        <v>2510</v>
      </c>
      <c r="AW305" s="492">
        <f t="shared" si="353"/>
        <v>149</v>
      </c>
      <c r="AX305" s="492">
        <f t="shared" si="354"/>
        <v>450</v>
      </c>
      <c r="AY305" s="507">
        <f t="shared" si="355"/>
        <v>0.03</v>
      </c>
      <c r="AZ305" s="507">
        <f t="shared" si="356"/>
        <v>0</v>
      </c>
      <c r="BA305" s="508">
        <f t="shared" si="356"/>
        <v>0.03</v>
      </c>
    </row>
    <row r="306" spans="1:53" ht="14.1" customHeight="1" x14ac:dyDescent="0.2">
      <c r="A306" s="182">
        <v>62</v>
      </c>
      <c r="B306" s="180">
        <v>2457</v>
      </c>
      <c r="C306" s="181">
        <v>650021479</v>
      </c>
      <c r="D306" s="180">
        <v>72742577</v>
      </c>
      <c r="E306" s="584" t="s">
        <v>217</v>
      </c>
      <c r="F306" s="182"/>
      <c r="G306" s="584"/>
      <c r="H306" s="585"/>
      <c r="I306" s="586">
        <v>3766397</v>
      </c>
      <c r="J306" s="587">
        <v>2612457</v>
      </c>
      <c r="K306" s="587">
        <v>119235</v>
      </c>
      <c r="L306" s="587">
        <v>9235</v>
      </c>
      <c r="M306" s="587">
        <v>920191</v>
      </c>
      <c r="N306" s="587">
        <v>52250</v>
      </c>
      <c r="O306" s="587">
        <v>62264</v>
      </c>
      <c r="P306" s="588">
        <v>6.2187000000000001</v>
      </c>
      <c r="Q306" s="588">
        <v>3.6236999999999999</v>
      </c>
      <c r="R306" s="590">
        <v>2.5949999999999998</v>
      </c>
      <c r="S306" s="589">
        <f t="shared" ref="S306:BA306" si="357">SUM(S300:S305)</f>
        <v>0</v>
      </c>
      <c r="T306" s="587">
        <f t="shared" si="357"/>
        <v>0</v>
      </c>
      <c r="U306" s="587">
        <f t="shared" si="357"/>
        <v>4259</v>
      </c>
      <c r="V306" s="587">
        <f t="shared" si="357"/>
        <v>0</v>
      </c>
      <c r="W306" s="587">
        <f t="shared" si="357"/>
        <v>4259</v>
      </c>
      <c r="X306" s="587">
        <f t="shared" si="357"/>
        <v>0</v>
      </c>
      <c r="Y306" s="587">
        <f t="shared" si="357"/>
        <v>0</v>
      </c>
      <c r="Z306" s="587">
        <f t="shared" si="357"/>
        <v>0</v>
      </c>
      <c r="AA306" s="587">
        <f t="shared" si="357"/>
        <v>4259</v>
      </c>
      <c r="AB306" s="587">
        <f t="shared" si="357"/>
        <v>1440</v>
      </c>
      <c r="AC306" s="589">
        <f t="shared" si="357"/>
        <v>85</v>
      </c>
      <c r="AD306" s="587">
        <f t="shared" si="357"/>
        <v>0</v>
      </c>
      <c r="AE306" s="587">
        <f t="shared" si="357"/>
        <v>0</v>
      </c>
      <c r="AF306" s="587">
        <f t="shared" si="357"/>
        <v>0</v>
      </c>
      <c r="AG306" s="587">
        <f t="shared" si="357"/>
        <v>5784</v>
      </c>
      <c r="AH306" s="588">
        <f t="shared" si="357"/>
        <v>0</v>
      </c>
      <c r="AI306" s="588">
        <f t="shared" si="357"/>
        <v>0</v>
      </c>
      <c r="AJ306" s="588">
        <f t="shared" si="357"/>
        <v>0</v>
      </c>
      <c r="AK306" s="588">
        <f t="shared" ref="AK306:AL306" si="358">SUM(AK300:AK305)</f>
        <v>0</v>
      </c>
      <c r="AL306" s="588">
        <f t="shared" si="358"/>
        <v>0.01</v>
      </c>
      <c r="AM306" s="588">
        <f t="shared" si="357"/>
        <v>0</v>
      </c>
      <c r="AN306" s="588">
        <f t="shared" si="357"/>
        <v>0</v>
      </c>
      <c r="AO306" s="588">
        <f t="shared" si="357"/>
        <v>0</v>
      </c>
      <c r="AP306" s="588">
        <f t="shared" si="357"/>
        <v>0.01</v>
      </c>
      <c r="AQ306" s="590">
        <f t="shared" si="357"/>
        <v>0.01</v>
      </c>
      <c r="AR306" s="589">
        <f t="shared" si="357"/>
        <v>3772181</v>
      </c>
      <c r="AS306" s="587">
        <f t="shared" si="357"/>
        <v>2616716</v>
      </c>
      <c r="AT306" s="587">
        <f t="shared" si="357"/>
        <v>119235</v>
      </c>
      <c r="AU306" s="587">
        <f t="shared" si="357"/>
        <v>9235</v>
      </c>
      <c r="AV306" s="587">
        <f t="shared" si="357"/>
        <v>921631</v>
      </c>
      <c r="AW306" s="587">
        <f t="shared" si="357"/>
        <v>52335</v>
      </c>
      <c r="AX306" s="587">
        <f t="shared" si="357"/>
        <v>62264</v>
      </c>
      <c r="AY306" s="588">
        <f t="shared" si="357"/>
        <v>6.2286999999999999</v>
      </c>
      <c r="AZ306" s="588">
        <f t="shared" si="357"/>
        <v>3.6236999999999999</v>
      </c>
      <c r="BA306" s="590">
        <f t="shared" si="357"/>
        <v>2.6049999999999995</v>
      </c>
    </row>
    <row r="307" spans="1:53" ht="14.1" customHeight="1" x14ac:dyDescent="0.2">
      <c r="A307" s="591">
        <v>63</v>
      </c>
      <c r="B307" s="592">
        <v>2403</v>
      </c>
      <c r="C307" s="593">
        <v>600078931</v>
      </c>
      <c r="D307" s="592">
        <v>72744324</v>
      </c>
      <c r="E307" s="594" t="s">
        <v>218</v>
      </c>
      <c r="F307" s="591">
        <v>3111</v>
      </c>
      <c r="G307" s="594" t="s">
        <v>85</v>
      </c>
      <c r="H307" s="595" t="s">
        <v>86</v>
      </c>
      <c r="I307" s="501">
        <v>6333219</v>
      </c>
      <c r="J307" s="417">
        <v>4615183</v>
      </c>
      <c r="K307" s="526">
        <v>0</v>
      </c>
      <c r="L307" s="526">
        <v>0</v>
      </c>
      <c r="M307" s="481">
        <v>1559932</v>
      </c>
      <c r="N307" s="502">
        <v>92304</v>
      </c>
      <c r="O307" s="417">
        <v>65800</v>
      </c>
      <c r="P307" s="418">
        <v>10.8682</v>
      </c>
      <c r="Q307" s="422">
        <v>8</v>
      </c>
      <c r="R307" s="692">
        <v>2.8681999999999999</v>
      </c>
      <c r="S307" s="505">
        <v>0</v>
      </c>
      <c r="T307" s="492">
        <v>0</v>
      </c>
      <c r="U307" s="492">
        <v>0</v>
      </c>
      <c r="V307" s="492">
        <v>5184</v>
      </c>
      <c r="W307" s="492">
        <f>SUM(S307:V307)</f>
        <v>5184</v>
      </c>
      <c r="X307" s="492">
        <v>0</v>
      </c>
      <c r="Y307" s="492">
        <v>0</v>
      </c>
      <c r="Z307" s="492">
        <f>SUM(X307:Y307)</f>
        <v>0</v>
      </c>
      <c r="AA307" s="492">
        <f>W307+Z307</f>
        <v>5184</v>
      </c>
      <c r="AB307" s="179">
        <f t="shared" si="283"/>
        <v>1752</v>
      </c>
      <c r="AC307" s="755">
        <f>ROUND(W307*2%,0)</f>
        <v>104</v>
      </c>
      <c r="AD307" s="492">
        <v>0</v>
      </c>
      <c r="AE307" s="492">
        <v>0</v>
      </c>
      <c r="AF307" s="492">
        <f t="shared" si="290"/>
        <v>0</v>
      </c>
      <c r="AG307" s="492">
        <f t="shared" si="291"/>
        <v>7040</v>
      </c>
      <c r="AH307" s="507">
        <v>0</v>
      </c>
      <c r="AI307" s="507">
        <v>0</v>
      </c>
      <c r="AJ307" s="507">
        <v>0</v>
      </c>
      <c r="AK307" s="507">
        <v>0</v>
      </c>
      <c r="AL307" s="507">
        <v>0</v>
      </c>
      <c r="AM307" s="507">
        <v>0.01</v>
      </c>
      <c r="AN307" s="507">
        <v>0</v>
      </c>
      <c r="AO307" s="507">
        <f>AH307+AJ307+AK307+AM307</f>
        <v>0.01</v>
      </c>
      <c r="AP307" s="507">
        <f>AI307+AL307+AN307</f>
        <v>0</v>
      </c>
      <c r="AQ307" s="508">
        <f t="shared" si="294"/>
        <v>0.01</v>
      </c>
      <c r="AR307" s="505">
        <f>I307+AG307</f>
        <v>6340259</v>
      </c>
      <c r="AS307" s="492">
        <f>J307+W307</f>
        <v>4620367</v>
      </c>
      <c r="AT307" s="492">
        <f>K307+Z307</f>
        <v>0</v>
      </c>
      <c r="AU307" s="492">
        <f>L307</f>
        <v>0</v>
      </c>
      <c r="AV307" s="492">
        <f t="shared" ref="AV307:AW309" si="359">M307+AB307</f>
        <v>1561684</v>
      </c>
      <c r="AW307" s="492">
        <f t="shared" si="359"/>
        <v>92408</v>
      </c>
      <c r="AX307" s="492">
        <f>O307+AF307</f>
        <v>65800</v>
      </c>
      <c r="AY307" s="507">
        <f>P307+AQ307</f>
        <v>10.8782</v>
      </c>
      <c r="AZ307" s="507">
        <f t="shared" ref="AZ307:BA309" si="360">Q307+AO307</f>
        <v>8.01</v>
      </c>
      <c r="BA307" s="508">
        <f t="shared" si="360"/>
        <v>2.8681999999999999</v>
      </c>
    </row>
    <row r="308" spans="1:53" ht="14.1" customHeight="1" x14ac:dyDescent="0.2">
      <c r="A308" s="591">
        <v>63</v>
      </c>
      <c r="B308" s="592">
        <v>2403</v>
      </c>
      <c r="C308" s="593">
        <v>600078931</v>
      </c>
      <c r="D308" s="592">
        <v>72744324</v>
      </c>
      <c r="E308" s="594" t="s">
        <v>218</v>
      </c>
      <c r="F308" s="591">
        <v>3111</v>
      </c>
      <c r="G308" s="210" t="s">
        <v>91</v>
      </c>
      <c r="H308" s="595" t="s">
        <v>82</v>
      </c>
      <c r="I308" s="501">
        <v>232262</v>
      </c>
      <c r="J308" s="502">
        <v>167903</v>
      </c>
      <c r="K308" s="481">
        <v>0</v>
      </c>
      <c r="L308" s="481">
        <v>0</v>
      </c>
      <c r="M308" s="481">
        <v>56751</v>
      </c>
      <c r="N308" s="502">
        <v>3358</v>
      </c>
      <c r="O308" s="502">
        <v>4250</v>
      </c>
      <c r="P308" s="418">
        <v>0.57999999999999996</v>
      </c>
      <c r="Q308" s="503">
        <v>0.57999999999999996</v>
      </c>
      <c r="R308" s="504">
        <v>0</v>
      </c>
      <c r="S308" s="505">
        <v>0</v>
      </c>
      <c r="T308" s="492">
        <v>0</v>
      </c>
      <c r="U308" s="492">
        <v>0</v>
      </c>
      <c r="V308" s="492">
        <v>0</v>
      </c>
      <c r="W308" s="492">
        <f>SUM(S308:V308)</f>
        <v>0</v>
      </c>
      <c r="X308" s="492">
        <v>0</v>
      </c>
      <c r="Y308" s="492">
        <v>0</v>
      </c>
      <c r="Z308" s="492">
        <f>SUM(X308:Y308)</f>
        <v>0</v>
      </c>
      <c r="AA308" s="492">
        <f>W308+Z308</f>
        <v>0</v>
      </c>
      <c r="AB308" s="179">
        <f t="shared" si="283"/>
        <v>0</v>
      </c>
      <c r="AC308" s="755">
        <f>ROUND(W308*2%,0)</f>
        <v>0</v>
      </c>
      <c r="AD308" s="492">
        <v>0</v>
      </c>
      <c r="AE308" s="492">
        <v>0</v>
      </c>
      <c r="AF308" s="492">
        <f t="shared" si="290"/>
        <v>0</v>
      </c>
      <c r="AG308" s="492">
        <f t="shared" si="291"/>
        <v>0</v>
      </c>
      <c r="AH308" s="507">
        <v>0</v>
      </c>
      <c r="AI308" s="507">
        <v>0</v>
      </c>
      <c r="AJ308" s="507">
        <v>0</v>
      </c>
      <c r="AK308" s="507">
        <v>0</v>
      </c>
      <c r="AL308" s="507">
        <v>0</v>
      </c>
      <c r="AM308" s="507">
        <v>0</v>
      </c>
      <c r="AN308" s="507">
        <v>0</v>
      </c>
      <c r="AO308" s="507">
        <f>AH308+AJ308+AK308+AM308</f>
        <v>0</v>
      </c>
      <c r="AP308" s="507">
        <f>AI308+AL308+AN308</f>
        <v>0</v>
      </c>
      <c r="AQ308" s="508">
        <f t="shared" si="294"/>
        <v>0</v>
      </c>
      <c r="AR308" s="505">
        <f>I308+AG308</f>
        <v>232262</v>
      </c>
      <c r="AS308" s="492">
        <f>J308+W308</f>
        <v>167903</v>
      </c>
      <c r="AT308" s="492">
        <f>K308+Z308</f>
        <v>0</v>
      </c>
      <c r="AU308" s="492">
        <f>L308</f>
        <v>0</v>
      </c>
      <c r="AV308" s="492">
        <f t="shared" si="359"/>
        <v>56751</v>
      </c>
      <c r="AW308" s="492">
        <f t="shared" si="359"/>
        <v>3358</v>
      </c>
      <c r="AX308" s="492">
        <f>O308+AF308</f>
        <v>4250</v>
      </c>
      <c r="AY308" s="507">
        <f>P308+AQ308</f>
        <v>0.57999999999999996</v>
      </c>
      <c r="AZ308" s="507">
        <f t="shared" si="360"/>
        <v>0.57999999999999996</v>
      </c>
      <c r="BA308" s="508">
        <f t="shared" si="360"/>
        <v>0</v>
      </c>
    </row>
    <row r="309" spans="1:53" ht="14.1" customHeight="1" x14ac:dyDescent="0.2">
      <c r="A309" s="591">
        <v>63</v>
      </c>
      <c r="B309" s="592">
        <v>2403</v>
      </c>
      <c r="C309" s="593">
        <v>600078931</v>
      </c>
      <c r="D309" s="592">
        <v>72744324</v>
      </c>
      <c r="E309" s="594" t="s">
        <v>218</v>
      </c>
      <c r="F309" s="591">
        <v>3141</v>
      </c>
      <c r="G309" s="594" t="s">
        <v>88</v>
      </c>
      <c r="H309" s="595" t="s">
        <v>82</v>
      </c>
      <c r="I309" s="501">
        <v>979870</v>
      </c>
      <c r="J309" s="502">
        <v>717539</v>
      </c>
      <c r="K309" s="481">
        <v>0</v>
      </c>
      <c r="L309" s="481">
        <v>0</v>
      </c>
      <c r="M309" s="481">
        <v>242528</v>
      </c>
      <c r="N309" s="502">
        <v>14351</v>
      </c>
      <c r="O309" s="502">
        <v>5452</v>
      </c>
      <c r="P309" s="418">
        <v>2.44</v>
      </c>
      <c r="Q309" s="503">
        <v>0</v>
      </c>
      <c r="R309" s="504">
        <v>2.44</v>
      </c>
      <c r="S309" s="505">
        <v>0</v>
      </c>
      <c r="T309" s="492">
        <v>0</v>
      </c>
      <c r="U309" s="492">
        <v>-5409</v>
      </c>
      <c r="V309" s="492">
        <v>0</v>
      </c>
      <c r="W309" s="492">
        <f>SUM(S309:V309)</f>
        <v>-5409</v>
      </c>
      <c r="X309" s="492">
        <v>0</v>
      </c>
      <c r="Y309" s="492">
        <v>0</v>
      </c>
      <c r="Z309" s="492">
        <f>SUM(X309:Y309)</f>
        <v>0</v>
      </c>
      <c r="AA309" s="492">
        <f>W309+Z309</f>
        <v>-5409</v>
      </c>
      <c r="AB309" s="179">
        <f t="shared" si="283"/>
        <v>-1828</v>
      </c>
      <c r="AC309" s="755">
        <f>ROUND(W309*2%,0)</f>
        <v>-108</v>
      </c>
      <c r="AD309" s="492">
        <v>0</v>
      </c>
      <c r="AE309" s="492">
        <v>0</v>
      </c>
      <c r="AF309" s="492">
        <f t="shared" si="290"/>
        <v>0</v>
      </c>
      <c r="AG309" s="492">
        <f t="shared" si="291"/>
        <v>-7345</v>
      </c>
      <c r="AH309" s="507">
        <v>0</v>
      </c>
      <c r="AI309" s="507">
        <v>0</v>
      </c>
      <c r="AJ309" s="507">
        <v>0</v>
      </c>
      <c r="AK309" s="507">
        <v>0</v>
      </c>
      <c r="AL309" s="507">
        <v>-0.01</v>
      </c>
      <c r="AM309" s="507">
        <v>0</v>
      </c>
      <c r="AN309" s="507">
        <v>0</v>
      </c>
      <c r="AO309" s="507">
        <f>AH309+AJ309+AK309+AM309</f>
        <v>0</v>
      </c>
      <c r="AP309" s="507">
        <f>AI309+AL309+AN309</f>
        <v>-0.01</v>
      </c>
      <c r="AQ309" s="508">
        <f t="shared" si="294"/>
        <v>-0.01</v>
      </c>
      <c r="AR309" s="505">
        <f>I309+AG309</f>
        <v>972525</v>
      </c>
      <c r="AS309" s="492">
        <f>J309+W309</f>
        <v>712130</v>
      </c>
      <c r="AT309" s="492">
        <f>K309+Z309</f>
        <v>0</v>
      </c>
      <c r="AU309" s="492">
        <f>L309</f>
        <v>0</v>
      </c>
      <c r="AV309" s="492">
        <f t="shared" si="359"/>
        <v>240700</v>
      </c>
      <c r="AW309" s="492">
        <f t="shared" si="359"/>
        <v>14243</v>
      </c>
      <c r="AX309" s="492">
        <f>O309+AF309</f>
        <v>5452</v>
      </c>
      <c r="AY309" s="507">
        <f>P309+AQ309</f>
        <v>2.4300000000000002</v>
      </c>
      <c r="AZ309" s="507">
        <f t="shared" si="360"/>
        <v>0</v>
      </c>
      <c r="BA309" s="508">
        <f t="shared" si="360"/>
        <v>2.4300000000000002</v>
      </c>
    </row>
    <row r="310" spans="1:53" ht="14.1" customHeight="1" x14ac:dyDescent="0.2">
      <c r="A310" s="182">
        <v>63</v>
      </c>
      <c r="B310" s="180">
        <v>2403</v>
      </c>
      <c r="C310" s="181">
        <v>600078931</v>
      </c>
      <c r="D310" s="180">
        <v>72744324</v>
      </c>
      <c r="E310" s="584" t="s">
        <v>219</v>
      </c>
      <c r="F310" s="182"/>
      <c r="G310" s="584"/>
      <c r="H310" s="585"/>
      <c r="I310" s="586">
        <v>7545351</v>
      </c>
      <c r="J310" s="587">
        <v>5500625</v>
      </c>
      <c r="K310" s="587">
        <v>0</v>
      </c>
      <c r="L310" s="587">
        <v>0</v>
      </c>
      <c r="M310" s="587">
        <v>1859211</v>
      </c>
      <c r="N310" s="587">
        <v>110013</v>
      </c>
      <c r="O310" s="587">
        <v>75502</v>
      </c>
      <c r="P310" s="588">
        <v>13.888199999999999</v>
      </c>
      <c r="Q310" s="588">
        <v>8.58</v>
      </c>
      <c r="R310" s="590">
        <v>5.3081999999999994</v>
      </c>
      <c r="S310" s="589">
        <f t="shared" ref="S310:BA310" si="361">SUM(S307:S309)</f>
        <v>0</v>
      </c>
      <c r="T310" s="587">
        <f t="shared" si="361"/>
        <v>0</v>
      </c>
      <c r="U310" s="587">
        <f t="shared" si="361"/>
        <v>-5409</v>
      </c>
      <c r="V310" s="587">
        <f t="shared" si="361"/>
        <v>5184</v>
      </c>
      <c r="W310" s="587">
        <f t="shared" si="361"/>
        <v>-225</v>
      </c>
      <c r="X310" s="587">
        <f t="shared" si="361"/>
        <v>0</v>
      </c>
      <c r="Y310" s="587">
        <f t="shared" si="361"/>
        <v>0</v>
      </c>
      <c r="Z310" s="587">
        <f t="shared" si="361"/>
        <v>0</v>
      </c>
      <c r="AA310" s="587">
        <f t="shared" si="361"/>
        <v>-225</v>
      </c>
      <c r="AB310" s="587">
        <f t="shared" si="361"/>
        <v>-76</v>
      </c>
      <c r="AC310" s="589">
        <f t="shared" si="361"/>
        <v>-4</v>
      </c>
      <c r="AD310" s="587">
        <f t="shared" si="361"/>
        <v>0</v>
      </c>
      <c r="AE310" s="587">
        <f t="shared" si="361"/>
        <v>0</v>
      </c>
      <c r="AF310" s="587">
        <f t="shared" si="361"/>
        <v>0</v>
      </c>
      <c r="AG310" s="587">
        <f t="shared" si="361"/>
        <v>-305</v>
      </c>
      <c r="AH310" s="588">
        <f t="shared" si="361"/>
        <v>0</v>
      </c>
      <c r="AI310" s="588">
        <f t="shared" si="361"/>
        <v>0</v>
      </c>
      <c r="AJ310" s="588">
        <f t="shared" si="361"/>
        <v>0</v>
      </c>
      <c r="AK310" s="588">
        <f t="shared" ref="AK310:AL310" si="362">SUM(AK307:AK309)</f>
        <v>0</v>
      </c>
      <c r="AL310" s="588">
        <f t="shared" si="362"/>
        <v>-0.01</v>
      </c>
      <c r="AM310" s="588">
        <f t="shared" si="361"/>
        <v>0.01</v>
      </c>
      <c r="AN310" s="588">
        <f t="shared" si="361"/>
        <v>0</v>
      </c>
      <c r="AO310" s="588">
        <f t="shared" si="361"/>
        <v>0.01</v>
      </c>
      <c r="AP310" s="588">
        <f t="shared" si="361"/>
        <v>-0.01</v>
      </c>
      <c r="AQ310" s="590">
        <f t="shared" si="361"/>
        <v>0</v>
      </c>
      <c r="AR310" s="589">
        <f t="shared" si="361"/>
        <v>7545046</v>
      </c>
      <c r="AS310" s="587">
        <f t="shared" si="361"/>
        <v>5500400</v>
      </c>
      <c r="AT310" s="587">
        <f t="shared" si="361"/>
        <v>0</v>
      </c>
      <c r="AU310" s="587">
        <f t="shared" si="361"/>
        <v>0</v>
      </c>
      <c r="AV310" s="587">
        <f t="shared" si="361"/>
        <v>1859135</v>
      </c>
      <c r="AW310" s="587">
        <f t="shared" si="361"/>
        <v>110009</v>
      </c>
      <c r="AX310" s="587">
        <f t="shared" si="361"/>
        <v>75502</v>
      </c>
      <c r="AY310" s="588">
        <f t="shared" si="361"/>
        <v>13.888199999999999</v>
      </c>
      <c r="AZ310" s="588">
        <f t="shared" si="361"/>
        <v>8.59</v>
      </c>
      <c r="BA310" s="590">
        <f t="shared" si="361"/>
        <v>5.2981999999999996</v>
      </c>
    </row>
    <row r="311" spans="1:53" ht="14.1" customHeight="1" x14ac:dyDescent="0.2">
      <c r="A311" s="591">
        <v>64</v>
      </c>
      <c r="B311" s="592">
        <v>2458</v>
      </c>
      <c r="C311" s="593">
        <v>600079741</v>
      </c>
      <c r="D311" s="592">
        <v>72744243</v>
      </c>
      <c r="E311" s="594" t="s">
        <v>220</v>
      </c>
      <c r="F311" s="591">
        <v>3113</v>
      </c>
      <c r="G311" s="594" t="s">
        <v>148</v>
      </c>
      <c r="H311" s="595" t="s">
        <v>86</v>
      </c>
      <c r="I311" s="501">
        <v>20759559</v>
      </c>
      <c r="J311" s="417">
        <v>14738151</v>
      </c>
      <c r="K311" s="526">
        <v>94750</v>
      </c>
      <c r="L311" s="526">
        <v>94750</v>
      </c>
      <c r="M311" s="481">
        <v>4981495</v>
      </c>
      <c r="N311" s="502">
        <v>294763</v>
      </c>
      <c r="O311" s="417">
        <v>650400</v>
      </c>
      <c r="P311" s="418">
        <v>28.8202</v>
      </c>
      <c r="Q311" s="422">
        <v>21.863600000000002</v>
      </c>
      <c r="R311" s="692">
        <v>6.9565999999999999</v>
      </c>
      <c r="S311" s="505">
        <v>0</v>
      </c>
      <c r="T311" s="492">
        <v>0</v>
      </c>
      <c r="U311" s="492">
        <v>236726</v>
      </c>
      <c r="V311" s="492">
        <v>0</v>
      </c>
      <c r="W311" s="492">
        <f>SUM(S311:V311)</f>
        <v>236726</v>
      </c>
      <c r="X311" s="492">
        <v>0</v>
      </c>
      <c r="Y311" s="492">
        <v>0</v>
      </c>
      <c r="Z311" s="492">
        <f>SUM(X311:Y311)</f>
        <v>0</v>
      </c>
      <c r="AA311" s="492">
        <f>W311+Z311</f>
        <v>236726</v>
      </c>
      <c r="AB311" s="179">
        <f t="shared" si="283"/>
        <v>80013</v>
      </c>
      <c r="AC311" s="755">
        <f>ROUND(W311*2%,0)</f>
        <v>4735</v>
      </c>
      <c r="AD311" s="492">
        <v>0</v>
      </c>
      <c r="AE311" s="492">
        <v>0</v>
      </c>
      <c r="AF311" s="492">
        <f t="shared" si="290"/>
        <v>0</v>
      </c>
      <c r="AG311" s="492">
        <f t="shared" si="291"/>
        <v>321474</v>
      </c>
      <c r="AH311" s="507">
        <v>0</v>
      </c>
      <c r="AI311" s="507">
        <v>0</v>
      </c>
      <c r="AJ311" s="507">
        <v>0</v>
      </c>
      <c r="AK311" s="507">
        <v>0.41</v>
      </c>
      <c r="AL311" s="507">
        <v>0</v>
      </c>
      <c r="AM311" s="507">
        <v>0</v>
      </c>
      <c r="AN311" s="507">
        <v>0</v>
      </c>
      <c r="AO311" s="507">
        <f>AH311+AJ311+AK311+AM311</f>
        <v>0.41</v>
      </c>
      <c r="AP311" s="507">
        <f>AI311+AL311+AN311</f>
        <v>0</v>
      </c>
      <c r="AQ311" s="508">
        <f t="shared" si="294"/>
        <v>0.41</v>
      </c>
      <c r="AR311" s="505">
        <f>I311+AG311</f>
        <v>21081033</v>
      </c>
      <c r="AS311" s="492">
        <f>J311+W311</f>
        <v>14974877</v>
      </c>
      <c r="AT311" s="492">
        <f>K311+Z311</f>
        <v>94750</v>
      </c>
      <c r="AU311" s="492">
        <f>L311</f>
        <v>94750</v>
      </c>
      <c r="AV311" s="492">
        <f t="shared" ref="AV311:AW315" si="363">M311+AB311</f>
        <v>5061508</v>
      </c>
      <c r="AW311" s="492">
        <f t="shared" si="363"/>
        <v>299498</v>
      </c>
      <c r="AX311" s="492">
        <f>O311+AF311</f>
        <v>650400</v>
      </c>
      <c r="AY311" s="507">
        <f>P311+AQ311</f>
        <v>29.2302</v>
      </c>
      <c r="AZ311" s="507">
        <f t="shared" ref="AZ311:BA315" si="364">Q311+AO311</f>
        <v>22.273600000000002</v>
      </c>
      <c r="BA311" s="508">
        <f t="shared" si="364"/>
        <v>6.9565999999999999</v>
      </c>
    </row>
    <row r="312" spans="1:53" ht="14.1" customHeight="1" x14ac:dyDescent="0.2">
      <c r="A312" s="591">
        <v>64</v>
      </c>
      <c r="B312" s="592">
        <v>2458</v>
      </c>
      <c r="C312" s="593">
        <v>600079741</v>
      </c>
      <c r="D312" s="592">
        <v>72744243</v>
      </c>
      <c r="E312" s="594" t="s">
        <v>220</v>
      </c>
      <c r="F312" s="591">
        <v>3113</v>
      </c>
      <c r="G312" s="210" t="s">
        <v>91</v>
      </c>
      <c r="H312" s="595" t="s">
        <v>82</v>
      </c>
      <c r="I312" s="501">
        <v>933469</v>
      </c>
      <c r="J312" s="502">
        <v>687386</v>
      </c>
      <c r="K312" s="481">
        <v>0</v>
      </c>
      <c r="L312" s="481">
        <v>0</v>
      </c>
      <c r="M312" s="481">
        <v>232336</v>
      </c>
      <c r="N312" s="502">
        <v>13747</v>
      </c>
      <c r="O312" s="502">
        <v>0</v>
      </c>
      <c r="P312" s="418">
        <v>2.02</v>
      </c>
      <c r="Q312" s="503">
        <v>2.02</v>
      </c>
      <c r="R312" s="504">
        <v>0</v>
      </c>
      <c r="S312" s="505">
        <v>0</v>
      </c>
      <c r="T312" s="492">
        <v>0</v>
      </c>
      <c r="U312" s="492">
        <v>0</v>
      </c>
      <c r="V312" s="492">
        <v>0</v>
      </c>
      <c r="W312" s="492">
        <f>SUM(S312:V312)</f>
        <v>0</v>
      </c>
      <c r="X312" s="492">
        <v>0</v>
      </c>
      <c r="Y312" s="492">
        <v>0</v>
      </c>
      <c r="Z312" s="492">
        <f>SUM(X312:Y312)</f>
        <v>0</v>
      </c>
      <c r="AA312" s="492">
        <f>W312+Z312</f>
        <v>0</v>
      </c>
      <c r="AB312" s="179">
        <f t="shared" si="283"/>
        <v>0</v>
      </c>
      <c r="AC312" s="755">
        <f>ROUND(W312*2%,0)</f>
        <v>0</v>
      </c>
      <c r="AD312" s="492">
        <v>3750</v>
      </c>
      <c r="AE312" s="492">
        <v>0</v>
      </c>
      <c r="AF312" s="492">
        <f t="shared" si="290"/>
        <v>3750</v>
      </c>
      <c r="AG312" s="492">
        <f t="shared" si="291"/>
        <v>3750</v>
      </c>
      <c r="AH312" s="507">
        <v>0</v>
      </c>
      <c r="AI312" s="507">
        <v>0</v>
      </c>
      <c r="AJ312" s="507">
        <v>0</v>
      </c>
      <c r="AK312" s="507">
        <v>0</v>
      </c>
      <c r="AL312" s="507">
        <v>0</v>
      </c>
      <c r="AM312" s="507">
        <v>0</v>
      </c>
      <c r="AN312" s="507">
        <v>0</v>
      </c>
      <c r="AO312" s="507">
        <f>AH312+AJ312+AK312+AM312</f>
        <v>0</v>
      </c>
      <c r="AP312" s="507">
        <f>AI312+AL312+AN312</f>
        <v>0</v>
      </c>
      <c r="AQ312" s="508">
        <f t="shared" si="294"/>
        <v>0</v>
      </c>
      <c r="AR312" s="505">
        <f>I312+AG312</f>
        <v>937219</v>
      </c>
      <c r="AS312" s="492">
        <f>J312+W312</f>
        <v>687386</v>
      </c>
      <c r="AT312" s="492">
        <f>K312+Z312</f>
        <v>0</v>
      </c>
      <c r="AU312" s="492">
        <f>L312</f>
        <v>0</v>
      </c>
      <c r="AV312" s="492">
        <f t="shared" si="363"/>
        <v>232336</v>
      </c>
      <c r="AW312" s="492">
        <f t="shared" si="363"/>
        <v>13747</v>
      </c>
      <c r="AX312" s="492">
        <f>O312+AF312</f>
        <v>3750</v>
      </c>
      <c r="AY312" s="507">
        <f>P312+AQ312</f>
        <v>2.02</v>
      </c>
      <c r="AZ312" s="507">
        <f t="shared" si="364"/>
        <v>2.02</v>
      </c>
      <c r="BA312" s="508">
        <f t="shared" si="364"/>
        <v>0</v>
      </c>
    </row>
    <row r="313" spans="1:53" ht="14.1" customHeight="1" x14ac:dyDescent="0.2">
      <c r="A313" s="591">
        <v>64</v>
      </c>
      <c r="B313" s="592">
        <v>2458</v>
      </c>
      <c r="C313" s="593">
        <v>600079741</v>
      </c>
      <c r="D313" s="592">
        <v>72744243</v>
      </c>
      <c r="E313" s="594" t="s">
        <v>220</v>
      </c>
      <c r="F313" s="591">
        <v>3141</v>
      </c>
      <c r="G313" s="594" t="s">
        <v>88</v>
      </c>
      <c r="H313" s="595" t="s">
        <v>82</v>
      </c>
      <c r="I313" s="501">
        <v>1972915</v>
      </c>
      <c r="J313" s="502">
        <v>1440659</v>
      </c>
      <c r="K313" s="481">
        <v>0</v>
      </c>
      <c r="L313" s="481">
        <v>0</v>
      </c>
      <c r="M313" s="481">
        <v>486943</v>
      </c>
      <c r="N313" s="502">
        <v>28813</v>
      </c>
      <c r="O313" s="502">
        <v>16500</v>
      </c>
      <c r="P313" s="418">
        <v>4.9000000000000004</v>
      </c>
      <c r="Q313" s="503">
        <v>0</v>
      </c>
      <c r="R313" s="504">
        <v>4.9000000000000004</v>
      </c>
      <c r="S313" s="505">
        <v>0</v>
      </c>
      <c r="T313" s="492">
        <v>0</v>
      </c>
      <c r="U313" s="492">
        <v>9014</v>
      </c>
      <c r="V313" s="492">
        <v>0</v>
      </c>
      <c r="W313" s="492">
        <f>SUM(S313:V313)</f>
        <v>9014</v>
      </c>
      <c r="X313" s="492">
        <v>0</v>
      </c>
      <c r="Y313" s="492">
        <v>0</v>
      </c>
      <c r="Z313" s="492">
        <f>SUM(X313:Y313)</f>
        <v>0</v>
      </c>
      <c r="AA313" s="492">
        <f>W313+Z313</f>
        <v>9014</v>
      </c>
      <c r="AB313" s="179">
        <f t="shared" si="283"/>
        <v>3047</v>
      </c>
      <c r="AC313" s="755">
        <f>ROUND(W313*2%,0)</f>
        <v>180</v>
      </c>
      <c r="AD313" s="492">
        <v>0</v>
      </c>
      <c r="AE313" s="492">
        <v>0</v>
      </c>
      <c r="AF313" s="492">
        <f t="shared" si="290"/>
        <v>0</v>
      </c>
      <c r="AG313" s="492">
        <f t="shared" si="291"/>
        <v>12241</v>
      </c>
      <c r="AH313" s="507">
        <v>0</v>
      </c>
      <c r="AI313" s="507">
        <v>0</v>
      </c>
      <c r="AJ313" s="507">
        <v>0</v>
      </c>
      <c r="AK313" s="507">
        <v>0</v>
      </c>
      <c r="AL313" s="507">
        <v>0.03</v>
      </c>
      <c r="AM313" s="507">
        <v>0</v>
      </c>
      <c r="AN313" s="507">
        <v>0</v>
      </c>
      <c r="AO313" s="507">
        <f>AH313+AJ313+AK313+AM313</f>
        <v>0</v>
      </c>
      <c r="AP313" s="507">
        <f>AI313+AL313+AN313</f>
        <v>0.03</v>
      </c>
      <c r="AQ313" s="508">
        <f t="shared" si="294"/>
        <v>0.03</v>
      </c>
      <c r="AR313" s="505">
        <f>I313+AG313</f>
        <v>1985156</v>
      </c>
      <c r="AS313" s="492">
        <f>J313+W313</f>
        <v>1449673</v>
      </c>
      <c r="AT313" s="492">
        <f>K313+Z313</f>
        <v>0</v>
      </c>
      <c r="AU313" s="492">
        <f>L313</f>
        <v>0</v>
      </c>
      <c r="AV313" s="492">
        <f t="shared" si="363"/>
        <v>489990</v>
      </c>
      <c r="AW313" s="492">
        <f t="shared" si="363"/>
        <v>28993</v>
      </c>
      <c r="AX313" s="492">
        <f>O313+AF313</f>
        <v>16500</v>
      </c>
      <c r="AY313" s="507">
        <f>P313+AQ313</f>
        <v>4.9300000000000006</v>
      </c>
      <c r="AZ313" s="507">
        <f t="shared" si="364"/>
        <v>0</v>
      </c>
      <c r="BA313" s="508">
        <f t="shared" si="364"/>
        <v>4.9300000000000006</v>
      </c>
    </row>
    <row r="314" spans="1:53" ht="14.1" customHeight="1" x14ac:dyDescent="0.2">
      <c r="A314" s="591">
        <v>64</v>
      </c>
      <c r="B314" s="592">
        <v>2458</v>
      </c>
      <c r="C314" s="593">
        <v>600079741</v>
      </c>
      <c r="D314" s="592">
        <v>72744243</v>
      </c>
      <c r="E314" s="594" t="s">
        <v>220</v>
      </c>
      <c r="F314" s="591">
        <v>3143</v>
      </c>
      <c r="G314" s="210" t="s">
        <v>149</v>
      </c>
      <c r="H314" s="595" t="s">
        <v>86</v>
      </c>
      <c r="I314" s="501">
        <v>1876050</v>
      </c>
      <c r="J314" s="417">
        <v>1381480</v>
      </c>
      <c r="K314" s="526">
        <v>0</v>
      </c>
      <c r="L314" s="526">
        <v>0</v>
      </c>
      <c r="M314" s="481">
        <v>466940</v>
      </c>
      <c r="N314" s="502">
        <v>27630</v>
      </c>
      <c r="O314" s="502">
        <v>0</v>
      </c>
      <c r="P314" s="418">
        <v>3.1118999999999999</v>
      </c>
      <c r="Q314" s="422">
        <v>3.1118999999999999</v>
      </c>
      <c r="R314" s="504">
        <v>0</v>
      </c>
      <c r="S314" s="505">
        <v>0</v>
      </c>
      <c r="T314" s="492">
        <v>0</v>
      </c>
      <c r="U314" s="492">
        <v>0</v>
      </c>
      <c r="V314" s="492">
        <v>0</v>
      </c>
      <c r="W314" s="492">
        <f>SUM(S314:V314)</f>
        <v>0</v>
      </c>
      <c r="X314" s="492">
        <v>0</v>
      </c>
      <c r="Y314" s="492">
        <v>0</v>
      </c>
      <c r="Z314" s="492">
        <f>SUM(X314:Y314)</f>
        <v>0</v>
      </c>
      <c r="AA314" s="492">
        <f>W314+Z314</f>
        <v>0</v>
      </c>
      <c r="AB314" s="179">
        <f t="shared" si="283"/>
        <v>0</v>
      </c>
      <c r="AC314" s="755">
        <f>ROUND(W314*2%,0)</f>
        <v>0</v>
      </c>
      <c r="AD314" s="492">
        <v>0</v>
      </c>
      <c r="AE314" s="492">
        <v>0</v>
      </c>
      <c r="AF314" s="492">
        <f t="shared" si="290"/>
        <v>0</v>
      </c>
      <c r="AG314" s="492">
        <f t="shared" si="291"/>
        <v>0</v>
      </c>
      <c r="AH314" s="507">
        <v>0</v>
      </c>
      <c r="AI314" s="507">
        <v>0</v>
      </c>
      <c r="AJ314" s="507">
        <v>0</v>
      </c>
      <c r="AK314" s="507">
        <v>0</v>
      </c>
      <c r="AL314" s="507">
        <v>0</v>
      </c>
      <c r="AM314" s="507">
        <v>0</v>
      </c>
      <c r="AN314" s="507">
        <v>0</v>
      </c>
      <c r="AO314" s="507">
        <f>AH314+AJ314+AK314+AM314</f>
        <v>0</v>
      </c>
      <c r="AP314" s="507">
        <f>AI314+AL314+AN314</f>
        <v>0</v>
      </c>
      <c r="AQ314" s="508">
        <f t="shared" si="294"/>
        <v>0</v>
      </c>
      <c r="AR314" s="505">
        <f>I314+AG314</f>
        <v>1876050</v>
      </c>
      <c r="AS314" s="492">
        <f>J314+W314</f>
        <v>1381480</v>
      </c>
      <c r="AT314" s="492">
        <f>K314+Z314</f>
        <v>0</v>
      </c>
      <c r="AU314" s="492">
        <f>L314</f>
        <v>0</v>
      </c>
      <c r="AV314" s="492">
        <f t="shared" si="363"/>
        <v>466940</v>
      </c>
      <c r="AW314" s="492">
        <f t="shared" si="363"/>
        <v>27630</v>
      </c>
      <c r="AX314" s="492">
        <f>O314+AF314</f>
        <v>0</v>
      </c>
      <c r="AY314" s="507">
        <f>P314+AQ314</f>
        <v>3.1118999999999999</v>
      </c>
      <c r="AZ314" s="507">
        <f t="shared" si="364"/>
        <v>3.1118999999999999</v>
      </c>
      <c r="BA314" s="508">
        <f t="shared" si="364"/>
        <v>0</v>
      </c>
    </row>
    <row r="315" spans="1:53" ht="14.1" customHeight="1" x14ac:dyDescent="0.2">
      <c r="A315" s="591">
        <v>64</v>
      </c>
      <c r="B315" s="592">
        <v>2458</v>
      </c>
      <c r="C315" s="593">
        <v>600079741</v>
      </c>
      <c r="D315" s="592">
        <v>72744243</v>
      </c>
      <c r="E315" s="594" t="s">
        <v>220</v>
      </c>
      <c r="F315" s="591">
        <v>3143</v>
      </c>
      <c r="G315" s="210" t="s">
        <v>150</v>
      </c>
      <c r="H315" s="595" t="s">
        <v>82</v>
      </c>
      <c r="I315" s="501">
        <v>59688</v>
      </c>
      <c r="J315" s="502">
        <v>42075</v>
      </c>
      <c r="K315" s="481">
        <v>0</v>
      </c>
      <c r="L315" s="481">
        <v>0</v>
      </c>
      <c r="M315" s="481">
        <v>14221</v>
      </c>
      <c r="N315" s="502">
        <v>842</v>
      </c>
      <c r="O315" s="502">
        <v>2550</v>
      </c>
      <c r="P315" s="418">
        <v>0.18</v>
      </c>
      <c r="Q315" s="503">
        <v>0</v>
      </c>
      <c r="R315" s="504">
        <v>0.18</v>
      </c>
      <c r="S315" s="505">
        <v>0</v>
      </c>
      <c r="T315" s="492">
        <v>0</v>
      </c>
      <c r="U315" s="492">
        <v>0</v>
      </c>
      <c r="V315" s="492">
        <v>0</v>
      </c>
      <c r="W315" s="492">
        <f>SUM(S315:V315)</f>
        <v>0</v>
      </c>
      <c r="X315" s="492">
        <v>0</v>
      </c>
      <c r="Y315" s="492">
        <v>0</v>
      </c>
      <c r="Z315" s="492">
        <f>SUM(X315:Y315)</f>
        <v>0</v>
      </c>
      <c r="AA315" s="492">
        <f>W315+Z315</f>
        <v>0</v>
      </c>
      <c r="AB315" s="179">
        <f t="shared" si="283"/>
        <v>0</v>
      </c>
      <c r="AC315" s="755">
        <f>ROUND(W315*2%,0)</f>
        <v>0</v>
      </c>
      <c r="AD315" s="492">
        <v>0</v>
      </c>
      <c r="AE315" s="492">
        <v>0</v>
      </c>
      <c r="AF315" s="492">
        <f t="shared" si="290"/>
        <v>0</v>
      </c>
      <c r="AG315" s="492">
        <f t="shared" si="291"/>
        <v>0</v>
      </c>
      <c r="AH315" s="507">
        <v>0</v>
      </c>
      <c r="AI315" s="507">
        <v>0</v>
      </c>
      <c r="AJ315" s="507">
        <v>0</v>
      </c>
      <c r="AK315" s="507">
        <v>0</v>
      </c>
      <c r="AL315" s="507">
        <v>0</v>
      </c>
      <c r="AM315" s="507">
        <v>0</v>
      </c>
      <c r="AN315" s="507">
        <v>0</v>
      </c>
      <c r="AO315" s="507">
        <f>AH315+AJ315+AK315+AM315</f>
        <v>0</v>
      </c>
      <c r="AP315" s="507">
        <f>AI315+AL315+AN315</f>
        <v>0</v>
      </c>
      <c r="AQ315" s="508">
        <f t="shared" si="294"/>
        <v>0</v>
      </c>
      <c r="AR315" s="505">
        <f>I315+AG315</f>
        <v>59688</v>
      </c>
      <c r="AS315" s="492">
        <f>J315+W315</f>
        <v>42075</v>
      </c>
      <c r="AT315" s="492">
        <f>K315+Z315</f>
        <v>0</v>
      </c>
      <c r="AU315" s="492">
        <f>L315</f>
        <v>0</v>
      </c>
      <c r="AV315" s="492">
        <f t="shared" si="363"/>
        <v>14221</v>
      </c>
      <c r="AW315" s="492">
        <f t="shared" si="363"/>
        <v>842</v>
      </c>
      <c r="AX315" s="492">
        <f>O315+AF315</f>
        <v>2550</v>
      </c>
      <c r="AY315" s="507">
        <f>P315+AQ315</f>
        <v>0.18</v>
      </c>
      <c r="AZ315" s="507">
        <f t="shared" si="364"/>
        <v>0</v>
      </c>
      <c r="BA315" s="508">
        <f t="shared" si="364"/>
        <v>0.18</v>
      </c>
    </row>
    <row r="316" spans="1:53" ht="14.1" customHeight="1" x14ac:dyDescent="0.2">
      <c r="A316" s="182">
        <v>64</v>
      </c>
      <c r="B316" s="180">
        <v>2458</v>
      </c>
      <c r="C316" s="181">
        <v>600079741</v>
      </c>
      <c r="D316" s="180">
        <v>72744243</v>
      </c>
      <c r="E316" s="584" t="s">
        <v>221</v>
      </c>
      <c r="F316" s="182"/>
      <c r="G316" s="584"/>
      <c r="H316" s="585"/>
      <c r="I316" s="586">
        <v>25601681</v>
      </c>
      <c r="J316" s="587">
        <v>18289751</v>
      </c>
      <c r="K316" s="587">
        <v>94750</v>
      </c>
      <c r="L316" s="587">
        <v>94750</v>
      </c>
      <c r="M316" s="587">
        <v>6181935</v>
      </c>
      <c r="N316" s="587">
        <v>365795</v>
      </c>
      <c r="O316" s="587">
        <v>669450</v>
      </c>
      <c r="P316" s="588">
        <v>39.0321</v>
      </c>
      <c r="Q316" s="588">
        <v>26.9955</v>
      </c>
      <c r="R316" s="590">
        <v>12.0366</v>
      </c>
      <c r="S316" s="589">
        <f t="shared" ref="S316:BA316" si="365">SUM(S311:S315)</f>
        <v>0</v>
      </c>
      <c r="T316" s="587">
        <f t="shared" si="365"/>
        <v>0</v>
      </c>
      <c r="U316" s="587">
        <f t="shared" si="365"/>
        <v>245740</v>
      </c>
      <c r="V316" s="587">
        <f t="shared" si="365"/>
        <v>0</v>
      </c>
      <c r="W316" s="587">
        <f t="shared" si="365"/>
        <v>245740</v>
      </c>
      <c r="X316" s="587">
        <f t="shared" si="365"/>
        <v>0</v>
      </c>
      <c r="Y316" s="587">
        <f t="shared" si="365"/>
        <v>0</v>
      </c>
      <c r="Z316" s="587">
        <f t="shared" si="365"/>
        <v>0</v>
      </c>
      <c r="AA316" s="587">
        <f t="shared" si="365"/>
        <v>245740</v>
      </c>
      <c r="AB316" s="587">
        <f t="shared" si="365"/>
        <v>83060</v>
      </c>
      <c r="AC316" s="589">
        <f t="shared" si="365"/>
        <v>4915</v>
      </c>
      <c r="AD316" s="587">
        <f t="shared" si="365"/>
        <v>3750</v>
      </c>
      <c r="AE316" s="587">
        <f t="shared" si="365"/>
        <v>0</v>
      </c>
      <c r="AF316" s="587">
        <f t="shared" si="365"/>
        <v>3750</v>
      </c>
      <c r="AG316" s="587">
        <f t="shared" si="365"/>
        <v>337465</v>
      </c>
      <c r="AH316" s="588">
        <f t="shared" si="365"/>
        <v>0</v>
      </c>
      <c r="AI316" s="588">
        <f t="shared" si="365"/>
        <v>0</v>
      </c>
      <c r="AJ316" s="588">
        <f t="shared" si="365"/>
        <v>0</v>
      </c>
      <c r="AK316" s="588">
        <f t="shared" ref="AK316:AL316" si="366">SUM(AK311:AK315)</f>
        <v>0.41</v>
      </c>
      <c r="AL316" s="588">
        <f t="shared" si="366"/>
        <v>0.03</v>
      </c>
      <c r="AM316" s="588">
        <f t="shared" si="365"/>
        <v>0</v>
      </c>
      <c r="AN316" s="588">
        <f t="shared" si="365"/>
        <v>0</v>
      </c>
      <c r="AO316" s="588">
        <f t="shared" si="365"/>
        <v>0.41</v>
      </c>
      <c r="AP316" s="588">
        <f t="shared" si="365"/>
        <v>0.03</v>
      </c>
      <c r="AQ316" s="590">
        <f t="shared" si="365"/>
        <v>0.43999999999999995</v>
      </c>
      <c r="AR316" s="589">
        <f t="shared" si="365"/>
        <v>25939146</v>
      </c>
      <c r="AS316" s="587">
        <f t="shared" si="365"/>
        <v>18535491</v>
      </c>
      <c r="AT316" s="587">
        <f t="shared" si="365"/>
        <v>94750</v>
      </c>
      <c r="AU316" s="587">
        <f t="shared" si="365"/>
        <v>94750</v>
      </c>
      <c r="AV316" s="587">
        <f t="shared" si="365"/>
        <v>6264995</v>
      </c>
      <c r="AW316" s="587">
        <f t="shared" si="365"/>
        <v>370710</v>
      </c>
      <c r="AX316" s="587">
        <f t="shared" si="365"/>
        <v>673200</v>
      </c>
      <c r="AY316" s="588">
        <f t="shared" si="365"/>
        <v>39.472099999999998</v>
      </c>
      <c r="AZ316" s="588">
        <f t="shared" si="365"/>
        <v>27.4055</v>
      </c>
      <c r="BA316" s="590">
        <f t="shared" si="365"/>
        <v>12.066600000000001</v>
      </c>
    </row>
    <row r="317" spans="1:53" ht="14.1" customHeight="1" x14ac:dyDescent="0.2">
      <c r="A317" s="591">
        <v>65</v>
      </c>
      <c r="B317" s="592">
        <v>2316</v>
      </c>
      <c r="C317" s="593">
        <v>600080439</v>
      </c>
      <c r="D317" s="592">
        <v>70983224</v>
      </c>
      <c r="E317" s="594" t="s">
        <v>222</v>
      </c>
      <c r="F317" s="591">
        <v>3233</v>
      </c>
      <c r="G317" s="594" t="s">
        <v>81</v>
      </c>
      <c r="H317" s="595" t="s">
        <v>82</v>
      </c>
      <c r="I317" s="501">
        <v>2113056</v>
      </c>
      <c r="J317" s="502">
        <v>1534134</v>
      </c>
      <c r="K317" s="481">
        <v>15000</v>
      </c>
      <c r="L317" s="481">
        <v>0</v>
      </c>
      <c r="M317" s="481">
        <v>523607</v>
      </c>
      <c r="N317" s="502">
        <v>30683</v>
      </c>
      <c r="O317" s="502">
        <v>9632</v>
      </c>
      <c r="P317" s="418">
        <v>3.45</v>
      </c>
      <c r="Q317" s="503">
        <v>2.4900000000000002</v>
      </c>
      <c r="R317" s="504">
        <v>0.96</v>
      </c>
      <c r="S317" s="505">
        <v>0</v>
      </c>
      <c r="T317" s="492">
        <v>0</v>
      </c>
      <c r="U317" s="492">
        <v>0</v>
      </c>
      <c r="V317" s="492">
        <v>0</v>
      </c>
      <c r="W317" s="492">
        <f>SUM(S317:V317)</f>
        <v>0</v>
      </c>
      <c r="X317" s="492">
        <v>0</v>
      </c>
      <c r="Y317" s="492">
        <v>0</v>
      </c>
      <c r="Z317" s="492">
        <f>SUM(X317:Y317)</f>
        <v>0</v>
      </c>
      <c r="AA317" s="492">
        <f>W317+Z317</f>
        <v>0</v>
      </c>
      <c r="AB317" s="179">
        <f t="shared" si="283"/>
        <v>0</v>
      </c>
      <c r="AC317" s="755">
        <f>ROUND(W317*2%,0)</f>
        <v>0</v>
      </c>
      <c r="AD317" s="492">
        <v>0</v>
      </c>
      <c r="AE317" s="492">
        <v>0</v>
      </c>
      <c r="AF317" s="492">
        <f t="shared" si="290"/>
        <v>0</v>
      </c>
      <c r="AG317" s="492">
        <f t="shared" si="291"/>
        <v>0</v>
      </c>
      <c r="AH317" s="507">
        <v>0</v>
      </c>
      <c r="AI317" s="507">
        <v>0</v>
      </c>
      <c r="AJ317" s="507">
        <v>0</v>
      </c>
      <c r="AK317" s="507">
        <v>0</v>
      </c>
      <c r="AL317" s="507">
        <v>0</v>
      </c>
      <c r="AM317" s="507">
        <v>0</v>
      </c>
      <c r="AN317" s="507">
        <v>0</v>
      </c>
      <c r="AO317" s="507">
        <f>AH317+AJ317+AK317+AM317</f>
        <v>0</v>
      </c>
      <c r="AP317" s="507">
        <f>AI317+AL317+AN317</f>
        <v>0</v>
      </c>
      <c r="AQ317" s="508">
        <f t="shared" si="294"/>
        <v>0</v>
      </c>
      <c r="AR317" s="505">
        <f>I317+AG317</f>
        <v>2113056</v>
      </c>
      <c r="AS317" s="492">
        <f>J317+W317</f>
        <v>1534134</v>
      </c>
      <c r="AT317" s="492">
        <f>K317+Z317</f>
        <v>15000</v>
      </c>
      <c r="AU317" s="492">
        <f>L317</f>
        <v>0</v>
      </c>
      <c r="AV317" s="492">
        <f>M317+AB317</f>
        <v>523607</v>
      </c>
      <c r="AW317" s="492">
        <f>N317+AC317</f>
        <v>30683</v>
      </c>
      <c r="AX317" s="492">
        <f>O317+AF317</f>
        <v>9632</v>
      </c>
      <c r="AY317" s="507">
        <f>P317+AQ317</f>
        <v>3.45</v>
      </c>
      <c r="AZ317" s="507">
        <f>Q317+AO317</f>
        <v>2.4900000000000002</v>
      </c>
      <c r="BA317" s="508">
        <f>R317+AP317</f>
        <v>0.96</v>
      </c>
    </row>
    <row r="318" spans="1:53" ht="14.1" customHeight="1" x14ac:dyDescent="0.2">
      <c r="A318" s="182">
        <v>65</v>
      </c>
      <c r="B318" s="180">
        <v>2316</v>
      </c>
      <c r="C318" s="181">
        <v>600080439</v>
      </c>
      <c r="D318" s="180">
        <v>70983224</v>
      </c>
      <c r="E318" s="584" t="s">
        <v>223</v>
      </c>
      <c r="F318" s="182"/>
      <c r="G318" s="584"/>
      <c r="H318" s="585"/>
      <c r="I318" s="586">
        <v>2113056</v>
      </c>
      <c r="J318" s="587">
        <v>1534134</v>
      </c>
      <c r="K318" s="587">
        <v>15000</v>
      </c>
      <c r="L318" s="587">
        <v>0</v>
      </c>
      <c r="M318" s="587">
        <v>523607</v>
      </c>
      <c r="N318" s="587">
        <v>30683</v>
      </c>
      <c r="O318" s="587">
        <v>9632</v>
      </c>
      <c r="P318" s="588">
        <v>3.45</v>
      </c>
      <c r="Q318" s="588">
        <v>2.4900000000000002</v>
      </c>
      <c r="R318" s="590">
        <v>0.96</v>
      </c>
      <c r="S318" s="589">
        <f t="shared" ref="S318:BA318" si="367">SUM(S317)</f>
        <v>0</v>
      </c>
      <c r="T318" s="587">
        <f t="shared" si="367"/>
        <v>0</v>
      </c>
      <c r="U318" s="587">
        <f t="shared" si="367"/>
        <v>0</v>
      </c>
      <c r="V318" s="587">
        <f t="shared" si="367"/>
        <v>0</v>
      </c>
      <c r="W318" s="587">
        <f t="shared" si="367"/>
        <v>0</v>
      </c>
      <c r="X318" s="587">
        <f t="shared" si="367"/>
        <v>0</v>
      </c>
      <c r="Y318" s="587">
        <f t="shared" si="367"/>
        <v>0</v>
      </c>
      <c r="Z318" s="587">
        <f t="shared" si="367"/>
        <v>0</v>
      </c>
      <c r="AA318" s="587">
        <f t="shared" si="367"/>
        <v>0</v>
      </c>
      <c r="AB318" s="587">
        <f t="shared" si="367"/>
        <v>0</v>
      </c>
      <c r="AC318" s="589">
        <f t="shared" si="367"/>
        <v>0</v>
      </c>
      <c r="AD318" s="587">
        <f t="shared" si="367"/>
        <v>0</v>
      </c>
      <c r="AE318" s="587">
        <f t="shared" si="367"/>
        <v>0</v>
      </c>
      <c r="AF318" s="587">
        <f t="shared" si="367"/>
        <v>0</v>
      </c>
      <c r="AG318" s="587">
        <f t="shared" si="367"/>
        <v>0</v>
      </c>
      <c r="AH318" s="588">
        <f t="shared" si="367"/>
        <v>0</v>
      </c>
      <c r="AI318" s="588">
        <f t="shared" si="367"/>
        <v>0</v>
      </c>
      <c r="AJ318" s="588">
        <f t="shared" si="367"/>
        <v>0</v>
      </c>
      <c r="AK318" s="588">
        <f t="shared" ref="AK318:AL318" si="368">SUM(AK317)</f>
        <v>0</v>
      </c>
      <c r="AL318" s="588">
        <f t="shared" si="368"/>
        <v>0</v>
      </c>
      <c r="AM318" s="588">
        <f t="shared" si="367"/>
        <v>0</v>
      </c>
      <c r="AN318" s="588">
        <f t="shared" si="367"/>
        <v>0</v>
      </c>
      <c r="AO318" s="588">
        <f t="shared" si="367"/>
        <v>0</v>
      </c>
      <c r="AP318" s="588">
        <f t="shared" si="367"/>
        <v>0</v>
      </c>
      <c r="AQ318" s="590">
        <f t="shared" si="367"/>
        <v>0</v>
      </c>
      <c r="AR318" s="589">
        <f t="shared" si="367"/>
        <v>2113056</v>
      </c>
      <c r="AS318" s="587">
        <f t="shared" si="367"/>
        <v>1534134</v>
      </c>
      <c r="AT318" s="587">
        <f t="shared" si="367"/>
        <v>15000</v>
      </c>
      <c r="AU318" s="587">
        <f t="shared" si="367"/>
        <v>0</v>
      </c>
      <c r="AV318" s="587">
        <f t="shared" si="367"/>
        <v>523607</v>
      </c>
      <c r="AW318" s="587">
        <f t="shared" si="367"/>
        <v>30683</v>
      </c>
      <c r="AX318" s="587">
        <f t="shared" si="367"/>
        <v>9632</v>
      </c>
      <c r="AY318" s="588">
        <f t="shared" si="367"/>
        <v>3.45</v>
      </c>
      <c r="AZ318" s="588">
        <f t="shared" si="367"/>
        <v>2.4900000000000002</v>
      </c>
      <c r="BA318" s="590">
        <f t="shared" si="367"/>
        <v>0.96</v>
      </c>
    </row>
    <row r="319" spans="1:53" ht="14.1" customHeight="1" x14ac:dyDescent="0.2">
      <c r="A319" s="591">
        <v>66</v>
      </c>
      <c r="B319" s="592">
        <v>2402</v>
      </c>
      <c r="C319" s="593">
        <v>600078949</v>
      </c>
      <c r="D319" s="592">
        <v>70983208</v>
      </c>
      <c r="E319" s="594" t="s">
        <v>224</v>
      </c>
      <c r="F319" s="591">
        <v>3111</v>
      </c>
      <c r="G319" s="594" t="s">
        <v>85</v>
      </c>
      <c r="H319" s="595" t="s">
        <v>86</v>
      </c>
      <c r="I319" s="501">
        <v>6326951</v>
      </c>
      <c r="J319" s="417">
        <v>4612629</v>
      </c>
      <c r="K319" s="526">
        <v>0</v>
      </c>
      <c r="L319" s="526">
        <v>0</v>
      </c>
      <c r="M319" s="481">
        <v>1559069</v>
      </c>
      <c r="N319" s="502">
        <v>92253</v>
      </c>
      <c r="O319" s="417">
        <v>63000</v>
      </c>
      <c r="P319" s="418">
        <v>11.139099999999999</v>
      </c>
      <c r="Q319" s="422">
        <v>7.8708999999999998</v>
      </c>
      <c r="R319" s="692">
        <v>3.2681999999999998</v>
      </c>
      <c r="S319" s="505">
        <v>0</v>
      </c>
      <c r="T319" s="492">
        <v>0</v>
      </c>
      <c r="U319" s="492">
        <v>20757</v>
      </c>
      <c r="V319" s="492">
        <v>0</v>
      </c>
      <c r="W319" s="492">
        <f>SUM(S319:V319)</f>
        <v>20757</v>
      </c>
      <c r="X319" s="492">
        <v>0</v>
      </c>
      <c r="Y319" s="492">
        <v>0</v>
      </c>
      <c r="Z319" s="492">
        <f>SUM(X319:Y319)</f>
        <v>0</v>
      </c>
      <c r="AA319" s="492">
        <f>W319+Z319</f>
        <v>20757</v>
      </c>
      <c r="AB319" s="179">
        <f t="shared" si="283"/>
        <v>7016</v>
      </c>
      <c r="AC319" s="755">
        <f>ROUND(W319*2%,0)</f>
        <v>415</v>
      </c>
      <c r="AD319" s="492">
        <v>0</v>
      </c>
      <c r="AE319" s="492">
        <v>0</v>
      </c>
      <c r="AF319" s="492">
        <f t="shared" si="290"/>
        <v>0</v>
      </c>
      <c r="AG319" s="492">
        <f t="shared" si="291"/>
        <v>28188</v>
      </c>
      <c r="AH319" s="507">
        <v>0</v>
      </c>
      <c r="AI319" s="507">
        <v>0</v>
      </c>
      <c r="AJ319" s="507">
        <v>0</v>
      </c>
      <c r="AK319" s="507">
        <v>0.04</v>
      </c>
      <c r="AL319" s="507">
        <v>0</v>
      </c>
      <c r="AM319" s="507">
        <v>0</v>
      </c>
      <c r="AN319" s="507">
        <v>0</v>
      </c>
      <c r="AO319" s="507">
        <f>AH319+AJ319+AK319+AM319</f>
        <v>0.04</v>
      </c>
      <c r="AP319" s="507">
        <f>AI319+AL319+AN319</f>
        <v>0</v>
      </c>
      <c r="AQ319" s="508">
        <f t="shared" si="294"/>
        <v>0.04</v>
      </c>
      <c r="AR319" s="505">
        <f>I319+AG319</f>
        <v>6355139</v>
      </c>
      <c r="AS319" s="492">
        <f>J319+W319</f>
        <v>4633386</v>
      </c>
      <c r="AT319" s="492">
        <f>K319+Z319</f>
        <v>0</v>
      </c>
      <c r="AU319" s="492">
        <f>L319</f>
        <v>0</v>
      </c>
      <c r="AV319" s="492">
        <f>M319+AB319</f>
        <v>1566085</v>
      </c>
      <c r="AW319" s="492">
        <f>N319+AC319</f>
        <v>92668</v>
      </c>
      <c r="AX319" s="492">
        <f>O319+AF319</f>
        <v>63000</v>
      </c>
      <c r="AY319" s="507">
        <f>P319+AQ319</f>
        <v>11.179099999999998</v>
      </c>
      <c r="AZ319" s="507">
        <f>Q319+AO319</f>
        <v>7.9108999999999998</v>
      </c>
      <c r="BA319" s="508">
        <f>R319+AP319</f>
        <v>3.2681999999999998</v>
      </c>
    </row>
    <row r="320" spans="1:53" ht="14.1" customHeight="1" x14ac:dyDescent="0.2">
      <c r="A320" s="591">
        <v>66</v>
      </c>
      <c r="B320" s="592">
        <v>2402</v>
      </c>
      <c r="C320" s="593">
        <v>600078949</v>
      </c>
      <c r="D320" s="592">
        <v>70983208</v>
      </c>
      <c r="E320" s="594" t="s">
        <v>224</v>
      </c>
      <c r="F320" s="591">
        <v>3141</v>
      </c>
      <c r="G320" s="594" t="s">
        <v>88</v>
      </c>
      <c r="H320" s="595" t="s">
        <v>82</v>
      </c>
      <c r="I320" s="501">
        <v>1148066</v>
      </c>
      <c r="J320" s="502">
        <v>841234</v>
      </c>
      <c r="K320" s="481">
        <v>0</v>
      </c>
      <c r="L320" s="481">
        <v>0</v>
      </c>
      <c r="M320" s="481">
        <v>284337</v>
      </c>
      <c r="N320" s="502">
        <v>16825</v>
      </c>
      <c r="O320" s="502">
        <v>5670</v>
      </c>
      <c r="P320" s="418">
        <v>2.87</v>
      </c>
      <c r="Q320" s="503">
        <v>0</v>
      </c>
      <c r="R320" s="504">
        <v>2.87</v>
      </c>
      <c r="S320" s="505">
        <v>0</v>
      </c>
      <c r="T320" s="492">
        <v>0</v>
      </c>
      <c r="U320" s="492">
        <v>-2910</v>
      </c>
      <c r="V320" s="492">
        <v>0</v>
      </c>
      <c r="W320" s="492">
        <f>SUM(S320:V320)</f>
        <v>-2910</v>
      </c>
      <c r="X320" s="492">
        <v>0</v>
      </c>
      <c r="Y320" s="492">
        <v>0</v>
      </c>
      <c r="Z320" s="492">
        <f>SUM(X320:Y320)</f>
        <v>0</v>
      </c>
      <c r="AA320" s="492">
        <f>W320+Z320</f>
        <v>-2910</v>
      </c>
      <c r="AB320" s="179">
        <f t="shared" si="283"/>
        <v>-984</v>
      </c>
      <c r="AC320" s="755">
        <f>ROUND(W320*2%,0)</f>
        <v>-58</v>
      </c>
      <c r="AD320" s="492">
        <v>0</v>
      </c>
      <c r="AE320" s="492">
        <v>0</v>
      </c>
      <c r="AF320" s="492">
        <f t="shared" si="290"/>
        <v>0</v>
      </c>
      <c r="AG320" s="492">
        <f t="shared" si="291"/>
        <v>-3952</v>
      </c>
      <c r="AH320" s="507">
        <v>0</v>
      </c>
      <c r="AI320" s="507">
        <v>0</v>
      </c>
      <c r="AJ320" s="507">
        <v>0</v>
      </c>
      <c r="AK320" s="507">
        <v>0</v>
      </c>
      <c r="AL320" s="507">
        <v>-0.02</v>
      </c>
      <c r="AM320" s="507">
        <v>0</v>
      </c>
      <c r="AN320" s="507">
        <v>0</v>
      </c>
      <c r="AO320" s="507">
        <f>AH320+AJ320+AK320+AM320</f>
        <v>0</v>
      </c>
      <c r="AP320" s="507">
        <f>AI320+AL320+AN320</f>
        <v>-0.02</v>
      </c>
      <c r="AQ320" s="508">
        <f t="shared" si="294"/>
        <v>-0.02</v>
      </c>
      <c r="AR320" s="505">
        <f>I320+AG320</f>
        <v>1144114</v>
      </c>
      <c r="AS320" s="492">
        <f>J320+W320</f>
        <v>838324</v>
      </c>
      <c r="AT320" s="492">
        <f>K320+Z320</f>
        <v>0</v>
      </c>
      <c r="AU320" s="492">
        <f>L320</f>
        <v>0</v>
      </c>
      <c r="AV320" s="492">
        <f>M320+AB320</f>
        <v>283353</v>
      </c>
      <c r="AW320" s="492">
        <f>N320+AC320</f>
        <v>16767</v>
      </c>
      <c r="AX320" s="492">
        <f>O320+AF320</f>
        <v>5670</v>
      </c>
      <c r="AY320" s="507">
        <f>P320+AQ320</f>
        <v>2.85</v>
      </c>
      <c r="AZ320" s="507">
        <f>Q320+AO320</f>
        <v>0</v>
      </c>
      <c r="BA320" s="508">
        <f>R320+AP320</f>
        <v>2.85</v>
      </c>
    </row>
    <row r="321" spans="1:53" ht="14.1" customHeight="1" x14ac:dyDescent="0.2">
      <c r="A321" s="182">
        <v>66</v>
      </c>
      <c r="B321" s="180">
        <v>2402</v>
      </c>
      <c r="C321" s="181">
        <v>600078949</v>
      </c>
      <c r="D321" s="180">
        <v>70983208</v>
      </c>
      <c r="E321" s="584" t="s">
        <v>225</v>
      </c>
      <c r="F321" s="182"/>
      <c r="G321" s="584"/>
      <c r="H321" s="585"/>
      <c r="I321" s="586">
        <v>7475017</v>
      </c>
      <c r="J321" s="587">
        <v>5453863</v>
      </c>
      <c r="K321" s="587">
        <v>0</v>
      </c>
      <c r="L321" s="587">
        <v>0</v>
      </c>
      <c r="M321" s="587">
        <v>1843406</v>
      </c>
      <c r="N321" s="587">
        <v>109078</v>
      </c>
      <c r="O321" s="587">
        <v>68670</v>
      </c>
      <c r="P321" s="588">
        <v>14.0091</v>
      </c>
      <c r="Q321" s="588">
        <v>7.8708999999999998</v>
      </c>
      <c r="R321" s="590">
        <v>6.1381999999999994</v>
      </c>
      <c r="S321" s="589">
        <f t="shared" ref="S321:BA321" si="369">SUM(S319:S320)</f>
        <v>0</v>
      </c>
      <c r="T321" s="587">
        <f t="shared" si="369"/>
        <v>0</v>
      </c>
      <c r="U321" s="587">
        <f t="shared" si="369"/>
        <v>17847</v>
      </c>
      <c r="V321" s="587">
        <f t="shared" si="369"/>
        <v>0</v>
      </c>
      <c r="W321" s="587">
        <f t="shared" si="369"/>
        <v>17847</v>
      </c>
      <c r="X321" s="587">
        <f t="shared" si="369"/>
        <v>0</v>
      </c>
      <c r="Y321" s="587">
        <f t="shared" si="369"/>
        <v>0</v>
      </c>
      <c r="Z321" s="587">
        <f t="shared" si="369"/>
        <v>0</v>
      </c>
      <c r="AA321" s="587">
        <f t="shared" si="369"/>
        <v>17847</v>
      </c>
      <c r="AB321" s="587">
        <f t="shared" si="369"/>
        <v>6032</v>
      </c>
      <c r="AC321" s="589">
        <f t="shared" si="369"/>
        <v>357</v>
      </c>
      <c r="AD321" s="587">
        <f t="shared" si="369"/>
        <v>0</v>
      </c>
      <c r="AE321" s="587">
        <f t="shared" si="369"/>
        <v>0</v>
      </c>
      <c r="AF321" s="587">
        <f t="shared" si="369"/>
        <v>0</v>
      </c>
      <c r="AG321" s="587">
        <f t="shared" si="369"/>
        <v>24236</v>
      </c>
      <c r="AH321" s="588">
        <f t="shared" si="369"/>
        <v>0</v>
      </c>
      <c r="AI321" s="588">
        <f t="shared" si="369"/>
        <v>0</v>
      </c>
      <c r="AJ321" s="588">
        <f t="shared" si="369"/>
        <v>0</v>
      </c>
      <c r="AK321" s="588">
        <f t="shared" ref="AK321:AL321" si="370">SUM(AK319:AK320)</f>
        <v>0.04</v>
      </c>
      <c r="AL321" s="588">
        <f t="shared" si="370"/>
        <v>-0.02</v>
      </c>
      <c r="AM321" s="588">
        <f t="shared" si="369"/>
        <v>0</v>
      </c>
      <c r="AN321" s="588">
        <f t="shared" si="369"/>
        <v>0</v>
      </c>
      <c r="AO321" s="588">
        <f t="shared" si="369"/>
        <v>0.04</v>
      </c>
      <c r="AP321" s="588">
        <f t="shared" si="369"/>
        <v>-0.02</v>
      </c>
      <c r="AQ321" s="590">
        <f t="shared" si="369"/>
        <v>0.02</v>
      </c>
      <c r="AR321" s="589">
        <f t="shared" si="369"/>
        <v>7499253</v>
      </c>
      <c r="AS321" s="587">
        <f t="shared" si="369"/>
        <v>5471710</v>
      </c>
      <c r="AT321" s="587">
        <f t="shared" si="369"/>
        <v>0</v>
      </c>
      <c r="AU321" s="587">
        <f t="shared" si="369"/>
        <v>0</v>
      </c>
      <c r="AV321" s="587">
        <f t="shared" si="369"/>
        <v>1849438</v>
      </c>
      <c r="AW321" s="587">
        <f t="shared" si="369"/>
        <v>109435</v>
      </c>
      <c r="AX321" s="587">
        <f t="shared" si="369"/>
        <v>68670</v>
      </c>
      <c r="AY321" s="588">
        <f t="shared" si="369"/>
        <v>14.029099999999998</v>
      </c>
      <c r="AZ321" s="588">
        <f t="shared" si="369"/>
        <v>7.9108999999999998</v>
      </c>
      <c r="BA321" s="590">
        <f t="shared" si="369"/>
        <v>6.1181999999999999</v>
      </c>
    </row>
    <row r="322" spans="1:53" ht="14.1" customHeight="1" x14ac:dyDescent="0.2">
      <c r="A322" s="591">
        <v>67</v>
      </c>
      <c r="B322" s="592">
        <v>2404</v>
      </c>
      <c r="C322" s="593">
        <v>600078957</v>
      </c>
      <c r="D322" s="592">
        <v>70983135</v>
      </c>
      <c r="E322" s="594" t="s">
        <v>226</v>
      </c>
      <c r="F322" s="591">
        <v>3111</v>
      </c>
      <c r="G322" s="594" t="s">
        <v>85</v>
      </c>
      <c r="H322" s="595" t="s">
        <v>86</v>
      </c>
      <c r="I322" s="501">
        <v>4848634</v>
      </c>
      <c r="J322" s="417">
        <v>3534340</v>
      </c>
      <c r="K322" s="526">
        <v>0</v>
      </c>
      <c r="L322" s="526">
        <v>0</v>
      </c>
      <c r="M322" s="481">
        <v>1194607</v>
      </c>
      <c r="N322" s="502">
        <v>70687</v>
      </c>
      <c r="O322" s="417">
        <v>49000</v>
      </c>
      <c r="P322" s="418">
        <v>8.1341999999999999</v>
      </c>
      <c r="Q322" s="422">
        <v>6</v>
      </c>
      <c r="R322" s="692">
        <v>2.1341999999999999</v>
      </c>
      <c r="S322" s="505">
        <v>0</v>
      </c>
      <c r="T322" s="492">
        <v>0</v>
      </c>
      <c r="U322" s="492">
        <v>0</v>
      </c>
      <c r="V322" s="492">
        <v>0</v>
      </c>
      <c r="W322" s="492">
        <f>SUM(S322:V322)</f>
        <v>0</v>
      </c>
      <c r="X322" s="492">
        <v>0</v>
      </c>
      <c r="Y322" s="492">
        <v>0</v>
      </c>
      <c r="Z322" s="492">
        <f>SUM(X322:Y322)</f>
        <v>0</v>
      </c>
      <c r="AA322" s="492">
        <f>W322+Z322</f>
        <v>0</v>
      </c>
      <c r="AB322" s="179">
        <f t="shared" si="283"/>
        <v>0</v>
      </c>
      <c r="AC322" s="755">
        <f>ROUND(W322*2%,0)</f>
        <v>0</v>
      </c>
      <c r="AD322" s="492">
        <v>0</v>
      </c>
      <c r="AE322" s="492">
        <v>0</v>
      </c>
      <c r="AF322" s="492">
        <f t="shared" si="290"/>
        <v>0</v>
      </c>
      <c r="AG322" s="492">
        <f t="shared" si="291"/>
        <v>0</v>
      </c>
      <c r="AH322" s="507">
        <v>0</v>
      </c>
      <c r="AI322" s="507">
        <v>0</v>
      </c>
      <c r="AJ322" s="507">
        <v>0</v>
      </c>
      <c r="AK322" s="507">
        <v>0</v>
      </c>
      <c r="AL322" s="507">
        <v>0</v>
      </c>
      <c r="AM322" s="507">
        <v>0</v>
      </c>
      <c r="AN322" s="507">
        <v>0</v>
      </c>
      <c r="AO322" s="507">
        <f>AH322+AJ322+AK322+AM322</f>
        <v>0</v>
      </c>
      <c r="AP322" s="507">
        <f>AI322+AL322+AN322</f>
        <v>0</v>
      </c>
      <c r="AQ322" s="508">
        <f t="shared" si="294"/>
        <v>0</v>
      </c>
      <c r="AR322" s="505">
        <f>I322+AG322</f>
        <v>4848634</v>
      </c>
      <c r="AS322" s="492">
        <f>J322+W322</f>
        <v>3534340</v>
      </c>
      <c r="AT322" s="492">
        <f>K322+Z322</f>
        <v>0</v>
      </c>
      <c r="AU322" s="492">
        <f>L322</f>
        <v>0</v>
      </c>
      <c r="AV322" s="492">
        <f t="shared" ref="AV322:AW324" si="371">M322+AB322</f>
        <v>1194607</v>
      </c>
      <c r="AW322" s="492">
        <f t="shared" si="371"/>
        <v>70687</v>
      </c>
      <c r="AX322" s="492">
        <f>O322+AF322</f>
        <v>49000</v>
      </c>
      <c r="AY322" s="507">
        <f>P322+AQ322</f>
        <v>8.1341999999999999</v>
      </c>
      <c r="AZ322" s="507">
        <f t="shared" ref="AZ322:BA324" si="372">Q322+AO322</f>
        <v>6</v>
      </c>
      <c r="BA322" s="508">
        <f t="shared" si="372"/>
        <v>2.1341999999999999</v>
      </c>
    </row>
    <row r="323" spans="1:53" ht="14.1" customHeight="1" x14ac:dyDescent="0.2">
      <c r="A323" s="591">
        <v>67</v>
      </c>
      <c r="B323" s="592">
        <v>2404</v>
      </c>
      <c r="C323" s="593">
        <v>600078957</v>
      </c>
      <c r="D323" s="592">
        <v>70983135</v>
      </c>
      <c r="E323" s="594" t="s">
        <v>226</v>
      </c>
      <c r="F323" s="591">
        <v>3111</v>
      </c>
      <c r="G323" s="210" t="s">
        <v>91</v>
      </c>
      <c r="H323" s="595" t="s">
        <v>82</v>
      </c>
      <c r="I323" s="501">
        <v>343807</v>
      </c>
      <c r="J323" s="502">
        <v>252803</v>
      </c>
      <c r="K323" s="481">
        <v>0</v>
      </c>
      <c r="L323" s="481">
        <v>0</v>
      </c>
      <c r="M323" s="481">
        <v>85448</v>
      </c>
      <c r="N323" s="502">
        <v>5056</v>
      </c>
      <c r="O323" s="502">
        <v>500</v>
      </c>
      <c r="P323" s="418">
        <v>0.83000000000000007</v>
      </c>
      <c r="Q323" s="503">
        <v>0.83000000000000007</v>
      </c>
      <c r="R323" s="504">
        <v>0</v>
      </c>
      <c r="S323" s="505">
        <v>0</v>
      </c>
      <c r="T323" s="492">
        <v>0</v>
      </c>
      <c r="U323" s="492">
        <v>0</v>
      </c>
      <c r="V323" s="492">
        <v>0</v>
      </c>
      <c r="W323" s="492">
        <f>SUM(S323:V323)</f>
        <v>0</v>
      </c>
      <c r="X323" s="492">
        <v>0</v>
      </c>
      <c r="Y323" s="492">
        <v>0</v>
      </c>
      <c r="Z323" s="492">
        <f>SUM(X323:Y323)</f>
        <v>0</v>
      </c>
      <c r="AA323" s="492">
        <f>W323+Z323</f>
        <v>0</v>
      </c>
      <c r="AB323" s="179">
        <f t="shared" si="283"/>
        <v>0</v>
      </c>
      <c r="AC323" s="755">
        <f>ROUND(W323*2%,0)</f>
        <v>0</v>
      </c>
      <c r="AD323" s="492">
        <v>0</v>
      </c>
      <c r="AE323" s="492">
        <v>0</v>
      </c>
      <c r="AF323" s="492">
        <f t="shared" si="290"/>
        <v>0</v>
      </c>
      <c r="AG323" s="492">
        <f t="shared" si="291"/>
        <v>0</v>
      </c>
      <c r="AH323" s="507">
        <v>0</v>
      </c>
      <c r="AI323" s="507">
        <v>0</v>
      </c>
      <c r="AJ323" s="507">
        <v>0</v>
      </c>
      <c r="AK323" s="507">
        <v>0</v>
      </c>
      <c r="AL323" s="507">
        <v>0</v>
      </c>
      <c r="AM323" s="507">
        <v>0</v>
      </c>
      <c r="AN323" s="507">
        <v>0</v>
      </c>
      <c r="AO323" s="507">
        <f>AH323+AJ323+AK323+AM323</f>
        <v>0</v>
      </c>
      <c r="AP323" s="507">
        <f>AI323+AL323+AN323</f>
        <v>0</v>
      </c>
      <c r="AQ323" s="508">
        <f t="shared" si="294"/>
        <v>0</v>
      </c>
      <c r="AR323" s="505">
        <f>I323+AG323</f>
        <v>343807</v>
      </c>
      <c r="AS323" s="492">
        <f>J323+W323</f>
        <v>252803</v>
      </c>
      <c r="AT323" s="492">
        <f>K323+Z323</f>
        <v>0</v>
      </c>
      <c r="AU323" s="492">
        <f>L323</f>
        <v>0</v>
      </c>
      <c r="AV323" s="492">
        <f t="shared" si="371"/>
        <v>85448</v>
      </c>
      <c r="AW323" s="492">
        <f t="shared" si="371"/>
        <v>5056</v>
      </c>
      <c r="AX323" s="492">
        <f>O323+AF323</f>
        <v>500</v>
      </c>
      <c r="AY323" s="507">
        <f>P323+AQ323</f>
        <v>0.83000000000000007</v>
      </c>
      <c r="AZ323" s="507">
        <f t="shared" si="372"/>
        <v>0.83000000000000007</v>
      </c>
      <c r="BA323" s="508">
        <f t="shared" si="372"/>
        <v>0</v>
      </c>
    </row>
    <row r="324" spans="1:53" ht="14.1" customHeight="1" x14ac:dyDescent="0.2">
      <c r="A324" s="591">
        <v>67</v>
      </c>
      <c r="B324" s="592">
        <v>2404</v>
      </c>
      <c r="C324" s="593">
        <v>600078957</v>
      </c>
      <c r="D324" s="592">
        <v>70983135</v>
      </c>
      <c r="E324" s="594" t="s">
        <v>226</v>
      </c>
      <c r="F324" s="591">
        <v>3141</v>
      </c>
      <c r="G324" s="594" t="s">
        <v>88</v>
      </c>
      <c r="H324" s="595" t="s">
        <v>82</v>
      </c>
      <c r="I324" s="501">
        <v>799844</v>
      </c>
      <c r="J324" s="502">
        <v>585997</v>
      </c>
      <c r="K324" s="481">
        <v>0</v>
      </c>
      <c r="L324" s="481">
        <v>0</v>
      </c>
      <c r="M324" s="481">
        <v>198067</v>
      </c>
      <c r="N324" s="502">
        <v>11720</v>
      </c>
      <c r="O324" s="502">
        <v>4060</v>
      </c>
      <c r="P324" s="418">
        <v>1.99</v>
      </c>
      <c r="Q324" s="503">
        <v>0</v>
      </c>
      <c r="R324" s="504">
        <v>1.99</v>
      </c>
      <c r="S324" s="505">
        <v>0</v>
      </c>
      <c r="T324" s="492">
        <v>0</v>
      </c>
      <c r="U324" s="492">
        <v>0</v>
      </c>
      <c r="V324" s="492">
        <v>0</v>
      </c>
      <c r="W324" s="492">
        <f>SUM(S324:V324)</f>
        <v>0</v>
      </c>
      <c r="X324" s="492">
        <v>0</v>
      </c>
      <c r="Y324" s="492">
        <v>0</v>
      </c>
      <c r="Z324" s="492">
        <f>SUM(X324:Y324)</f>
        <v>0</v>
      </c>
      <c r="AA324" s="492">
        <f>W324+Z324</f>
        <v>0</v>
      </c>
      <c r="AB324" s="179">
        <f t="shared" si="283"/>
        <v>0</v>
      </c>
      <c r="AC324" s="755">
        <f>ROUND(W324*2%,0)</f>
        <v>0</v>
      </c>
      <c r="AD324" s="492">
        <v>0</v>
      </c>
      <c r="AE324" s="492">
        <v>0</v>
      </c>
      <c r="AF324" s="492">
        <f t="shared" si="290"/>
        <v>0</v>
      </c>
      <c r="AG324" s="492">
        <f t="shared" si="291"/>
        <v>0</v>
      </c>
      <c r="AH324" s="507">
        <v>0</v>
      </c>
      <c r="AI324" s="507">
        <v>0</v>
      </c>
      <c r="AJ324" s="507">
        <v>0</v>
      </c>
      <c r="AK324" s="507">
        <v>0</v>
      </c>
      <c r="AL324" s="507">
        <v>0</v>
      </c>
      <c r="AM324" s="507">
        <v>0</v>
      </c>
      <c r="AN324" s="507">
        <v>0</v>
      </c>
      <c r="AO324" s="507">
        <f>AH324+AJ324+AK324+AM324</f>
        <v>0</v>
      </c>
      <c r="AP324" s="507">
        <f>AI324+AL324+AN324</f>
        <v>0</v>
      </c>
      <c r="AQ324" s="508">
        <f t="shared" si="294"/>
        <v>0</v>
      </c>
      <c r="AR324" s="505">
        <f>I324+AG324</f>
        <v>799844</v>
      </c>
      <c r="AS324" s="492">
        <f>J324+W324</f>
        <v>585997</v>
      </c>
      <c r="AT324" s="492">
        <f>K324+Z324</f>
        <v>0</v>
      </c>
      <c r="AU324" s="492">
        <f>L324</f>
        <v>0</v>
      </c>
      <c r="AV324" s="492">
        <f t="shared" si="371"/>
        <v>198067</v>
      </c>
      <c r="AW324" s="492">
        <f t="shared" si="371"/>
        <v>11720</v>
      </c>
      <c r="AX324" s="492">
        <f>O324+AF324</f>
        <v>4060</v>
      </c>
      <c r="AY324" s="507">
        <f>P324+AQ324</f>
        <v>1.99</v>
      </c>
      <c r="AZ324" s="507">
        <f t="shared" si="372"/>
        <v>0</v>
      </c>
      <c r="BA324" s="508">
        <f t="shared" si="372"/>
        <v>1.99</v>
      </c>
    </row>
    <row r="325" spans="1:53" ht="14.1" customHeight="1" x14ac:dyDescent="0.2">
      <c r="A325" s="182">
        <v>67</v>
      </c>
      <c r="B325" s="180">
        <v>2404</v>
      </c>
      <c r="C325" s="181">
        <v>600078957</v>
      </c>
      <c r="D325" s="180">
        <v>70983135</v>
      </c>
      <c r="E325" s="584" t="s">
        <v>227</v>
      </c>
      <c r="F325" s="182"/>
      <c r="G325" s="584"/>
      <c r="H325" s="585"/>
      <c r="I325" s="586">
        <v>5992285</v>
      </c>
      <c r="J325" s="587">
        <v>4373140</v>
      </c>
      <c r="K325" s="587">
        <v>0</v>
      </c>
      <c r="L325" s="587">
        <v>0</v>
      </c>
      <c r="M325" s="587">
        <v>1478122</v>
      </c>
      <c r="N325" s="587">
        <v>87463</v>
      </c>
      <c r="O325" s="587">
        <v>53560</v>
      </c>
      <c r="P325" s="588">
        <v>10.9542</v>
      </c>
      <c r="Q325" s="588">
        <v>6.83</v>
      </c>
      <c r="R325" s="590">
        <v>4.1242000000000001</v>
      </c>
      <c r="S325" s="589">
        <f t="shared" ref="S325:BA325" si="373">SUM(S322:S324)</f>
        <v>0</v>
      </c>
      <c r="T325" s="587">
        <f t="shared" si="373"/>
        <v>0</v>
      </c>
      <c r="U325" s="587">
        <f t="shared" si="373"/>
        <v>0</v>
      </c>
      <c r="V325" s="587">
        <f t="shared" si="373"/>
        <v>0</v>
      </c>
      <c r="W325" s="587">
        <f t="shared" si="373"/>
        <v>0</v>
      </c>
      <c r="X325" s="587">
        <f t="shared" si="373"/>
        <v>0</v>
      </c>
      <c r="Y325" s="587">
        <f t="shared" si="373"/>
        <v>0</v>
      </c>
      <c r="Z325" s="587">
        <f t="shared" si="373"/>
        <v>0</v>
      </c>
      <c r="AA325" s="587">
        <f t="shared" si="373"/>
        <v>0</v>
      </c>
      <c r="AB325" s="587">
        <f t="shared" si="373"/>
        <v>0</v>
      </c>
      <c r="AC325" s="589">
        <f t="shared" si="373"/>
        <v>0</v>
      </c>
      <c r="AD325" s="587">
        <f t="shared" si="373"/>
        <v>0</v>
      </c>
      <c r="AE325" s="587">
        <f t="shared" si="373"/>
        <v>0</v>
      </c>
      <c r="AF325" s="587">
        <f t="shared" si="373"/>
        <v>0</v>
      </c>
      <c r="AG325" s="587">
        <f t="shared" si="373"/>
        <v>0</v>
      </c>
      <c r="AH325" s="588">
        <f t="shared" si="373"/>
        <v>0</v>
      </c>
      <c r="AI325" s="588">
        <f t="shared" si="373"/>
        <v>0</v>
      </c>
      <c r="AJ325" s="588">
        <f t="shared" si="373"/>
        <v>0</v>
      </c>
      <c r="AK325" s="588">
        <f t="shared" ref="AK325:AL325" si="374">SUM(AK322:AK324)</f>
        <v>0</v>
      </c>
      <c r="AL325" s="588">
        <f t="shared" si="374"/>
        <v>0</v>
      </c>
      <c r="AM325" s="588">
        <f t="shared" si="373"/>
        <v>0</v>
      </c>
      <c r="AN325" s="588">
        <f t="shared" si="373"/>
        <v>0</v>
      </c>
      <c r="AO325" s="588">
        <f t="shared" si="373"/>
        <v>0</v>
      </c>
      <c r="AP325" s="588">
        <f t="shared" si="373"/>
        <v>0</v>
      </c>
      <c r="AQ325" s="590">
        <f t="shared" si="373"/>
        <v>0</v>
      </c>
      <c r="AR325" s="589">
        <f t="shared" si="373"/>
        <v>5992285</v>
      </c>
      <c r="AS325" s="587">
        <f t="shared" si="373"/>
        <v>4373140</v>
      </c>
      <c r="AT325" s="587">
        <f t="shared" si="373"/>
        <v>0</v>
      </c>
      <c r="AU325" s="587">
        <f t="shared" si="373"/>
        <v>0</v>
      </c>
      <c r="AV325" s="587">
        <f t="shared" si="373"/>
        <v>1478122</v>
      </c>
      <c r="AW325" s="587">
        <f t="shared" si="373"/>
        <v>87463</v>
      </c>
      <c r="AX325" s="587">
        <f t="shared" si="373"/>
        <v>53560</v>
      </c>
      <c r="AY325" s="588">
        <f t="shared" si="373"/>
        <v>10.9542</v>
      </c>
      <c r="AZ325" s="588">
        <f t="shared" si="373"/>
        <v>6.83</v>
      </c>
      <c r="BA325" s="590">
        <f t="shared" si="373"/>
        <v>4.1242000000000001</v>
      </c>
    </row>
    <row r="326" spans="1:53" ht="14.1" customHeight="1" x14ac:dyDescent="0.2">
      <c r="A326" s="591">
        <v>68</v>
      </c>
      <c r="B326" s="592">
        <v>2439</v>
      </c>
      <c r="C326" s="593">
        <v>600078965</v>
      </c>
      <c r="D326" s="592">
        <v>70983143</v>
      </c>
      <c r="E326" s="594" t="s">
        <v>228</v>
      </c>
      <c r="F326" s="591">
        <v>3111</v>
      </c>
      <c r="G326" s="594" t="s">
        <v>85</v>
      </c>
      <c r="H326" s="595" t="s">
        <v>86</v>
      </c>
      <c r="I326" s="501">
        <v>3030824</v>
      </c>
      <c r="J326" s="417">
        <v>2211211</v>
      </c>
      <c r="K326" s="526">
        <v>0</v>
      </c>
      <c r="L326" s="526">
        <v>0</v>
      </c>
      <c r="M326" s="481">
        <v>747389</v>
      </c>
      <c r="N326" s="502">
        <v>44224</v>
      </c>
      <c r="O326" s="417">
        <v>28000</v>
      </c>
      <c r="P326" s="418">
        <v>5.3898000000000001</v>
      </c>
      <c r="Q326" s="422">
        <v>4</v>
      </c>
      <c r="R326" s="692">
        <v>1.3897999999999999</v>
      </c>
      <c r="S326" s="505">
        <v>0</v>
      </c>
      <c r="T326" s="492">
        <v>0</v>
      </c>
      <c r="U326" s="492">
        <v>0</v>
      </c>
      <c r="V326" s="492">
        <v>0</v>
      </c>
      <c r="W326" s="492">
        <f>SUM(S326:V326)</f>
        <v>0</v>
      </c>
      <c r="X326" s="492">
        <v>0</v>
      </c>
      <c r="Y326" s="492">
        <v>0</v>
      </c>
      <c r="Z326" s="492">
        <f>SUM(X326:Y326)</f>
        <v>0</v>
      </c>
      <c r="AA326" s="492">
        <f>W326+Z326</f>
        <v>0</v>
      </c>
      <c r="AB326" s="179">
        <f t="shared" si="283"/>
        <v>0</v>
      </c>
      <c r="AC326" s="755">
        <f>ROUND(W326*2%,0)</f>
        <v>0</v>
      </c>
      <c r="AD326" s="492">
        <v>0</v>
      </c>
      <c r="AE326" s="492">
        <v>0</v>
      </c>
      <c r="AF326" s="492">
        <f t="shared" si="290"/>
        <v>0</v>
      </c>
      <c r="AG326" s="492">
        <f t="shared" si="291"/>
        <v>0</v>
      </c>
      <c r="AH326" s="507">
        <v>0</v>
      </c>
      <c r="AI326" s="507">
        <v>0</v>
      </c>
      <c r="AJ326" s="507">
        <v>0</v>
      </c>
      <c r="AK326" s="507">
        <v>0</v>
      </c>
      <c r="AL326" s="507">
        <v>0</v>
      </c>
      <c r="AM326" s="507">
        <v>0</v>
      </c>
      <c r="AN326" s="507">
        <v>0</v>
      </c>
      <c r="AO326" s="507">
        <f>AH326+AJ326+AK326+AM326</f>
        <v>0</v>
      </c>
      <c r="AP326" s="507">
        <f>AI326+AL326+AN326</f>
        <v>0</v>
      </c>
      <c r="AQ326" s="508">
        <f t="shared" si="294"/>
        <v>0</v>
      </c>
      <c r="AR326" s="505">
        <f>I326+AG326</f>
        <v>3030824</v>
      </c>
      <c r="AS326" s="492">
        <f>J326+W326</f>
        <v>2211211</v>
      </c>
      <c r="AT326" s="492">
        <f>K326+Z326</f>
        <v>0</v>
      </c>
      <c r="AU326" s="492">
        <f>L326</f>
        <v>0</v>
      </c>
      <c r="AV326" s="492">
        <f>M326+AB326</f>
        <v>747389</v>
      </c>
      <c r="AW326" s="492">
        <f>N326+AC326</f>
        <v>44224</v>
      </c>
      <c r="AX326" s="492">
        <f>O326+AF326</f>
        <v>28000</v>
      </c>
      <c r="AY326" s="507">
        <f>P326+AQ326</f>
        <v>5.3898000000000001</v>
      </c>
      <c r="AZ326" s="507">
        <f>Q326+AO326</f>
        <v>4</v>
      </c>
      <c r="BA326" s="508">
        <f>R326+AP326</f>
        <v>1.3897999999999999</v>
      </c>
    </row>
    <row r="327" spans="1:53" ht="14.1" customHeight="1" x14ac:dyDescent="0.2">
      <c r="A327" s="591">
        <v>68</v>
      </c>
      <c r="B327" s="592">
        <v>2439</v>
      </c>
      <c r="C327" s="593">
        <v>600078965</v>
      </c>
      <c r="D327" s="592">
        <v>70983143</v>
      </c>
      <c r="E327" s="594" t="s">
        <v>228</v>
      </c>
      <c r="F327" s="591">
        <v>3141</v>
      </c>
      <c r="G327" s="594" t="s">
        <v>88</v>
      </c>
      <c r="H327" s="595" t="s">
        <v>82</v>
      </c>
      <c r="I327" s="501">
        <v>545737</v>
      </c>
      <c r="J327" s="502">
        <v>400160</v>
      </c>
      <c r="K327" s="481">
        <v>0</v>
      </c>
      <c r="L327" s="481">
        <v>0</v>
      </c>
      <c r="M327" s="481">
        <v>135254</v>
      </c>
      <c r="N327" s="502">
        <v>8003</v>
      </c>
      <c r="O327" s="502">
        <v>2320</v>
      </c>
      <c r="P327" s="418">
        <v>1.36</v>
      </c>
      <c r="Q327" s="503">
        <v>0</v>
      </c>
      <c r="R327" s="504">
        <v>1.36</v>
      </c>
      <c r="S327" s="505">
        <v>0</v>
      </c>
      <c r="T327" s="492">
        <v>0</v>
      </c>
      <c r="U327" s="492">
        <v>0</v>
      </c>
      <c r="V327" s="492">
        <v>0</v>
      </c>
      <c r="W327" s="492">
        <f>SUM(S327:V327)</f>
        <v>0</v>
      </c>
      <c r="X327" s="492">
        <v>0</v>
      </c>
      <c r="Y327" s="492">
        <v>0</v>
      </c>
      <c r="Z327" s="492">
        <f>SUM(X327:Y327)</f>
        <v>0</v>
      </c>
      <c r="AA327" s="492">
        <f>W327+Z327</f>
        <v>0</v>
      </c>
      <c r="AB327" s="179">
        <f t="shared" si="283"/>
        <v>0</v>
      </c>
      <c r="AC327" s="755">
        <f>ROUND(W327*2%,0)</f>
        <v>0</v>
      </c>
      <c r="AD327" s="492">
        <v>0</v>
      </c>
      <c r="AE327" s="492">
        <v>0</v>
      </c>
      <c r="AF327" s="492">
        <f t="shared" si="290"/>
        <v>0</v>
      </c>
      <c r="AG327" s="492">
        <f t="shared" si="291"/>
        <v>0</v>
      </c>
      <c r="AH327" s="507">
        <v>0</v>
      </c>
      <c r="AI327" s="507">
        <v>0</v>
      </c>
      <c r="AJ327" s="507">
        <v>0</v>
      </c>
      <c r="AK327" s="507">
        <v>0</v>
      </c>
      <c r="AL327" s="507">
        <v>0</v>
      </c>
      <c r="AM327" s="507">
        <v>0</v>
      </c>
      <c r="AN327" s="507">
        <v>0</v>
      </c>
      <c r="AO327" s="507">
        <f>AH327+AJ327+AK327+AM327</f>
        <v>0</v>
      </c>
      <c r="AP327" s="507">
        <f>AI327+AL327+AN327</f>
        <v>0</v>
      </c>
      <c r="AQ327" s="508">
        <f t="shared" si="294"/>
        <v>0</v>
      </c>
      <c r="AR327" s="505">
        <f>I327+AG327</f>
        <v>545737</v>
      </c>
      <c r="AS327" s="492">
        <f>J327+W327</f>
        <v>400160</v>
      </c>
      <c r="AT327" s="492">
        <f>K327+Z327</f>
        <v>0</v>
      </c>
      <c r="AU327" s="492">
        <f>L327</f>
        <v>0</v>
      </c>
      <c r="AV327" s="492">
        <f>M327+AB327</f>
        <v>135254</v>
      </c>
      <c r="AW327" s="492">
        <f>N327+AC327</f>
        <v>8003</v>
      </c>
      <c r="AX327" s="492">
        <f>O327+AF327</f>
        <v>2320</v>
      </c>
      <c r="AY327" s="507">
        <f>P327+AQ327</f>
        <v>1.36</v>
      </c>
      <c r="AZ327" s="507">
        <f>Q327+AO327</f>
        <v>0</v>
      </c>
      <c r="BA327" s="508">
        <f>R327+AP327</f>
        <v>1.36</v>
      </c>
    </row>
    <row r="328" spans="1:53" ht="14.1" customHeight="1" x14ac:dyDescent="0.2">
      <c r="A328" s="182">
        <v>68</v>
      </c>
      <c r="B328" s="180">
        <v>2439</v>
      </c>
      <c r="C328" s="181">
        <v>600078965</v>
      </c>
      <c r="D328" s="180">
        <v>70983143</v>
      </c>
      <c r="E328" s="584" t="s">
        <v>229</v>
      </c>
      <c r="F328" s="182"/>
      <c r="G328" s="584"/>
      <c r="H328" s="585"/>
      <c r="I328" s="586">
        <v>3576561</v>
      </c>
      <c r="J328" s="587">
        <v>2611371</v>
      </c>
      <c r="K328" s="587">
        <v>0</v>
      </c>
      <c r="L328" s="587">
        <v>0</v>
      </c>
      <c r="M328" s="587">
        <v>882643</v>
      </c>
      <c r="N328" s="587">
        <v>52227</v>
      </c>
      <c r="O328" s="587">
        <v>30320</v>
      </c>
      <c r="P328" s="588">
        <v>6.7498000000000005</v>
      </c>
      <c r="Q328" s="588">
        <v>4</v>
      </c>
      <c r="R328" s="590">
        <v>2.7498</v>
      </c>
      <c r="S328" s="589">
        <f t="shared" ref="S328:BA328" si="375">SUM(S326:S327)</f>
        <v>0</v>
      </c>
      <c r="T328" s="587">
        <f t="shared" si="375"/>
        <v>0</v>
      </c>
      <c r="U328" s="587">
        <f t="shared" si="375"/>
        <v>0</v>
      </c>
      <c r="V328" s="587">
        <f t="shared" si="375"/>
        <v>0</v>
      </c>
      <c r="W328" s="587">
        <f t="shared" si="375"/>
        <v>0</v>
      </c>
      <c r="X328" s="587">
        <f t="shared" si="375"/>
        <v>0</v>
      </c>
      <c r="Y328" s="587">
        <f t="shared" si="375"/>
        <v>0</v>
      </c>
      <c r="Z328" s="587">
        <f t="shared" si="375"/>
        <v>0</v>
      </c>
      <c r="AA328" s="587">
        <f t="shared" si="375"/>
        <v>0</v>
      </c>
      <c r="AB328" s="587">
        <f t="shared" si="375"/>
        <v>0</v>
      </c>
      <c r="AC328" s="589">
        <f t="shared" si="375"/>
        <v>0</v>
      </c>
      <c r="AD328" s="587">
        <f t="shared" si="375"/>
        <v>0</v>
      </c>
      <c r="AE328" s="587">
        <f t="shared" si="375"/>
        <v>0</v>
      </c>
      <c r="AF328" s="587">
        <f t="shared" si="375"/>
        <v>0</v>
      </c>
      <c r="AG328" s="587">
        <f t="shared" si="375"/>
        <v>0</v>
      </c>
      <c r="AH328" s="588">
        <f t="shared" si="375"/>
        <v>0</v>
      </c>
      <c r="AI328" s="588">
        <f t="shared" si="375"/>
        <v>0</v>
      </c>
      <c r="AJ328" s="588">
        <f t="shared" si="375"/>
        <v>0</v>
      </c>
      <c r="AK328" s="588">
        <f t="shared" ref="AK328:AL328" si="376">SUM(AK326:AK327)</f>
        <v>0</v>
      </c>
      <c r="AL328" s="588">
        <f t="shared" si="376"/>
        <v>0</v>
      </c>
      <c r="AM328" s="588">
        <f t="shared" si="375"/>
        <v>0</v>
      </c>
      <c r="AN328" s="588">
        <f t="shared" si="375"/>
        <v>0</v>
      </c>
      <c r="AO328" s="588">
        <f t="shared" si="375"/>
        <v>0</v>
      </c>
      <c r="AP328" s="588">
        <f t="shared" si="375"/>
        <v>0</v>
      </c>
      <c r="AQ328" s="590">
        <f t="shared" si="375"/>
        <v>0</v>
      </c>
      <c r="AR328" s="589">
        <f t="shared" si="375"/>
        <v>3576561</v>
      </c>
      <c r="AS328" s="587">
        <f t="shared" si="375"/>
        <v>2611371</v>
      </c>
      <c r="AT328" s="587">
        <f t="shared" si="375"/>
        <v>0</v>
      </c>
      <c r="AU328" s="587">
        <f t="shared" si="375"/>
        <v>0</v>
      </c>
      <c r="AV328" s="587">
        <f t="shared" si="375"/>
        <v>882643</v>
      </c>
      <c r="AW328" s="587">
        <f t="shared" si="375"/>
        <v>52227</v>
      </c>
      <c r="AX328" s="587">
        <f t="shared" si="375"/>
        <v>30320</v>
      </c>
      <c r="AY328" s="588">
        <f t="shared" si="375"/>
        <v>6.7498000000000005</v>
      </c>
      <c r="AZ328" s="588">
        <f t="shared" si="375"/>
        <v>4</v>
      </c>
      <c r="BA328" s="590">
        <f t="shared" si="375"/>
        <v>2.7498</v>
      </c>
    </row>
    <row r="329" spans="1:53" ht="14.1" customHeight="1" x14ac:dyDescent="0.2">
      <c r="A329" s="591">
        <v>69</v>
      </c>
      <c r="B329" s="592">
        <v>2302</v>
      </c>
      <c r="C329" s="593">
        <v>600080366</v>
      </c>
      <c r="D329" s="592">
        <v>70983127</v>
      </c>
      <c r="E329" s="594" t="s">
        <v>230</v>
      </c>
      <c r="F329" s="591">
        <v>3111</v>
      </c>
      <c r="G329" s="594" t="s">
        <v>85</v>
      </c>
      <c r="H329" s="595" t="s">
        <v>86</v>
      </c>
      <c r="I329" s="501">
        <v>2659586</v>
      </c>
      <c r="J329" s="417">
        <v>1889609</v>
      </c>
      <c r="K329" s="526">
        <v>48428</v>
      </c>
      <c r="L329" s="526">
        <v>0</v>
      </c>
      <c r="M329" s="481">
        <v>655057</v>
      </c>
      <c r="N329" s="502">
        <v>37792</v>
      </c>
      <c r="O329" s="417">
        <v>28700</v>
      </c>
      <c r="P329" s="418">
        <v>4.9218000000000002</v>
      </c>
      <c r="Q329" s="422">
        <v>4</v>
      </c>
      <c r="R329" s="692">
        <v>0.92179999999999995</v>
      </c>
      <c r="S329" s="505">
        <v>0</v>
      </c>
      <c r="T329" s="492">
        <v>0</v>
      </c>
      <c r="U329" s="492">
        <v>144264</v>
      </c>
      <c r="V329" s="492">
        <v>0</v>
      </c>
      <c r="W329" s="492">
        <f t="shared" ref="W329:W335" si="377">SUM(S329:V329)</f>
        <v>144264</v>
      </c>
      <c r="X329" s="492">
        <v>0</v>
      </c>
      <c r="Y329" s="492">
        <v>0</v>
      </c>
      <c r="Z329" s="492">
        <f t="shared" ref="Z329:Z335" si="378">SUM(X329:Y329)</f>
        <v>0</v>
      </c>
      <c r="AA329" s="492">
        <f t="shared" ref="AA329:AA335" si="379">W329+Z329</f>
        <v>144264</v>
      </c>
      <c r="AB329" s="179">
        <f t="shared" si="283"/>
        <v>48761</v>
      </c>
      <c r="AC329" s="755">
        <f t="shared" ref="AC329:AC335" si="380">ROUND(W329*2%,0)</f>
        <v>2885</v>
      </c>
      <c r="AD329" s="492">
        <v>0</v>
      </c>
      <c r="AE329" s="492">
        <v>0</v>
      </c>
      <c r="AF329" s="492">
        <f t="shared" si="290"/>
        <v>0</v>
      </c>
      <c r="AG329" s="492">
        <f t="shared" si="291"/>
        <v>195910</v>
      </c>
      <c r="AH329" s="507">
        <v>0</v>
      </c>
      <c r="AI329" s="507">
        <v>0</v>
      </c>
      <c r="AJ329" s="507">
        <v>0</v>
      </c>
      <c r="AK329" s="507">
        <v>0.33</v>
      </c>
      <c r="AL329" s="507">
        <v>0</v>
      </c>
      <c r="AM329" s="507">
        <v>0</v>
      </c>
      <c r="AN329" s="507">
        <v>0</v>
      </c>
      <c r="AO329" s="507">
        <f t="shared" ref="AO329:AO335" si="381">AH329+AJ329+AK329+AM329</f>
        <v>0.33</v>
      </c>
      <c r="AP329" s="507">
        <f t="shared" ref="AP329:AP335" si="382">AI329+AL329+AN329</f>
        <v>0</v>
      </c>
      <c r="AQ329" s="508">
        <f t="shared" si="294"/>
        <v>0.33</v>
      </c>
      <c r="AR329" s="505">
        <f t="shared" ref="AR329:AR335" si="383">I329+AG329</f>
        <v>2855496</v>
      </c>
      <c r="AS329" s="492">
        <f t="shared" ref="AS329:AS335" si="384">J329+W329</f>
        <v>2033873</v>
      </c>
      <c r="AT329" s="492">
        <f t="shared" ref="AT329:AT335" si="385">K329+Z329</f>
        <v>48428</v>
      </c>
      <c r="AU329" s="492">
        <f t="shared" ref="AU329:AU335" si="386">L329</f>
        <v>0</v>
      </c>
      <c r="AV329" s="492">
        <f t="shared" ref="AV329:AW335" si="387">M329+AB329</f>
        <v>703818</v>
      </c>
      <c r="AW329" s="492">
        <f t="shared" si="387"/>
        <v>40677</v>
      </c>
      <c r="AX329" s="492">
        <f t="shared" ref="AX329:AX335" si="388">O329+AF329</f>
        <v>28700</v>
      </c>
      <c r="AY329" s="507">
        <f t="shared" ref="AY329:AY335" si="389">P329+AQ329</f>
        <v>5.2518000000000002</v>
      </c>
      <c r="AZ329" s="507">
        <f t="shared" ref="AZ329:BA335" si="390">Q329+AO329</f>
        <v>4.33</v>
      </c>
      <c r="BA329" s="508">
        <f t="shared" si="390"/>
        <v>0.92179999999999995</v>
      </c>
    </row>
    <row r="330" spans="1:53" ht="14.1" customHeight="1" x14ac:dyDescent="0.2">
      <c r="A330" s="591">
        <v>69</v>
      </c>
      <c r="B330" s="592">
        <v>2302</v>
      </c>
      <c r="C330" s="593">
        <v>600080366</v>
      </c>
      <c r="D330" s="592">
        <v>70983127</v>
      </c>
      <c r="E330" s="594" t="s">
        <v>230</v>
      </c>
      <c r="F330" s="591">
        <v>3114</v>
      </c>
      <c r="G330" s="594" t="s">
        <v>148</v>
      </c>
      <c r="H330" s="595" t="s">
        <v>86</v>
      </c>
      <c r="I330" s="501">
        <v>8242513</v>
      </c>
      <c r="J330" s="417">
        <v>5825571</v>
      </c>
      <c r="K330" s="526">
        <v>161501</v>
      </c>
      <c r="L330" s="526">
        <v>5032</v>
      </c>
      <c r="M330" s="481">
        <v>2021929</v>
      </c>
      <c r="N330" s="502">
        <v>116512</v>
      </c>
      <c r="O330" s="417">
        <v>117000</v>
      </c>
      <c r="P330" s="418">
        <v>10.2355</v>
      </c>
      <c r="Q330" s="422">
        <v>7</v>
      </c>
      <c r="R330" s="692">
        <v>3.2355</v>
      </c>
      <c r="S330" s="505">
        <v>0</v>
      </c>
      <c r="T330" s="492">
        <v>0</v>
      </c>
      <c r="U330" s="492">
        <v>0</v>
      </c>
      <c r="V330" s="492">
        <v>-109479</v>
      </c>
      <c r="W330" s="492">
        <f t="shared" si="377"/>
        <v>-109479</v>
      </c>
      <c r="X330" s="492">
        <v>0</v>
      </c>
      <c r="Y330" s="492">
        <v>0</v>
      </c>
      <c r="Z330" s="492">
        <f t="shared" si="378"/>
        <v>0</v>
      </c>
      <c r="AA330" s="492">
        <f t="shared" si="379"/>
        <v>-109479</v>
      </c>
      <c r="AB330" s="179">
        <f t="shared" si="283"/>
        <v>-37004</v>
      </c>
      <c r="AC330" s="755">
        <f t="shared" si="380"/>
        <v>-2190</v>
      </c>
      <c r="AD330" s="492">
        <v>0</v>
      </c>
      <c r="AE330" s="492">
        <v>148673</v>
      </c>
      <c r="AF330" s="492">
        <f t="shared" si="290"/>
        <v>148673</v>
      </c>
      <c r="AG330" s="492">
        <f t="shared" si="291"/>
        <v>0</v>
      </c>
      <c r="AH330" s="507">
        <v>0</v>
      </c>
      <c r="AI330" s="507">
        <v>0</v>
      </c>
      <c r="AJ330" s="507">
        <v>0</v>
      </c>
      <c r="AK330" s="507">
        <v>0</v>
      </c>
      <c r="AL330" s="507">
        <v>0</v>
      </c>
      <c r="AM330" s="507">
        <v>0</v>
      </c>
      <c r="AN330" s="507">
        <v>0</v>
      </c>
      <c r="AO330" s="507">
        <f t="shared" si="381"/>
        <v>0</v>
      </c>
      <c r="AP330" s="507">
        <f t="shared" si="382"/>
        <v>0</v>
      </c>
      <c r="AQ330" s="508">
        <f t="shared" si="294"/>
        <v>0</v>
      </c>
      <c r="AR330" s="505">
        <f t="shared" si="383"/>
        <v>8242513</v>
      </c>
      <c r="AS330" s="492">
        <f t="shared" si="384"/>
        <v>5716092</v>
      </c>
      <c r="AT330" s="492">
        <f t="shared" si="385"/>
        <v>161501</v>
      </c>
      <c r="AU330" s="492">
        <f t="shared" si="386"/>
        <v>5032</v>
      </c>
      <c r="AV330" s="492">
        <f t="shared" si="387"/>
        <v>1984925</v>
      </c>
      <c r="AW330" s="492">
        <f t="shared" si="387"/>
        <v>114322</v>
      </c>
      <c r="AX330" s="492">
        <f t="shared" si="388"/>
        <v>265673</v>
      </c>
      <c r="AY330" s="507">
        <f t="shared" si="389"/>
        <v>10.2355</v>
      </c>
      <c r="AZ330" s="507">
        <f t="shared" si="390"/>
        <v>7</v>
      </c>
      <c r="BA330" s="508">
        <f t="shared" si="390"/>
        <v>3.2355</v>
      </c>
    </row>
    <row r="331" spans="1:53" ht="14.1" customHeight="1" x14ac:dyDescent="0.2">
      <c r="A331" s="591">
        <v>69</v>
      </c>
      <c r="B331" s="592">
        <v>2302</v>
      </c>
      <c r="C331" s="593">
        <v>600080366</v>
      </c>
      <c r="D331" s="592">
        <v>70983127</v>
      </c>
      <c r="E331" s="594" t="s">
        <v>230</v>
      </c>
      <c r="F331" s="591">
        <v>3114</v>
      </c>
      <c r="G331" s="509" t="s">
        <v>87</v>
      </c>
      <c r="H331" s="595" t="s">
        <v>86</v>
      </c>
      <c r="I331" s="501">
        <v>1886632</v>
      </c>
      <c r="J331" s="502">
        <v>1365847</v>
      </c>
      <c r="K331" s="481">
        <v>23776</v>
      </c>
      <c r="L331" s="481">
        <v>0</v>
      </c>
      <c r="M331" s="481">
        <v>469693</v>
      </c>
      <c r="N331" s="502">
        <v>27316</v>
      </c>
      <c r="O331" s="502">
        <v>0</v>
      </c>
      <c r="P331" s="418">
        <v>3.6389</v>
      </c>
      <c r="Q331" s="503">
        <v>3.6389</v>
      </c>
      <c r="R331" s="504">
        <v>0</v>
      </c>
      <c r="S331" s="505">
        <v>0</v>
      </c>
      <c r="T331" s="492">
        <v>0</v>
      </c>
      <c r="U331" s="492">
        <v>0</v>
      </c>
      <c r="V331" s="492">
        <v>0</v>
      </c>
      <c r="W331" s="492">
        <f t="shared" si="377"/>
        <v>0</v>
      </c>
      <c r="X331" s="492">
        <v>0</v>
      </c>
      <c r="Y331" s="492">
        <v>0</v>
      </c>
      <c r="Z331" s="492">
        <f t="shared" si="378"/>
        <v>0</v>
      </c>
      <c r="AA331" s="492">
        <f t="shared" si="379"/>
        <v>0</v>
      </c>
      <c r="AB331" s="179">
        <f t="shared" si="283"/>
        <v>0</v>
      </c>
      <c r="AC331" s="755">
        <f t="shared" si="380"/>
        <v>0</v>
      </c>
      <c r="AD331" s="492">
        <v>0</v>
      </c>
      <c r="AE331" s="492">
        <v>0</v>
      </c>
      <c r="AF331" s="492">
        <f t="shared" si="290"/>
        <v>0</v>
      </c>
      <c r="AG331" s="492">
        <f t="shared" si="291"/>
        <v>0</v>
      </c>
      <c r="AH331" s="507">
        <v>0</v>
      </c>
      <c r="AI331" s="507">
        <v>0</v>
      </c>
      <c r="AJ331" s="507">
        <v>0</v>
      </c>
      <c r="AK331" s="507">
        <v>0</v>
      </c>
      <c r="AL331" s="507">
        <v>0</v>
      </c>
      <c r="AM331" s="507">
        <v>0</v>
      </c>
      <c r="AN331" s="507">
        <v>0</v>
      </c>
      <c r="AO331" s="507">
        <f t="shared" si="381"/>
        <v>0</v>
      </c>
      <c r="AP331" s="507">
        <f t="shared" si="382"/>
        <v>0</v>
      </c>
      <c r="AQ331" s="508">
        <f t="shared" si="294"/>
        <v>0</v>
      </c>
      <c r="AR331" s="505">
        <f t="shared" si="383"/>
        <v>1886632</v>
      </c>
      <c r="AS331" s="492">
        <f t="shared" si="384"/>
        <v>1365847</v>
      </c>
      <c r="AT331" s="492">
        <f t="shared" si="385"/>
        <v>23776</v>
      </c>
      <c r="AU331" s="492">
        <f t="shared" si="386"/>
        <v>0</v>
      </c>
      <c r="AV331" s="492">
        <f t="shared" si="387"/>
        <v>469693</v>
      </c>
      <c r="AW331" s="492">
        <f t="shared" si="387"/>
        <v>27316</v>
      </c>
      <c r="AX331" s="492">
        <f t="shared" si="388"/>
        <v>0</v>
      </c>
      <c r="AY331" s="507">
        <f t="shared" si="389"/>
        <v>3.6389</v>
      </c>
      <c r="AZ331" s="507">
        <f t="shared" si="390"/>
        <v>3.6389</v>
      </c>
      <c r="BA331" s="508">
        <f t="shared" si="390"/>
        <v>0</v>
      </c>
    </row>
    <row r="332" spans="1:53" ht="14.1" customHeight="1" x14ac:dyDescent="0.2">
      <c r="A332" s="591">
        <v>69</v>
      </c>
      <c r="B332" s="592">
        <v>2302</v>
      </c>
      <c r="C332" s="593">
        <v>600080366</v>
      </c>
      <c r="D332" s="592">
        <v>70983127</v>
      </c>
      <c r="E332" s="594" t="s">
        <v>230</v>
      </c>
      <c r="F332" s="591">
        <v>3114</v>
      </c>
      <c r="G332" s="210" t="s">
        <v>91</v>
      </c>
      <c r="H332" s="595" t="s">
        <v>82</v>
      </c>
      <c r="I332" s="501">
        <v>856043</v>
      </c>
      <c r="J332" s="502">
        <v>626541</v>
      </c>
      <c r="K332" s="481">
        <v>0</v>
      </c>
      <c r="L332" s="481">
        <v>0</v>
      </c>
      <c r="M332" s="481">
        <v>211771</v>
      </c>
      <c r="N332" s="502">
        <v>12531</v>
      </c>
      <c r="O332" s="502">
        <v>5200</v>
      </c>
      <c r="P332" s="418">
        <v>1.8399999999999999</v>
      </c>
      <c r="Q332" s="503">
        <v>1.8399999999999999</v>
      </c>
      <c r="R332" s="504">
        <v>0</v>
      </c>
      <c r="S332" s="505">
        <v>0</v>
      </c>
      <c r="T332" s="492">
        <v>84901</v>
      </c>
      <c r="U332" s="492">
        <v>0</v>
      </c>
      <c r="V332" s="492">
        <v>0</v>
      </c>
      <c r="W332" s="492">
        <f t="shared" si="377"/>
        <v>84901</v>
      </c>
      <c r="X332" s="492">
        <v>0</v>
      </c>
      <c r="Y332" s="492">
        <v>0</v>
      </c>
      <c r="Z332" s="492">
        <f t="shared" si="378"/>
        <v>0</v>
      </c>
      <c r="AA332" s="492">
        <f t="shared" si="379"/>
        <v>84901</v>
      </c>
      <c r="AB332" s="179">
        <f t="shared" si="283"/>
        <v>28697</v>
      </c>
      <c r="AC332" s="755">
        <f t="shared" si="380"/>
        <v>1698</v>
      </c>
      <c r="AD332" s="492">
        <v>0</v>
      </c>
      <c r="AE332" s="492">
        <v>0</v>
      </c>
      <c r="AF332" s="492">
        <f t="shared" si="290"/>
        <v>0</v>
      </c>
      <c r="AG332" s="492">
        <f t="shared" si="291"/>
        <v>115296</v>
      </c>
      <c r="AH332" s="507">
        <v>0</v>
      </c>
      <c r="AI332" s="507">
        <v>0</v>
      </c>
      <c r="AJ332" s="507">
        <v>0.25</v>
      </c>
      <c r="AK332" s="507">
        <v>0</v>
      </c>
      <c r="AL332" s="507">
        <v>0</v>
      </c>
      <c r="AM332" s="507">
        <v>0</v>
      </c>
      <c r="AN332" s="507">
        <v>0</v>
      </c>
      <c r="AO332" s="507">
        <f t="shared" si="381"/>
        <v>0.25</v>
      </c>
      <c r="AP332" s="507">
        <f t="shared" si="382"/>
        <v>0</v>
      </c>
      <c r="AQ332" s="508">
        <f t="shared" si="294"/>
        <v>0.25</v>
      </c>
      <c r="AR332" s="505">
        <f t="shared" si="383"/>
        <v>971339</v>
      </c>
      <c r="AS332" s="492">
        <f t="shared" si="384"/>
        <v>711442</v>
      </c>
      <c r="AT332" s="492">
        <f t="shared" si="385"/>
        <v>0</v>
      </c>
      <c r="AU332" s="492">
        <f t="shared" si="386"/>
        <v>0</v>
      </c>
      <c r="AV332" s="492">
        <f t="shared" si="387"/>
        <v>240468</v>
      </c>
      <c r="AW332" s="492">
        <f t="shared" si="387"/>
        <v>14229</v>
      </c>
      <c r="AX332" s="492">
        <f t="shared" si="388"/>
        <v>5200</v>
      </c>
      <c r="AY332" s="507">
        <f t="shared" si="389"/>
        <v>2.09</v>
      </c>
      <c r="AZ332" s="507">
        <f t="shared" si="390"/>
        <v>2.09</v>
      </c>
      <c r="BA332" s="508">
        <f t="shared" si="390"/>
        <v>0</v>
      </c>
    </row>
    <row r="333" spans="1:53" ht="14.1" customHeight="1" x14ac:dyDescent="0.2">
      <c r="A333" s="591">
        <v>69</v>
      </c>
      <c r="B333" s="592">
        <v>2302</v>
      </c>
      <c r="C333" s="593">
        <v>600080366</v>
      </c>
      <c r="D333" s="592">
        <v>70983127</v>
      </c>
      <c r="E333" s="594" t="s">
        <v>230</v>
      </c>
      <c r="F333" s="591">
        <v>3141</v>
      </c>
      <c r="G333" s="594" t="s">
        <v>88</v>
      </c>
      <c r="H333" s="595" t="s">
        <v>82</v>
      </c>
      <c r="I333" s="501">
        <v>363748</v>
      </c>
      <c r="J333" s="502">
        <v>265813</v>
      </c>
      <c r="K333" s="481">
        <v>0</v>
      </c>
      <c r="L333" s="481">
        <v>0</v>
      </c>
      <c r="M333" s="481">
        <v>89845</v>
      </c>
      <c r="N333" s="502">
        <v>5316</v>
      </c>
      <c r="O333" s="502">
        <v>2774</v>
      </c>
      <c r="P333" s="418">
        <v>0.9</v>
      </c>
      <c r="Q333" s="503">
        <v>0</v>
      </c>
      <c r="R333" s="504">
        <v>0.9</v>
      </c>
      <c r="S333" s="505">
        <v>0</v>
      </c>
      <c r="T333" s="492">
        <v>0</v>
      </c>
      <c r="U333" s="492">
        <v>1679</v>
      </c>
      <c r="V333" s="492">
        <v>0</v>
      </c>
      <c r="W333" s="492">
        <f t="shared" si="377"/>
        <v>1679</v>
      </c>
      <c r="X333" s="492">
        <v>0</v>
      </c>
      <c r="Y333" s="492">
        <v>0</v>
      </c>
      <c r="Z333" s="492">
        <f t="shared" si="378"/>
        <v>0</v>
      </c>
      <c r="AA333" s="492">
        <f t="shared" si="379"/>
        <v>1679</v>
      </c>
      <c r="AB333" s="179">
        <f t="shared" ref="AB333:AB396" si="391">ROUND((W333+X333)*33.8%,0)</f>
        <v>568</v>
      </c>
      <c r="AC333" s="755">
        <f t="shared" si="380"/>
        <v>34</v>
      </c>
      <c r="AD333" s="492">
        <v>0</v>
      </c>
      <c r="AE333" s="492">
        <v>0</v>
      </c>
      <c r="AF333" s="492">
        <f t="shared" si="290"/>
        <v>0</v>
      </c>
      <c r="AG333" s="492">
        <f t="shared" si="291"/>
        <v>2281</v>
      </c>
      <c r="AH333" s="507">
        <v>0</v>
      </c>
      <c r="AI333" s="507">
        <v>0</v>
      </c>
      <c r="AJ333" s="507">
        <v>0</v>
      </c>
      <c r="AK333" s="507">
        <v>0</v>
      </c>
      <c r="AL333" s="507">
        <v>0.01</v>
      </c>
      <c r="AM333" s="507">
        <v>0</v>
      </c>
      <c r="AN333" s="507">
        <v>0</v>
      </c>
      <c r="AO333" s="507">
        <f t="shared" si="381"/>
        <v>0</v>
      </c>
      <c r="AP333" s="507">
        <f t="shared" si="382"/>
        <v>0.01</v>
      </c>
      <c r="AQ333" s="508">
        <f t="shared" si="294"/>
        <v>0.01</v>
      </c>
      <c r="AR333" s="505">
        <f t="shared" si="383"/>
        <v>366029</v>
      </c>
      <c r="AS333" s="492">
        <f t="shared" si="384"/>
        <v>267492</v>
      </c>
      <c r="AT333" s="492">
        <f t="shared" si="385"/>
        <v>0</v>
      </c>
      <c r="AU333" s="492">
        <f t="shared" si="386"/>
        <v>0</v>
      </c>
      <c r="AV333" s="492">
        <f t="shared" si="387"/>
        <v>90413</v>
      </c>
      <c r="AW333" s="492">
        <f t="shared" si="387"/>
        <v>5350</v>
      </c>
      <c r="AX333" s="492">
        <f t="shared" si="388"/>
        <v>2774</v>
      </c>
      <c r="AY333" s="507">
        <f t="shared" si="389"/>
        <v>0.91</v>
      </c>
      <c r="AZ333" s="507">
        <f t="shared" si="390"/>
        <v>0</v>
      </c>
      <c r="BA333" s="508">
        <f t="shared" si="390"/>
        <v>0.91</v>
      </c>
    </row>
    <row r="334" spans="1:53" ht="14.1" customHeight="1" x14ac:dyDescent="0.2">
      <c r="A334" s="591">
        <v>69</v>
      </c>
      <c r="B334" s="592">
        <v>2302</v>
      </c>
      <c r="C334" s="593">
        <v>600080366</v>
      </c>
      <c r="D334" s="592">
        <v>70983127</v>
      </c>
      <c r="E334" s="594" t="s">
        <v>230</v>
      </c>
      <c r="F334" s="591">
        <v>3143</v>
      </c>
      <c r="G334" s="210" t="s">
        <v>149</v>
      </c>
      <c r="H334" s="595" t="s">
        <v>86</v>
      </c>
      <c r="I334" s="501">
        <v>608900</v>
      </c>
      <c r="J334" s="417">
        <v>448380</v>
      </c>
      <c r="K334" s="526">
        <v>0</v>
      </c>
      <c r="L334" s="526">
        <v>0</v>
      </c>
      <c r="M334" s="481">
        <v>151552</v>
      </c>
      <c r="N334" s="502">
        <v>8968</v>
      </c>
      <c r="O334" s="502">
        <v>0</v>
      </c>
      <c r="P334" s="418">
        <v>1</v>
      </c>
      <c r="Q334" s="422">
        <v>1</v>
      </c>
      <c r="R334" s="504">
        <v>0</v>
      </c>
      <c r="S334" s="505">
        <v>0</v>
      </c>
      <c r="T334" s="492">
        <v>0</v>
      </c>
      <c r="U334" s="492">
        <v>0</v>
      </c>
      <c r="V334" s="492">
        <v>0</v>
      </c>
      <c r="W334" s="492">
        <f t="shared" si="377"/>
        <v>0</v>
      </c>
      <c r="X334" s="492">
        <v>0</v>
      </c>
      <c r="Y334" s="492">
        <v>0</v>
      </c>
      <c r="Z334" s="492">
        <f t="shared" si="378"/>
        <v>0</v>
      </c>
      <c r="AA334" s="492">
        <f t="shared" si="379"/>
        <v>0</v>
      </c>
      <c r="AB334" s="179">
        <f t="shared" si="391"/>
        <v>0</v>
      </c>
      <c r="AC334" s="755">
        <f t="shared" si="380"/>
        <v>0</v>
      </c>
      <c r="AD334" s="492">
        <v>0</v>
      </c>
      <c r="AE334" s="492">
        <v>0</v>
      </c>
      <c r="AF334" s="492">
        <f t="shared" si="290"/>
        <v>0</v>
      </c>
      <c r="AG334" s="492">
        <f t="shared" si="291"/>
        <v>0</v>
      </c>
      <c r="AH334" s="507">
        <v>0</v>
      </c>
      <c r="AI334" s="507">
        <v>0</v>
      </c>
      <c r="AJ334" s="507">
        <v>0</v>
      </c>
      <c r="AK334" s="507">
        <v>0</v>
      </c>
      <c r="AL334" s="507">
        <v>0</v>
      </c>
      <c r="AM334" s="507">
        <v>0</v>
      </c>
      <c r="AN334" s="507">
        <v>0</v>
      </c>
      <c r="AO334" s="507">
        <f t="shared" si="381"/>
        <v>0</v>
      </c>
      <c r="AP334" s="507">
        <f t="shared" si="382"/>
        <v>0</v>
      </c>
      <c r="AQ334" s="508">
        <f t="shared" si="294"/>
        <v>0</v>
      </c>
      <c r="AR334" s="505">
        <f t="shared" si="383"/>
        <v>608900</v>
      </c>
      <c r="AS334" s="492">
        <f t="shared" si="384"/>
        <v>448380</v>
      </c>
      <c r="AT334" s="492">
        <f t="shared" si="385"/>
        <v>0</v>
      </c>
      <c r="AU334" s="492">
        <f t="shared" si="386"/>
        <v>0</v>
      </c>
      <c r="AV334" s="492">
        <f t="shared" si="387"/>
        <v>151552</v>
      </c>
      <c r="AW334" s="492">
        <f t="shared" si="387"/>
        <v>8968</v>
      </c>
      <c r="AX334" s="492">
        <f t="shared" si="388"/>
        <v>0</v>
      </c>
      <c r="AY334" s="507">
        <f t="shared" si="389"/>
        <v>1</v>
      </c>
      <c r="AZ334" s="507">
        <f t="shared" si="390"/>
        <v>1</v>
      </c>
      <c r="BA334" s="508">
        <f t="shared" si="390"/>
        <v>0</v>
      </c>
    </row>
    <row r="335" spans="1:53" ht="14.1" customHeight="1" x14ac:dyDescent="0.2">
      <c r="A335" s="591">
        <v>69</v>
      </c>
      <c r="B335" s="592">
        <v>2302</v>
      </c>
      <c r="C335" s="593">
        <v>600080366</v>
      </c>
      <c r="D335" s="592">
        <v>70983127</v>
      </c>
      <c r="E335" s="594" t="s">
        <v>230</v>
      </c>
      <c r="F335" s="591">
        <v>3143</v>
      </c>
      <c r="G335" s="210" t="s">
        <v>150</v>
      </c>
      <c r="H335" s="595" t="s">
        <v>82</v>
      </c>
      <c r="I335" s="501">
        <v>9831</v>
      </c>
      <c r="J335" s="502">
        <v>6930</v>
      </c>
      <c r="K335" s="481">
        <v>0</v>
      </c>
      <c r="L335" s="481">
        <v>0</v>
      </c>
      <c r="M335" s="481">
        <v>2342</v>
      </c>
      <c r="N335" s="502">
        <v>139</v>
      </c>
      <c r="O335" s="502">
        <v>420</v>
      </c>
      <c r="P335" s="418">
        <v>0.03</v>
      </c>
      <c r="Q335" s="503">
        <v>0</v>
      </c>
      <c r="R335" s="504">
        <v>0.03</v>
      </c>
      <c r="S335" s="505">
        <v>0</v>
      </c>
      <c r="T335" s="492">
        <v>0</v>
      </c>
      <c r="U335" s="492">
        <v>0</v>
      </c>
      <c r="V335" s="492">
        <v>0</v>
      </c>
      <c r="W335" s="492">
        <f t="shared" si="377"/>
        <v>0</v>
      </c>
      <c r="X335" s="492">
        <v>0</v>
      </c>
      <c r="Y335" s="492">
        <v>0</v>
      </c>
      <c r="Z335" s="492">
        <f t="shared" si="378"/>
        <v>0</v>
      </c>
      <c r="AA335" s="492">
        <f t="shared" si="379"/>
        <v>0</v>
      </c>
      <c r="AB335" s="179">
        <f t="shared" si="391"/>
        <v>0</v>
      </c>
      <c r="AC335" s="755">
        <f t="shared" si="380"/>
        <v>0</v>
      </c>
      <c r="AD335" s="492">
        <v>0</v>
      </c>
      <c r="AE335" s="492">
        <v>0</v>
      </c>
      <c r="AF335" s="492">
        <f t="shared" ref="AF335:AF397" si="392">SUM(AD335:AE335)</f>
        <v>0</v>
      </c>
      <c r="AG335" s="492">
        <f t="shared" ref="AG335:AG397" si="393">AA335+AB335+AC335+AF335</f>
        <v>0</v>
      </c>
      <c r="AH335" s="507">
        <v>0</v>
      </c>
      <c r="AI335" s="507">
        <v>0</v>
      </c>
      <c r="AJ335" s="507">
        <v>0</v>
      </c>
      <c r="AK335" s="507">
        <v>0</v>
      </c>
      <c r="AL335" s="507">
        <v>0</v>
      </c>
      <c r="AM335" s="507">
        <v>0</v>
      </c>
      <c r="AN335" s="507">
        <v>0</v>
      </c>
      <c r="AO335" s="507">
        <f t="shared" si="381"/>
        <v>0</v>
      </c>
      <c r="AP335" s="507">
        <f t="shared" si="382"/>
        <v>0</v>
      </c>
      <c r="AQ335" s="508">
        <f t="shared" ref="AQ335:AQ397" si="394">SUM(AO335:AP335)</f>
        <v>0</v>
      </c>
      <c r="AR335" s="505">
        <f t="shared" si="383"/>
        <v>9831</v>
      </c>
      <c r="AS335" s="492">
        <f t="shared" si="384"/>
        <v>6930</v>
      </c>
      <c r="AT335" s="492">
        <f t="shared" si="385"/>
        <v>0</v>
      </c>
      <c r="AU335" s="492">
        <f t="shared" si="386"/>
        <v>0</v>
      </c>
      <c r="AV335" s="492">
        <f t="shared" si="387"/>
        <v>2342</v>
      </c>
      <c r="AW335" s="492">
        <f t="shared" si="387"/>
        <v>139</v>
      </c>
      <c r="AX335" s="492">
        <f t="shared" si="388"/>
        <v>420</v>
      </c>
      <c r="AY335" s="507">
        <f t="shared" si="389"/>
        <v>0.03</v>
      </c>
      <c r="AZ335" s="507">
        <f t="shared" si="390"/>
        <v>0</v>
      </c>
      <c r="BA335" s="508">
        <f t="shared" si="390"/>
        <v>0.03</v>
      </c>
    </row>
    <row r="336" spans="1:53" ht="14.1" customHeight="1" x14ac:dyDescent="0.2">
      <c r="A336" s="182">
        <v>69</v>
      </c>
      <c r="B336" s="180">
        <v>2302</v>
      </c>
      <c r="C336" s="181">
        <v>600080366</v>
      </c>
      <c r="D336" s="180">
        <v>70983127</v>
      </c>
      <c r="E336" s="584" t="s">
        <v>231</v>
      </c>
      <c r="F336" s="182"/>
      <c r="G336" s="584"/>
      <c r="H336" s="585"/>
      <c r="I336" s="586">
        <v>14627253</v>
      </c>
      <c r="J336" s="587">
        <v>10428691</v>
      </c>
      <c r="K336" s="587">
        <v>233705</v>
      </c>
      <c r="L336" s="587">
        <v>5032</v>
      </c>
      <c r="M336" s="587">
        <v>3602189</v>
      </c>
      <c r="N336" s="587">
        <v>208574</v>
      </c>
      <c r="O336" s="587">
        <v>154094</v>
      </c>
      <c r="P336" s="588">
        <v>22.566199999999998</v>
      </c>
      <c r="Q336" s="588">
        <v>17.478899999999999</v>
      </c>
      <c r="R336" s="590">
        <v>5.0873000000000008</v>
      </c>
      <c r="S336" s="589">
        <f t="shared" ref="S336:BA336" si="395">SUM(S329:S335)</f>
        <v>0</v>
      </c>
      <c r="T336" s="587">
        <f t="shared" si="395"/>
        <v>84901</v>
      </c>
      <c r="U336" s="587">
        <f t="shared" si="395"/>
        <v>145943</v>
      </c>
      <c r="V336" s="587">
        <f t="shared" si="395"/>
        <v>-109479</v>
      </c>
      <c r="W336" s="587">
        <f t="shared" si="395"/>
        <v>121365</v>
      </c>
      <c r="X336" s="587">
        <f t="shared" si="395"/>
        <v>0</v>
      </c>
      <c r="Y336" s="587">
        <f t="shared" si="395"/>
        <v>0</v>
      </c>
      <c r="Z336" s="587">
        <f t="shared" si="395"/>
        <v>0</v>
      </c>
      <c r="AA336" s="587">
        <f t="shared" si="395"/>
        <v>121365</v>
      </c>
      <c r="AB336" s="587">
        <f t="shared" si="395"/>
        <v>41022</v>
      </c>
      <c r="AC336" s="589">
        <f t="shared" si="395"/>
        <v>2427</v>
      </c>
      <c r="AD336" s="587">
        <f t="shared" si="395"/>
        <v>0</v>
      </c>
      <c r="AE336" s="587">
        <f t="shared" si="395"/>
        <v>148673</v>
      </c>
      <c r="AF336" s="587">
        <f t="shared" si="395"/>
        <v>148673</v>
      </c>
      <c r="AG336" s="587">
        <f t="shared" si="395"/>
        <v>313487</v>
      </c>
      <c r="AH336" s="588">
        <f t="shared" si="395"/>
        <v>0</v>
      </c>
      <c r="AI336" s="588">
        <f t="shared" si="395"/>
        <v>0</v>
      </c>
      <c r="AJ336" s="588">
        <f t="shared" si="395"/>
        <v>0.25</v>
      </c>
      <c r="AK336" s="588">
        <f t="shared" ref="AK336:AL336" si="396">SUM(AK329:AK335)</f>
        <v>0.33</v>
      </c>
      <c r="AL336" s="588">
        <f t="shared" si="396"/>
        <v>0.01</v>
      </c>
      <c r="AM336" s="588">
        <f t="shared" si="395"/>
        <v>0</v>
      </c>
      <c r="AN336" s="588">
        <f t="shared" si="395"/>
        <v>0</v>
      </c>
      <c r="AO336" s="588">
        <f t="shared" si="395"/>
        <v>0.58000000000000007</v>
      </c>
      <c r="AP336" s="588">
        <f t="shared" si="395"/>
        <v>0.01</v>
      </c>
      <c r="AQ336" s="590">
        <f t="shared" si="395"/>
        <v>0.59000000000000008</v>
      </c>
      <c r="AR336" s="589">
        <f t="shared" si="395"/>
        <v>14940740</v>
      </c>
      <c r="AS336" s="587">
        <f t="shared" si="395"/>
        <v>10550056</v>
      </c>
      <c r="AT336" s="587">
        <f t="shared" si="395"/>
        <v>233705</v>
      </c>
      <c r="AU336" s="587">
        <f t="shared" si="395"/>
        <v>5032</v>
      </c>
      <c r="AV336" s="587">
        <f t="shared" si="395"/>
        <v>3643211</v>
      </c>
      <c r="AW336" s="587">
        <f t="shared" si="395"/>
        <v>211001</v>
      </c>
      <c r="AX336" s="587">
        <f t="shared" si="395"/>
        <v>302767</v>
      </c>
      <c r="AY336" s="588">
        <f t="shared" si="395"/>
        <v>23.156200000000002</v>
      </c>
      <c r="AZ336" s="588">
        <f t="shared" si="395"/>
        <v>18.058900000000001</v>
      </c>
      <c r="BA336" s="590">
        <f t="shared" si="395"/>
        <v>5.0973000000000006</v>
      </c>
    </row>
    <row r="337" spans="1:53" ht="14.1" customHeight="1" x14ac:dyDescent="0.2">
      <c r="A337" s="591">
        <v>70</v>
      </c>
      <c r="B337" s="592">
        <v>2454</v>
      </c>
      <c r="C337" s="593">
        <v>600079759</v>
      </c>
      <c r="D337" s="592">
        <v>70983119</v>
      </c>
      <c r="E337" s="594" t="s">
        <v>232</v>
      </c>
      <c r="F337" s="591">
        <v>3117</v>
      </c>
      <c r="G337" s="594" t="s">
        <v>148</v>
      </c>
      <c r="H337" s="595" t="s">
        <v>86</v>
      </c>
      <c r="I337" s="501">
        <v>6167140</v>
      </c>
      <c r="J337" s="417">
        <v>4243199</v>
      </c>
      <c r="K337" s="526">
        <v>120216</v>
      </c>
      <c r="L337" s="526">
        <v>50216</v>
      </c>
      <c r="M337" s="481">
        <v>1457861</v>
      </c>
      <c r="N337" s="502">
        <v>84864</v>
      </c>
      <c r="O337" s="417">
        <v>261000</v>
      </c>
      <c r="P337" s="418">
        <v>8.7576999999999998</v>
      </c>
      <c r="Q337" s="422">
        <v>5.88</v>
      </c>
      <c r="R337" s="692">
        <v>2.8776999999999999</v>
      </c>
      <c r="S337" s="505">
        <v>0</v>
      </c>
      <c r="T337" s="492">
        <v>0</v>
      </c>
      <c r="U337" s="492">
        <v>0</v>
      </c>
      <c r="V337" s="492">
        <v>0</v>
      </c>
      <c r="W337" s="492">
        <f>SUM(S337:V337)</f>
        <v>0</v>
      </c>
      <c r="X337" s="492">
        <v>0</v>
      </c>
      <c r="Y337" s="492">
        <v>0</v>
      </c>
      <c r="Z337" s="492">
        <f>SUM(X337:Y337)</f>
        <v>0</v>
      </c>
      <c r="AA337" s="492">
        <f>W337+Z337</f>
        <v>0</v>
      </c>
      <c r="AB337" s="179">
        <f t="shared" si="391"/>
        <v>0</v>
      </c>
      <c r="AC337" s="755">
        <f>ROUND(W337*2%,0)</f>
        <v>0</v>
      </c>
      <c r="AD337" s="492">
        <v>0</v>
      </c>
      <c r="AE337" s="492">
        <v>0</v>
      </c>
      <c r="AF337" s="492">
        <f t="shared" si="392"/>
        <v>0</v>
      </c>
      <c r="AG337" s="492">
        <f t="shared" si="393"/>
        <v>0</v>
      </c>
      <c r="AH337" s="507">
        <v>0</v>
      </c>
      <c r="AI337" s="507">
        <v>0</v>
      </c>
      <c r="AJ337" s="507">
        <v>0</v>
      </c>
      <c r="AK337" s="507">
        <v>0</v>
      </c>
      <c r="AL337" s="507">
        <v>0</v>
      </c>
      <c r="AM337" s="507">
        <v>0</v>
      </c>
      <c r="AN337" s="507">
        <v>0</v>
      </c>
      <c r="AO337" s="507">
        <f>AH337+AJ337+AK337+AM337</f>
        <v>0</v>
      </c>
      <c r="AP337" s="507">
        <f>AI337+AL337+AN337</f>
        <v>0</v>
      </c>
      <c r="AQ337" s="508">
        <f t="shared" si="394"/>
        <v>0</v>
      </c>
      <c r="AR337" s="505">
        <f>I337+AG337</f>
        <v>6167140</v>
      </c>
      <c r="AS337" s="492">
        <f>J337+W337</f>
        <v>4243199</v>
      </c>
      <c r="AT337" s="492">
        <f>K337+Z337</f>
        <v>120216</v>
      </c>
      <c r="AU337" s="492">
        <f>L337</f>
        <v>50216</v>
      </c>
      <c r="AV337" s="492">
        <f t="shared" ref="AV337:AW341" si="397">M337+AB337</f>
        <v>1457861</v>
      </c>
      <c r="AW337" s="492">
        <f t="shared" si="397"/>
        <v>84864</v>
      </c>
      <c r="AX337" s="492">
        <f>O337+AF337</f>
        <v>261000</v>
      </c>
      <c r="AY337" s="507">
        <f>P337+AQ337</f>
        <v>8.7576999999999998</v>
      </c>
      <c r="AZ337" s="507">
        <f t="shared" ref="AZ337:BA341" si="398">Q337+AO337</f>
        <v>5.88</v>
      </c>
      <c r="BA337" s="508">
        <f t="shared" si="398"/>
        <v>2.8776999999999999</v>
      </c>
    </row>
    <row r="338" spans="1:53" ht="14.1" customHeight="1" x14ac:dyDescent="0.2">
      <c r="A338" s="591">
        <v>70</v>
      </c>
      <c r="B338" s="592">
        <v>2454</v>
      </c>
      <c r="C338" s="593">
        <v>600079759</v>
      </c>
      <c r="D338" s="592">
        <v>70983119</v>
      </c>
      <c r="E338" s="594" t="s">
        <v>232</v>
      </c>
      <c r="F338" s="591">
        <v>3117</v>
      </c>
      <c r="G338" s="210" t="s">
        <v>91</v>
      </c>
      <c r="H338" s="595" t="s">
        <v>82</v>
      </c>
      <c r="I338" s="501">
        <v>1648008</v>
      </c>
      <c r="J338" s="502">
        <v>1210057</v>
      </c>
      <c r="K338" s="481">
        <v>0</v>
      </c>
      <c r="L338" s="481">
        <v>0</v>
      </c>
      <c r="M338" s="481">
        <v>409000</v>
      </c>
      <c r="N338" s="502">
        <v>24201</v>
      </c>
      <c r="O338" s="502">
        <v>4750</v>
      </c>
      <c r="P338" s="418">
        <v>3.54</v>
      </c>
      <c r="Q338" s="503">
        <v>3.54</v>
      </c>
      <c r="R338" s="504">
        <v>0</v>
      </c>
      <c r="S338" s="505">
        <v>0</v>
      </c>
      <c r="T338" s="492">
        <v>11340</v>
      </c>
      <c r="U338" s="492">
        <v>0</v>
      </c>
      <c r="V338" s="492">
        <v>0</v>
      </c>
      <c r="W338" s="492">
        <f>SUM(S338:V338)</f>
        <v>11340</v>
      </c>
      <c r="X338" s="492">
        <v>0</v>
      </c>
      <c r="Y338" s="492">
        <v>0</v>
      </c>
      <c r="Z338" s="492">
        <f>SUM(X338:Y338)</f>
        <v>0</v>
      </c>
      <c r="AA338" s="492">
        <f>W338+Z338</f>
        <v>11340</v>
      </c>
      <c r="AB338" s="179">
        <f t="shared" si="391"/>
        <v>3833</v>
      </c>
      <c r="AC338" s="755">
        <f>ROUND(W338*2%,0)</f>
        <v>227</v>
      </c>
      <c r="AD338" s="492">
        <v>500</v>
      </c>
      <c r="AE338" s="492">
        <v>0</v>
      </c>
      <c r="AF338" s="492">
        <f t="shared" si="392"/>
        <v>500</v>
      </c>
      <c r="AG338" s="492">
        <f t="shared" si="393"/>
        <v>15900</v>
      </c>
      <c r="AH338" s="507">
        <v>0</v>
      </c>
      <c r="AI338" s="507">
        <v>0</v>
      </c>
      <c r="AJ338" s="507">
        <v>0.03</v>
      </c>
      <c r="AK338" s="507">
        <v>0</v>
      </c>
      <c r="AL338" s="507">
        <v>0</v>
      </c>
      <c r="AM338" s="507">
        <v>0</v>
      </c>
      <c r="AN338" s="507">
        <v>0</v>
      </c>
      <c r="AO338" s="507">
        <f>AH338+AJ338+AK338+AM338</f>
        <v>0.03</v>
      </c>
      <c r="AP338" s="507">
        <f>AI338+AL338+AN338</f>
        <v>0</v>
      </c>
      <c r="AQ338" s="508">
        <f t="shared" si="394"/>
        <v>0.03</v>
      </c>
      <c r="AR338" s="505">
        <f>I338+AG338</f>
        <v>1663908</v>
      </c>
      <c r="AS338" s="492">
        <f>J338+W338</f>
        <v>1221397</v>
      </c>
      <c r="AT338" s="492">
        <f>K338+Z338</f>
        <v>0</v>
      </c>
      <c r="AU338" s="492">
        <f>L338</f>
        <v>0</v>
      </c>
      <c r="AV338" s="492">
        <f t="shared" si="397"/>
        <v>412833</v>
      </c>
      <c r="AW338" s="492">
        <f t="shared" si="397"/>
        <v>24428</v>
      </c>
      <c r="AX338" s="492">
        <f>O338+AF338</f>
        <v>5250</v>
      </c>
      <c r="AY338" s="507">
        <f>P338+AQ338</f>
        <v>3.57</v>
      </c>
      <c r="AZ338" s="507">
        <f t="shared" si="398"/>
        <v>3.57</v>
      </c>
      <c r="BA338" s="508">
        <f t="shared" si="398"/>
        <v>0</v>
      </c>
    </row>
    <row r="339" spans="1:53" ht="14.1" customHeight="1" x14ac:dyDescent="0.2">
      <c r="A339" s="591">
        <v>70</v>
      </c>
      <c r="B339" s="592">
        <v>2454</v>
      </c>
      <c r="C339" s="593">
        <v>600079759</v>
      </c>
      <c r="D339" s="592">
        <v>70983119</v>
      </c>
      <c r="E339" s="594" t="s">
        <v>232</v>
      </c>
      <c r="F339" s="591">
        <v>3141</v>
      </c>
      <c r="G339" s="594" t="s">
        <v>88</v>
      </c>
      <c r="H339" s="595" t="s">
        <v>82</v>
      </c>
      <c r="I339" s="501">
        <v>258889</v>
      </c>
      <c r="J339" s="502">
        <v>188597</v>
      </c>
      <c r="K339" s="481">
        <v>0</v>
      </c>
      <c r="L339" s="481">
        <v>0</v>
      </c>
      <c r="M339" s="481">
        <v>63746</v>
      </c>
      <c r="N339" s="502">
        <v>3772</v>
      </c>
      <c r="O339" s="502">
        <v>2774</v>
      </c>
      <c r="P339" s="418">
        <v>0.64</v>
      </c>
      <c r="Q339" s="503">
        <v>0</v>
      </c>
      <c r="R339" s="504">
        <v>0.64</v>
      </c>
      <c r="S339" s="505">
        <v>0</v>
      </c>
      <c r="T339" s="492">
        <v>0</v>
      </c>
      <c r="U339" s="492">
        <v>0</v>
      </c>
      <c r="V339" s="492">
        <v>0</v>
      </c>
      <c r="W339" s="492">
        <f>SUM(S339:V339)</f>
        <v>0</v>
      </c>
      <c r="X339" s="492">
        <v>0</v>
      </c>
      <c r="Y339" s="492">
        <v>0</v>
      </c>
      <c r="Z339" s="492">
        <f>SUM(X339:Y339)</f>
        <v>0</v>
      </c>
      <c r="AA339" s="492">
        <f>W339+Z339</f>
        <v>0</v>
      </c>
      <c r="AB339" s="179">
        <f t="shared" si="391"/>
        <v>0</v>
      </c>
      <c r="AC339" s="755">
        <f>ROUND(W339*2%,0)</f>
        <v>0</v>
      </c>
      <c r="AD339" s="492">
        <v>0</v>
      </c>
      <c r="AE339" s="492">
        <v>0</v>
      </c>
      <c r="AF339" s="492">
        <f t="shared" si="392"/>
        <v>0</v>
      </c>
      <c r="AG339" s="492">
        <f t="shared" si="393"/>
        <v>0</v>
      </c>
      <c r="AH339" s="507">
        <v>0</v>
      </c>
      <c r="AI339" s="507">
        <v>0</v>
      </c>
      <c r="AJ339" s="507">
        <v>0</v>
      </c>
      <c r="AK339" s="507">
        <v>0</v>
      </c>
      <c r="AL339" s="507">
        <v>0</v>
      </c>
      <c r="AM339" s="507">
        <v>0</v>
      </c>
      <c r="AN339" s="507">
        <v>0</v>
      </c>
      <c r="AO339" s="507">
        <f>AH339+AJ339+AK339+AM339</f>
        <v>0</v>
      </c>
      <c r="AP339" s="507">
        <f>AI339+AL339+AN339</f>
        <v>0</v>
      </c>
      <c r="AQ339" s="508">
        <f t="shared" si="394"/>
        <v>0</v>
      </c>
      <c r="AR339" s="505">
        <f>I339+AG339</f>
        <v>258889</v>
      </c>
      <c r="AS339" s="492">
        <f>J339+W339</f>
        <v>188597</v>
      </c>
      <c r="AT339" s="492">
        <f>K339+Z339</f>
        <v>0</v>
      </c>
      <c r="AU339" s="492">
        <f>L339</f>
        <v>0</v>
      </c>
      <c r="AV339" s="492">
        <f t="shared" si="397"/>
        <v>63746</v>
      </c>
      <c r="AW339" s="492">
        <f t="shared" si="397"/>
        <v>3772</v>
      </c>
      <c r="AX339" s="492">
        <f>O339+AF339</f>
        <v>2774</v>
      </c>
      <c r="AY339" s="507">
        <f>P339+AQ339</f>
        <v>0.64</v>
      </c>
      <c r="AZ339" s="507">
        <f t="shared" si="398"/>
        <v>0</v>
      </c>
      <c r="BA339" s="508">
        <f t="shared" si="398"/>
        <v>0.64</v>
      </c>
    </row>
    <row r="340" spans="1:53" ht="14.1" customHeight="1" x14ac:dyDescent="0.2">
      <c r="A340" s="591">
        <v>70</v>
      </c>
      <c r="B340" s="592">
        <v>2454</v>
      </c>
      <c r="C340" s="593">
        <v>600079759</v>
      </c>
      <c r="D340" s="592">
        <v>70983119</v>
      </c>
      <c r="E340" s="594" t="s">
        <v>232</v>
      </c>
      <c r="F340" s="591">
        <v>3143</v>
      </c>
      <c r="G340" s="210" t="s">
        <v>149</v>
      </c>
      <c r="H340" s="595" t="s">
        <v>86</v>
      </c>
      <c r="I340" s="501">
        <v>882226</v>
      </c>
      <c r="J340" s="417">
        <v>649651</v>
      </c>
      <c r="K340" s="526">
        <v>0</v>
      </c>
      <c r="L340" s="526">
        <v>0</v>
      </c>
      <c r="M340" s="481">
        <v>219582</v>
      </c>
      <c r="N340" s="502">
        <v>12993</v>
      </c>
      <c r="O340" s="502">
        <v>0</v>
      </c>
      <c r="P340" s="418">
        <v>1.45</v>
      </c>
      <c r="Q340" s="422">
        <v>1.45</v>
      </c>
      <c r="R340" s="504">
        <v>0</v>
      </c>
      <c r="S340" s="505">
        <v>0</v>
      </c>
      <c r="T340" s="492">
        <v>0</v>
      </c>
      <c r="U340" s="492">
        <v>0</v>
      </c>
      <c r="V340" s="492">
        <v>0</v>
      </c>
      <c r="W340" s="492">
        <f>SUM(S340:V340)</f>
        <v>0</v>
      </c>
      <c r="X340" s="492">
        <v>0</v>
      </c>
      <c r="Y340" s="492">
        <v>0</v>
      </c>
      <c r="Z340" s="492">
        <f>SUM(X340:Y340)</f>
        <v>0</v>
      </c>
      <c r="AA340" s="492">
        <f>W340+Z340</f>
        <v>0</v>
      </c>
      <c r="AB340" s="179">
        <f t="shared" si="391"/>
        <v>0</v>
      </c>
      <c r="AC340" s="755">
        <f>ROUND(W340*2%,0)</f>
        <v>0</v>
      </c>
      <c r="AD340" s="492">
        <v>0</v>
      </c>
      <c r="AE340" s="492">
        <v>0</v>
      </c>
      <c r="AF340" s="492">
        <f t="shared" si="392"/>
        <v>0</v>
      </c>
      <c r="AG340" s="492">
        <f t="shared" si="393"/>
        <v>0</v>
      </c>
      <c r="AH340" s="507">
        <v>0</v>
      </c>
      <c r="AI340" s="507">
        <v>0</v>
      </c>
      <c r="AJ340" s="507">
        <v>0</v>
      </c>
      <c r="AK340" s="507">
        <v>0</v>
      </c>
      <c r="AL340" s="507">
        <v>0</v>
      </c>
      <c r="AM340" s="507">
        <v>0</v>
      </c>
      <c r="AN340" s="507">
        <v>0</v>
      </c>
      <c r="AO340" s="507">
        <f>AH340+AJ340+AK340+AM340</f>
        <v>0</v>
      </c>
      <c r="AP340" s="507">
        <f>AI340+AL340+AN340</f>
        <v>0</v>
      </c>
      <c r="AQ340" s="508">
        <f t="shared" si="394"/>
        <v>0</v>
      </c>
      <c r="AR340" s="505">
        <f>I340+AG340</f>
        <v>882226</v>
      </c>
      <c r="AS340" s="492">
        <f>J340+W340</f>
        <v>649651</v>
      </c>
      <c r="AT340" s="492">
        <f>K340+Z340</f>
        <v>0</v>
      </c>
      <c r="AU340" s="492">
        <f>L340</f>
        <v>0</v>
      </c>
      <c r="AV340" s="492">
        <f t="shared" si="397"/>
        <v>219582</v>
      </c>
      <c r="AW340" s="492">
        <f t="shared" si="397"/>
        <v>12993</v>
      </c>
      <c r="AX340" s="492">
        <f>O340+AF340</f>
        <v>0</v>
      </c>
      <c r="AY340" s="507">
        <f>P340+AQ340</f>
        <v>1.45</v>
      </c>
      <c r="AZ340" s="507">
        <f t="shared" si="398"/>
        <v>1.45</v>
      </c>
      <c r="BA340" s="508">
        <f t="shared" si="398"/>
        <v>0</v>
      </c>
    </row>
    <row r="341" spans="1:53" ht="14.1" customHeight="1" x14ac:dyDescent="0.2">
      <c r="A341" s="591">
        <v>70</v>
      </c>
      <c r="B341" s="592">
        <v>2454</v>
      </c>
      <c r="C341" s="593">
        <v>600079759</v>
      </c>
      <c r="D341" s="592">
        <v>70983119</v>
      </c>
      <c r="E341" s="594" t="s">
        <v>232</v>
      </c>
      <c r="F341" s="591">
        <v>3143</v>
      </c>
      <c r="G341" s="210" t="s">
        <v>150</v>
      </c>
      <c r="H341" s="595" t="s">
        <v>82</v>
      </c>
      <c r="I341" s="501">
        <v>35111</v>
      </c>
      <c r="J341" s="502">
        <v>24750</v>
      </c>
      <c r="K341" s="481">
        <v>0</v>
      </c>
      <c r="L341" s="481">
        <v>0</v>
      </c>
      <c r="M341" s="481">
        <v>8366</v>
      </c>
      <c r="N341" s="502">
        <v>495</v>
      </c>
      <c r="O341" s="502">
        <v>1500</v>
      </c>
      <c r="P341" s="418">
        <v>0.1</v>
      </c>
      <c r="Q341" s="503">
        <v>0</v>
      </c>
      <c r="R341" s="504">
        <v>0.1</v>
      </c>
      <c r="S341" s="505">
        <v>0</v>
      </c>
      <c r="T341" s="492">
        <v>0</v>
      </c>
      <c r="U341" s="492">
        <v>0</v>
      </c>
      <c r="V341" s="492">
        <v>0</v>
      </c>
      <c r="W341" s="492">
        <f>SUM(S341:V341)</f>
        <v>0</v>
      </c>
      <c r="X341" s="492">
        <v>0</v>
      </c>
      <c r="Y341" s="492">
        <v>0</v>
      </c>
      <c r="Z341" s="492">
        <f>SUM(X341:Y341)</f>
        <v>0</v>
      </c>
      <c r="AA341" s="492">
        <f>W341+Z341</f>
        <v>0</v>
      </c>
      <c r="AB341" s="179">
        <f t="shared" si="391"/>
        <v>0</v>
      </c>
      <c r="AC341" s="755">
        <f>ROUND(W341*2%,0)</f>
        <v>0</v>
      </c>
      <c r="AD341" s="492">
        <v>0</v>
      </c>
      <c r="AE341" s="492">
        <v>0</v>
      </c>
      <c r="AF341" s="492">
        <f t="shared" si="392"/>
        <v>0</v>
      </c>
      <c r="AG341" s="492">
        <f t="shared" si="393"/>
        <v>0</v>
      </c>
      <c r="AH341" s="507">
        <v>0</v>
      </c>
      <c r="AI341" s="507">
        <v>0</v>
      </c>
      <c r="AJ341" s="507">
        <v>0</v>
      </c>
      <c r="AK341" s="507">
        <v>0</v>
      </c>
      <c r="AL341" s="507">
        <v>0</v>
      </c>
      <c r="AM341" s="507">
        <v>0</v>
      </c>
      <c r="AN341" s="507">
        <v>0</v>
      </c>
      <c r="AO341" s="507">
        <f>AH341+AJ341+AK341+AM341</f>
        <v>0</v>
      </c>
      <c r="AP341" s="507">
        <f>AI341+AL341+AN341</f>
        <v>0</v>
      </c>
      <c r="AQ341" s="508">
        <f t="shared" si="394"/>
        <v>0</v>
      </c>
      <c r="AR341" s="505">
        <f>I341+AG341</f>
        <v>35111</v>
      </c>
      <c r="AS341" s="492">
        <f>J341+W341</f>
        <v>24750</v>
      </c>
      <c r="AT341" s="492">
        <f>K341+Z341</f>
        <v>0</v>
      </c>
      <c r="AU341" s="492">
        <f>L341</f>
        <v>0</v>
      </c>
      <c r="AV341" s="492">
        <f t="shared" si="397"/>
        <v>8366</v>
      </c>
      <c r="AW341" s="492">
        <f t="shared" si="397"/>
        <v>495</v>
      </c>
      <c r="AX341" s="492">
        <f>O341+AF341</f>
        <v>1500</v>
      </c>
      <c r="AY341" s="507">
        <f>P341+AQ341</f>
        <v>0.1</v>
      </c>
      <c r="AZ341" s="507">
        <f t="shared" si="398"/>
        <v>0</v>
      </c>
      <c r="BA341" s="508">
        <f t="shared" si="398"/>
        <v>0.1</v>
      </c>
    </row>
    <row r="342" spans="1:53" ht="14.1" customHeight="1" x14ac:dyDescent="0.2">
      <c r="A342" s="182">
        <v>70</v>
      </c>
      <c r="B342" s="180">
        <v>2454</v>
      </c>
      <c r="C342" s="181">
        <v>600079759</v>
      </c>
      <c r="D342" s="180">
        <v>70983119</v>
      </c>
      <c r="E342" s="584" t="s">
        <v>233</v>
      </c>
      <c r="F342" s="182"/>
      <c r="G342" s="584"/>
      <c r="H342" s="585"/>
      <c r="I342" s="586">
        <v>8991374</v>
      </c>
      <c r="J342" s="587">
        <v>6316254</v>
      </c>
      <c r="K342" s="587">
        <v>120216</v>
      </c>
      <c r="L342" s="587">
        <v>50216</v>
      </c>
      <c r="M342" s="587">
        <v>2158555</v>
      </c>
      <c r="N342" s="587">
        <v>126325</v>
      </c>
      <c r="O342" s="587">
        <v>270024</v>
      </c>
      <c r="P342" s="588">
        <v>14.487699999999998</v>
      </c>
      <c r="Q342" s="588">
        <v>10.87</v>
      </c>
      <c r="R342" s="590">
        <v>3.6177000000000001</v>
      </c>
      <c r="S342" s="589">
        <f t="shared" ref="S342:BA342" si="399">SUM(S337:S341)</f>
        <v>0</v>
      </c>
      <c r="T342" s="587">
        <f t="shared" si="399"/>
        <v>11340</v>
      </c>
      <c r="U342" s="587">
        <f t="shared" si="399"/>
        <v>0</v>
      </c>
      <c r="V342" s="587">
        <f t="shared" si="399"/>
        <v>0</v>
      </c>
      <c r="W342" s="587">
        <f t="shared" si="399"/>
        <v>11340</v>
      </c>
      <c r="X342" s="587">
        <f t="shared" si="399"/>
        <v>0</v>
      </c>
      <c r="Y342" s="587">
        <f t="shared" si="399"/>
        <v>0</v>
      </c>
      <c r="Z342" s="587">
        <f t="shared" si="399"/>
        <v>0</v>
      </c>
      <c r="AA342" s="587">
        <f t="shared" si="399"/>
        <v>11340</v>
      </c>
      <c r="AB342" s="587">
        <f t="shared" si="399"/>
        <v>3833</v>
      </c>
      <c r="AC342" s="589">
        <f t="shared" si="399"/>
        <v>227</v>
      </c>
      <c r="AD342" s="587">
        <f t="shared" si="399"/>
        <v>500</v>
      </c>
      <c r="AE342" s="587">
        <f t="shared" si="399"/>
        <v>0</v>
      </c>
      <c r="AF342" s="587">
        <f t="shared" si="399"/>
        <v>500</v>
      </c>
      <c r="AG342" s="587">
        <f t="shared" si="399"/>
        <v>15900</v>
      </c>
      <c r="AH342" s="588">
        <f t="shared" si="399"/>
        <v>0</v>
      </c>
      <c r="AI342" s="588">
        <f t="shared" si="399"/>
        <v>0</v>
      </c>
      <c r="AJ342" s="588">
        <f t="shared" si="399"/>
        <v>0.03</v>
      </c>
      <c r="AK342" s="588">
        <f t="shared" ref="AK342:AL342" si="400">SUM(AK337:AK341)</f>
        <v>0</v>
      </c>
      <c r="AL342" s="588">
        <f t="shared" si="400"/>
        <v>0</v>
      </c>
      <c r="AM342" s="588">
        <f t="shared" si="399"/>
        <v>0</v>
      </c>
      <c r="AN342" s="588">
        <f t="shared" si="399"/>
        <v>0</v>
      </c>
      <c r="AO342" s="588">
        <f t="shared" si="399"/>
        <v>0.03</v>
      </c>
      <c r="AP342" s="588">
        <f t="shared" si="399"/>
        <v>0</v>
      </c>
      <c r="AQ342" s="590">
        <f t="shared" si="399"/>
        <v>0.03</v>
      </c>
      <c r="AR342" s="589">
        <f t="shared" si="399"/>
        <v>9007274</v>
      </c>
      <c r="AS342" s="587">
        <f t="shared" si="399"/>
        <v>6327594</v>
      </c>
      <c r="AT342" s="587">
        <f t="shared" si="399"/>
        <v>120216</v>
      </c>
      <c r="AU342" s="587">
        <f t="shared" si="399"/>
        <v>50216</v>
      </c>
      <c r="AV342" s="587">
        <f t="shared" si="399"/>
        <v>2162388</v>
      </c>
      <c r="AW342" s="587">
        <f t="shared" si="399"/>
        <v>126552</v>
      </c>
      <c r="AX342" s="587">
        <f t="shared" si="399"/>
        <v>270524</v>
      </c>
      <c r="AY342" s="588">
        <f t="shared" si="399"/>
        <v>14.5177</v>
      </c>
      <c r="AZ342" s="588">
        <f t="shared" si="399"/>
        <v>10.899999999999999</v>
      </c>
      <c r="BA342" s="590">
        <f t="shared" si="399"/>
        <v>3.6177000000000001</v>
      </c>
    </row>
    <row r="343" spans="1:53" ht="14.1" customHeight="1" x14ac:dyDescent="0.2">
      <c r="A343" s="591">
        <v>71</v>
      </c>
      <c r="B343" s="592">
        <v>2492</v>
      </c>
      <c r="C343" s="593">
        <v>600079767</v>
      </c>
      <c r="D343" s="592">
        <v>70983011</v>
      </c>
      <c r="E343" s="594" t="s">
        <v>234</v>
      </c>
      <c r="F343" s="591">
        <v>3113</v>
      </c>
      <c r="G343" s="594" t="s">
        <v>148</v>
      </c>
      <c r="H343" s="595" t="s">
        <v>86</v>
      </c>
      <c r="I343" s="501">
        <v>19918315</v>
      </c>
      <c r="J343" s="417">
        <v>14130282</v>
      </c>
      <c r="K343" s="526">
        <v>105454</v>
      </c>
      <c r="L343" s="526">
        <v>97354</v>
      </c>
      <c r="M343" s="481">
        <v>4778774</v>
      </c>
      <c r="N343" s="502">
        <v>282605</v>
      </c>
      <c r="O343" s="417">
        <v>621200</v>
      </c>
      <c r="P343" s="418">
        <v>26.880200000000002</v>
      </c>
      <c r="Q343" s="422">
        <v>20.57</v>
      </c>
      <c r="R343" s="692">
        <v>6.3102</v>
      </c>
      <c r="S343" s="505">
        <v>0</v>
      </c>
      <c r="T343" s="492">
        <v>0</v>
      </c>
      <c r="U343" s="492">
        <v>87028</v>
      </c>
      <c r="V343" s="492">
        <v>0</v>
      </c>
      <c r="W343" s="492">
        <f t="shared" ref="W343:W348" si="401">SUM(S343:V343)</f>
        <v>87028</v>
      </c>
      <c r="X343" s="492">
        <v>0</v>
      </c>
      <c r="Y343" s="492">
        <v>0</v>
      </c>
      <c r="Z343" s="492">
        <f t="shared" ref="Z343:Z348" si="402">SUM(X343:Y343)</f>
        <v>0</v>
      </c>
      <c r="AA343" s="492">
        <f t="shared" ref="AA343:AA348" si="403">W343+Z343</f>
        <v>87028</v>
      </c>
      <c r="AB343" s="179">
        <f t="shared" si="391"/>
        <v>29415</v>
      </c>
      <c r="AC343" s="755">
        <f t="shared" ref="AC343:AC348" si="404">ROUND(W343*2%,0)</f>
        <v>1741</v>
      </c>
      <c r="AD343" s="492">
        <v>0</v>
      </c>
      <c r="AE343" s="492">
        <v>0</v>
      </c>
      <c r="AF343" s="492">
        <f t="shared" si="392"/>
        <v>0</v>
      </c>
      <c r="AG343" s="492">
        <f t="shared" si="393"/>
        <v>118184</v>
      </c>
      <c r="AH343" s="507">
        <v>0</v>
      </c>
      <c r="AI343" s="507">
        <v>0</v>
      </c>
      <c r="AJ343" s="507">
        <v>0</v>
      </c>
      <c r="AK343" s="507">
        <v>0.15</v>
      </c>
      <c r="AL343" s="507">
        <v>0</v>
      </c>
      <c r="AM343" s="507">
        <v>0</v>
      </c>
      <c r="AN343" s="507">
        <v>0</v>
      </c>
      <c r="AO343" s="507">
        <f t="shared" ref="AO343:AO348" si="405">AH343+AJ343+AK343+AM343</f>
        <v>0.15</v>
      </c>
      <c r="AP343" s="507">
        <f t="shared" ref="AP343:AP348" si="406">AI343+AL343+AN343</f>
        <v>0</v>
      </c>
      <c r="AQ343" s="508">
        <f t="shared" si="394"/>
        <v>0.15</v>
      </c>
      <c r="AR343" s="505">
        <f t="shared" ref="AR343:AR348" si="407">I343+AG343</f>
        <v>20036499</v>
      </c>
      <c r="AS343" s="492">
        <f t="shared" ref="AS343:AS348" si="408">J343+W343</f>
        <v>14217310</v>
      </c>
      <c r="AT343" s="492">
        <f t="shared" ref="AT343:AT348" si="409">K343+Z343</f>
        <v>105454</v>
      </c>
      <c r="AU343" s="492">
        <f t="shared" ref="AU343:AU348" si="410">L343</f>
        <v>97354</v>
      </c>
      <c r="AV343" s="492">
        <f t="shared" ref="AV343:AW348" si="411">M343+AB343</f>
        <v>4808189</v>
      </c>
      <c r="AW343" s="492">
        <f t="shared" si="411"/>
        <v>284346</v>
      </c>
      <c r="AX343" s="492">
        <f t="shared" ref="AX343:AX348" si="412">O343+AF343</f>
        <v>621200</v>
      </c>
      <c r="AY343" s="507">
        <f t="shared" ref="AY343:AY348" si="413">P343+AQ343</f>
        <v>27.030200000000001</v>
      </c>
      <c r="AZ343" s="507">
        <f t="shared" ref="AZ343:BA348" si="414">Q343+AO343</f>
        <v>20.72</v>
      </c>
      <c r="BA343" s="508">
        <f t="shared" si="414"/>
        <v>6.3102</v>
      </c>
    </row>
    <row r="344" spans="1:53" ht="14.1" customHeight="1" x14ac:dyDescent="0.2">
      <c r="A344" s="591">
        <v>71</v>
      </c>
      <c r="B344" s="592">
        <v>2492</v>
      </c>
      <c r="C344" s="593">
        <v>600079767</v>
      </c>
      <c r="D344" s="592">
        <v>70983011</v>
      </c>
      <c r="E344" s="594" t="s">
        <v>234</v>
      </c>
      <c r="F344" s="591">
        <v>3113</v>
      </c>
      <c r="G344" s="210" t="s">
        <v>91</v>
      </c>
      <c r="H344" s="595" t="s">
        <v>82</v>
      </c>
      <c r="I344" s="501">
        <v>2086130</v>
      </c>
      <c r="J344" s="502">
        <v>1533969</v>
      </c>
      <c r="K344" s="481">
        <v>0</v>
      </c>
      <c r="L344" s="481">
        <v>0</v>
      </c>
      <c r="M344" s="481">
        <v>518481</v>
      </c>
      <c r="N344" s="502">
        <v>30680</v>
      </c>
      <c r="O344" s="502">
        <v>3000</v>
      </c>
      <c r="P344" s="418">
        <v>4.46</v>
      </c>
      <c r="Q344" s="503">
        <v>4.46</v>
      </c>
      <c r="R344" s="504">
        <v>0</v>
      </c>
      <c r="S344" s="505">
        <v>0</v>
      </c>
      <c r="T344" s="492">
        <v>0</v>
      </c>
      <c r="U344" s="492">
        <v>0</v>
      </c>
      <c r="V344" s="492">
        <v>0</v>
      </c>
      <c r="W344" s="492">
        <f t="shared" si="401"/>
        <v>0</v>
      </c>
      <c r="X344" s="492">
        <v>0</v>
      </c>
      <c r="Y344" s="492">
        <v>0</v>
      </c>
      <c r="Z344" s="492">
        <f t="shared" si="402"/>
        <v>0</v>
      </c>
      <c r="AA344" s="492">
        <f t="shared" si="403"/>
        <v>0</v>
      </c>
      <c r="AB344" s="179">
        <f t="shared" si="391"/>
        <v>0</v>
      </c>
      <c r="AC344" s="755">
        <f t="shared" si="404"/>
        <v>0</v>
      </c>
      <c r="AD344" s="492">
        <v>0</v>
      </c>
      <c r="AE344" s="492">
        <v>0</v>
      </c>
      <c r="AF344" s="492">
        <f t="shared" si="392"/>
        <v>0</v>
      </c>
      <c r="AG344" s="492">
        <f t="shared" si="393"/>
        <v>0</v>
      </c>
      <c r="AH344" s="507">
        <v>0</v>
      </c>
      <c r="AI344" s="507">
        <v>0</v>
      </c>
      <c r="AJ344" s="507">
        <v>0</v>
      </c>
      <c r="AK344" s="507">
        <v>0</v>
      </c>
      <c r="AL344" s="507">
        <v>0</v>
      </c>
      <c r="AM344" s="507">
        <v>0</v>
      </c>
      <c r="AN344" s="507">
        <v>0</v>
      </c>
      <c r="AO344" s="507">
        <f t="shared" si="405"/>
        <v>0</v>
      </c>
      <c r="AP344" s="507">
        <f t="shared" si="406"/>
        <v>0</v>
      </c>
      <c r="AQ344" s="508">
        <f t="shared" si="394"/>
        <v>0</v>
      </c>
      <c r="AR344" s="505">
        <f t="shared" si="407"/>
        <v>2086130</v>
      </c>
      <c r="AS344" s="492">
        <f t="shared" si="408"/>
        <v>1533969</v>
      </c>
      <c r="AT344" s="492">
        <f t="shared" si="409"/>
        <v>0</v>
      </c>
      <c r="AU344" s="492">
        <f t="shared" si="410"/>
        <v>0</v>
      </c>
      <c r="AV344" s="492">
        <f t="shared" si="411"/>
        <v>518481</v>
      </c>
      <c r="AW344" s="492">
        <f t="shared" si="411"/>
        <v>30680</v>
      </c>
      <c r="AX344" s="492">
        <f t="shared" si="412"/>
        <v>3000</v>
      </c>
      <c r="AY344" s="507">
        <f t="shared" si="413"/>
        <v>4.46</v>
      </c>
      <c r="AZ344" s="507">
        <f t="shared" si="414"/>
        <v>4.46</v>
      </c>
      <c r="BA344" s="508">
        <f t="shared" si="414"/>
        <v>0</v>
      </c>
    </row>
    <row r="345" spans="1:53" ht="14.1" customHeight="1" x14ac:dyDescent="0.2">
      <c r="A345" s="591">
        <v>71</v>
      </c>
      <c r="B345" s="592">
        <v>2492</v>
      </c>
      <c r="C345" s="593">
        <v>600079767</v>
      </c>
      <c r="D345" s="592">
        <v>70983011</v>
      </c>
      <c r="E345" s="594" t="s">
        <v>234</v>
      </c>
      <c r="F345" s="591">
        <v>3141</v>
      </c>
      <c r="G345" s="594" t="s">
        <v>88</v>
      </c>
      <c r="H345" s="595" t="s">
        <v>82</v>
      </c>
      <c r="I345" s="501">
        <v>3297983</v>
      </c>
      <c r="J345" s="502">
        <v>2407219</v>
      </c>
      <c r="K345" s="481">
        <v>0</v>
      </c>
      <c r="L345" s="481">
        <v>0</v>
      </c>
      <c r="M345" s="481">
        <v>813640</v>
      </c>
      <c r="N345" s="502">
        <v>48144</v>
      </c>
      <c r="O345" s="502">
        <v>28980</v>
      </c>
      <c r="P345" s="418">
        <v>8.19</v>
      </c>
      <c r="Q345" s="503">
        <v>0</v>
      </c>
      <c r="R345" s="504">
        <v>8.19</v>
      </c>
      <c r="S345" s="505">
        <v>0</v>
      </c>
      <c r="T345" s="492">
        <v>0</v>
      </c>
      <c r="U345" s="492">
        <v>6169</v>
      </c>
      <c r="V345" s="492">
        <v>0</v>
      </c>
      <c r="W345" s="492">
        <f t="shared" si="401"/>
        <v>6169</v>
      </c>
      <c r="X345" s="492">
        <v>0</v>
      </c>
      <c r="Y345" s="492">
        <v>0</v>
      </c>
      <c r="Z345" s="492">
        <f t="shared" si="402"/>
        <v>0</v>
      </c>
      <c r="AA345" s="492">
        <f t="shared" si="403"/>
        <v>6169</v>
      </c>
      <c r="AB345" s="179">
        <f t="shared" si="391"/>
        <v>2085</v>
      </c>
      <c r="AC345" s="755">
        <f t="shared" si="404"/>
        <v>123</v>
      </c>
      <c r="AD345" s="492">
        <v>0</v>
      </c>
      <c r="AE345" s="492">
        <v>0</v>
      </c>
      <c r="AF345" s="492">
        <f t="shared" si="392"/>
        <v>0</v>
      </c>
      <c r="AG345" s="492">
        <f t="shared" si="393"/>
        <v>8377</v>
      </c>
      <c r="AH345" s="507">
        <v>0</v>
      </c>
      <c r="AI345" s="507">
        <v>0</v>
      </c>
      <c r="AJ345" s="507">
        <v>0</v>
      </c>
      <c r="AK345" s="507">
        <v>0</v>
      </c>
      <c r="AL345" s="507">
        <v>0.02</v>
      </c>
      <c r="AM345" s="507">
        <v>0</v>
      </c>
      <c r="AN345" s="507">
        <v>0</v>
      </c>
      <c r="AO345" s="507">
        <f t="shared" si="405"/>
        <v>0</v>
      </c>
      <c r="AP345" s="507">
        <f t="shared" si="406"/>
        <v>0.02</v>
      </c>
      <c r="AQ345" s="508">
        <f t="shared" si="394"/>
        <v>0.02</v>
      </c>
      <c r="AR345" s="505">
        <f t="shared" si="407"/>
        <v>3306360</v>
      </c>
      <c r="AS345" s="492">
        <f t="shared" si="408"/>
        <v>2413388</v>
      </c>
      <c r="AT345" s="492">
        <f t="shared" si="409"/>
        <v>0</v>
      </c>
      <c r="AU345" s="492">
        <f t="shared" si="410"/>
        <v>0</v>
      </c>
      <c r="AV345" s="492">
        <f t="shared" si="411"/>
        <v>815725</v>
      </c>
      <c r="AW345" s="492">
        <f t="shared" si="411"/>
        <v>48267</v>
      </c>
      <c r="AX345" s="492">
        <f t="shared" si="412"/>
        <v>28980</v>
      </c>
      <c r="AY345" s="507">
        <f t="shared" si="413"/>
        <v>8.2099999999999991</v>
      </c>
      <c r="AZ345" s="507">
        <f t="shared" si="414"/>
        <v>0</v>
      </c>
      <c r="BA345" s="508">
        <f t="shared" si="414"/>
        <v>8.2099999999999991</v>
      </c>
    </row>
    <row r="346" spans="1:53" ht="14.1" customHeight="1" x14ac:dyDescent="0.2">
      <c r="A346" s="591">
        <v>71</v>
      </c>
      <c r="B346" s="592">
        <v>2492</v>
      </c>
      <c r="C346" s="593">
        <v>600079767</v>
      </c>
      <c r="D346" s="592">
        <v>70983011</v>
      </c>
      <c r="E346" s="594" t="s">
        <v>234</v>
      </c>
      <c r="F346" s="591">
        <v>3143</v>
      </c>
      <c r="G346" s="210" t="s">
        <v>149</v>
      </c>
      <c r="H346" s="595" t="s">
        <v>86</v>
      </c>
      <c r="I346" s="501">
        <v>1594358</v>
      </c>
      <c r="J346" s="417">
        <v>1172275</v>
      </c>
      <c r="K346" s="526">
        <v>1800</v>
      </c>
      <c r="L346" s="526">
        <v>0</v>
      </c>
      <c r="M346" s="481">
        <v>396837</v>
      </c>
      <c r="N346" s="502">
        <v>23446</v>
      </c>
      <c r="O346" s="502">
        <v>0</v>
      </c>
      <c r="P346" s="418">
        <v>2.5</v>
      </c>
      <c r="Q346" s="422">
        <v>2.5</v>
      </c>
      <c r="R346" s="504">
        <v>0</v>
      </c>
      <c r="S346" s="505">
        <v>0</v>
      </c>
      <c r="T346" s="492">
        <v>0</v>
      </c>
      <c r="U346" s="492">
        <v>0</v>
      </c>
      <c r="V346" s="492">
        <v>0</v>
      </c>
      <c r="W346" s="492">
        <f t="shared" si="401"/>
        <v>0</v>
      </c>
      <c r="X346" s="492">
        <v>0</v>
      </c>
      <c r="Y346" s="492">
        <v>0</v>
      </c>
      <c r="Z346" s="492">
        <f t="shared" si="402"/>
        <v>0</v>
      </c>
      <c r="AA346" s="492">
        <f t="shared" si="403"/>
        <v>0</v>
      </c>
      <c r="AB346" s="179">
        <f t="shared" si="391"/>
        <v>0</v>
      </c>
      <c r="AC346" s="755">
        <f t="shared" si="404"/>
        <v>0</v>
      </c>
      <c r="AD346" s="492">
        <v>0</v>
      </c>
      <c r="AE346" s="492">
        <v>0</v>
      </c>
      <c r="AF346" s="492">
        <f t="shared" si="392"/>
        <v>0</v>
      </c>
      <c r="AG346" s="492">
        <f t="shared" si="393"/>
        <v>0</v>
      </c>
      <c r="AH346" s="507">
        <v>0</v>
      </c>
      <c r="AI346" s="507">
        <v>0</v>
      </c>
      <c r="AJ346" s="507">
        <v>0</v>
      </c>
      <c r="AK346" s="507">
        <v>0</v>
      </c>
      <c r="AL346" s="507">
        <v>0</v>
      </c>
      <c r="AM346" s="507">
        <v>0</v>
      </c>
      <c r="AN346" s="507">
        <v>0</v>
      </c>
      <c r="AO346" s="507">
        <f t="shared" si="405"/>
        <v>0</v>
      </c>
      <c r="AP346" s="507">
        <f t="shared" si="406"/>
        <v>0</v>
      </c>
      <c r="AQ346" s="508">
        <f t="shared" si="394"/>
        <v>0</v>
      </c>
      <c r="AR346" s="505">
        <f t="shared" si="407"/>
        <v>1594358</v>
      </c>
      <c r="AS346" s="492">
        <f t="shared" si="408"/>
        <v>1172275</v>
      </c>
      <c r="AT346" s="492">
        <f t="shared" si="409"/>
        <v>1800</v>
      </c>
      <c r="AU346" s="492">
        <f t="shared" si="410"/>
        <v>0</v>
      </c>
      <c r="AV346" s="492">
        <f t="shared" si="411"/>
        <v>396837</v>
      </c>
      <c r="AW346" s="492">
        <f t="shared" si="411"/>
        <v>23446</v>
      </c>
      <c r="AX346" s="492">
        <f t="shared" si="412"/>
        <v>0</v>
      </c>
      <c r="AY346" s="507">
        <f t="shared" si="413"/>
        <v>2.5</v>
      </c>
      <c r="AZ346" s="507">
        <f t="shared" si="414"/>
        <v>2.5</v>
      </c>
      <c r="BA346" s="508">
        <f t="shared" si="414"/>
        <v>0</v>
      </c>
    </row>
    <row r="347" spans="1:53" ht="14.1" customHeight="1" x14ac:dyDescent="0.2">
      <c r="A347" s="591">
        <v>71</v>
      </c>
      <c r="B347" s="592">
        <v>2492</v>
      </c>
      <c r="C347" s="593">
        <v>600079767</v>
      </c>
      <c r="D347" s="592">
        <v>70983011</v>
      </c>
      <c r="E347" s="594" t="s">
        <v>234</v>
      </c>
      <c r="F347" s="591">
        <v>3143</v>
      </c>
      <c r="G347" s="210" t="s">
        <v>150</v>
      </c>
      <c r="H347" s="595" t="s">
        <v>82</v>
      </c>
      <c r="I347" s="501">
        <v>47048</v>
      </c>
      <c r="J347" s="502">
        <v>33165</v>
      </c>
      <c r="K347" s="481">
        <v>0</v>
      </c>
      <c r="L347" s="481">
        <v>0</v>
      </c>
      <c r="M347" s="481">
        <v>11210</v>
      </c>
      <c r="N347" s="502">
        <v>663</v>
      </c>
      <c r="O347" s="502">
        <v>2010</v>
      </c>
      <c r="P347" s="418">
        <v>0.14000000000000001</v>
      </c>
      <c r="Q347" s="503">
        <v>0</v>
      </c>
      <c r="R347" s="504">
        <v>0.14000000000000001</v>
      </c>
      <c r="S347" s="505">
        <v>0</v>
      </c>
      <c r="T347" s="492">
        <v>0</v>
      </c>
      <c r="U347" s="492">
        <v>0</v>
      </c>
      <c r="V347" s="492">
        <v>0</v>
      </c>
      <c r="W347" s="492">
        <f t="shared" si="401"/>
        <v>0</v>
      </c>
      <c r="X347" s="492">
        <v>0</v>
      </c>
      <c r="Y347" s="492">
        <v>0</v>
      </c>
      <c r="Z347" s="492">
        <f t="shared" si="402"/>
        <v>0</v>
      </c>
      <c r="AA347" s="492">
        <f t="shared" si="403"/>
        <v>0</v>
      </c>
      <c r="AB347" s="179">
        <f t="shared" si="391"/>
        <v>0</v>
      </c>
      <c r="AC347" s="755">
        <f t="shared" si="404"/>
        <v>0</v>
      </c>
      <c r="AD347" s="492">
        <v>0</v>
      </c>
      <c r="AE347" s="492">
        <v>0</v>
      </c>
      <c r="AF347" s="492">
        <f t="shared" si="392"/>
        <v>0</v>
      </c>
      <c r="AG347" s="492">
        <f t="shared" si="393"/>
        <v>0</v>
      </c>
      <c r="AH347" s="507">
        <v>0</v>
      </c>
      <c r="AI347" s="507">
        <v>0</v>
      </c>
      <c r="AJ347" s="507">
        <v>0</v>
      </c>
      <c r="AK347" s="507">
        <v>0</v>
      </c>
      <c r="AL347" s="507">
        <v>0</v>
      </c>
      <c r="AM347" s="507">
        <v>0</v>
      </c>
      <c r="AN347" s="507">
        <v>0</v>
      </c>
      <c r="AO347" s="507">
        <f t="shared" si="405"/>
        <v>0</v>
      </c>
      <c r="AP347" s="507">
        <f t="shared" si="406"/>
        <v>0</v>
      </c>
      <c r="AQ347" s="508">
        <f t="shared" si="394"/>
        <v>0</v>
      </c>
      <c r="AR347" s="505">
        <f t="shared" si="407"/>
        <v>47048</v>
      </c>
      <c r="AS347" s="492">
        <f t="shared" si="408"/>
        <v>33165</v>
      </c>
      <c r="AT347" s="492">
        <f t="shared" si="409"/>
        <v>0</v>
      </c>
      <c r="AU347" s="492">
        <f t="shared" si="410"/>
        <v>0</v>
      </c>
      <c r="AV347" s="492">
        <f t="shared" si="411"/>
        <v>11210</v>
      </c>
      <c r="AW347" s="492">
        <f t="shared" si="411"/>
        <v>663</v>
      </c>
      <c r="AX347" s="492">
        <f t="shared" si="412"/>
        <v>2010</v>
      </c>
      <c r="AY347" s="507">
        <f t="shared" si="413"/>
        <v>0.14000000000000001</v>
      </c>
      <c r="AZ347" s="507">
        <f t="shared" si="414"/>
        <v>0</v>
      </c>
      <c r="BA347" s="508">
        <f t="shared" si="414"/>
        <v>0.14000000000000001</v>
      </c>
    </row>
    <row r="348" spans="1:53" ht="14.1" customHeight="1" x14ac:dyDescent="0.2">
      <c r="A348" s="591">
        <v>71</v>
      </c>
      <c r="B348" s="592">
        <v>2492</v>
      </c>
      <c r="C348" s="593">
        <v>600079767</v>
      </c>
      <c r="D348" s="592">
        <v>70983011</v>
      </c>
      <c r="E348" s="594" t="s">
        <v>235</v>
      </c>
      <c r="F348" s="591">
        <v>3231</v>
      </c>
      <c r="G348" s="210" t="s">
        <v>153</v>
      </c>
      <c r="H348" s="595" t="s">
        <v>86</v>
      </c>
      <c r="I348" s="501">
        <v>1228163</v>
      </c>
      <c r="J348" s="502">
        <v>901740</v>
      </c>
      <c r="K348" s="481">
        <v>0</v>
      </c>
      <c r="L348" s="481">
        <v>0</v>
      </c>
      <c r="M348" s="481">
        <v>304788</v>
      </c>
      <c r="N348" s="502">
        <v>18035</v>
      </c>
      <c r="O348" s="502">
        <v>3600</v>
      </c>
      <c r="P348" s="418">
        <v>1.7669999999999999</v>
      </c>
      <c r="Q348" s="418">
        <v>1.5831</v>
      </c>
      <c r="R348" s="504">
        <v>0.18390000000000001</v>
      </c>
      <c r="S348" s="505">
        <v>0</v>
      </c>
      <c r="T348" s="492">
        <v>0</v>
      </c>
      <c r="U348" s="492">
        <v>0</v>
      </c>
      <c r="V348" s="492">
        <v>0</v>
      </c>
      <c r="W348" s="492">
        <f t="shared" si="401"/>
        <v>0</v>
      </c>
      <c r="X348" s="492">
        <v>0</v>
      </c>
      <c r="Y348" s="492">
        <v>0</v>
      </c>
      <c r="Z348" s="492">
        <f t="shared" si="402"/>
        <v>0</v>
      </c>
      <c r="AA348" s="492">
        <f t="shared" si="403"/>
        <v>0</v>
      </c>
      <c r="AB348" s="179">
        <f t="shared" si="391"/>
        <v>0</v>
      </c>
      <c r="AC348" s="755">
        <f t="shared" si="404"/>
        <v>0</v>
      </c>
      <c r="AD348" s="492">
        <v>0</v>
      </c>
      <c r="AE348" s="492">
        <v>0</v>
      </c>
      <c r="AF348" s="492">
        <f t="shared" si="392"/>
        <v>0</v>
      </c>
      <c r="AG348" s="492">
        <f t="shared" si="393"/>
        <v>0</v>
      </c>
      <c r="AH348" s="507">
        <v>0</v>
      </c>
      <c r="AI348" s="507">
        <v>0</v>
      </c>
      <c r="AJ348" s="507">
        <v>0</v>
      </c>
      <c r="AK348" s="507">
        <v>0</v>
      </c>
      <c r="AL348" s="507">
        <v>0</v>
      </c>
      <c r="AM348" s="507">
        <v>0</v>
      </c>
      <c r="AN348" s="507">
        <v>0</v>
      </c>
      <c r="AO348" s="507">
        <f t="shared" si="405"/>
        <v>0</v>
      </c>
      <c r="AP348" s="507">
        <f t="shared" si="406"/>
        <v>0</v>
      </c>
      <c r="AQ348" s="508">
        <f t="shared" si="394"/>
        <v>0</v>
      </c>
      <c r="AR348" s="505">
        <f t="shared" si="407"/>
        <v>1228163</v>
      </c>
      <c r="AS348" s="492">
        <f t="shared" si="408"/>
        <v>901740</v>
      </c>
      <c r="AT348" s="492">
        <f t="shared" si="409"/>
        <v>0</v>
      </c>
      <c r="AU348" s="492">
        <f t="shared" si="410"/>
        <v>0</v>
      </c>
      <c r="AV348" s="492">
        <f t="shared" si="411"/>
        <v>304788</v>
      </c>
      <c r="AW348" s="492">
        <f t="shared" si="411"/>
        <v>18035</v>
      </c>
      <c r="AX348" s="492">
        <f t="shared" si="412"/>
        <v>3600</v>
      </c>
      <c r="AY348" s="507">
        <f t="shared" si="413"/>
        <v>1.7669999999999999</v>
      </c>
      <c r="AZ348" s="507">
        <f t="shared" si="414"/>
        <v>1.5831</v>
      </c>
      <c r="BA348" s="508">
        <f t="shared" si="414"/>
        <v>0.18390000000000001</v>
      </c>
    </row>
    <row r="349" spans="1:53" ht="14.1" customHeight="1" x14ac:dyDescent="0.2">
      <c r="A349" s="182">
        <v>71</v>
      </c>
      <c r="B349" s="180">
        <v>2492</v>
      </c>
      <c r="C349" s="181">
        <v>600079767</v>
      </c>
      <c r="D349" s="180">
        <v>70983011</v>
      </c>
      <c r="E349" s="584" t="s">
        <v>236</v>
      </c>
      <c r="F349" s="182"/>
      <c r="G349" s="584"/>
      <c r="H349" s="585"/>
      <c r="I349" s="586">
        <v>28171997</v>
      </c>
      <c r="J349" s="587">
        <v>20178650</v>
      </c>
      <c r="K349" s="587">
        <v>107254</v>
      </c>
      <c r="L349" s="587">
        <v>97354</v>
      </c>
      <c r="M349" s="587">
        <v>6823730</v>
      </c>
      <c r="N349" s="587">
        <v>403573</v>
      </c>
      <c r="O349" s="587">
        <v>658790</v>
      </c>
      <c r="P349" s="588">
        <v>43.937200000000004</v>
      </c>
      <c r="Q349" s="588">
        <v>29.113100000000003</v>
      </c>
      <c r="R349" s="590">
        <v>14.8241</v>
      </c>
      <c r="S349" s="589">
        <f t="shared" ref="S349:BA349" si="415">SUM(S343:S348)</f>
        <v>0</v>
      </c>
      <c r="T349" s="587">
        <f t="shared" si="415"/>
        <v>0</v>
      </c>
      <c r="U349" s="587">
        <f t="shared" si="415"/>
        <v>93197</v>
      </c>
      <c r="V349" s="587">
        <f t="shared" si="415"/>
        <v>0</v>
      </c>
      <c r="W349" s="587">
        <f t="shared" si="415"/>
        <v>93197</v>
      </c>
      <c r="X349" s="587">
        <f t="shared" si="415"/>
        <v>0</v>
      </c>
      <c r="Y349" s="587">
        <f t="shared" si="415"/>
        <v>0</v>
      </c>
      <c r="Z349" s="587">
        <f t="shared" si="415"/>
        <v>0</v>
      </c>
      <c r="AA349" s="587">
        <f t="shared" si="415"/>
        <v>93197</v>
      </c>
      <c r="AB349" s="587">
        <f t="shared" si="415"/>
        <v>31500</v>
      </c>
      <c r="AC349" s="589">
        <f t="shared" si="415"/>
        <v>1864</v>
      </c>
      <c r="AD349" s="587">
        <f t="shared" si="415"/>
        <v>0</v>
      </c>
      <c r="AE349" s="587">
        <f t="shared" si="415"/>
        <v>0</v>
      </c>
      <c r="AF349" s="587">
        <f t="shared" si="415"/>
        <v>0</v>
      </c>
      <c r="AG349" s="587">
        <f t="shared" si="415"/>
        <v>126561</v>
      </c>
      <c r="AH349" s="588">
        <f t="shared" si="415"/>
        <v>0</v>
      </c>
      <c r="AI349" s="588">
        <f t="shared" si="415"/>
        <v>0</v>
      </c>
      <c r="AJ349" s="588">
        <f t="shared" si="415"/>
        <v>0</v>
      </c>
      <c r="AK349" s="588">
        <f t="shared" ref="AK349:AL349" si="416">SUM(AK343:AK348)</f>
        <v>0.15</v>
      </c>
      <c r="AL349" s="588">
        <f t="shared" si="416"/>
        <v>0.02</v>
      </c>
      <c r="AM349" s="588">
        <f t="shared" si="415"/>
        <v>0</v>
      </c>
      <c r="AN349" s="588">
        <f t="shared" si="415"/>
        <v>0</v>
      </c>
      <c r="AO349" s="588">
        <f t="shared" si="415"/>
        <v>0.15</v>
      </c>
      <c r="AP349" s="588">
        <f t="shared" si="415"/>
        <v>0.02</v>
      </c>
      <c r="AQ349" s="590">
        <f t="shared" si="415"/>
        <v>0.16999999999999998</v>
      </c>
      <c r="AR349" s="589">
        <f t="shared" si="415"/>
        <v>28298558</v>
      </c>
      <c r="AS349" s="587">
        <f t="shared" si="415"/>
        <v>20271847</v>
      </c>
      <c r="AT349" s="587">
        <f t="shared" si="415"/>
        <v>107254</v>
      </c>
      <c r="AU349" s="587">
        <f t="shared" si="415"/>
        <v>97354</v>
      </c>
      <c r="AV349" s="587">
        <f t="shared" si="415"/>
        <v>6855230</v>
      </c>
      <c r="AW349" s="587">
        <f t="shared" si="415"/>
        <v>405437</v>
      </c>
      <c r="AX349" s="587">
        <f t="shared" si="415"/>
        <v>658790</v>
      </c>
      <c r="AY349" s="588">
        <f t="shared" si="415"/>
        <v>44.107200000000006</v>
      </c>
      <c r="AZ349" s="588">
        <f t="shared" si="415"/>
        <v>29.263100000000001</v>
      </c>
      <c r="BA349" s="590">
        <f t="shared" si="415"/>
        <v>14.844099999999999</v>
      </c>
    </row>
    <row r="350" spans="1:53" ht="14.1" customHeight="1" x14ac:dyDescent="0.2">
      <c r="A350" s="591">
        <v>72</v>
      </c>
      <c r="B350" s="592">
        <v>2491</v>
      </c>
      <c r="C350" s="593">
        <v>600079775</v>
      </c>
      <c r="D350" s="592">
        <v>70983003</v>
      </c>
      <c r="E350" s="594" t="s">
        <v>237</v>
      </c>
      <c r="F350" s="591">
        <v>3113</v>
      </c>
      <c r="G350" s="594" t="s">
        <v>148</v>
      </c>
      <c r="H350" s="595" t="s">
        <v>86</v>
      </c>
      <c r="I350" s="501">
        <v>25021583</v>
      </c>
      <c r="J350" s="417">
        <v>17752484</v>
      </c>
      <c r="K350" s="526">
        <v>155220</v>
      </c>
      <c r="L350" s="526">
        <v>150220</v>
      </c>
      <c r="M350" s="481">
        <v>6002030</v>
      </c>
      <c r="N350" s="502">
        <v>355049</v>
      </c>
      <c r="O350" s="417">
        <v>756800</v>
      </c>
      <c r="P350" s="418">
        <v>33.355800000000002</v>
      </c>
      <c r="Q350" s="422">
        <v>26.399199999999997</v>
      </c>
      <c r="R350" s="692">
        <v>6.9565999999999999</v>
      </c>
      <c r="S350" s="505">
        <v>0</v>
      </c>
      <c r="T350" s="492">
        <v>0</v>
      </c>
      <c r="U350" s="492">
        <v>323808</v>
      </c>
      <c r="V350" s="492">
        <v>0</v>
      </c>
      <c r="W350" s="492">
        <f>SUM(S350:V350)</f>
        <v>323808</v>
      </c>
      <c r="X350" s="492">
        <v>0</v>
      </c>
      <c r="Y350" s="492">
        <v>0</v>
      </c>
      <c r="Z350" s="492">
        <f>SUM(X350:Y350)</f>
        <v>0</v>
      </c>
      <c r="AA350" s="492">
        <f>W350+Z350</f>
        <v>323808</v>
      </c>
      <c r="AB350" s="179">
        <f t="shared" si="391"/>
        <v>109447</v>
      </c>
      <c r="AC350" s="755">
        <f>ROUND(W350*2%,0)</f>
        <v>6476</v>
      </c>
      <c r="AD350" s="492">
        <v>0</v>
      </c>
      <c r="AE350" s="492">
        <v>0</v>
      </c>
      <c r="AF350" s="492">
        <f t="shared" si="392"/>
        <v>0</v>
      </c>
      <c r="AG350" s="492">
        <f t="shared" si="393"/>
        <v>439731</v>
      </c>
      <c r="AH350" s="507">
        <v>0</v>
      </c>
      <c r="AI350" s="507">
        <v>0</v>
      </c>
      <c r="AJ350" s="507">
        <v>0</v>
      </c>
      <c r="AK350" s="507">
        <v>0.55000000000000004</v>
      </c>
      <c r="AL350" s="507">
        <v>0</v>
      </c>
      <c r="AM350" s="507">
        <v>0</v>
      </c>
      <c r="AN350" s="507">
        <v>0</v>
      </c>
      <c r="AO350" s="507">
        <f>AH350+AJ350+AK350+AM350</f>
        <v>0.55000000000000004</v>
      </c>
      <c r="AP350" s="507">
        <f>AI350+AL350+AN350</f>
        <v>0</v>
      </c>
      <c r="AQ350" s="508">
        <f t="shared" si="394"/>
        <v>0.55000000000000004</v>
      </c>
      <c r="AR350" s="505">
        <f>I350+AG350</f>
        <v>25461314</v>
      </c>
      <c r="AS350" s="492">
        <f>J350+W350</f>
        <v>18076292</v>
      </c>
      <c r="AT350" s="492">
        <f>K350+Z350</f>
        <v>155220</v>
      </c>
      <c r="AU350" s="492">
        <f>L350</f>
        <v>150220</v>
      </c>
      <c r="AV350" s="492">
        <f t="shared" ref="AV350:AW353" si="417">M350+AB350</f>
        <v>6111477</v>
      </c>
      <c r="AW350" s="492">
        <f t="shared" si="417"/>
        <v>361525</v>
      </c>
      <c r="AX350" s="492">
        <f>O350+AF350</f>
        <v>756800</v>
      </c>
      <c r="AY350" s="507">
        <f>P350+AQ350</f>
        <v>33.905799999999999</v>
      </c>
      <c r="AZ350" s="507">
        <f t="shared" ref="AZ350:BA353" si="418">Q350+AO350</f>
        <v>26.949199999999998</v>
      </c>
      <c r="BA350" s="508">
        <f t="shared" si="418"/>
        <v>6.9565999999999999</v>
      </c>
    </row>
    <row r="351" spans="1:53" ht="14.1" customHeight="1" x14ac:dyDescent="0.2">
      <c r="A351" s="591">
        <v>72</v>
      </c>
      <c r="B351" s="592">
        <v>2491</v>
      </c>
      <c r="C351" s="593">
        <v>600079775</v>
      </c>
      <c r="D351" s="592">
        <v>70983003</v>
      </c>
      <c r="E351" s="594" t="s">
        <v>237</v>
      </c>
      <c r="F351" s="591">
        <v>3113</v>
      </c>
      <c r="G351" s="210" t="s">
        <v>91</v>
      </c>
      <c r="H351" s="595" t="s">
        <v>82</v>
      </c>
      <c r="I351" s="501">
        <v>2353018</v>
      </c>
      <c r="J351" s="502">
        <v>1729947</v>
      </c>
      <c r="K351" s="481">
        <v>0</v>
      </c>
      <c r="L351" s="481">
        <v>0</v>
      </c>
      <c r="M351" s="481">
        <v>584722</v>
      </c>
      <c r="N351" s="502">
        <v>34599</v>
      </c>
      <c r="O351" s="502">
        <v>3750</v>
      </c>
      <c r="P351" s="418">
        <v>4.7</v>
      </c>
      <c r="Q351" s="503">
        <v>4.7</v>
      </c>
      <c r="R351" s="504">
        <v>0</v>
      </c>
      <c r="S351" s="505">
        <v>0</v>
      </c>
      <c r="T351" s="492">
        <v>0</v>
      </c>
      <c r="U351" s="492">
        <v>0</v>
      </c>
      <c r="V351" s="492">
        <v>0</v>
      </c>
      <c r="W351" s="492">
        <f>SUM(S351:V351)</f>
        <v>0</v>
      </c>
      <c r="X351" s="492">
        <v>0</v>
      </c>
      <c r="Y351" s="492">
        <v>0</v>
      </c>
      <c r="Z351" s="492">
        <f>SUM(X351:Y351)</f>
        <v>0</v>
      </c>
      <c r="AA351" s="492">
        <f>W351+Z351</f>
        <v>0</v>
      </c>
      <c r="AB351" s="179">
        <f t="shared" si="391"/>
        <v>0</v>
      </c>
      <c r="AC351" s="755">
        <f>ROUND(W351*2%,0)</f>
        <v>0</v>
      </c>
      <c r="AD351" s="492">
        <v>0</v>
      </c>
      <c r="AE351" s="492">
        <v>0</v>
      </c>
      <c r="AF351" s="492">
        <f t="shared" si="392"/>
        <v>0</v>
      </c>
      <c r="AG351" s="492">
        <f t="shared" si="393"/>
        <v>0</v>
      </c>
      <c r="AH351" s="507">
        <v>0</v>
      </c>
      <c r="AI351" s="507">
        <v>0</v>
      </c>
      <c r="AJ351" s="507">
        <v>0</v>
      </c>
      <c r="AK351" s="507">
        <v>0</v>
      </c>
      <c r="AL351" s="507">
        <v>0</v>
      </c>
      <c r="AM351" s="507">
        <v>0</v>
      </c>
      <c r="AN351" s="507">
        <v>0</v>
      </c>
      <c r="AO351" s="507">
        <f>AH351+AJ351+AK351+AM351</f>
        <v>0</v>
      </c>
      <c r="AP351" s="507">
        <f>AI351+AL351+AN351</f>
        <v>0</v>
      </c>
      <c r="AQ351" s="508">
        <f t="shared" si="394"/>
        <v>0</v>
      </c>
      <c r="AR351" s="505">
        <f>I351+AG351</f>
        <v>2353018</v>
      </c>
      <c r="AS351" s="492">
        <f>J351+W351</f>
        <v>1729947</v>
      </c>
      <c r="AT351" s="492">
        <f>K351+Z351</f>
        <v>0</v>
      </c>
      <c r="AU351" s="492">
        <f>L351</f>
        <v>0</v>
      </c>
      <c r="AV351" s="492">
        <f t="shared" si="417"/>
        <v>584722</v>
      </c>
      <c r="AW351" s="492">
        <f t="shared" si="417"/>
        <v>34599</v>
      </c>
      <c r="AX351" s="492">
        <f>O351+AF351</f>
        <v>3750</v>
      </c>
      <c r="AY351" s="507">
        <f>P351+AQ351</f>
        <v>4.7</v>
      </c>
      <c r="AZ351" s="507">
        <f t="shared" si="418"/>
        <v>4.7</v>
      </c>
      <c r="BA351" s="508">
        <f t="shared" si="418"/>
        <v>0</v>
      </c>
    </row>
    <row r="352" spans="1:53" ht="14.1" customHeight="1" x14ac:dyDescent="0.2">
      <c r="A352" s="591">
        <v>72</v>
      </c>
      <c r="B352" s="592">
        <v>2491</v>
      </c>
      <c r="C352" s="593">
        <v>600079775</v>
      </c>
      <c r="D352" s="592">
        <v>70983003</v>
      </c>
      <c r="E352" s="594" t="s">
        <v>237</v>
      </c>
      <c r="F352" s="591">
        <v>3143</v>
      </c>
      <c r="G352" s="210" t="s">
        <v>149</v>
      </c>
      <c r="H352" s="595" t="s">
        <v>86</v>
      </c>
      <c r="I352" s="501">
        <v>2206249</v>
      </c>
      <c r="J352" s="417">
        <v>1624631</v>
      </c>
      <c r="K352" s="526">
        <v>0</v>
      </c>
      <c r="L352" s="526">
        <v>0</v>
      </c>
      <c r="M352" s="481">
        <v>549125</v>
      </c>
      <c r="N352" s="502">
        <v>32493</v>
      </c>
      <c r="O352" s="502">
        <v>0</v>
      </c>
      <c r="P352" s="418">
        <v>3.5714000000000001</v>
      </c>
      <c r="Q352" s="422">
        <v>3.5714000000000001</v>
      </c>
      <c r="R352" s="504">
        <v>0</v>
      </c>
      <c r="S352" s="505">
        <v>0</v>
      </c>
      <c r="T352" s="492">
        <v>0</v>
      </c>
      <c r="U352" s="492">
        <v>0</v>
      </c>
      <c r="V352" s="492">
        <v>0</v>
      </c>
      <c r="W352" s="492">
        <f>SUM(S352:V352)</f>
        <v>0</v>
      </c>
      <c r="X352" s="492">
        <v>0</v>
      </c>
      <c r="Y352" s="492">
        <v>0</v>
      </c>
      <c r="Z352" s="492">
        <f>SUM(X352:Y352)</f>
        <v>0</v>
      </c>
      <c r="AA352" s="492">
        <f>W352+Z352</f>
        <v>0</v>
      </c>
      <c r="AB352" s="179">
        <f t="shared" si="391"/>
        <v>0</v>
      </c>
      <c r="AC352" s="755">
        <f>ROUND(W352*2%,0)</f>
        <v>0</v>
      </c>
      <c r="AD352" s="492">
        <v>0</v>
      </c>
      <c r="AE352" s="492">
        <v>0</v>
      </c>
      <c r="AF352" s="492">
        <f t="shared" si="392"/>
        <v>0</v>
      </c>
      <c r="AG352" s="492">
        <f t="shared" si="393"/>
        <v>0</v>
      </c>
      <c r="AH352" s="507">
        <v>0</v>
      </c>
      <c r="AI352" s="507">
        <v>0</v>
      </c>
      <c r="AJ352" s="507">
        <v>0</v>
      </c>
      <c r="AK352" s="507">
        <v>0</v>
      </c>
      <c r="AL352" s="507">
        <v>0</v>
      </c>
      <c r="AM352" s="507">
        <v>0</v>
      </c>
      <c r="AN352" s="507">
        <v>0</v>
      </c>
      <c r="AO352" s="507">
        <f>AH352+AJ352+AK352+AM352</f>
        <v>0</v>
      </c>
      <c r="AP352" s="507">
        <f>AI352+AL352+AN352</f>
        <v>0</v>
      </c>
      <c r="AQ352" s="508">
        <f t="shared" si="394"/>
        <v>0</v>
      </c>
      <c r="AR352" s="505">
        <f>I352+AG352</f>
        <v>2206249</v>
      </c>
      <c r="AS352" s="492">
        <f>J352+W352</f>
        <v>1624631</v>
      </c>
      <c r="AT352" s="492">
        <f>K352+Z352</f>
        <v>0</v>
      </c>
      <c r="AU352" s="492">
        <f>L352</f>
        <v>0</v>
      </c>
      <c r="AV352" s="492">
        <f t="shared" si="417"/>
        <v>549125</v>
      </c>
      <c r="AW352" s="492">
        <f t="shared" si="417"/>
        <v>32493</v>
      </c>
      <c r="AX352" s="492">
        <f>O352+AF352</f>
        <v>0</v>
      </c>
      <c r="AY352" s="507">
        <f>P352+AQ352</f>
        <v>3.5714000000000001</v>
      </c>
      <c r="AZ352" s="507">
        <f t="shared" si="418"/>
        <v>3.5714000000000001</v>
      </c>
      <c r="BA352" s="508">
        <f t="shared" si="418"/>
        <v>0</v>
      </c>
    </row>
    <row r="353" spans="1:53" ht="14.1" customHeight="1" x14ac:dyDescent="0.2">
      <c r="A353" s="591">
        <v>72</v>
      </c>
      <c r="B353" s="592">
        <v>2491</v>
      </c>
      <c r="C353" s="593">
        <v>600079775</v>
      </c>
      <c r="D353" s="592">
        <v>70983003</v>
      </c>
      <c r="E353" s="594" t="s">
        <v>237</v>
      </c>
      <c r="F353" s="591">
        <v>3143</v>
      </c>
      <c r="G353" s="210" t="s">
        <v>150</v>
      </c>
      <c r="H353" s="595" t="s">
        <v>82</v>
      </c>
      <c r="I353" s="501">
        <v>63199</v>
      </c>
      <c r="J353" s="502">
        <v>44550</v>
      </c>
      <c r="K353" s="481">
        <v>0</v>
      </c>
      <c r="L353" s="481">
        <v>0</v>
      </c>
      <c r="M353" s="481">
        <v>15058</v>
      </c>
      <c r="N353" s="502">
        <v>891</v>
      </c>
      <c r="O353" s="502">
        <v>2700</v>
      </c>
      <c r="P353" s="418">
        <v>0.19</v>
      </c>
      <c r="Q353" s="503">
        <v>0</v>
      </c>
      <c r="R353" s="504">
        <v>0.19</v>
      </c>
      <c r="S353" s="505">
        <v>0</v>
      </c>
      <c r="T353" s="492">
        <v>0</v>
      </c>
      <c r="U353" s="492">
        <v>0</v>
      </c>
      <c r="V353" s="492">
        <v>0</v>
      </c>
      <c r="W353" s="492">
        <f>SUM(S353:V353)</f>
        <v>0</v>
      </c>
      <c r="X353" s="492">
        <v>0</v>
      </c>
      <c r="Y353" s="492">
        <v>0</v>
      </c>
      <c r="Z353" s="492">
        <f>SUM(X353:Y353)</f>
        <v>0</v>
      </c>
      <c r="AA353" s="492">
        <f>W353+Z353</f>
        <v>0</v>
      </c>
      <c r="AB353" s="179">
        <f t="shared" si="391"/>
        <v>0</v>
      </c>
      <c r="AC353" s="755">
        <f>ROUND(W353*2%,0)</f>
        <v>0</v>
      </c>
      <c r="AD353" s="492">
        <v>0</v>
      </c>
      <c r="AE353" s="492">
        <v>0</v>
      </c>
      <c r="AF353" s="492">
        <f t="shared" si="392"/>
        <v>0</v>
      </c>
      <c r="AG353" s="492">
        <f t="shared" si="393"/>
        <v>0</v>
      </c>
      <c r="AH353" s="507">
        <v>0</v>
      </c>
      <c r="AI353" s="507">
        <v>0</v>
      </c>
      <c r="AJ353" s="507">
        <v>0</v>
      </c>
      <c r="AK353" s="507">
        <v>0</v>
      </c>
      <c r="AL353" s="507">
        <v>0</v>
      </c>
      <c r="AM353" s="507">
        <v>0</v>
      </c>
      <c r="AN353" s="507">
        <v>0</v>
      </c>
      <c r="AO353" s="507">
        <f>AH353+AJ353+AK353+AM353</f>
        <v>0</v>
      </c>
      <c r="AP353" s="507">
        <f>AI353+AL353+AN353</f>
        <v>0</v>
      </c>
      <c r="AQ353" s="508">
        <f t="shared" si="394"/>
        <v>0</v>
      </c>
      <c r="AR353" s="505">
        <f>I353+AG353</f>
        <v>63199</v>
      </c>
      <c r="AS353" s="492">
        <f>J353+W353</f>
        <v>44550</v>
      </c>
      <c r="AT353" s="492">
        <f>K353+Z353</f>
        <v>0</v>
      </c>
      <c r="AU353" s="492">
        <f>L353</f>
        <v>0</v>
      </c>
      <c r="AV353" s="492">
        <f t="shared" si="417"/>
        <v>15058</v>
      </c>
      <c r="AW353" s="492">
        <f t="shared" si="417"/>
        <v>891</v>
      </c>
      <c r="AX353" s="492">
        <f>O353+AF353</f>
        <v>2700</v>
      </c>
      <c r="AY353" s="507">
        <f>P353+AQ353</f>
        <v>0.19</v>
      </c>
      <c r="AZ353" s="507">
        <f t="shared" si="418"/>
        <v>0</v>
      </c>
      <c r="BA353" s="508">
        <f t="shared" si="418"/>
        <v>0.19</v>
      </c>
    </row>
    <row r="354" spans="1:53" ht="14.1" customHeight="1" x14ac:dyDescent="0.2">
      <c r="A354" s="182">
        <v>72</v>
      </c>
      <c r="B354" s="180">
        <v>2491</v>
      </c>
      <c r="C354" s="181">
        <v>600079775</v>
      </c>
      <c r="D354" s="180">
        <v>70983003</v>
      </c>
      <c r="E354" s="584" t="s">
        <v>238</v>
      </c>
      <c r="F354" s="182"/>
      <c r="G354" s="584"/>
      <c r="H354" s="585"/>
      <c r="I354" s="586">
        <v>29644049</v>
      </c>
      <c r="J354" s="587">
        <v>21151612</v>
      </c>
      <c r="K354" s="587">
        <v>155220</v>
      </c>
      <c r="L354" s="587">
        <v>150220</v>
      </c>
      <c r="M354" s="587">
        <v>7150935</v>
      </c>
      <c r="N354" s="587">
        <v>423032</v>
      </c>
      <c r="O354" s="587">
        <v>763250</v>
      </c>
      <c r="P354" s="588">
        <v>41.8172</v>
      </c>
      <c r="Q354" s="588">
        <v>34.670599999999993</v>
      </c>
      <c r="R354" s="590">
        <v>7.1466000000000003</v>
      </c>
      <c r="S354" s="589">
        <f t="shared" ref="S354:BA354" si="419">SUM(S350:S353)</f>
        <v>0</v>
      </c>
      <c r="T354" s="587">
        <f t="shared" si="419"/>
        <v>0</v>
      </c>
      <c r="U354" s="587">
        <f t="shared" si="419"/>
        <v>323808</v>
      </c>
      <c r="V354" s="587">
        <f t="shared" si="419"/>
        <v>0</v>
      </c>
      <c r="W354" s="587">
        <f t="shared" si="419"/>
        <v>323808</v>
      </c>
      <c r="X354" s="587">
        <f t="shared" si="419"/>
        <v>0</v>
      </c>
      <c r="Y354" s="587">
        <f t="shared" si="419"/>
        <v>0</v>
      </c>
      <c r="Z354" s="587">
        <f t="shared" si="419"/>
        <v>0</v>
      </c>
      <c r="AA354" s="587">
        <f t="shared" si="419"/>
        <v>323808</v>
      </c>
      <c r="AB354" s="587">
        <f t="shared" si="419"/>
        <v>109447</v>
      </c>
      <c r="AC354" s="589">
        <f t="shared" si="419"/>
        <v>6476</v>
      </c>
      <c r="AD354" s="587">
        <f t="shared" si="419"/>
        <v>0</v>
      </c>
      <c r="AE354" s="587">
        <f t="shared" si="419"/>
        <v>0</v>
      </c>
      <c r="AF354" s="587">
        <f t="shared" si="419"/>
        <v>0</v>
      </c>
      <c r="AG354" s="587">
        <f t="shared" si="419"/>
        <v>439731</v>
      </c>
      <c r="AH354" s="588">
        <f t="shared" si="419"/>
        <v>0</v>
      </c>
      <c r="AI354" s="588">
        <f t="shared" si="419"/>
        <v>0</v>
      </c>
      <c r="AJ354" s="588">
        <f t="shared" si="419"/>
        <v>0</v>
      </c>
      <c r="AK354" s="588">
        <f t="shared" ref="AK354:AL354" si="420">SUM(AK350:AK353)</f>
        <v>0.55000000000000004</v>
      </c>
      <c r="AL354" s="588">
        <f t="shared" si="420"/>
        <v>0</v>
      </c>
      <c r="AM354" s="588">
        <f t="shared" si="419"/>
        <v>0</v>
      </c>
      <c r="AN354" s="588">
        <f t="shared" si="419"/>
        <v>0</v>
      </c>
      <c r="AO354" s="588">
        <f t="shared" si="419"/>
        <v>0.55000000000000004</v>
      </c>
      <c r="AP354" s="588">
        <f t="shared" si="419"/>
        <v>0</v>
      </c>
      <c r="AQ354" s="590">
        <f t="shared" si="419"/>
        <v>0.55000000000000004</v>
      </c>
      <c r="AR354" s="589">
        <f t="shared" si="419"/>
        <v>30083780</v>
      </c>
      <c r="AS354" s="587">
        <f t="shared" si="419"/>
        <v>21475420</v>
      </c>
      <c r="AT354" s="587">
        <f t="shared" si="419"/>
        <v>155220</v>
      </c>
      <c r="AU354" s="587">
        <f t="shared" si="419"/>
        <v>150220</v>
      </c>
      <c r="AV354" s="587">
        <f t="shared" si="419"/>
        <v>7260382</v>
      </c>
      <c r="AW354" s="587">
        <f t="shared" si="419"/>
        <v>429508</v>
      </c>
      <c r="AX354" s="587">
        <f t="shared" si="419"/>
        <v>763250</v>
      </c>
      <c r="AY354" s="588">
        <f t="shared" si="419"/>
        <v>42.367199999999997</v>
      </c>
      <c r="AZ354" s="588">
        <f t="shared" si="419"/>
        <v>35.220599999999997</v>
      </c>
      <c r="BA354" s="590">
        <f t="shared" si="419"/>
        <v>7.1466000000000003</v>
      </c>
    </row>
    <row r="355" spans="1:53" ht="14.1" customHeight="1" x14ac:dyDescent="0.2">
      <c r="A355" s="591">
        <v>73</v>
      </c>
      <c r="B355" s="592">
        <v>2459</v>
      </c>
      <c r="C355" s="593">
        <v>650030583</v>
      </c>
      <c r="D355" s="592">
        <v>72744707</v>
      </c>
      <c r="E355" s="594" t="s">
        <v>239</v>
      </c>
      <c r="F355" s="591">
        <v>3111</v>
      </c>
      <c r="G355" s="594" t="s">
        <v>85</v>
      </c>
      <c r="H355" s="595" t="s">
        <v>86</v>
      </c>
      <c r="I355" s="501">
        <v>3069758</v>
      </c>
      <c r="J355" s="417">
        <v>2230830</v>
      </c>
      <c r="K355" s="526">
        <v>5000</v>
      </c>
      <c r="L355" s="526">
        <v>0</v>
      </c>
      <c r="M355" s="481">
        <v>755711</v>
      </c>
      <c r="N355" s="502">
        <v>44617</v>
      </c>
      <c r="O355" s="417">
        <v>33600</v>
      </c>
      <c r="P355" s="418">
        <v>5.0118</v>
      </c>
      <c r="Q355" s="422">
        <v>3.99</v>
      </c>
      <c r="R355" s="692">
        <v>1.0218</v>
      </c>
      <c r="S355" s="505">
        <v>0</v>
      </c>
      <c r="T355" s="492">
        <v>0</v>
      </c>
      <c r="U355" s="492">
        <v>0</v>
      </c>
      <c r="V355" s="492">
        <v>0</v>
      </c>
      <c r="W355" s="492">
        <f t="shared" ref="W355:W360" si="421">SUM(S355:V355)</f>
        <v>0</v>
      </c>
      <c r="X355" s="492">
        <v>0</v>
      </c>
      <c r="Y355" s="492">
        <v>0</v>
      </c>
      <c r="Z355" s="492">
        <f t="shared" ref="Z355:Z360" si="422">SUM(X355:Y355)</f>
        <v>0</v>
      </c>
      <c r="AA355" s="492">
        <f t="shared" ref="AA355:AA360" si="423">W355+Z355</f>
        <v>0</v>
      </c>
      <c r="AB355" s="179">
        <f t="shared" si="391"/>
        <v>0</v>
      </c>
      <c r="AC355" s="755">
        <f t="shared" ref="AC355:AC360" si="424">ROUND(W355*2%,0)</f>
        <v>0</v>
      </c>
      <c r="AD355" s="492">
        <v>0</v>
      </c>
      <c r="AE355" s="492">
        <v>0</v>
      </c>
      <c r="AF355" s="492">
        <f t="shared" si="392"/>
        <v>0</v>
      </c>
      <c r="AG355" s="492">
        <f t="shared" si="393"/>
        <v>0</v>
      </c>
      <c r="AH355" s="507">
        <v>0</v>
      </c>
      <c r="AI355" s="507">
        <v>0</v>
      </c>
      <c r="AJ355" s="507">
        <v>0</v>
      </c>
      <c r="AK355" s="507">
        <v>0</v>
      </c>
      <c r="AL355" s="507">
        <v>0</v>
      </c>
      <c r="AM355" s="507">
        <v>0</v>
      </c>
      <c r="AN355" s="507">
        <v>0</v>
      </c>
      <c r="AO355" s="507">
        <f t="shared" ref="AO355:AO360" si="425">AH355+AJ355+AK355+AM355</f>
        <v>0</v>
      </c>
      <c r="AP355" s="507">
        <f t="shared" ref="AP355:AP360" si="426">AI355+AL355+AN355</f>
        <v>0</v>
      </c>
      <c r="AQ355" s="508">
        <f t="shared" si="394"/>
        <v>0</v>
      </c>
      <c r="AR355" s="505">
        <f t="shared" ref="AR355:AR360" si="427">I355+AG355</f>
        <v>3069758</v>
      </c>
      <c r="AS355" s="492">
        <f t="shared" ref="AS355:AS360" si="428">J355+W355</f>
        <v>2230830</v>
      </c>
      <c r="AT355" s="492">
        <f t="shared" ref="AT355:AT360" si="429">K355+Z355</f>
        <v>5000</v>
      </c>
      <c r="AU355" s="492">
        <f t="shared" ref="AU355:AU360" si="430">L355</f>
        <v>0</v>
      </c>
      <c r="AV355" s="492">
        <f t="shared" ref="AV355:AW360" si="431">M355+AB355</f>
        <v>755711</v>
      </c>
      <c r="AW355" s="492">
        <f t="shared" si="431"/>
        <v>44617</v>
      </c>
      <c r="AX355" s="492">
        <f t="shared" ref="AX355:AX360" si="432">O355+AF355</f>
        <v>33600</v>
      </c>
      <c r="AY355" s="507">
        <f t="shared" ref="AY355:AY360" si="433">P355+AQ355</f>
        <v>5.0118</v>
      </c>
      <c r="AZ355" s="507">
        <f t="shared" ref="AZ355:BA360" si="434">Q355+AO355</f>
        <v>3.99</v>
      </c>
      <c r="BA355" s="508">
        <f t="shared" si="434"/>
        <v>1.0218</v>
      </c>
    </row>
    <row r="356" spans="1:53" ht="14.1" customHeight="1" x14ac:dyDescent="0.2">
      <c r="A356" s="591">
        <v>73</v>
      </c>
      <c r="B356" s="592">
        <v>2459</v>
      </c>
      <c r="C356" s="593">
        <v>650030583</v>
      </c>
      <c r="D356" s="592">
        <v>72744707</v>
      </c>
      <c r="E356" s="594" t="s">
        <v>239</v>
      </c>
      <c r="F356" s="591">
        <v>3117</v>
      </c>
      <c r="G356" s="594" t="s">
        <v>148</v>
      </c>
      <c r="H356" s="595" t="s">
        <v>86</v>
      </c>
      <c r="I356" s="501">
        <v>6075234</v>
      </c>
      <c r="J356" s="417">
        <v>4303571</v>
      </c>
      <c r="K356" s="526">
        <v>24916</v>
      </c>
      <c r="L356" s="526">
        <v>9916</v>
      </c>
      <c r="M356" s="481">
        <v>1459676</v>
      </c>
      <c r="N356" s="502">
        <v>86071</v>
      </c>
      <c r="O356" s="417">
        <v>201000</v>
      </c>
      <c r="P356" s="418">
        <v>7.9454000000000011</v>
      </c>
      <c r="Q356" s="422">
        <v>4.9800000000000004</v>
      </c>
      <c r="R356" s="692">
        <v>2.9653999999999998</v>
      </c>
      <c r="S356" s="505">
        <v>0</v>
      </c>
      <c r="T356" s="492">
        <v>0</v>
      </c>
      <c r="U356" s="492">
        <v>0</v>
      </c>
      <c r="V356" s="492">
        <v>0</v>
      </c>
      <c r="W356" s="492">
        <f t="shared" si="421"/>
        <v>0</v>
      </c>
      <c r="X356" s="492">
        <v>0</v>
      </c>
      <c r="Y356" s="492">
        <v>0</v>
      </c>
      <c r="Z356" s="492">
        <f t="shared" si="422"/>
        <v>0</v>
      </c>
      <c r="AA356" s="492">
        <f t="shared" si="423"/>
        <v>0</v>
      </c>
      <c r="AB356" s="179">
        <f t="shared" si="391"/>
        <v>0</v>
      </c>
      <c r="AC356" s="755">
        <f t="shared" si="424"/>
        <v>0</v>
      </c>
      <c r="AD356" s="492">
        <v>0</v>
      </c>
      <c r="AE356" s="492">
        <v>0</v>
      </c>
      <c r="AF356" s="492">
        <f t="shared" si="392"/>
        <v>0</v>
      </c>
      <c r="AG356" s="492">
        <f t="shared" si="393"/>
        <v>0</v>
      </c>
      <c r="AH356" s="507">
        <v>0</v>
      </c>
      <c r="AI356" s="507">
        <v>0</v>
      </c>
      <c r="AJ356" s="507">
        <v>0</v>
      </c>
      <c r="AK356" s="507">
        <v>0</v>
      </c>
      <c r="AL356" s="507">
        <v>0</v>
      </c>
      <c r="AM356" s="507">
        <v>0</v>
      </c>
      <c r="AN356" s="507">
        <v>0</v>
      </c>
      <c r="AO356" s="507">
        <f t="shared" si="425"/>
        <v>0</v>
      </c>
      <c r="AP356" s="507">
        <f t="shared" si="426"/>
        <v>0</v>
      </c>
      <c r="AQ356" s="508">
        <f t="shared" si="394"/>
        <v>0</v>
      </c>
      <c r="AR356" s="505">
        <f t="shared" si="427"/>
        <v>6075234</v>
      </c>
      <c r="AS356" s="492">
        <f t="shared" si="428"/>
        <v>4303571</v>
      </c>
      <c r="AT356" s="492">
        <f t="shared" si="429"/>
        <v>24916</v>
      </c>
      <c r="AU356" s="492">
        <f t="shared" si="430"/>
        <v>9916</v>
      </c>
      <c r="AV356" s="492">
        <f t="shared" si="431"/>
        <v>1459676</v>
      </c>
      <c r="AW356" s="492">
        <f t="shared" si="431"/>
        <v>86071</v>
      </c>
      <c r="AX356" s="492">
        <f t="shared" si="432"/>
        <v>201000</v>
      </c>
      <c r="AY356" s="507">
        <f t="shared" si="433"/>
        <v>7.9454000000000011</v>
      </c>
      <c r="AZ356" s="507">
        <f t="shared" si="434"/>
        <v>4.9800000000000004</v>
      </c>
      <c r="BA356" s="508">
        <f t="shared" si="434"/>
        <v>2.9653999999999998</v>
      </c>
    </row>
    <row r="357" spans="1:53" ht="14.1" customHeight="1" x14ac:dyDescent="0.2">
      <c r="A357" s="591">
        <v>73</v>
      </c>
      <c r="B357" s="592">
        <v>2459</v>
      </c>
      <c r="C357" s="593">
        <v>650030583</v>
      </c>
      <c r="D357" s="592">
        <v>72744707</v>
      </c>
      <c r="E357" s="594" t="s">
        <v>239</v>
      </c>
      <c r="F357" s="591">
        <v>3117</v>
      </c>
      <c r="G357" s="210" t="s">
        <v>91</v>
      </c>
      <c r="H357" s="595" t="s">
        <v>82</v>
      </c>
      <c r="I357" s="501">
        <v>276721</v>
      </c>
      <c r="J357" s="502">
        <v>203771</v>
      </c>
      <c r="K357" s="481">
        <v>0</v>
      </c>
      <c r="L357" s="481">
        <v>0</v>
      </c>
      <c r="M357" s="481">
        <v>68875</v>
      </c>
      <c r="N357" s="502">
        <v>4075</v>
      </c>
      <c r="O357" s="502">
        <v>0</v>
      </c>
      <c r="P357" s="418">
        <v>0.59000000000000008</v>
      </c>
      <c r="Q357" s="503">
        <v>0.59000000000000008</v>
      </c>
      <c r="R357" s="504">
        <v>0</v>
      </c>
      <c r="S357" s="505">
        <v>0</v>
      </c>
      <c r="T357" s="492">
        <v>0</v>
      </c>
      <c r="U357" s="492">
        <v>0</v>
      </c>
      <c r="V357" s="492">
        <v>0</v>
      </c>
      <c r="W357" s="492">
        <f t="shared" si="421"/>
        <v>0</v>
      </c>
      <c r="X357" s="492">
        <v>0</v>
      </c>
      <c r="Y357" s="492">
        <v>0</v>
      </c>
      <c r="Z357" s="492">
        <f t="shared" si="422"/>
        <v>0</v>
      </c>
      <c r="AA357" s="492">
        <f t="shared" si="423"/>
        <v>0</v>
      </c>
      <c r="AB357" s="179">
        <f t="shared" si="391"/>
        <v>0</v>
      </c>
      <c r="AC357" s="755">
        <f t="shared" si="424"/>
        <v>0</v>
      </c>
      <c r="AD357" s="492">
        <v>2000</v>
      </c>
      <c r="AE357" s="492">
        <v>0</v>
      </c>
      <c r="AF357" s="492">
        <f t="shared" si="392"/>
        <v>2000</v>
      </c>
      <c r="AG357" s="492">
        <f t="shared" si="393"/>
        <v>2000</v>
      </c>
      <c r="AH357" s="507">
        <v>0</v>
      </c>
      <c r="AI357" s="507">
        <v>0</v>
      </c>
      <c r="AJ357" s="507">
        <v>0</v>
      </c>
      <c r="AK357" s="507">
        <v>0</v>
      </c>
      <c r="AL357" s="507">
        <v>0</v>
      </c>
      <c r="AM357" s="507">
        <v>0</v>
      </c>
      <c r="AN357" s="507">
        <v>0</v>
      </c>
      <c r="AO357" s="507">
        <f t="shared" si="425"/>
        <v>0</v>
      </c>
      <c r="AP357" s="507">
        <f t="shared" si="426"/>
        <v>0</v>
      </c>
      <c r="AQ357" s="508">
        <f t="shared" si="394"/>
        <v>0</v>
      </c>
      <c r="AR357" s="505">
        <f t="shared" si="427"/>
        <v>278721</v>
      </c>
      <c r="AS357" s="492">
        <f t="shared" si="428"/>
        <v>203771</v>
      </c>
      <c r="AT357" s="492">
        <f t="shared" si="429"/>
        <v>0</v>
      </c>
      <c r="AU357" s="492">
        <f t="shared" si="430"/>
        <v>0</v>
      </c>
      <c r="AV357" s="492">
        <f t="shared" si="431"/>
        <v>68875</v>
      </c>
      <c r="AW357" s="492">
        <f t="shared" si="431"/>
        <v>4075</v>
      </c>
      <c r="AX357" s="492">
        <f t="shared" si="432"/>
        <v>2000</v>
      </c>
      <c r="AY357" s="507">
        <f t="shared" si="433"/>
        <v>0.59000000000000008</v>
      </c>
      <c r="AZ357" s="507">
        <f t="shared" si="434"/>
        <v>0.59000000000000008</v>
      </c>
      <c r="BA357" s="508">
        <f t="shared" si="434"/>
        <v>0</v>
      </c>
    </row>
    <row r="358" spans="1:53" ht="14.1" customHeight="1" x14ac:dyDescent="0.2">
      <c r="A358" s="591">
        <v>73</v>
      </c>
      <c r="B358" s="592">
        <v>2459</v>
      </c>
      <c r="C358" s="593">
        <v>650030583</v>
      </c>
      <c r="D358" s="592">
        <v>72744707</v>
      </c>
      <c r="E358" s="594" t="s">
        <v>239</v>
      </c>
      <c r="F358" s="591">
        <v>3141</v>
      </c>
      <c r="G358" s="594" t="s">
        <v>88</v>
      </c>
      <c r="H358" s="595" t="s">
        <v>82</v>
      </c>
      <c r="I358" s="501">
        <v>1176491</v>
      </c>
      <c r="J358" s="502">
        <v>861728</v>
      </c>
      <c r="K358" s="481">
        <v>0</v>
      </c>
      <c r="L358" s="481">
        <v>0</v>
      </c>
      <c r="M358" s="481">
        <v>291264</v>
      </c>
      <c r="N358" s="502">
        <v>17235</v>
      </c>
      <c r="O358" s="502">
        <v>6264</v>
      </c>
      <c r="P358" s="418">
        <v>2.93</v>
      </c>
      <c r="Q358" s="503">
        <v>0</v>
      </c>
      <c r="R358" s="504">
        <v>2.93</v>
      </c>
      <c r="S358" s="505">
        <v>0</v>
      </c>
      <c r="T358" s="492">
        <v>0</v>
      </c>
      <c r="U358" s="492">
        <v>-13504</v>
      </c>
      <c r="V358" s="492">
        <v>0</v>
      </c>
      <c r="W358" s="492">
        <f t="shared" si="421"/>
        <v>-13504</v>
      </c>
      <c r="X358" s="492">
        <v>0</v>
      </c>
      <c r="Y358" s="492">
        <v>0</v>
      </c>
      <c r="Z358" s="492">
        <f t="shared" si="422"/>
        <v>0</v>
      </c>
      <c r="AA358" s="492">
        <f t="shared" si="423"/>
        <v>-13504</v>
      </c>
      <c r="AB358" s="179">
        <f t="shared" si="391"/>
        <v>-4564</v>
      </c>
      <c r="AC358" s="755">
        <f t="shared" si="424"/>
        <v>-270</v>
      </c>
      <c r="AD358" s="492">
        <v>0</v>
      </c>
      <c r="AE358" s="492">
        <v>0</v>
      </c>
      <c r="AF358" s="492">
        <f t="shared" si="392"/>
        <v>0</v>
      </c>
      <c r="AG358" s="492">
        <f t="shared" si="393"/>
        <v>-18338</v>
      </c>
      <c r="AH358" s="507">
        <v>0</v>
      </c>
      <c r="AI358" s="507">
        <v>0</v>
      </c>
      <c r="AJ358" s="507">
        <v>0</v>
      </c>
      <c r="AK358" s="507">
        <v>0</v>
      </c>
      <c r="AL358" s="507">
        <v>-0.05</v>
      </c>
      <c r="AM358" s="507">
        <v>0</v>
      </c>
      <c r="AN358" s="507">
        <v>0</v>
      </c>
      <c r="AO358" s="507">
        <f t="shared" si="425"/>
        <v>0</v>
      </c>
      <c r="AP358" s="507">
        <f t="shared" si="426"/>
        <v>-0.05</v>
      </c>
      <c r="AQ358" s="508">
        <f t="shared" si="394"/>
        <v>-0.05</v>
      </c>
      <c r="AR358" s="505">
        <f t="shared" si="427"/>
        <v>1158153</v>
      </c>
      <c r="AS358" s="492">
        <f t="shared" si="428"/>
        <v>848224</v>
      </c>
      <c r="AT358" s="492">
        <f t="shared" si="429"/>
        <v>0</v>
      </c>
      <c r="AU358" s="492">
        <f t="shared" si="430"/>
        <v>0</v>
      </c>
      <c r="AV358" s="492">
        <f t="shared" si="431"/>
        <v>286700</v>
      </c>
      <c r="AW358" s="492">
        <f t="shared" si="431"/>
        <v>16965</v>
      </c>
      <c r="AX358" s="492">
        <f t="shared" si="432"/>
        <v>6264</v>
      </c>
      <c r="AY358" s="507">
        <f t="shared" si="433"/>
        <v>2.8800000000000003</v>
      </c>
      <c r="AZ358" s="507">
        <f t="shared" si="434"/>
        <v>0</v>
      </c>
      <c r="BA358" s="508">
        <f t="shared" si="434"/>
        <v>2.8800000000000003</v>
      </c>
    </row>
    <row r="359" spans="1:53" ht="14.1" customHeight="1" x14ac:dyDescent="0.2">
      <c r="A359" s="591">
        <v>73</v>
      </c>
      <c r="B359" s="592">
        <v>2459</v>
      </c>
      <c r="C359" s="593">
        <v>650030583</v>
      </c>
      <c r="D359" s="592">
        <v>72744707</v>
      </c>
      <c r="E359" s="594" t="s">
        <v>239</v>
      </c>
      <c r="F359" s="591">
        <v>3143</v>
      </c>
      <c r="G359" s="210" t="s">
        <v>149</v>
      </c>
      <c r="H359" s="595" t="s">
        <v>86</v>
      </c>
      <c r="I359" s="501">
        <v>385954</v>
      </c>
      <c r="J359" s="417">
        <v>264502</v>
      </c>
      <c r="K359" s="526">
        <v>20000</v>
      </c>
      <c r="L359" s="526">
        <v>0</v>
      </c>
      <c r="M359" s="481">
        <v>96162</v>
      </c>
      <c r="N359" s="502">
        <v>5290</v>
      </c>
      <c r="O359" s="502">
        <v>0</v>
      </c>
      <c r="P359" s="418">
        <v>0.61</v>
      </c>
      <c r="Q359" s="422">
        <v>0.61</v>
      </c>
      <c r="R359" s="504">
        <v>0</v>
      </c>
      <c r="S359" s="505">
        <v>0</v>
      </c>
      <c r="T359" s="492">
        <v>0</v>
      </c>
      <c r="U359" s="492">
        <v>0</v>
      </c>
      <c r="V359" s="492">
        <v>0</v>
      </c>
      <c r="W359" s="492">
        <f t="shared" si="421"/>
        <v>0</v>
      </c>
      <c r="X359" s="492">
        <v>0</v>
      </c>
      <c r="Y359" s="492">
        <v>0</v>
      </c>
      <c r="Z359" s="492">
        <f t="shared" si="422"/>
        <v>0</v>
      </c>
      <c r="AA359" s="492">
        <f t="shared" si="423"/>
        <v>0</v>
      </c>
      <c r="AB359" s="179">
        <f t="shared" si="391"/>
        <v>0</v>
      </c>
      <c r="AC359" s="755">
        <f t="shared" si="424"/>
        <v>0</v>
      </c>
      <c r="AD359" s="492">
        <v>0</v>
      </c>
      <c r="AE359" s="492">
        <v>0</v>
      </c>
      <c r="AF359" s="492">
        <f t="shared" si="392"/>
        <v>0</v>
      </c>
      <c r="AG359" s="492">
        <f t="shared" si="393"/>
        <v>0</v>
      </c>
      <c r="AH359" s="507">
        <v>0</v>
      </c>
      <c r="AI359" s="507">
        <v>0</v>
      </c>
      <c r="AJ359" s="507">
        <v>0</v>
      </c>
      <c r="AK359" s="507">
        <v>0</v>
      </c>
      <c r="AL359" s="507">
        <v>0</v>
      </c>
      <c r="AM359" s="507">
        <v>0</v>
      </c>
      <c r="AN359" s="507">
        <v>0</v>
      </c>
      <c r="AO359" s="507">
        <f t="shared" si="425"/>
        <v>0</v>
      </c>
      <c r="AP359" s="507">
        <f t="shared" si="426"/>
        <v>0</v>
      </c>
      <c r="AQ359" s="508">
        <f t="shared" si="394"/>
        <v>0</v>
      </c>
      <c r="AR359" s="505">
        <f t="shared" si="427"/>
        <v>385954</v>
      </c>
      <c r="AS359" s="492">
        <f t="shared" si="428"/>
        <v>264502</v>
      </c>
      <c r="AT359" s="492">
        <f t="shared" si="429"/>
        <v>20000</v>
      </c>
      <c r="AU359" s="492">
        <f t="shared" si="430"/>
        <v>0</v>
      </c>
      <c r="AV359" s="492">
        <f t="shared" si="431"/>
        <v>96162</v>
      </c>
      <c r="AW359" s="492">
        <f t="shared" si="431"/>
        <v>5290</v>
      </c>
      <c r="AX359" s="492">
        <f t="shared" si="432"/>
        <v>0</v>
      </c>
      <c r="AY359" s="507">
        <f t="shared" si="433"/>
        <v>0.61</v>
      </c>
      <c r="AZ359" s="507">
        <f t="shared" si="434"/>
        <v>0.61</v>
      </c>
      <c r="BA359" s="508">
        <f t="shared" si="434"/>
        <v>0</v>
      </c>
    </row>
    <row r="360" spans="1:53" ht="14.1" customHeight="1" x14ac:dyDescent="0.2">
      <c r="A360" s="591">
        <v>73</v>
      </c>
      <c r="B360" s="592">
        <v>2459</v>
      </c>
      <c r="C360" s="593">
        <v>650030583</v>
      </c>
      <c r="D360" s="592">
        <v>72744707</v>
      </c>
      <c r="E360" s="594" t="s">
        <v>239</v>
      </c>
      <c r="F360" s="591">
        <v>3143</v>
      </c>
      <c r="G360" s="210" t="s">
        <v>150</v>
      </c>
      <c r="H360" s="595" t="s">
        <v>82</v>
      </c>
      <c r="I360" s="501">
        <v>14044</v>
      </c>
      <c r="J360" s="502">
        <v>9900</v>
      </c>
      <c r="K360" s="481">
        <v>0</v>
      </c>
      <c r="L360" s="481">
        <v>0</v>
      </c>
      <c r="M360" s="481">
        <v>3346</v>
      </c>
      <c r="N360" s="502">
        <v>198</v>
      </c>
      <c r="O360" s="502">
        <v>600</v>
      </c>
      <c r="P360" s="418">
        <v>0.04</v>
      </c>
      <c r="Q360" s="503">
        <v>0</v>
      </c>
      <c r="R360" s="504">
        <v>0.04</v>
      </c>
      <c r="S360" s="505">
        <v>0</v>
      </c>
      <c r="T360" s="492">
        <v>0</v>
      </c>
      <c r="U360" s="492">
        <v>0</v>
      </c>
      <c r="V360" s="492">
        <v>0</v>
      </c>
      <c r="W360" s="492">
        <f t="shared" si="421"/>
        <v>0</v>
      </c>
      <c r="X360" s="492">
        <v>0</v>
      </c>
      <c r="Y360" s="492">
        <v>0</v>
      </c>
      <c r="Z360" s="492">
        <f t="shared" si="422"/>
        <v>0</v>
      </c>
      <c r="AA360" s="492">
        <f t="shared" si="423"/>
        <v>0</v>
      </c>
      <c r="AB360" s="179">
        <f t="shared" si="391"/>
        <v>0</v>
      </c>
      <c r="AC360" s="755">
        <f t="shared" si="424"/>
        <v>0</v>
      </c>
      <c r="AD360" s="492">
        <v>0</v>
      </c>
      <c r="AE360" s="492">
        <v>0</v>
      </c>
      <c r="AF360" s="492">
        <f t="shared" si="392"/>
        <v>0</v>
      </c>
      <c r="AG360" s="492">
        <f t="shared" si="393"/>
        <v>0</v>
      </c>
      <c r="AH360" s="507">
        <v>0</v>
      </c>
      <c r="AI360" s="507">
        <v>0</v>
      </c>
      <c r="AJ360" s="507">
        <v>0</v>
      </c>
      <c r="AK360" s="507">
        <v>0</v>
      </c>
      <c r="AL360" s="507">
        <v>0</v>
      </c>
      <c r="AM360" s="507">
        <v>0</v>
      </c>
      <c r="AN360" s="507">
        <v>0</v>
      </c>
      <c r="AO360" s="507">
        <f t="shared" si="425"/>
        <v>0</v>
      </c>
      <c r="AP360" s="507">
        <f t="shared" si="426"/>
        <v>0</v>
      </c>
      <c r="AQ360" s="508">
        <f t="shared" si="394"/>
        <v>0</v>
      </c>
      <c r="AR360" s="505">
        <f t="shared" si="427"/>
        <v>14044</v>
      </c>
      <c r="AS360" s="492">
        <f t="shared" si="428"/>
        <v>9900</v>
      </c>
      <c r="AT360" s="492">
        <f t="shared" si="429"/>
        <v>0</v>
      </c>
      <c r="AU360" s="492">
        <f t="shared" si="430"/>
        <v>0</v>
      </c>
      <c r="AV360" s="492">
        <f t="shared" si="431"/>
        <v>3346</v>
      </c>
      <c r="AW360" s="492">
        <f t="shared" si="431"/>
        <v>198</v>
      </c>
      <c r="AX360" s="492">
        <f t="shared" si="432"/>
        <v>600</v>
      </c>
      <c r="AY360" s="507">
        <f t="shared" si="433"/>
        <v>0.04</v>
      </c>
      <c r="AZ360" s="507">
        <f t="shared" si="434"/>
        <v>0</v>
      </c>
      <c r="BA360" s="508">
        <f t="shared" si="434"/>
        <v>0.04</v>
      </c>
    </row>
    <row r="361" spans="1:53" ht="14.1" customHeight="1" x14ac:dyDescent="0.2">
      <c r="A361" s="182">
        <v>73</v>
      </c>
      <c r="B361" s="180">
        <v>2459</v>
      </c>
      <c r="C361" s="181">
        <v>650030583</v>
      </c>
      <c r="D361" s="180">
        <v>72744707</v>
      </c>
      <c r="E361" s="584" t="s">
        <v>240</v>
      </c>
      <c r="F361" s="182"/>
      <c r="G361" s="584"/>
      <c r="H361" s="585"/>
      <c r="I361" s="586">
        <v>10998202</v>
      </c>
      <c r="J361" s="587">
        <v>7874302</v>
      </c>
      <c r="K361" s="587">
        <v>49916</v>
      </c>
      <c r="L361" s="587">
        <v>9916</v>
      </c>
      <c r="M361" s="587">
        <v>2675034</v>
      </c>
      <c r="N361" s="587">
        <v>157486</v>
      </c>
      <c r="O361" s="587">
        <v>241464</v>
      </c>
      <c r="P361" s="588">
        <v>17.127199999999998</v>
      </c>
      <c r="Q361" s="588">
        <v>10.17</v>
      </c>
      <c r="R361" s="590">
        <v>6.9571999999999994</v>
      </c>
      <c r="S361" s="589">
        <f t="shared" ref="S361:BA361" si="435">SUM(S355:S360)</f>
        <v>0</v>
      </c>
      <c r="T361" s="587">
        <f t="shared" si="435"/>
        <v>0</v>
      </c>
      <c r="U361" s="587">
        <f t="shared" si="435"/>
        <v>-13504</v>
      </c>
      <c r="V361" s="587">
        <f t="shared" si="435"/>
        <v>0</v>
      </c>
      <c r="W361" s="587">
        <f t="shared" si="435"/>
        <v>-13504</v>
      </c>
      <c r="X361" s="587">
        <f t="shared" si="435"/>
        <v>0</v>
      </c>
      <c r="Y361" s="587">
        <f t="shared" si="435"/>
        <v>0</v>
      </c>
      <c r="Z361" s="587">
        <f t="shared" si="435"/>
        <v>0</v>
      </c>
      <c r="AA361" s="587">
        <f t="shared" si="435"/>
        <v>-13504</v>
      </c>
      <c r="AB361" s="587">
        <f t="shared" si="435"/>
        <v>-4564</v>
      </c>
      <c r="AC361" s="589">
        <f t="shared" si="435"/>
        <v>-270</v>
      </c>
      <c r="AD361" s="587">
        <f t="shared" si="435"/>
        <v>2000</v>
      </c>
      <c r="AE361" s="587">
        <f t="shared" si="435"/>
        <v>0</v>
      </c>
      <c r="AF361" s="587">
        <f t="shared" si="435"/>
        <v>2000</v>
      </c>
      <c r="AG361" s="587">
        <f t="shared" si="435"/>
        <v>-16338</v>
      </c>
      <c r="AH361" s="588">
        <f t="shared" si="435"/>
        <v>0</v>
      </c>
      <c r="AI361" s="588">
        <f t="shared" si="435"/>
        <v>0</v>
      </c>
      <c r="AJ361" s="588">
        <f t="shared" si="435"/>
        <v>0</v>
      </c>
      <c r="AK361" s="588">
        <f t="shared" ref="AK361:AL361" si="436">SUM(AK355:AK360)</f>
        <v>0</v>
      </c>
      <c r="AL361" s="588">
        <f t="shared" si="436"/>
        <v>-0.05</v>
      </c>
      <c r="AM361" s="588">
        <f t="shared" si="435"/>
        <v>0</v>
      </c>
      <c r="AN361" s="588">
        <f t="shared" si="435"/>
        <v>0</v>
      </c>
      <c r="AO361" s="588">
        <f t="shared" si="435"/>
        <v>0</v>
      </c>
      <c r="AP361" s="588">
        <f t="shared" si="435"/>
        <v>-0.05</v>
      </c>
      <c r="AQ361" s="590">
        <f t="shared" si="435"/>
        <v>-0.05</v>
      </c>
      <c r="AR361" s="589">
        <f t="shared" si="435"/>
        <v>10981864</v>
      </c>
      <c r="AS361" s="587">
        <f t="shared" si="435"/>
        <v>7860798</v>
      </c>
      <c r="AT361" s="587">
        <f t="shared" si="435"/>
        <v>49916</v>
      </c>
      <c r="AU361" s="587">
        <f t="shared" si="435"/>
        <v>9916</v>
      </c>
      <c r="AV361" s="587">
        <f t="shared" si="435"/>
        <v>2670470</v>
      </c>
      <c r="AW361" s="587">
        <f t="shared" si="435"/>
        <v>157216</v>
      </c>
      <c r="AX361" s="587">
        <f t="shared" si="435"/>
        <v>243464</v>
      </c>
      <c r="AY361" s="588">
        <f t="shared" si="435"/>
        <v>17.077199999999998</v>
      </c>
      <c r="AZ361" s="588">
        <f t="shared" si="435"/>
        <v>10.17</v>
      </c>
      <c r="BA361" s="590">
        <f t="shared" si="435"/>
        <v>6.9072000000000005</v>
      </c>
    </row>
    <row r="362" spans="1:53" ht="14.1" customHeight="1" x14ac:dyDescent="0.2">
      <c r="A362" s="591">
        <v>74</v>
      </c>
      <c r="B362" s="592">
        <v>2405</v>
      </c>
      <c r="C362" s="593">
        <v>600079023</v>
      </c>
      <c r="D362" s="592">
        <v>72741881</v>
      </c>
      <c r="E362" s="594" t="s">
        <v>241</v>
      </c>
      <c r="F362" s="591">
        <v>3111</v>
      </c>
      <c r="G362" s="594" t="s">
        <v>85</v>
      </c>
      <c r="H362" s="595" t="s">
        <v>86</v>
      </c>
      <c r="I362" s="501">
        <v>13272228</v>
      </c>
      <c r="J362" s="417">
        <v>9679034</v>
      </c>
      <c r="K362" s="526">
        <v>0</v>
      </c>
      <c r="L362" s="526">
        <v>0</v>
      </c>
      <c r="M362" s="481">
        <v>3271513</v>
      </c>
      <c r="N362" s="502">
        <v>193581</v>
      </c>
      <c r="O362" s="417">
        <v>128100</v>
      </c>
      <c r="P362" s="418">
        <v>22.959300000000002</v>
      </c>
      <c r="Q362" s="422">
        <v>16.709700000000002</v>
      </c>
      <c r="R362" s="692">
        <v>6.2496</v>
      </c>
      <c r="S362" s="505">
        <v>0</v>
      </c>
      <c r="T362" s="492">
        <v>0</v>
      </c>
      <c r="U362" s="492">
        <v>0</v>
      </c>
      <c r="V362" s="492">
        <v>0</v>
      </c>
      <c r="W362" s="492">
        <f>SUM(S362:V362)</f>
        <v>0</v>
      </c>
      <c r="X362" s="492">
        <v>0</v>
      </c>
      <c r="Y362" s="492">
        <v>0</v>
      </c>
      <c r="Z362" s="492">
        <f>SUM(X362:Y362)</f>
        <v>0</v>
      </c>
      <c r="AA362" s="492">
        <f>W362+Z362</f>
        <v>0</v>
      </c>
      <c r="AB362" s="179">
        <f t="shared" si="391"/>
        <v>0</v>
      </c>
      <c r="AC362" s="755">
        <f>ROUND(W362*2%,0)</f>
        <v>0</v>
      </c>
      <c r="AD362" s="492">
        <v>0</v>
      </c>
      <c r="AE362" s="492">
        <v>0</v>
      </c>
      <c r="AF362" s="492">
        <f t="shared" si="392"/>
        <v>0</v>
      </c>
      <c r="AG362" s="492">
        <f t="shared" si="393"/>
        <v>0</v>
      </c>
      <c r="AH362" s="507">
        <v>0</v>
      </c>
      <c r="AI362" s="507">
        <v>0</v>
      </c>
      <c r="AJ362" s="507">
        <v>0</v>
      </c>
      <c r="AK362" s="507">
        <v>0</v>
      </c>
      <c r="AL362" s="507">
        <v>0</v>
      </c>
      <c r="AM362" s="507">
        <v>0</v>
      </c>
      <c r="AN362" s="507">
        <v>0</v>
      </c>
      <c r="AO362" s="507">
        <f>AH362+AJ362+AK362+AM362</f>
        <v>0</v>
      </c>
      <c r="AP362" s="507">
        <f>AI362+AL362+AN362</f>
        <v>0</v>
      </c>
      <c r="AQ362" s="508">
        <f t="shared" si="394"/>
        <v>0</v>
      </c>
      <c r="AR362" s="505">
        <f>I362+AG362</f>
        <v>13272228</v>
      </c>
      <c r="AS362" s="492">
        <f>J362+W362</f>
        <v>9679034</v>
      </c>
      <c r="AT362" s="492">
        <f>K362+Z362</f>
        <v>0</v>
      </c>
      <c r="AU362" s="492">
        <f>L362</f>
        <v>0</v>
      </c>
      <c r="AV362" s="492">
        <f t="shared" ref="AV362:AW364" si="437">M362+AB362</f>
        <v>3271513</v>
      </c>
      <c r="AW362" s="492">
        <f t="shared" si="437"/>
        <v>193581</v>
      </c>
      <c r="AX362" s="492">
        <f>O362+AF362</f>
        <v>128100</v>
      </c>
      <c r="AY362" s="507">
        <f>P362+AQ362</f>
        <v>22.959300000000002</v>
      </c>
      <c r="AZ362" s="507">
        <f t="shared" ref="AZ362:BA364" si="438">Q362+AO362</f>
        <v>16.709700000000002</v>
      </c>
      <c r="BA362" s="508">
        <f t="shared" si="438"/>
        <v>6.2496</v>
      </c>
    </row>
    <row r="363" spans="1:53" ht="14.1" customHeight="1" x14ac:dyDescent="0.2">
      <c r="A363" s="591">
        <v>74</v>
      </c>
      <c r="B363" s="592">
        <v>2405</v>
      </c>
      <c r="C363" s="593">
        <v>600079023</v>
      </c>
      <c r="D363" s="592">
        <v>72741881</v>
      </c>
      <c r="E363" s="594" t="s">
        <v>241</v>
      </c>
      <c r="F363" s="591">
        <v>3111</v>
      </c>
      <c r="G363" s="210" t="s">
        <v>91</v>
      </c>
      <c r="H363" s="595" t="s">
        <v>82</v>
      </c>
      <c r="I363" s="501">
        <v>0</v>
      </c>
      <c r="J363" s="502">
        <v>0</v>
      </c>
      <c r="K363" s="481">
        <v>0</v>
      </c>
      <c r="L363" s="481">
        <v>0</v>
      </c>
      <c r="M363" s="481">
        <v>0</v>
      </c>
      <c r="N363" s="502">
        <v>0</v>
      </c>
      <c r="O363" s="502">
        <v>0</v>
      </c>
      <c r="P363" s="418">
        <v>0</v>
      </c>
      <c r="Q363" s="503">
        <v>0</v>
      </c>
      <c r="R363" s="504">
        <v>0</v>
      </c>
      <c r="S363" s="505">
        <v>0</v>
      </c>
      <c r="T363" s="492">
        <v>0</v>
      </c>
      <c r="U363" s="492">
        <v>0</v>
      </c>
      <c r="V363" s="492">
        <v>0</v>
      </c>
      <c r="W363" s="492">
        <f>SUM(S363:V363)</f>
        <v>0</v>
      </c>
      <c r="X363" s="492">
        <v>0</v>
      </c>
      <c r="Y363" s="492">
        <v>0</v>
      </c>
      <c r="Z363" s="492">
        <f>SUM(X363:Y363)</f>
        <v>0</v>
      </c>
      <c r="AA363" s="492">
        <f>W363+Z363</f>
        <v>0</v>
      </c>
      <c r="AB363" s="179">
        <f t="shared" si="391"/>
        <v>0</v>
      </c>
      <c r="AC363" s="755">
        <f>ROUND(W363*2%,0)</f>
        <v>0</v>
      </c>
      <c r="AD363" s="492">
        <v>0</v>
      </c>
      <c r="AE363" s="492">
        <v>0</v>
      </c>
      <c r="AF363" s="492">
        <f t="shared" si="392"/>
        <v>0</v>
      </c>
      <c r="AG363" s="492">
        <f t="shared" si="393"/>
        <v>0</v>
      </c>
      <c r="AH363" s="507">
        <v>0</v>
      </c>
      <c r="AI363" s="507">
        <v>0</v>
      </c>
      <c r="AJ363" s="507">
        <v>0</v>
      </c>
      <c r="AK363" s="507">
        <v>0</v>
      </c>
      <c r="AL363" s="507">
        <v>0</v>
      </c>
      <c r="AM363" s="507">
        <v>0</v>
      </c>
      <c r="AN363" s="507">
        <v>0</v>
      </c>
      <c r="AO363" s="507">
        <f>AH363+AJ363+AK363+AM363</f>
        <v>0</v>
      </c>
      <c r="AP363" s="507">
        <f>AI363+AL363+AN363</f>
        <v>0</v>
      </c>
      <c r="AQ363" s="508">
        <f t="shared" si="394"/>
        <v>0</v>
      </c>
      <c r="AR363" s="505">
        <f>I363+AG363</f>
        <v>0</v>
      </c>
      <c r="AS363" s="492">
        <f>J363+W363</f>
        <v>0</v>
      </c>
      <c r="AT363" s="492">
        <f>K363+Z363</f>
        <v>0</v>
      </c>
      <c r="AU363" s="492">
        <f>L363</f>
        <v>0</v>
      </c>
      <c r="AV363" s="492">
        <f t="shared" si="437"/>
        <v>0</v>
      </c>
      <c r="AW363" s="492">
        <f t="shared" si="437"/>
        <v>0</v>
      </c>
      <c r="AX363" s="492">
        <f>O363+AF363</f>
        <v>0</v>
      </c>
      <c r="AY363" s="507">
        <f>P363+AQ363</f>
        <v>0</v>
      </c>
      <c r="AZ363" s="507">
        <f t="shared" si="438"/>
        <v>0</v>
      </c>
      <c r="BA363" s="508">
        <f t="shared" si="438"/>
        <v>0</v>
      </c>
    </row>
    <row r="364" spans="1:53" ht="14.1" customHeight="1" x14ac:dyDescent="0.2">
      <c r="A364" s="591">
        <v>74</v>
      </c>
      <c r="B364" s="592">
        <v>2405</v>
      </c>
      <c r="C364" s="593">
        <v>600079023</v>
      </c>
      <c r="D364" s="592">
        <v>72741881</v>
      </c>
      <c r="E364" s="594" t="s">
        <v>241</v>
      </c>
      <c r="F364" s="591">
        <v>3141</v>
      </c>
      <c r="G364" s="594" t="s">
        <v>88</v>
      </c>
      <c r="H364" s="595" t="s">
        <v>82</v>
      </c>
      <c r="I364" s="501">
        <v>1245503</v>
      </c>
      <c r="J364" s="502">
        <v>911332</v>
      </c>
      <c r="K364" s="481">
        <v>0</v>
      </c>
      <c r="L364" s="481">
        <v>0</v>
      </c>
      <c r="M364" s="481">
        <v>308030</v>
      </c>
      <c r="N364" s="502">
        <v>18227</v>
      </c>
      <c r="O364" s="502">
        <v>7914</v>
      </c>
      <c r="P364" s="418">
        <v>3.09</v>
      </c>
      <c r="Q364" s="503">
        <v>0</v>
      </c>
      <c r="R364" s="504">
        <v>3.09</v>
      </c>
      <c r="S364" s="505">
        <v>0</v>
      </c>
      <c r="T364" s="492">
        <v>0</v>
      </c>
      <c r="U364" s="492">
        <v>-1283</v>
      </c>
      <c r="V364" s="492">
        <v>0</v>
      </c>
      <c r="W364" s="492">
        <f>SUM(S364:V364)</f>
        <v>-1283</v>
      </c>
      <c r="X364" s="492">
        <v>0</v>
      </c>
      <c r="Y364" s="492">
        <v>0</v>
      </c>
      <c r="Z364" s="492">
        <f>SUM(X364:Y364)</f>
        <v>0</v>
      </c>
      <c r="AA364" s="492">
        <f>W364+Z364</f>
        <v>-1283</v>
      </c>
      <c r="AB364" s="179">
        <f t="shared" si="391"/>
        <v>-434</v>
      </c>
      <c r="AC364" s="755">
        <f>ROUND(W364*2%,0)</f>
        <v>-26</v>
      </c>
      <c r="AD364" s="492">
        <v>0</v>
      </c>
      <c r="AE364" s="492">
        <v>0</v>
      </c>
      <c r="AF364" s="492">
        <f t="shared" si="392"/>
        <v>0</v>
      </c>
      <c r="AG364" s="492">
        <f t="shared" si="393"/>
        <v>-1743</v>
      </c>
      <c r="AH364" s="507">
        <v>0</v>
      </c>
      <c r="AI364" s="507">
        <v>0</v>
      </c>
      <c r="AJ364" s="507">
        <v>0</v>
      </c>
      <c r="AK364" s="507">
        <v>0</v>
      </c>
      <c r="AL364" s="507">
        <v>0</v>
      </c>
      <c r="AM364" s="507">
        <v>0</v>
      </c>
      <c r="AN364" s="507">
        <v>0</v>
      </c>
      <c r="AO364" s="507">
        <f>AH364+AJ364+AK364+AM364</f>
        <v>0</v>
      </c>
      <c r="AP364" s="507">
        <f>AI364+AL364+AN364</f>
        <v>0</v>
      </c>
      <c r="AQ364" s="508">
        <f t="shared" si="394"/>
        <v>0</v>
      </c>
      <c r="AR364" s="505">
        <f>I364+AG364</f>
        <v>1243760</v>
      </c>
      <c r="AS364" s="492">
        <f>J364+W364</f>
        <v>910049</v>
      </c>
      <c r="AT364" s="492">
        <f>K364+Z364</f>
        <v>0</v>
      </c>
      <c r="AU364" s="492">
        <f>L364</f>
        <v>0</v>
      </c>
      <c r="AV364" s="492">
        <f t="shared" si="437"/>
        <v>307596</v>
      </c>
      <c r="AW364" s="492">
        <f t="shared" si="437"/>
        <v>18201</v>
      </c>
      <c r="AX364" s="492">
        <f>O364+AF364</f>
        <v>7914</v>
      </c>
      <c r="AY364" s="507">
        <f>P364+AQ364</f>
        <v>3.09</v>
      </c>
      <c r="AZ364" s="507">
        <f t="shared" si="438"/>
        <v>0</v>
      </c>
      <c r="BA364" s="508">
        <f t="shared" si="438"/>
        <v>3.09</v>
      </c>
    </row>
    <row r="365" spans="1:53" ht="14.1" customHeight="1" x14ac:dyDescent="0.2">
      <c r="A365" s="182">
        <v>74</v>
      </c>
      <c r="B365" s="180">
        <v>2405</v>
      </c>
      <c r="C365" s="181">
        <v>600079023</v>
      </c>
      <c r="D365" s="180">
        <v>72741881</v>
      </c>
      <c r="E365" s="584" t="s">
        <v>242</v>
      </c>
      <c r="F365" s="182"/>
      <c r="G365" s="584"/>
      <c r="H365" s="585"/>
      <c r="I365" s="586">
        <v>14517731</v>
      </c>
      <c r="J365" s="587">
        <v>10590366</v>
      </c>
      <c r="K365" s="587">
        <v>0</v>
      </c>
      <c r="L365" s="587">
        <v>0</v>
      </c>
      <c r="M365" s="587">
        <v>3579543</v>
      </c>
      <c r="N365" s="587">
        <v>211808</v>
      </c>
      <c r="O365" s="587">
        <v>136014</v>
      </c>
      <c r="P365" s="588">
        <v>26.049300000000002</v>
      </c>
      <c r="Q365" s="588">
        <v>16.709700000000002</v>
      </c>
      <c r="R365" s="590">
        <v>9.3396000000000008</v>
      </c>
      <c r="S365" s="589">
        <f t="shared" ref="S365:BA365" si="439">SUM(S362:S364)</f>
        <v>0</v>
      </c>
      <c r="T365" s="587">
        <f t="shared" si="439"/>
        <v>0</v>
      </c>
      <c r="U365" s="587">
        <f t="shared" si="439"/>
        <v>-1283</v>
      </c>
      <c r="V365" s="587">
        <f t="shared" si="439"/>
        <v>0</v>
      </c>
      <c r="W365" s="587">
        <f t="shared" si="439"/>
        <v>-1283</v>
      </c>
      <c r="X365" s="587">
        <f t="shared" si="439"/>
        <v>0</v>
      </c>
      <c r="Y365" s="587">
        <f t="shared" si="439"/>
        <v>0</v>
      </c>
      <c r="Z365" s="587">
        <f t="shared" si="439"/>
        <v>0</v>
      </c>
      <c r="AA365" s="587">
        <f t="shared" si="439"/>
        <v>-1283</v>
      </c>
      <c r="AB365" s="587">
        <f t="shared" si="439"/>
        <v>-434</v>
      </c>
      <c r="AC365" s="589">
        <f t="shared" si="439"/>
        <v>-26</v>
      </c>
      <c r="AD365" s="587">
        <f t="shared" si="439"/>
        <v>0</v>
      </c>
      <c r="AE365" s="587">
        <f t="shared" si="439"/>
        <v>0</v>
      </c>
      <c r="AF365" s="587">
        <f t="shared" si="439"/>
        <v>0</v>
      </c>
      <c r="AG365" s="587">
        <f t="shared" si="439"/>
        <v>-1743</v>
      </c>
      <c r="AH365" s="588">
        <f t="shared" si="439"/>
        <v>0</v>
      </c>
      <c r="AI365" s="588">
        <f t="shared" si="439"/>
        <v>0</v>
      </c>
      <c r="AJ365" s="588">
        <f t="shared" si="439"/>
        <v>0</v>
      </c>
      <c r="AK365" s="588">
        <f t="shared" ref="AK365:AL365" si="440">SUM(AK362:AK364)</f>
        <v>0</v>
      </c>
      <c r="AL365" s="588">
        <f t="shared" si="440"/>
        <v>0</v>
      </c>
      <c r="AM365" s="588">
        <f t="shared" si="439"/>
        <v>0</v>
      </c>
      <c r="AN365" s="588">
        <f t="shared" si="439"/>
        <v>0</v>
      </c>
      <c r="AO365" s="588">
        <f t="shared" si="439"/>
        <v>0</v>
      </c>
      <c r="AP365" s="588">
        <f t="shared" si="439"/>
        <v>0</v>
      </c>
      <c r="AQ365" s="590">
        <f t="shared" si="439"/>
        <v>0</v>
      </c>
      <c r="AR365" s="589">
        <f t="shared" si="439"/>
        <v>14515988</v>
      </c>
      <c r="AS365" s="587">
        <f t="shared" si="439"/>
        <v>10589083</v>
      </c>
      <c r="AT365" s="587">
        <f t="shared" si="439"/>
        <v>0</v>
      </c>
      <c r="AU365" s="587">
        <f t="shared" si="439"/>
        <v>0</v>
      </c>
      <c r="AV365" s="587">
        <f t="shared" si="439"/>
        <v>3579109</v>
      </c>
      <c r="AW365" s="587">
        <f t="shared" si="439"/>
        <v>211782</v>
      </c>
      <c r="AX365" s="587">
        <f t="shared" si="439"/>
        <v>136014</v>
      </c>
      <c r="AY365" s="588">
        <f t="shared" si="439"/>
        <v>26.049300000000002</v>
      </c>
      <c r="AZ365" s="588">
        <f t="shared" si="439"/>
        <v>16.709700000000002</v>
      </c>
      <c r="BA365" s="590">
        <f t="shared" si="439"/>
        <v>9.3396000000000008</v>
      </c>
    </row>
    <row r="366" spans="1:53" ht="14.1" customHeight="1" x14ac:dyDescent="0.2">
      <c r="A366" s="591">
        <v>75</v>
      </c>
      <c r="B366" s="592">
        <v>2317</v>
      </c>
      <c r="C366" s="593">
        <v>600080501</v>
      </c>
      <c r="D366" s="592">
        <v>69411123</v>
      </c>
      <c r="E366" s="594" t="s">
        <v>243</v>
      </c>
      <c r="F366" s="591">
        <v>3141</v>
      </c>
      <c r="G366" s="594" t="s">
        <v>88</v>
      </c>
      <c r="H366" s="595" t="s">
        <v>82</v>
      </c>
      <c r="I366" s="501">
        <v>4593524</v>
      </c>
      <c r="J366" s="502">
        <v>3328429</v>
      </c>
      <c r="K366" s="481">
        <v>26500</v>
      </c>
      <c r="L366" s="481">
        <v>0</v>
      </c>
      <c r="M366" s="481">
        <v>1133966</v>
      </c>
      <c r="N366" s="502">
        <v>66569</v>
      </c>
      <c r="O366" s="502">
        <v>38060</v>
      </c>
      <c r="P366" s="418">
        <v>11.299999999999999</v>
      </c>
      <c r="Q366" s="503">
        <v>0</v>
      </c>
      <c r="R366" s="504">
        <v>11.299999999999999</v>
      </c>
      <c r="S366" s="505">
        <v>0</v>
      </c>
      <c r="T366" s="492">
        <v>0</v>
      </c>
      <c r="U366" s="492">
        <v>-6789</v>
      </c>
      <c r="V366" s="492">
        <v>0</v>
      </c>
      <c r="W366" s="492">
        <f>SUM(S366:V366)</f>
        <v>-6789</v>
      </c>
      <c r="X366" s="492">
        <v>0</v>
      </c>
      <c r="Y366" s="492">
        <v>0</v>
      </c>
      <c r="Z366" s="492">
        <f>SUM(X366:Y366)</f>
        <v>0</v>
      </c>
      <c r="AA366" s="492">
        <f>W366+Z366</f>
        <v>-6789</v>
      </c>
      <c r="AB366" s="179">
        <f t="shared" si="391"/>
        <v>-2295</v>
      </c>
      <c r="AC366" s="755">
        <f>ROUND(W366*2%,0)</f>
        <v>-136</v>
      </c>
      <c r="AD366" s="492">
        <v>0</v>
      </c>
      <c r="AE366" s="492">
        <v>0</v>
      </c>
      <c r="AF366" s="492">
        <f t="shared" si="392"/>
        <v>0</v>
      </c>
      <c r="AG366" s="492">
        <f t="shared" si="393"/>
        <v>-9220</v>
      </c>
      <c r="AH366" s="507">
        <v>0</v>
      </c>
      <c r="AI366" s="507">
        <v>0</v>
      </c>
      <c r="AJ366" s="507">
        <v>0</v>
      </c>
      <c r="AK366" s="507">
        <v>0</v>
      </c>
      <c r="AL366" s="507">
        <v>-0.02</v>
      </c>
      <c r="AM366" s="507">
        <v>0</v>
      </c>
      <c r="AN366" s="507">
        <v>0</v>
      </c>
      <c r="AO366" s="507">
        <f>AH366+AJ366+AK366+AM366</f>
        <v>0</v>
      </c>
      <c r="AP366" s="507">
        <f>AI366+AL366+AN366</f>
        <v>-0.02</v>
      </c>
      <c r="AQ366" s="508">
        <f t="shared" si="394"/>
        <v>-0.02</v>
      </c>
      <c r="AR366" s="505">
        <f>I366+AG366</f>
        <v>4584304</v>
      </c>
      <c r="AS366" s="492">
        <f>J366+W366</f>
        <v>3321640</v>
      </c>
      <c r="AT366" s="492">
        <f>K366+Z366</f>
        <v>26500</v>
      </c>
      <c r="AU366" s="492">
        <f>L366</f>
        <v>0</v>
      </c>
      <c r="AV366" s="492">
        <f>M366+AB366</f>
        <v>1131671</v>
      </c>
      <c r="AW366" s="492">
        <f>N366+AC366</f>
        <v>66433</v>
      </c>
      <c r="AX366" s="492">
        <f>O366+AF366</f>
        <v>38060</v>
      </c>
      <c r="AY366" s="507">
        <f>P366+AQ366</f>
        <v>11.28</v>
      </c>
      <c r="AZ366" s="507">
        <f>Q366+AO366</f>
        <v>0</v>
      </c>
      <c r="BA366" s="508">
        <f>R366+AP366</f>
        <v>11.28</v>
      </c>
    </row>
    <row r="367" spans="1:53" ht="14.1" customHeight="1" x14ac:dyDescent="0.2">
      <c r="A367" s="182">
        <v>75</v>
      </c>
      <c r="B367" s="180">
        <v>2317</v>
      </c>
      <c r="C367" s="181">
        <v>600080501</v>
      </c>
      <c r="D367" s="180">
        <v>69411123</v>
      </c>
      <c r="E367" s="584" t="s">
        <v>244</v>
      </c>
      <c r="F367" s="182"/>
      <c r="G367" s="584"/>
      <c r="H367" s="585"/>
      <c r="I367" s="599">
        <v>4593524</v>
      </c>
      <c r="J367" s="600">
        <v>3328429</v>
      </c>
      <c r="K367" s="600">
        <v>26500</v>
      </c>
      <c r="L367" s="600">
        <v>0</v>
      </c>
      <c r="M367" s="600">
        <v>1133966</v>
      </c>
      <c r="N367" s="600">
        <v>66569</v>
      </c>
      <c r="O367" s="600">
        <v>38060</v>
      </c>
      <c r="P367" s="601">
        <v>11.299999999999999</v>
      </c>
      <c r="Q367" s="601">
        <v>0</v>
      </c>
      <c r="R367" s="603">
        <v>11.299999999999999</v>
      </c>
      <c r="S367" s="602">
        <f t="shared" ref="S367:BA367" si="441">SUM(S366)</f>
        <v>0</v>
      </c>
      <c r="T367" s="600">
        <f t="shared" si="441"/>
        <v>0</v>
      </c>
      <c r="U367" s="600">
        <f t="shared" si="441"/>
        <v>-6789</v>
      </c>
      <c r="V367" s="600">
        <f t="shared" si="441"/>
        <v>0</v>
      </c>
      <c r="W367" s="600">
        <f t="shared" si="441"/>
        <v>-6789</v>
      </c>
      <c r="X367" s="600">
        <f t="shared" si="441"/>
        <v>0</v>
      </c>
      <c r="Y367" s="600">
        <f t="shared" si="441"/>
        <v>0</v>
      </c>
      <c r="Z367" s="600">
        <f t="shared" si="441"/>
        <v>0</v>
      </c>
      <c r="AA367" s="600">
        <f t="shared" si="441"/>
        <v>-6789</v>
      </c>
      <c r="AB367" s="600">
        <f t="shared" si="441"/>
        <v>-2295</v>
      </c>
      <c r="AC367" s="602">
        <f t="shared" si="441"/>
        <v>-136</v>
      </c>
      <c r="AD367" s="600">
        <f t="shared" si="441"/>
        <v>0</v>
      </c>
      <c r="AE367" s="600">
        <f t="shared" si="441"/>
        <v>0</v>
      </c>
      <c r="AF367" s="600">
        <f t="shared" si="441"/>
        <v>0</v>
      </c>
      <c r="AG367" s="600">
        <f t="shared" si="441"/>
        <v>-9220</v>
      </c>
      <c r="AH367" s="601">
        <f t="shared" si="441"/>
        <v>0</v>
      </c>
      <c r="AI367" s="601">
        <f t="shared" si="441"/>
        <v>0</v>
      </c>
      <c r="AJ367" s="601">
        <f t="shared" si="441"/>
        <v>0</v>
      </c>
      <c r="AK367" s="601">
        <f t="shared" ref="AK367:AL367" si="442">SUM(AK366)</f>
        <v>0</v>
      </c>
      <c r="AL367" s="601">
        <f t="shared" si="442"/>
        <v>-0.02</v>
      </c>
      <c r="AM367" s="601">
        <f t="shared" si="441"/>
        <v>0</v>
      </c>
      <c r="AN367" s="601">
        <f t="shared" si="441"/>
        <v>0</v>
      </c>
      <c r="AO367" s="601">
        <f t="shared" si="441"/>
        <v>0</v>
      </c>
      <c r="AP367" s="601">
        <f t="shared" si="441"/>
        <v>-0.02</v>
      </c>
      <c r="AQ367" s="603">
        <f t="shared" si="441"/>
        <v>-0.02</v>
      </c>
      <c r="AR367" s="602">
        <f t="shared" si="441"/>
        <v>4584304</v>
      </c>
      <c r="AS367" s="600">
        <f t="shared" si="441"/>
        <v>3321640</v>
      </c>
      <c r="AT367" s="600">
        <f t="shared" si="441"/>
        <v>26500</v>
      </c>
      <c r="AU367" s="600">
        <f t="shared" si="441"/>
        <v>0</v>
      </c>
      <c r="AV367" s="600">
        <f t="shared" si="441"/>
        <v>1131671</v>
      </c>
      <c r="AW367" s="600">
        <f t="shared" si="441"/>
        <v>66433</v>
      </c>
      <c r="AX367" s="600">
        <f t="shared" si="441"/>
        <v>38060</v>
      </c>
      <c r="AY367" s="601">
        <f t="shared" si="441"/>
        <v>11.28</v>
      </c>
      <c r="AZ367" s="601">
        <f t="shared" si="441"/>
        <v>0</v>
      </c>
      <c r="BA367" s="603">
        <f t="shared" si="441"/>
        <v>11.28</v>
      </c>
    </row>
    <row r="368" spans="1:53" ht="14.1" customHeight="1" x14ac:dyDescent="0.2">
      <c r="A368" s="591">
        <v>76</v>
      </c>
      <c r="B368" s="592">
        <v>2461</v>
      </c>
      <c r="C368" s="593">
        <v>600079805</v>
      </c>
      <c r="D368" s="592">
        <v>72741724</v>
      </c>
      <c r="E368" s="594" t="s">
        <v>245</v>
      </c>
      <c r="F368" s="591">
        <v>3111</v>
      </c>
      <c r="G368" s="594" t="s">
        <v>85</v>
      </c>
      <c r="H368" s="595" t="s">
        <v>86</v>
      </c>
      <c r="I368" s="501">
        <v>1410616</v>
      </c>
      <c r="J368" s="417">
        <v>1018583</v>
      </c>
      <c r="K368" s="526">
        <v>10000</v>
      </c>
      <c r="L368" s="526">
        <v>0</v>
      </c>
      <c r="M368" s="481">
        <v>347661</v>
      </c>
      <c r="N368" s="502">
        <v>20372</v>
      </c>
      <c r="O368" s="417">
        <v>14000</v>
      </c>
      <c r="P368" s="418">
        <v>2.4769999999999999</v>
      </c>
      <c r="Q368" s="422">
        <v>2.0160999999999998</v>
      </c>
      <c r="R368" s="692">
        <v>0.46089999999999998</v>
      </c>
      <c r="S368" s="505">
        <v>0</v>
      </c>
      <c r="T368" s="492">
        <v>0</v>
      </c>
      <c r="U368" s="492">
        <v>0</v>
      </c>
      <c r="V368" s="492">
        <v>0</v>
      </c>
      <c r="W368" s="492">
        <f t="shared" ref="W368:W373" si="443">SUM(S368:V368)</f>
        <v>0</v>
      </c>
      <c r="X368" s="492">
        <v>0</v>
      </c>
      <c r="Y368" s="492">
        <v>0</v>
      </c>
      <c r="Z368" s="492">
        <f t="shared" ref="Z368:Z373" si="444">SUM(X368:Y368)</f>
        <v>0</v>
      </c>
      <c r="AA368" s="492">
        <f t="shared" ref="AA368:AA373" si="445">W368+Z368</f>
        <v>0</v>
      </c>
      <c r="AB368" s="179">
        <f t="shared" si="391"/>
        <v>0</v>
      </c>
      <c r="AC368" s="755">
        <f t="shared" ref="AC368:AC373" si="446">ROUND(W368*2%,0)</f>
        <v>0</v>
      </c>
      <c r="AD368" s="492">
        <v>0</v>
      </c>
      <c r="AE368" s="492">
        <v>0</v>
      </c>
      <c r="AF368" s="492">
        <f t="shared" si="392"/>
        <v>0</v>
      </c>
      <c r="AG368" s="492">
        <f t="shared" si="393"/>
        <v>0</v>
      </c>
      <c r="AH368" s="507">
        <v>0</v>
      </c>
      <c r="AI368" s="507">
        <v>0</v>
      </c>
      <c r="AJ368" s="507">
        <v>0</v>
      </c>
      <c r="AK368" s="507">
        <v>0</v>
      </c>
      <c r="AL368" s="507">
        <v>0</v>
      </c>
      <c r="AM368" s="507">
        <v>0</v>
      </c>
      <c r="AN368" s="507">
        <v>0</v>
      </c>
      <c r="AO368" s="507">
        <f t="shared" ref="AO368:AO373" si="447">AH368+AJ368+AK368+AM368</f>
        <v>0</v>
      </c>
      <c r="AP368" s="507">
        <f t="shared" ref="AP368:AP373" si="448">AI368+AL368+AN368</f>
        <v>0</v>
      </c>
      <c r="AQ368" s="508">
        <f t="shared" si="394"/>
        <v>0</v>
      </c>
      <c r="AR368" s="505">
        <f t="shared" ref="AR368:AR373" si="449">I368+AG368</f>
        <v>1410616</v>
      </c>
      <c r="AS368" s="492">
        <f t="shared" ref="AS368:AS373" si="450">J368+W368</f>
        <v>1018583</v>
      </c>
      <c r="AT368" s="492">
        <f t="shared" ref="AT368:AT373" si="451">K368+Z368</f>
        <v>10000</v>
      </c>
      <c r="AU368" s="492">
        <f t="shared" ref="AU368:AU373" si="452">L368</f>
        <v>0</v>
      </c>
      <c r="AV368" s="492">
        <f t="shared" ref="AV368:AW373" si="453">M368+AB368</f>
        <v>347661</v>
      </c>
      <c r="AW368" s="492">
        <f t="shared" si="453"/>
        <v>20372</v>
      </c>
      <c r="AX368" s="492">
        <f t="shared" ref="AX368:AX373" si="454">O368+AF368</f>
        <v>14000</v>
      </c>
      <c r="AY368" s="507">
        <f t="shared" ref="AY368:AY373" si="455">P368+AQ368</f>
        <v>2.4769999999999999</v>
      </c>
      <c r="AZ368" s="507">
        <f t="shared" ref="AZ368:BA373" si="456">Q368+AO368</f>
        <v>2.0160999999999998</v>
      </c>
      <c r="BA368" s="508">
        <f t="shared" si="456"/>
        <v>0.46089999999999998</v>
      </c>
    </row>
    <row r="369" spans="1:53" ht="14.1" customHeight="1" x14ac:dyDescent="0.2">
      <c r="A369" s="591">
        <v>76</v>
      </c>
      <c r="B369" s="592">
        <v>2461</v>
      </c>
      <c r="C369" s="593">
        <v>600079805</v>
      </c>
      <c r="D369" s="592">
        <v>72741724</v>
      </c>
      <c r="E369" s="594" t="s">
        <v>245</v>
      </c>
      <c r="F369" s="591">
        <v>3117</v>
      </c>
      <c r="G369" s="594" t="s">
        <v>148</v>
      </c>
      <c r="H369" s="595" t="s">
        <v>86</v>
      </c>
      <c r="I369" s="501">
        <v>2518586</v>
      </c>
      <c r="J369" s="417">
        <v>1795168</v>
      </c>
      <c r="K369" s="526">
        <v>20664</v>
      </c>
      <c r="L369" s="526">
        <v>2664</v>
      </c>
      <c r="M369" s="481">
        <v>612851</v>
      </c>
      <c r="N369" s="502">
        <v>35903</v>
      </c>
      <c r="O369" s="417">
        <v>54000</v>
      </c>
      <c r="P369" s="418">
        <v>3.6819000000000002</v>
      </c>
      <c r="Q369" s="422">
        <v>2.5455000000000001</v>
      </c>
      <c r="R369" s="692">
        <v>1.1364000000000001</v>
      </c>
      <c r="S369" s="505">
        <v>0</v>
      </c>
      <c r="T369" s="492">
        <v>0</v>
      </c>
      <c r="U369" s="492">
        <v>0</v>
      </c>
      <c r="V369" s="492">
        <v>0</v>
      </c>
      <c r="W369" s="492">
        <f t="shared" si="443"/>
        <v>0</v>
      </c>
      <c r="X369" s="492">
        <v>0</v>
      </c>
      <c r="Y369" s="492">
        <v>0</v>
      </c>
      <c r="Z369" s="492">
        <f t="shared" si="444"/>
        <v>0</v>
      </c>
      <c r="AA369" s="492">
        <f t="shared" si="445"/>
        <v>0</v>
      </c>
      <c r="AB369" s="179">
        <f t="shared" si="391"/>
        <v>0</v>
      </c>
      <c r="AC369" s="755">
        <f t="shared" si="446"/>
        <v>0</v>
      </c>
      <c r="AD369" s="492">
        <v>0</v>
      </c>
      <c r="AE369" s="492">
        <v>0</v>
      </c>
      <c r="AF369" s="492">
        <f t="shared" si="392"/>
        <v>0</v>
      </c>
      <c r="AG369" s="492">
        <f t="shared" si="393"/>
        <v>0</v>
      </c>
      <c r="AH369" s="507">
        <v>0</v>
      </c>
      <c r="AI369" s="507">
        <v>0</v>
      </c>
      <c r="AJ369" s="507">
        <v>0</v>
      </c>
      <c r="AK369" s="507">
        <v>0</v>
      </c>
      <c r="AL369" s="507">
        <v>0</v>
      </c>
      <c r="AM369" s="507">
        <v>0</v>
      </c>
      <c r="AN369" s="507">
        <v>0</v>
      </c>
      <c r="AO369" s="507">
        <f t="shared" si="447"/>
        <v>0</v>
      </c>
      <c r="AP369" s="507">
        <f t="shared" si="448"/>
        <v>0</v>
      </c>
      <c r="AQ369" s="508">
        <f t="shared" si="394"/>
        <v>0</v>
      </c>
      <c r="AR369" s="505">
        <f t="shared" si="449"/>
        <v>2518586</v>
      </c>
      <c r="AS369" s="492">
        <f t="shared" si="450"/>
        <v>1795168</v>
      </c>
      <c r="AT369" s="492">
        <f t="shared" si="451"/>
        <v>20664</v>
      </c>
      <c r="AU369" s="492">
        <f t="shared" si="452"/>
        <v>2664</v>
      </c>
      <c r="AV369" s="492">
        <f t="shared" si="453"/>
        <v>612851</v>
      </c>
      <c r="AW369" s="492">
        <f t="shared" si="453"/>
        <v>35903</v>
      </c>
      <c r="AX369" s="492">
        <f t="shared" si="454"/>
        <v>54000</v>
      </c>
      <c r="AY369" s="507">
        <f t="shared" si="455"/>
        <v>3.6819000000000002</v>
      </c>
      <c r="AZ369" s="507">
        <f t="shared" si="456"/>
        <v>2.5455000000000001</v>
      </c>
      <c r="BA369" s="508">
        <f t="shared" si="456"/>
        <v>1.1364000000000001</v>
      </c>
    </row>
    <row r="370" spans="1:53" ht="14.1" customHeight="1" x14ac:dyDescent="0.2">
      <c r="A370" s="591">
        <v>76</v>
      </c>
      <c r="B370" s="592">
        <v>2461</v>
      </c>
      <c r="C370" s="593">
        <v>600079805</v>
      </c>
      <c r="D370" s="592">
        <v>72741724</v>
      </c>
      <c r="E370" s="594" t="s">
        <v>245</v>
      </c>
      <c r="F370" s="591">
        <v>3117</v>
      </c>
      <c r="G370" s="210" t="s">
        <v>91</v>
      </c>
      <c r="H370" s="595" t="s">
        <v>82</v>
      </c>
      <c r="I370" s="501">
        <v>161696</v>
      </c>
      <c r="J370" s="502">
        <v>119070</v>
      </c>
      <c r="K370" s="481">
        <v>0</v>
      </c>
      <c r="L370" s="481">
        <v>0</v>
      </c>
      <c r="M370" s="481">
        <v>40245</v>
      </c>
      <c r="N370" s="502">
        <v>2381</v>
      </c>
      <c r="O370" s="502">
        <v>0</v>
      </c>
      <c r="P370" s="418">
        <v>0.26</v>
      </c>
      <c r="Q370" s="503">
        <v>0.26</v>
      </c>
      <c r="R370" s="504">
        <v>0</v>
      </c>
      <c r="S370" s="505">
        <v>0</v>
      </c>
      <c r="T370" s="492">
        <v>0</v>
      </c>
      <c r="U370" s="492">
        <v>0</v>
      </c>
      <c r="V370" s="492">
        <v>0</v>
      </c>
      <c r="W370" s="492">
        <f t="shared" si="443"/>
        <v>0</v>
      </c>
      <c r="X370" s="492">
        <v>0</v>
      </c>
      <c r="Y370" s="492">
        <v>0</v>
      </c>
      <c r="Z370" s="492">
        <f t="shared" si="444"/>
        <v>0</v>
      </c>
      <c r="AA370" s="492">
        <f t="shared" si="445"/>
        <v>0</v>
      </c>
      <c r="AB370" s="179">
        <f t="shared" si="391"/>
        <v>0</v>
      </c>
      <c r="AC370" s="755">
        <f t="shared" si="446"/>
        <v>0</v>
      </c>
      <c r="AD370" s="492">
        <v>0</v>
      </c>
      <c r="AE370" s="492">
        <v>0</v>
      </c>
      <c r="AF370" s="492">
        <f t="shared" si="392"/>
        <v>0</v>
      </c>
      <c r="AG370" s="492">
        <f t="shared" si="393"/>
        <v>0</v>
      </c>
      <c r="AH370" s="507">
        <v>0</v>
      </c>
      <c r="AI370" s="507">
        <v>0</v>
      </c>
      <c r="AJ370" s="507">
        <v>0</v>
      </c>
      <c r="AK370" s="507">
        <v>0</v>
      </c>
      <c r="AL370" s="507">
        <v>0</v>
      </c>
      <c r="AM370" s="507">
        <v>0</v>
      </c>
      <c r="AN370" s="507">
        <v>0</v>
      </c>
      <c r="AO370" s="507">
        <f t="shared" si="447"/>
        <v>0</v>
      </c>
      <c r="AP370" s="507">
        <f t="shared" si="448"/>
        <v>0</v>
      </c>
      <c r="AQ370" s="508">
        <f t="shared" si="394"/>
        <v>0</v>
      </c>
      <c r="AR370" s="505">
        <f t="shared" si="449"/>
        <v>161696</v>
      </c>
      <c r="AS370" s="492">
        <f t="shared" si="450"/>
        <v>119070</v>
      </c>
      <c r="AT370" s="492">
        <f t="shared" si="451"/>
        <v>0</v>
      </c>
      <c r="AU370" s="492">
        <f t="shared" si="452"/>
        <v>0</v>
      </c>
      <c r="AV370" s="492">
        <f t="shared" si="453"/>
        <v>40245</v>
      </c>
      <c r="AW370" s="492">
        <f t="shared" si="453"/>
        <v>2381</v>
      </c>
      <c r="AX370" s="492">
        <f t="shared" si="454"/>
        <v>0</v>
      </c>
      <c r="AY370" s="507">
        <f t="shared" si="455"/>
        <v>0.26</v>
      </c>
      <c r="AZ370" s="507">
        <f t="shared" si="456"/>
        <v>0.26</v>
      </c>
      <c r="BA370" s="508">
        <f t="shared" si="456"/>
        <v>0</v>
      </c>
    </row>
    <row r="371" spans="1:53" ht="14.1" customHeight="1" x14ac:dyDescent="0.2">
      <c r="A371" s="591">
        <v>76</v>
      </c>
      <c r="B371" s="592">
        <v>2461</v>
      </c>
      <c r="C371" s="593">
        <v>600079805</v>
      </c>
      <c r="D371" s="592">
        <v>72741724</v>
      </c>
      <c r="E371" s="594" t="s">
        <v>245</v>
      </c>
      <c r="F371" s="591">
        <v>3141</v>
      </c>
      <c r="G371" s="594" t="s">
        <v>88</v>
      </c>
      <c r="H371" s="595" t="s">
        <v>82</v>
      </c>
      <c r="I371" s="501">
        <v>515766</v>
      </c>
      <c r="J371" s="502">
        <v>378218</v>
      </c>
      <c r="K371" s="481">
        <v>0</v>
      </c>
      <c r="L371" s="481">
        <v>0</v>
      </c>
      <c r="M371" s="481">
        <v>127838</v>
      </c>
      <c r="N371" s="502">
        <v>7564</v>
      </c>
      <c r="O371" s="502">
        <v>2146</v>
      </c>
      <c r="P371" s="418">
        <v>1.29</v>
      </c>
      <c r="Q371" s="503">
        <v>0</v>
      </c>
      <c r="R371" s="504">
        <v>1.29</v>
      </c>
      <c r="S371" s="505">
        <v>0</v>
      </c>
      <c r="T371" s="492">
        <v>0</v>
      </c>
      <c r="U371" s="492">
        <v>2738</v>
      </c>
      <c r="V371" s="492">
        <v>0</v>
      </c>
      <c r="W371" s="492">
        <f t="shared" si="443"/>
        <v>2738</v>
      </c>
      <c r="X371" s="492">
        <v>0</v>
      </c>
      <c r="Y371" s="492">
        <v>0</v>
      </c>
      <c r="Z371" s="492">
        <f t="shared" si="444"/>
        <v>0</v>
      </c>
      <c r="AA371" s="492">
        <f t="shared" si="445"/>
        <v>2738</v>
      </c>
      <c r="AB371" s="179">
        <f t="shared" si="391"/>
        <v>925</v>
      </c>
      <c r="AC371" s="755">
        <f t="shared" si="446"/>
        <v>55</v>
      </c>
      <c r="AD371" s="492">
        <v>0</v>
      </c>
      <c r="AE371" s="492">
        <v>0</v>
      </c>
      <c r="AF371" s="492">
        <f t="shared" si="392"/>
        <v>0</v>
      </c>
      <c r="AG371" s="492">
        <f t="shared" si="393"/>
        <v>3718</v>
      </c>
      <c r="AH371" s="507">
        <v>0</v>
      </c>
      <c r="AI371" s="507">
        <v>0</v>
      </c>
      <c r="AJ371" s="507">
        <v>0</v>
      </c>
      <c r="AK371" s="507">
        <v>0</v>
      </c>
      <c r="AL371" s="507">
        <v>0.01</v>
      </c>
      <c r="AM371" s="507">
        <v>0</v>
      </c>
      <c r="AN371" s="507">
        <v>0</v>
      </c>
      <c r="AO371" s="507">
        <f t="shared" si="447"/>
        <v>0</v>
      </c>
      <c r="AP371" s="507">
        <f t="shared" si="448"/>
        <v>0.01</v>
      </c>
      <c r="AQ371" s="508">
        <f t="shared" si="394"/>
        <v>0.01</v>
      </c>
      <c r="AR371" s="505">
        <f t="shared" si="449"/>
        <v>519484</v>
      </c>
      <c r="AS371" s="492">
        <f t="shared" si="450"/>
        <v>380956</v>
      </c>
      <c r="AT371" s="492">
        <f t="shared" si="451"/>
        <v>0</v>
      </c>
      <c r="AU371" s="492">
        <f t="shared" si="452"/>
        <v>0</v>
      </c>
      <c r="AV371" s="492">
        <f t="shared" si="453"/>
        <v>128763</v>
      </c>
      <c r="AW371" s="492">
        <f t="shared" si="453"/>
        <v>7619</v>
      </c>
      <c r="AX371" s="492">
        <f t="shared" si="454"/>
        <v>2146</v>
      </c>
      <c r="AY371" s="507">
        <f t="shared" si="455"/>
        <v>1.3</v>
      </c>
      <c r="AZ371" s="507">
        <f t="shared" si="456"/>
        <v>0</v>
      </c>
      <c r="BA371" s="508">
        <f t="shared" si="456"/>
        <v>1.3</v>
      </c>
    </row>
    <row r="372" spans="1:53" ht="14.1" customHeight="1" x14ac:dyDescent="0.2">
      <c r="A372" s="591">
        <v>76</v>
      </c>
      <c r="B372" s="592">
        <v>2461</v>
      </c>
      <c r="C372" s="593">
        <v>600079805</v>
      </c>
      <c r="D372" s="592">
        <v>72741724</v>
      </c>
      <c r="E372" s="594" t="s">
        <v>245</v>
      </c>
      <c r="F372" s="591">
        <v>3143</v>
      </c>
      <c r="G372" s="210" t="s">
        <v>149</v>
      </c>
      <c r="H372" s="595" t="s">
        <v>86</v>
      </c>
      <c r="I372" s="501">
        <v>560638</v>
      </c>
      <c r="J372" s="417">
        <v>412841</v>
      </c>
      <c r="K372" s="526">
        <v>0</v>
      </c>
      <c r="L372" s="526">
        <v>0</v>
      </c>
      <c r="M372" s="481">
        <v>139540</v>
      </c>
      <c r="N372" s="502">
        <v>8257</v>
      </c>
      <c r="O372" s="502">
        <v>0</v>
      </c>
      <c r="P372" s="418">
        <v>1</v>
      </c>
      <c r="Q372" s="422">
        <v>1</v>
      </c>
      <c r="R372" s="504">
        <v>0</v>
      </c>
      <c r="S372" s="505">
        <v>0</v>
      </c>
      <c r="T372" s="492">
        <v>0</v>
      </c>
      <c r="U372" s="492">
        <v>0</v>
      </c>
      <c r="V372" s="492">
        <v>0</v>
      </c>
      <c r="W372" s="492">
        <f t="shared" si="443"/>
        <v>0</v>
      </c>
      <c r="X372" s="492">
        <v>0</v>
      </c>
      <c r="Y372" s="492">
        <v>0</v>
      </c>
      <c r="Z372" s="492">
        <f t="shared" si="444"/>
        <v>0</v>
      </c>
      <c r="AA372" s="492">
        <f t="shared" si="445"/>
        <v>0</v>
      </c>
      <c r="AB372" s="179">
        <f t="shared" si="391"/>
        <v>0</v>
      </c>
      <c r="AC372" s="755">
        <f t="shared" si="446"/>
        <v>0</v>
      </c>
      <c r="AD372" s="492">
        <v>0</v>
      </c>
      <c r="AE372" s="492">
        <v>0</v>
      </c>
      <c r="AF372" s="492">
        <f t="shared" si="392"/>
        <v>0</v>
      </c>
      <c r="AG372" s="492">
        <f t="shared" si="393"/>
        <v>0</v>
      </c>
      <c r="AH372" s="507">
        <v>0</v>
      </c>
      <c r="AI372" s="507">
        <v>0</v>
      </c>
      <c r="AJ372" s="507">
        <v>0</v>
      </c>
      <c r="AK372" s="507">
        <v>0</v>
      </c>
      <c r="AL372" s="507">
        <v>0</v>
      </c>
      <c r="AM372" s="507">
        <v>0</v>
      </c>
      <c r="AN372" s="507">
        <v>0</v>
      </c>
      <c r="AO372" s="507">
        <f t="shared" si="447"/>
        <v>0</v>
      </c>
      <c r="AP372" s="507">
        <f t="shared" si="448"/>
        <v>0</v>
      </c>
      <c r="AQ372" s="508">
        <f t="shared" si="394"/>
        <v>0</v>
      </c>
      <c r="AR372" s="505">
        <f t="shared" si="449"/>
        <v>560638</v>
      </c>
      <c r="AS372" s="492">
        <f t="shared" si="450"/>
        <v>412841</v>
      </c>
      <c r="AT372" s="492">
        <f t="shared" si="451"/>
        <v>0</v>
      </c>
      <c r="AU372" s="492">
        <f t="shared" si="452"/>
        <v>0</v>
      </c>
      <c r="AV372" s="492">
        <f t="shared" si="453"/>
        <v>139540</v>
      </c>
      <c r="AW372" s="492">
        <f t="shared" si="453"/>
        <v>8257</v>
      </c>
      <c r="AX372" s="492">
        <f t="shared" si="454"/>
        <v>0</v>
      </c>
      <c r="AY372" s="507">
        <f t="shared" si="455"/>
        <v>1</v>
      </c>
      <c r="AZ372" s="507">
        <f t="shared" si="456"/>
        <v>1</v>
      </c>
      <c r="BA372" s="508">
        <f t="shared" si="456"/>
        <v>0</v>
      </c>
    </row>
    <row r="373" spans="1:53" ht="14.1" customHeight="1" x14ac:dyDescent="0.2">
      <c r="A373" s="591">
        <v>76</v>
      </c>
      <c r="B373" s="592">
        <v>2461</v>
      </c>
      <c r="C373" s="593">
        <v>600079805</v>
      </c>
      <c r="D373" s="592">
        <v>72741724</v>
      </c>
      <c r="E373" s="594" t="s">
        <v>245</v>
      </c>
      <c r="F373" s="591">
        <v>3143</v>
      </c>
      <c r="G373" s="210" t="s">
        <v>150</v>
      </c>
      <c r="H373" s="595" t="s">
        <v>82</v>
      </c>
      <c r="I373" s="501">
        <v>12640</v>
      </c>
      <c r="J373" s="502">
        <v>8910</v>
      </c>
      <c r="K373" s="481">
        <v>0</v>
      </c>
      <c r="L373" s="481">
        <v>0</v>
      </c>
      <c r="M373" s="481">
        <v>3012</v>
      </c>
      <c r="N373" s="502">
        <v>178</v>
      </c>
      <c r="O373" s="502">
        <v>540</v>
      </c>
      <c r="P373" s="418">
        <v>0.04</v>
      </c>
      <c r="Q373" s="503">
        <v>0</v>
      </c>
      <c r="R373" s="504">
        <v>0.04</v>
      </c>
      <c r="S373" s="505">
        <v>0</v>
      </c>
      <c r="T373" s="492">
        <v>0</v>
      </c>
      <c r="U373" s="492">
        <v>0</v>
      </c>
      <c r="V373" s="492">
        <v>0</v>
      </c>
      <c r="W373" s="492">
        <f t="shared" si="443"/>
        <v>0</v>
      </c>
      <c r="X373" s="492">
        <v>0</v>
      </c>
      <c r="Y373" s="492">
        <v>0</v>
      </c>
      <c r="Z373" s="492">
        <f t="shared" si="444"/>
        <v>0</v>
      </c>
      <c r="AA373" s="492">
        <f t="shared" si="445"/>
        <v>0</v>
      </c>
      <c r="AB373" s="179">
        <f t="shared" si="391"/>
        <v>0</v>
      </c>
      <c r="AC373" s="755">
        <f t="shared" si="446"/>
        <v>0</v>
      </c>
      <c r="AD373" s="492">
        <v>0</v>
      </c>
      <c r="AE373" s="492">
        <v>0</v>
      </c>
      <c r="AF373" s="492">
        <f t="shared" si="392"/>
        <v>0</v>
      </c>
      <c r="AG373" s="492">
        <f t="shared" si="393"/>
        <v>0</v>
      </c>
      <c r="AH373" s="507">
        <v>0</v>
      </c>
      <c r="AI373" s="507">
        <v>0</v>
      </c>
      <c r="AJ373" s="507">
        <v>0</v>
      </c>
      <c r="AK373" s="507">
        <v>0</v>
      </c>
      <c r="AL373" s="507">
        <v>0</v>
      </c>
      <c r="AM373" s="507">
        <v>0</v>
      </c>
      <c r="AN373" s="507">
        <v>0</v>
      </c>
      <c r="AO373" s="507">
        <f t="shared" si="447"/>
        <v>0</v>
      </c>
      <c r="AP373" s="507">
        <f t="shared" si="448"/>
        <v>0</v>
      </c>
      <c r="AQ373" s="508">
        <f t="shared" si="394"/>
        <v>0</v>
      </c>
      <c r="AR373" s="505">
        <f t="shared" si="449"/>
        <v>12640</v>
      </c>
      <c r="AS373" s="492">
        <f t="shared" si="450"/>
        <v>8910</v>
      </c>
      <c r="AT373" s="492">
        <f t="shared" si="451"/>
        <v>0</v>
      </c>
      <c r="AU373" s="492">
        <f t="shared" si="452"/>
        <v>0</v>
      </c>
      <c r="AV373" s="492">
        <f t="shared" si="453"/>
        <v>3012</v>
      </c>
      <c r="AW373" s="492">
        <f t="shared" si="453"/>
        <v>178</v>
      </c>
      <c r="AX373" s="492">
        <f t="shared" si="454"/>
        <v>540</v>
      </c>
      <c r="AY373" s="507">
        <f t="shared" si="455"/>
        <v>0.04</v>
      </c>
      <c r="AZ373" s="507">
        <f t="shared" si="456"/>
        <v>0</v>
      </c>
      <c r="BA373" s="508">
        <f t="shared" si="456"/>
        <v>0.04</v>
      </c>
    </row>
    <row r="374" spans="1:53" ht="14.1" customHeight="1" x14ac:dyDescent="0.2">
      <c r="A374" s="182">
        <v>76</v>
      </c>
      <c r="B374" s="180">
        <v>2461</v>
      </c>
      <c r="C374" s="181">
        <v>600079805</v>
      </c>
      <c r="D374" s="180">
        <v>72741724</v>
      </c>
      <c r="E374" s="584" t="s">
        <v>246</v>
      </c>
      <c r="F374" s="182"/>
      <c r="G374" s="584"/>
      <c r="H374" s="585"/>
      <c r="I374" s="586">
        <v>5179942</v>
      </c>
      <c r="J374" s="587">
        <v>3732790</v>
      </c>
      <c r="K374" s="587">
        <v>30664</v>
      </c>
      <c r="L374" s="587">
        <v>2664</v>
      </c>
      <c r="M374" s="587">
        <v>1271147</v>
      </c>
      <c r="N374" s="587">
        <v>74655</v>
      </c>
      <c r="O374" s="587">
        <v>70686</v>
      </c>
      <c r="P374" s="588">
        <v>8.748899999999999</v>
      </c>
      <c r="Q374" s="588">
        <v>5.8216000000000001</v>
      </c>
      <c r="R374" s="590">
        <v>2.9273000000000002</v>
      </c>
      <c r="S374" s="589">
        <f t="shared" ref="S374:BA374" si="457">SUM(S368:S373)</f>
        <v>0</v>
      </c>
      <c r="T374" s="587">
        <f t="shared" si="457"/>
        <v>0</v>
      </c>
      <c r="U374" s="587">
        <f t="shared" si="457"/>
        <v>2738</v>
      </c>
      <c r="V374" s="587">
        <f t="shared" si="457"/>
        <v>0</v>
      </c>
      <c r="W374" s="587">
        <f t="shared" si="457"/>
        <v>2738</v>
      </c>
      <c r="X374" s="587">
        <f t="shared" si="457"/>
        <v>0</v>
      </c>
      <c r="Y374" s="587">
        <f t="shared" si="457"/>
        <v>0</v>
      </c>
      <c r="Z374" s="587">
        <f t="shared" si="457"/>
        <v>0</v>
      </c>
      <c r="AA374" s="587">
        <f t="shared" si="457"/>
        <v>2738</v>
      </c>
      <c r="AB374" s="587">
        <f t="shared" si="457"/>
        <v>925</v>
      </c>
      <c r="AC374" s="589">
        <f t="shared" si="457"/>
        <v>55</v>
      </c>
      <c r="AD374" s="587">
        <f t="shared" si="457"/>
        <v>0</v>
      </c>
      <c r="AE374" s="587">
        <f t="shared" si="457"/>
        <v>0</v>
      </c>
      <c r="AF374" s="587">
        <f t="shared" si="457"/>
        <v>0</v>
      </c>
      <c r="AG374" s="587">
        <f t="shared" si="457"/>
        <v>3718</v>
      </c>
      <c r="AH374" s="588">
        <f t="shared" si="457"/>
        <v>0</v>
      </c>
      <c r="AI374" s="588">
        <f t="shared" si="457"/>
        <v>0</v>
      </c>
      <c r="AJ374" s="588">
        <f t="shared" si="457"/>
        <v>0</v>
      </c>
      <c r="AK374" s="588">
        <f t="shared" ref="AK374:AL374" si="458">SUM(AK368:AK373)</f>
        <v>0</v>
      </c>
      <c r="AL374" s="588">
        <f t="shared" si="458"/>
        <v>0.01</v>
      </c>
      <c r="AM374" s="588">
        <f t="shared" si="457"/>
        <v>0</v>
      </c>
      <c r="AN374" s="588">
        <f t="shared" si="457"/>
        <v>0</v>
      </c>
      <c r="AO374" s="588">
        <f t="shared" si="457"/>
        <v>0</v>
      </c>
      <c r="AP374" s="588">
        <f t="shared" si="457"/>
        <v>0.01</v>
      </c>
      <c r="AQ374" s="590">
        <f t="shared" si="457"/>
        <v>0.01</v>
      </c>
      <c r="AR374" s="589">
        <f t="shared" si="457"/>
        <v>5183660</v>
      </c>
      <c r="AS374" s="587">
        <f t="shared" si="457"/>
        <v>3735528</v>
      </c>
      <c r="AT374" s="587">
        <f t="shared" si="457"/>
        <v>30664</v>
      </c>
      <c r="AU374" s="587">
        <f t="shared" si="457"/>
        <v>2664</v>
      </c>
      <c r="AV374" s="587">
        <f t="shared" si="457"/>
        <v>1272072</v>
      </c>
      <c r="AW374" s="587">
        <f t="shared" si="457"/>
        <v>74710</v>
      </c>
      <c r="AX374" s="587">
        <f t="shared" si="457"/>
        <v>70686</v>
      </c>
      <c r="AY374" s="588">
        <f t="shared" si="457"/>
        <v>8.7588999999999988</v>
      </c>
      <c r="AZ374" s="588">
        <f t="shared" si="457"/>
        <v>5.8216000000000001</v>
      </c>
      <c r="BA374" s="590">
        <f t="shared" si="457"/>
        <v>2.9373000000000005</v>
      </c>
    </row>
    <row r="375" spans="1:53" ht="14.1" customHeight="1" x14ac:dyDescent="0.2">
      <c r="A375" s="591">
        <v>77</v>
      </c>
      <c r="B375" s="592">
        <v>2460</v>
      </c>
      <c r="C375" s="593">
        <v>600079783</v>
      </c>
      <c r="D375" s="592">
        <v>72741643</v>
      </c>
      <c r="E375" s="594" t="s">
        <v>247</v>
      </c>
      <c r="F375" s="591">
        <v>3113</v>
      </c>
      <c r="G375" s="594" t="s">
        <v>148</v>
      </c>
      <c r="H375" s="595" t="s">
        <v>86</v>
      </c>
      <c r="I375" s="501">
        <v>40939668</v>
      </c>
      <c r="J375" s="417">
        <v>28876170</v>
      </c>
      <c r="K375" s="526">
        <v>284130</v>
      </c>
      <c r="L375" s="526">
        <v>284130</v>
      </c>
      <c r="M375" s="481">
        <v>9760145</v>
      </c>
      <c r="N375" s="502">
        <v>577523</v>
      </c>
      <c r="O375" s="417">
        <v>1441700</v>
      </c>
      <c r="P375" s="418">
        <v>55.350699999999996</v>
      </c>
      <c r="Q375" s="422">
        <v>42.045099999999998</v>
      </c>
      <c r="R375" s="692">
        <v>13.3056</v>
      </c>
      <c r="S375" s="505">
        <v>0</v>
      </c>
      <c r="T375" s="492">
        <v>0</v>
      </c>
      <c r="U375" s="492">
        <v>81579</v>
      </c>
      <c r="V375" s="492">
        <v>0</v>
      </c>
      <c r="W375" s="492">
        <f>SUM(S375:V375)</f>
        <v>81579</v>
      </c>
      <c r="X375" s="492">
        <v>0</v>
      </c>
      <c r="Y375" s="492">
        <v>0</v>
      </c>
      <c r="Z375" s="492">
        <f>SUM(X375:Y375)</f>
        <v>0</v>
      </c>
      <c r="AA375" s="492">
        <f>W375+Z375</f>
        <v>81579</v>
      </c>
      <c r="AB375" s="179">
        <f t="shared" si="391"/>
        <v>27574</v>
      </c>
      <c r="AC375" s="755">
        <f>ROUND(W375*2%,0)</f>
        <v>1632</v>
      </c>
      <c r="AD375" s="492">
        <v>0</v>
      </c>
      <c r="AE375" s="492">
        <v>0</v>
      </c>
      <c r="AF375" s="492">
        <f t="shared" si="392"/>
        <v>0</v>
      </c>
      <c r="AG375" s="492">
        <f t="shared" si="393"/>
        <v>110785</v>
      </c>
      <c r="AH375" s="507">
        <v>0</v>
      </c>
      <c r="AI375" s="507">
        <v>0</v>
      </c>
      <c r="AJ375" s="507">
        <v>0</v>
      </c>
      <c r="AK375" s="507">
        <v>0.14000000000000001</v>
      </c>
      <c r="AL375" s="507">
        <v>0</v>
      </c>
      <c r="AM375" s="507">
        <v>0</v>
      </c>
      <c r="AN375" s="507">
        <v>0</v>
      </c>
      <c r="AO375" s="507">
        <f>AH375+AJ375+AK375+AM375</f>
        <v>0.14000000000000001</v>
      </c>
      <c r="AP375" s="507">
        <f>AI375+AL375+AN375</f>
        <v>0</v>
      </c>
      <c r="AQ375" s="508">
        <f t="shared" si="394"/>
        <v>0.14000000000000001</v>
      </c>
      <c r="AR375" s="505">
        <f>I375+AG375</f>
        <v>41050453</v>
      </c>
      <c r="AS375" s="492">
        <f>J375+W375</f>
        <v>28957749</v>
      </c>
      <c r="AT375" s="492">
        <f>K375+Z375</f>
        <v>284130</v>
      </c>
      <c r="AU375" s="492">
        <f>L375</f>
        <v>284130</v>
      </c>
      <c r="AV375" s="492">
        <f t="shared" ref="AV375:AW379" si="459">M375+AB375</f>
        <v>9787719</v>
      </c>
      <c r="AW375" s="492">
        <f t="shared" si="459"/>
        <v>579155</v>
      </c>
      <c r="AX375" s="492">
        <f>O375+AF375</f>
        <v>1441700</v>
      </c>
      <c r="AY375" s="507">
        <f>P375+AQ375</f>
        <v>55.490699999999997</v>
      </c>
      <c r="AZ375" s="507">
        <f t="shared" ref="AZ375:BA379" si="460">Q375+AO375</f>
        <v>42.185099999999998</v>
      </c>
      <c r="BA375" s="508">
        <f t="shared" si="460"/>
        <v>13.3056</v>
      </c>
    </row>
    <row r="376" spans="1:53" ht="14.1" customHeight="1" x14ac:dyDescent="0.2">
      <c r="A376" s="591">
        <v>77</v>
      </c>
      <c r="B376" s="592">
        <v>2460</v>
      </c>
      <c r="C376" s="593">
        <v>600079783</v>
      </c>
      <c r="D376" s="592">
        <v>72741643</v>
      </c>
      <c r="E376" s="594" t="s">
        <v>247</v>
      </c>
      <c r="F376" s="591">
        <v>3113</v>
      </c>
      <c r="G376" s="509" t="s">
        <v>87</v>
      </c>
      <c r="H376" s="595" t="s">
        <v>86</v>
      </c>
      <c r="I376" s="501">
        <v>238378</v>
      </c>
      <c r="J376" s="417">
        <v>175536</v>
      </c>
      <c r="K376" s="526">
        <v>0</v>
      </c>
      <c r="L376" s="526">
        <v>0</v>
      </c>
      <c r="M376" s="481">
        <v>59331</v>
      </c>
      <c r="N376" s="502">
        <v>3511</v>
      </c>
      <c r="O376" s="502">
        <v>0</v>
      </c>
      <c r="P376" s="418">
        <v>0.5</v>
      </c>
      <c r="Q376" s="422">
        <v>0.5</v>
      </c>
      <c r="R376" s="504">
        <v>0</v>
      </c>
      <c r="S376" s="505">
        <v>0</v>
      </c>
      <c r="T376" s="492">
        <v>0</v>
      </c>
      <c r="U376" s="492">
        <v>0</v>
      </c>
      <c r="V376" s="492">
        <v>0</v>
      </c>
      <c r="W376" s="492">
        <f>SUM(S376:V376)</f>
        <v>0</v>
      </c>
      <c r="X376" s="492">
        <v>0</v>
      </c>
      <c r="Y376" s="492">
        <v>0</v>
      </c>
      <c r="Z376" s="492">
        <f>SUM(X376:Y376)</f>
        <v>0</v>
      </c>
      <c r="AA376" s="492">
        <f>W376+Z376</f>
        <v>0</v>
      </c>
      <c r="AB376" s="179">
        <f t="shared" si="391"/>
        <v>0</v>
      </c>
      <c r="AC376" s="755">
        <f>ROUND(W376*2%,0)</f>
        <v>0</v>
      </c>
      <c r="AD376" s="492">
        <v>0</v>
      </c>
      <c r="AE376" s="492">
        <v>0</v>
      </c>
      <c r="AF376" s="492">
        <f t="shared" si="392"/>
        <v>0</v>
      </c>
      <c r="AG376" s="492">
        <f t="shared" si="393"/>
        <v>0</v>
      </c>
      <c r="AH376" s="507">
        <v>0</v>
      </c>
      <c r="AI376" s="507">
        <v>0</v>
      </c>
      <c r="AJ376" s="507">
        <v>0</v>
      </c>
      <c r="AK376" s="507">
        <v>0</v>
      </c>
      <c r="AL376" s="507">
        <v>0</v>
      </c>
      <c r="AM376" s="507">
        <v>0</v>
      </c>
      <c r="AN376" s="507">
        <v>0</v>
      </c>
      <c r="AO376" s="507">
        <f>AH376+AJ376+AK376+AM376</f>
        <v>0</v>
      </c>
      <c r="AP376" s="507">
        <f>AI376+AL376+AN376</f>
        <v>0</v>
      </c>
      <c r="AQ376" s="508">
        <f t="shared" si="394"/>
        <v>0</v>
      </c>
      <c r="AR376" s="505">
        <f>I376+AG376</f>
        <v>238378</v>
      </c>
      <c r="AS376" s="492">
        <f>J376+W376</f>
        <v>175536</v>
      </c>
      <c r="AT376" s="492">
        <f>K376+Z376</f>
        <v>0</v>
      </c>
      <c r="AU376" s="492">
        <f>L376</f>
        <v>0</v>
      </c>
      <c r="AV376" s="492">
        <f t="shared" si="459"/>
        <v>59331</v>
      </c>
      <c r="AW376" s="492">
        <f t="shared" si="459"/>
        <v>3511</v>
      </c>
      <c r="AX376" s="492">
        <f>O376+AF376</f>
        <v>0</v>
      </c>
      <c r="AY376" s="507">
        <f>P376+AQ376</f>
        <v>0.5</v>
      </c>
      <c r="AZ376" s="507">
        <f t="shared" si="460"/>
        <v>0.5</v>
      </c>
      <c r="BA376" s="508">
        <f t="shared" si="460"/>
        <v>0</v>
      </c>
    </row>
    <row r="377" spans="1:53" ht="14.1" customHeight="1" x14ac:dyDescent="0.2">
      <c r="A377" s="591">
        <v>77</v>
      </c>
      <c r="B377" s="592">
        <v>2460</v>
      </c>
      <c r="C377" s="593">
        <v>600079783</v>
      </c>
      <c r="D377" s="592">
        <v>72741643</v>
      </c>
      <c r="E377" s="594" t="s">
        <v>247</v>
      </c>
      <c r="F377" s="591">
        <v>3113</v>
      </c>
      <c r="G377" s="210" t="s">
        <v>91</v>
      </c>
      <c r="H377" s="595" t="s">
        <v>82</v>
      </c>
      <c r="I377" s="501">
        <v>697833</v>
      </c>
      <c r="J377" s="502">
        <v>513868</v>
      </c>
      <c r="K377" s="481">
        <v>0</v>
      </c>
      <c r="L377" s="481">
        <v>0</v>
      </c>
      <c r="M377" s="481">
        <v>173687</v>
      </c>
      <c r="N377" s="502">
        <v>10278</v>
      </c>
      <c r="O377" s="502">
        <v>0</v>
      </c>
      <c r="P377" s="418">
        <v>1.42</v>
      </c>
      <c r="Q377" s="503">
        <v>1.42</v>
      </c>
      <c r="R377" s="504">
        <v>0</v>
      </c>
      <c r="S377" s="505">
        <v>0</v>
      </c>
      <c r="T377" s="492">
        <v>5670</v>
      </c>
      <c r="U377" s="492">
        <v>0</v>
      </c>
      <c r="V377" s="492">
        <v>0</v>
      </c>
      <c r="W377" s="492">
        <f>SUM(S377:V377)</f>
        <v>5670</v>
      </c>
      <c r="X377" s="492">
        <v>0</v>
      </c>
      <c r="Y377" s="492">
        <v>0</v>
      </c>
      <c r="Z377" s="492">
        <f>SUM(X377:Y377)</f>
        <v>0</v>
      </c>
      <c r="AA377" s="492">
        <f>W377+Z377</f>
        <v>5670</v>
      </c>
      <c r="AB377" s="179">
        <f t="shared" si="391"/>
        <v>1916</v>
      </c>
      <c r="AC377" s="755">
        <f>ROUND(W377*2%,0)</f>
        <v>113</v>
      </c>
      <c r="AD377" s="492">
        <v>0</v>
      </c>
      <c r="AE377" s="492">
        <v>0</v>
      </c>
      <c r="AF377" s="492">
        <f t="shared" si="392"/>
        <v>0</v>
      </c>
      <c r="AG377" s="492">
        <f t="shared" si="393"/>
        <v>7699</v>
      </c>
      <c r="AH377" s="507">
        <v>0</v>
      </c>
      <c r="AI377" s="507">
        <v>0</v>
      </c>
      <c r="AJ377" s="507">
        <v>0.01</v>
      </c>
      <c r="AK377" s="507">
        <v>0</v>
      </c>
      <c r="AL377" s="507">
        <v>0</v>
      </c>
      <c r="AM377" s="507">
        <v>0</v>
      </c>
      <c r="AN377" s="507">
        <v>0</v>
      </c>
      <c r="AO377" s="507">
        <f>AH377+AJ377+AK377+AM377</f>
        <v>0.01</v>
      </c>
      <c r="AP377" s="507">
        <f>AI377+AL377+AN377</f>
        <v>0</v>
      </c>
      <c r="AQ377" s="508">
        <f t="shared" si="394"/>
        <v>0.01</v>
      </c>
      <c r="AR377" s="505">
        <f>I377+AG377</f>
        <v>705532</v>
      </c>
      <c r="AS377" s="492">
        <f>J377+W377</f>
        <v>519538</v>
      </c>
      <c r="AT377" s="492">
        <f>K377+Z377</f>
        <v>0</v>
      </c>
      <c r="AU377" s="492">
        <f>L377</f>
        <v>0</v>
      </c>
      <c r="AV377" s="492">
        <f t="shared" si="459"/>
        <v>175603</v>
      </c>
      <c r="AW377" s="492">
        <f t="shared" si="459"/>
        <v>10391</v>
      </c>
      <c r="AX377" s="492">
        <f>O377+AF377</f>
        <v>0</v>
      </c>
      <c r="AY377" s="507">
        <f>P377+AQ377</f>
        <v>1.43</v>
      </c>
      <c r="AZ377" s="507">
        <f t="shared" si="460"/>
        <v>1.43</v>
      </c>
      <c r="BA377" s="508">
        <f t="shared" si="460"/>
        <v>0</v>
      </c>
    </row>
    <row r="378" spans="1:53" ht="14.1" customHeight="1" x14ac:dyDescent="0.2">
      <c r="A378" s="591">
        <v>77</v>
      </c>
      <c r="B378" s="592">
        <v>2460</v>
      </c>
      <c r="C378" s="593">
        <v>600079783</v>
      </c>
      <c r="D378" s="592">
        <v>72741643</v>
      </c>
      <c r="E378" s="594" t="s">
        <v>247</v>
      </c>
      <c r="F378" s="591">
        <v>3143</v>
      </c>
      <c r="G378" s="210" t="s">
        <v>149</v>
      </c>
      <c r="H378" s="595" t="s">
        <v>86</v>
      </c>
      <c r="I378" s="501">
        <v>2760126</v>
      </c>
      <c r="J378" s="417">
        <v>2032493</v>
      </c>
      <c r="K378" s="526">
        <v>0</v>
      </c>
      <c r="L378" s="526">
        <v>0</v>
      </c>
      <c r="M378" s="481">
        <v>686983</v>
      </c>
      <c r="N378" s="502">
        <v>40650</v>
      </c>
      <c r="O378" s="502">
        <v>0</v>
      </c>
      <c r="P378" s="418">
        <v>4.3213999999999997</v>
      </c>
      <c r="Q378" s="422">
        <v>4.3213999999999997</v>
      </c>
      <c r="R378" s="504">
        <v>0</v>
      </c>
      <c r="S378" s="505">
        <v>0</v>
      </c>
      <c r="T378" s="492">
        <v>0</v>
      </c>
      <c r="U378" s="492">
        <v>0</v>
      </c>
      <c r="V378" s="492">
        <v>0</v>
      </c>
      <c r="W378" s="492">
        <f>SUM(S378:V378)</f>
        <v>0</v>
      </c>
      <c r="X378" s="492">
        <v>0</v>
      </c>
      <c r="Y378" s="492">
        <v>0</v>
      </c>
      <c r="Z378" s="492">
        <f>SUM(X378:Y378)</f>
        <v>0</v>
      </c>
      <c r="AA378" s="492">
        <f>W378+Z378</f>
        <v>0</v>
      </c>
      <c r="AB378" s="179">
        <f t="shared" si="391"/>
        <v>0</v>
      </c>
      <c r="AC378" s="755">
        <f>ROUND(W378*2%,0)</f>
        <v>0</v>
      </c>
      <c r="AD378" s="492">
        <v>0</v>
      </c>
      <c r="AE378" s="492">
        <v>0</v>
      </c>
      <c r="AF378" s="492">
        <f t="shared" si="392"/>
        <v>0</v>
      </c>
      <c r="AG378" s="492">
        <f t="shared" si="393"/>
        <v>0</v>
      </c>
      <c r="AH378" s="507">
        <v>0</v>
      </c>
      <c r="AI378" s="507">
        <v>0</v>
      </c>
      <c r="AJ378" s="507">
        <v>0</v>
      </c>
      <c r="AK378" s="507">
        <v>0</v>
      </c>
      <c r="AL378" s="507">
        <v>0</v>
      </c>
      <c r="AM378" s="507">
        <v>0</v>
      </c>
      <c r="AN378" s="507">
        <v>0</v>
      </c>
      <c r="AO378" s="507">
        <f>AH378+AJ378+AK378+AM378</f>
        <v>0</v>
      </c>
      <c r="AP378" s="507">
        <f>AI378+AL378+AN378</f>
        <v>0</v>
      </c>
      <c r="AQ378" s="508">
        <f t="shared" si="394"/>
        <v>0</v>
      </c>
      <c r="AR378" s="505">
        <f>I378+AG378</f>
        <v>2760126</v>
      </c>
      <c r="AS378" s="492">
        <f>J378+W378</f>
        <v>2032493</v>
      </c>
      <c r="AT378" s="492">
        <f>K378+Z378</f>
        <v>0</v>
      </c>
      <c r="AU378" s="492">
        <f>L378</f>
        <v>0</v>
      </c>
      <c r="AV378" s="492">
        <f t="shared" si="459"/>
        <v>686983</v>
      </c>
      <c r="AW378" s="492">
        <f t="shared" si="459"/>
        <v>40650</v>
      </c>
      <c r="AX378" s="492">
        <f>O378+AF378</f>
        <v>0</v>
      </c>
      <c r="AY378" s="507">
        <f>P378+AQ378</f>
        <v>4.3213999999999997</v>
      </c>
      <c r="AZ378" s="507">
        <f t="shared" si="460"/>
        <v>4.3213999999999997</v>
      </c>
      <c r="BA378" s="508">
        <f t="shared" si="460"/>
        <v>0</v>
      </c>
    </row>
    <row r="379" spans="1:53" ht="14.1" customHeight="1" x14ac:dyDescent="0.2">
      <c r="A379" s="591">
        <v>77</v>
      </c>
      <c r="B379" s="592">
        <v>2460</v>
      </c>
      <c r="C379" s="593">
        <v>600079783</v>
      </c>
      <c r="D379" s="592">
        <v>72741643</v>
      </c>
      <c r="E379" s="594" t="s">
        <v>247</v>
      </c>
      <c r="F379" s="591">
        <v>3143</v>
      </c>
      <c r="G379" s="210" t="s">
        <v>150</v>
      </c>
      <c r="H379" s="595" t="s">
        <v>82</v>
      </c>
      <c r="I379" s="501">
        <v>89883</v>
      </c>
      <c r="J379" s="502">
        <v>63360</v>
      </c>
      <c r="K379" s="481">
        <v>0</v>
      </c>
      <c r="L379" s="481">
        <v>0</v>
      </c>
      <c r="M379" s="481">
        <v>21416</v>
      </c>
      <c r="N379" s="502">
        <v>1267</v>
      </c>
      <c r="O379" s="502">
        <v>3840</v>
      </c>
      <c r="P379" s="418">
        <v>0.27</v>
      </c>
      <c r="Q379" s="503">
        <v>0</v>
      </c>
      <c r="R379" s="504">
        <v>0.27</v>
      </c>
      <c r="S379" s="505">
        <v>0</v>
      </c>
      <c r="T379" s="492">
        <v>0</v>
      </c>
      <c r="U379" s="492">
        <v>0</v>
      </c>
      <c r="V379" s="492">
        <v>0</v>
      </c>
      <c r="W379" s="492">
        <f>SUM(S379:V379)</f>
        <v>0</v>
      </c>
      <c r="X379" s="492">
        <v>0</v>
      </c>
      <c r="Y379" s="492">
        <v>0</v>
      </c>
      <c r="Z379" s="492">
        <f>SUM(X379:Y379)</f>
        <v>0</v>
      </c>
      <c r="AA379" s="492">
        <f>W379+Z379</f>
        <v>0</v>
      </c>
      <c r="AB379" s="179">
        <f t="shared" si="391"/>
        <v>0</v>
      </c>
      <c r="AC379" s="755">
        <f>ROUND(W379*2%,0)</f>
        <v>0</v>
      </c>
      <c r="AD379" s="492">
        <v>0</v>
      </c>
      <c r="AE379" s="492">
        <v>0</v>
      </c>
      <c r="AF379" s="492">
        <f t="shared" si="392"/>
        <v>0</v>
      </c>
      <c r="AG379" s="492">
        <f t="shared" si="393"/>
        <v>0</v>
      </c>
      <c r="AH379" s="507">
        <v>0</v>
      </c>
      <c r="AI379" s="507">
        <v>0</v>
      </c>
      <c r="AJ379" s="507">
        <v>0</v>
      </c>
      <c r="AK379" s="507">
        <v>0</v>
      </c>
      <c r="AL379" s="507">
        <v>0</v>
      </c>
      <c r="AM379" s="507">
        <v>0</v>
      </c>
      <c r="AN379" s="507">
        <v>0</v>
      </c>
      <c r="AO379" s="507">
        <f>AH379+AJ379+AK379+AM379</f>
        <v>0</v>
      </c>
      <c r="AP379" s="507">
        <f>AI379+AL379+AN379</f>
        <v>0</v>
      </c>
      <c r="AQ379" s="508">
        <f t="shared" si="394"/>
        <v>0</v>
      </c>
      <c r="AR379" s="505">
        <f>I379+AG379</f>
        <v>89883</v>
      </c>
      <c r="AS379" s="492">
        <f>J379+W379</f>
        <v>63360</v>
      </c>
      <c r="AT379" s="492">
        <f>K379+Z379</f>
        <v>0</v>
      </c>
      <c r="AU379" s="492">
        <f>L379</f>
        <v>0</v>
      </c>
      <c r="AV379" s="492">
        <f t="shared" si="459"/>
        <v>21416</v>
      </c>
      <c r="AW379" s="492">
        <f t="shared" si="459"/>
        <v>1267</v>
      </c>
      <c r="AX379" s="492">
        <f>O379+AF379</f>
        <v>3840</v>
      </c>
      <c r="AY379" s="507">
        <f>P379+AQ379</f>
        <v>0.27</v>
      </c>
      <c r="AZ379" s="507">
        <f t="shared" si="460"/>
        <v>0</v>
      </c>
      <c r="BA379" s="508">
        <f t="shared" si="460"/>
        <v>0.27</v>
      </c>
    </row>
    <row r="380" spans="1:53" ht="14.1" customHeight="1" x14ac:dyDescent="0.2">
      <c r="A380" s="182">
        <v>77</v>
      </c>
      <c r="B380" s="180">
        <v>2460</v>
      </c>
      <c r="C380" s="181">
        <v>600079783</v>
      </c>
      <c r="D380" s="180">
        <v>72741643</v>
      </c>
      <c r="E380" s="584" t="s">
        <v>248</v>
      </c>
      <c r="F380" s="182"/>
      <c r="G380" s="584"/>
      <c r="H380" s="585"/>
      <c r="I380" s="586">
        <v>44725888</v>
      </c>
      <c r="J380" s="587">
        <v>31661427</v>
      </c>
      <c r="K380" s="587">
        <v>284130</v>
      </c>
      <c r="L380" s="587">
        <v>284130</v>
      </c>
      <c r="M380" s="587">
        <v>10701562</v>
      </c>
      <c r="N380" s="587">
        <v>633229</v>
      </c>
      <c r="O380" s="587">
        <v>1445540</v>
      </c>
      <c r="P380" s="588">
        <v>61.862099999999998</v>
      </c>
      <c r="Q380" s="588">
        <v>48.286499999999997</v>
      </c>
      <c r="R380" s="590">
        <v>13.5756</v>
      </c>
      <c r="S380" s="589">
        <f t="shared" ref="S380:BA380" si="461">SUM(S375:S379)</f>
        <v>0</v>
      </c>
      <c r="T380" s="587">
        <f t="shared" si="461"/>
        <v>5670</v>
      </c>
      <c r="U380" s="587">
        <f t="shared" si="461"/>
        <v>81579</v>
      </c>
      <c r="V380" s="587">
        <f t="shared" si="461"/>
        <v>0</v>
      </c>
      <c r="W380" s="587">
        <f t="shared" si="461"/>
        <v>87249</v>
      </c>
      <c r="X380" s="587">
        <f t="shared" si="461"/>
        <v>0</v>
      </c>
      <c r="Y380" s="587">
        <f t="shared" si="461"/>
        <v>0</v>
      </c>
      <c r="Z380" s="587">
        <f t="shared" si="461"/>
        <v>0</v>
      </c>
      <c r="AA380" s="587">
        <f t="shared" si="461"/>
        <v>87249</v>
      </c>
      <c r="AB380" s="587">
        <f t="shared" si="461"/>
        <v>29490</v>
      </c>
      <c r="AC380" s="589">
        <f t="shared" si="461"/>
        <v>1745</v>
      </c>
      <c r="AD380" s="587">
        <f t="shared" si="461"/>
        <v>0</v>
      </c>
      <c r="AE380" s="587">
        <f t="shared" si="461"/>
        <v>0</v>
      </c>
      <c r="AF380" s="587">
        <f t="shared" si="461"/>
        <v>0</v>
      </c>
      <c r="AG380" s="587">
        <f t="shared" si="461"/>
        <v>118484</v>
      </c>
      <c r="AH380" s="588">
        <f t="shared" si="461"/>
        <v>0</v>
      </c>
      <c r="AI380" s="588">
        <f t="shared" si="461"/>
        <v>0</v>
      </c>
      <c r="AJ380" s="588">
        <f t="shared" si="461"/>
        <v>0.01</v>
      </c>
      <c r="AK380" s="588">
        <f t="shared" ref="AK380:AL380" si="462">SUM(AK375:AK379)</f>
        <v>0.14000000000000001</v>
      </c>
      <c r="AL380" s="588">
        <f t="shared" si="462"/>
        <v>0</v>
      </c>
      <c r="AM380" s="588">
        <f t="shared" si="461"/>
        <v>0</v>
      </c>
      <c r="AN380" s="588">
        <f t="shared" si="461"/>
        <v>0</v>
      </c>
      <c r="AO380" s="588">
        <f t="shared" si="461"/>
        <v>0.15000000000000002</v>
      </c>
      <c r="AP380" s="588">
        <f t="shared" si="461"/>
        <v>0</v>
      </c>
      <c r="AQ380" s="590">
        <f t="shared" si="461"/>
        <v>0.15000000000000002</v>
      </c>
      <c r="AR380" s="589">
        <f t="shared" si="461"/>
        <v>44844372</v>
      </c>
      <c r="AS380" s="587">
        <f t="shared" si="461"/>
        <v>31748676</v>
      </c>
      <c r="AT380" s="587">
        <f t="shared" si="461"/>
        <v>284130</v>
      </c>
      <c r="AU380" s="587">
        <f t="shared" si="461"/>
        <v>284130</v>
      </c>
      <c r="AV380" s="587">
        <f t="shared" si="461"/>
        <v>10731052</v>
      </c>
      <c r="AW380" s="587">
        <f t="shared" si="461"/>
        <v>634974</v>
      </c>
      <c r="AX380" s="587">
        <f t="shared" si="461"/>
        <v>1445540</v>
      </c>
      <c r="AY380" s="588">
        <f t="shared" si="461"/>
        <v>62.012099999999997</v>
      </c>
      <c r="AZ380" s="588">
        <f t="shared" si="461"/>
        <v>48.436499999999995</v>
      </c>
      <c r="BA380" s="590">
        <f t="shared" si="461"/>
        <v>13.5756</v>
      </c>
    </row>
    <row r="381" spans="1:53" ht="14.1" customHeight="1" x14ac:dyDescent="0.2">
      <c r="A381" s="591">
        <v>78</v>
      </c>
      <c r="B381" s="592">
        <v>2324</v>
      </c>
      <c r="C381" s="593">
        <v>600074030</v>
      </c>
      <c r="D381" s="592">
        <v>71013083</v>
      </c>
      <c r="E381" s="594" t="s">
        <v>249</v>
      </c>
      <c r="F381" s="591">
        <v>3111</v>
      </c>
      <c r="G381" s="594" t="s">
        <v>85</v>
      </c>
      <c r="H381" s="595" t="s">
        <v>86</v>
      </c>
      <c r="I381" s="501">
        <v>10946781</v>
      </c>
      <c r="J381" s="417">
        <v>7962546</v>
      </c>
      <c r="K381" s="526">
        <v>23500</v>
      </c>
      <c r="L381" s="526">
        <v>0</v>
      </c>
      <c r="M381" s="481">
        <v>2699284</v>
      </c>
      <c r="N381" s="502">
        <v>159251</v>
      </c>
      <c r="O381" s="417">
        <v>102200</v>
      </c>
      <c r="P381" s="418">
        <v>18.884999999999998</v>
      </c>
      <c r="Q381" s="422">
        <v>14</v>
      </c>
      <c r="R381" s="692">
        <v>4.8849999999999998</v>
      </c>
      <c r="S381" s="505">
        <v>0</v>
      </c>
      <c r="T381" s="492">
        <v>0</v>
      </c>
      <c r="U381" s="492">
        <v>0</v>
      </c>
      <c r="V381" s="492">
        <v>0</v>
      </c>
      <c r="W381" s="492">
        <f>SUM(S381:V381)</f>
        <v>0</v>
      </c>
      <c r="X381" s="492">
        <v>0</v>
      </c>
      <c r="Y381" s="492">
        <v>0</v>
      </c>
      <c r="Z381" s="492">
        <f>SUM(X381:Y381)</f>
        <v>0</v>
      </c>
      <c r="AA381" s="492">
        <f>W381+Z381</f>
        <v>0</v>
      </c>
      <c r="AB381" s="179">
        <f t="shared" si="391"/>
        <v>0</v>
      </c>
      <c r="AC381" s="755">
        <f>ROUND(W381*2%,0)</f>
        <v>0</v>
      </c>
      <c r="AD381" s="492">
        <v>0</v>
      </c>
      <c r="AE381" s="492">
        <v>0</v>
      </c>
      <c r="AF381" s="492">
        <f t="shared" si="392"/>
        <v>0</v>
      </c>
      <c r="AG381" s="492">
        <f t="shared" si="393"/>
        <v>0</v>
      </c>
      <c r="AH381" s="507">
        <v>0</v>
      </c>
      <c r="AI381" s="507">
        <v>0</v>
      </c>
      <c r="AJ381" s="507">
        <v>0</v>
      </c>
      <c r="AK381" s="507">
        <v>0</v>
      </c>
      <c r="AL381" s="507">
        <v>0</v>
      </c>
      <c r="AM381" s="507">
        <v>0</v>
      </c>
      <c r="AN381" s="507">
        <v>0</v>
      </c>
      <c r="AO381" s="507">
        <f>AH381+AJ381+AK381+AM381</f>
        <v>0</v>
      </c>
      <c r="AP381" s="507">
        <f>AI381+AL381+AN381</f>
        <v>0</v>
      </c>
      <c r="AQ381" s="508">
        <f t="shared" si="394"/>
        <v>0</v>
      </c>
      <c r="AR381" s="505">
        <f>I381+AG381</f>
        <v>10946781</v>
      </c>
      <c r="AS381" s="492">
        <f>J381+W381</f>
        <v>7962546</v>
      </c>
      <c r="AT381" s="492">
        <f>K381+Z381</f>
        <v>23500</v>
      </c>
      <c r="AU381" s="492">
        <f>L381</f>
        <v>0</v>
      </c>
      <c r="AV381" s="492">
        <f t="shared" ref="AV381:AW383" si="463">M381+AB381</f>
        <v>2699284</v>
      </c>
      <c r="AW381" s="492">
        <f t="shared" si="463"/>
        <v>159251</v>
      </c>
      <c r="AX381" s="492">
        <f>O381+AF381</f>
        <v>102200</v>
      </c>
      <c r="AY381" s="507">
        <f>P381+AQ381</f>
        <v>18.884999999999998</v>
      </c>
      <c r="AZ381" s="507">
        <f t="shared" ref="AZ381:BA383" si="464">Q381+AO381</f>
        <v>14</v>
      </c>
      <c r="BA381" s="508">
        <f t="shared" si="464"/>
        <v>4.8849999999999998</v>
      </c>
    </row>
    <row r="382" spans="1:53" ht="14.1" customHeight="1" x14ac:dyDescent="0.2">
      <c r="A382" s="591">
        <v>78</v>
      </c>
      <c r="B382" s="592">
        <v>2324</v>
      </c>
      <c r="C382" s="593">
        <v>600074030</v>
      </c>
      <c r="D382" s="592">
        <v>71013083</v>
      </c>
      <c r="E382" s="594" t="s">
        <v>249</v>
      </c>
      <c r="F382" s="591">
        <v>3111</v>
      </c>
      <c r="G382" s="210" t="s">
        <v>91</v>
      </c>
      <c r="H382" s="595" t="s">
        <v>82</v>
      </c>
      <c r="I382" s="501">
        <v>732769</v>
      </c>
      <c r="J382" s="502">
        <v>539594</v>
      </c>
      <c r="K382" s="481">
        <v>0</v>
      </c>
      <c r="L382" s="481">
        <v>0</v>
      </c>
      <c r="M382" s="481">
        <v>182383</v>
      </c>
      <c r="N382" s="502">
        <v>10792</v>
      </c>
      <c r="O382" s="502">
        <v>0</v>
      </c>
      <c r="P382" s="418">
        <v>1.58</v>
      </c>
      <c r="Q382" s="503">
        <v>1.58</v>
      </c>
      <c r="R382" s="504">
        <v>0</v>
      </c>
      <c r="S382" s="505">
        <v>0</v>
      </c>
      <c r="T382" s="492">
        <v>0</v>
      </c>
      <c r="U382" s="492">
        <v>0</v>
      </c>
      <c r="V382" s="492">
        <v>0</v>
      </c>
      <c r="W382" s="492">
        <f>SUM(S382:V382)</f>
        <v>0</v>
      </c>
      <c r="X382" s="492">
        <v>0</v>
      </c>
      <c r="Y382" s="492">
        <v>0</v>
      </c>
      <c r="Z382" s="492">
        <f>SUM(X382:Y382)</f>
        <v>0</v>
      </c>
      <c r="AA382" s="492">
        <f>W382+Z382</f>
        <v>0</v>
      </c>
      <c r="AB382" s="179">
        <f t="shared" si="391"/>
        <v>0</v>
      </c>
      <c r="AC382" s="755">
        <f>ROUND(W382*2%,0)</f>
        <v>0</v>
      </c>
      <c r="AD382" s="492">
        <v>0</v>
      </c>
      <c r="AE382" s="492">
        <v>0</v>
      </c>
      <c r="AF382" s="492">
        <f t="shared" si="392"/>
        <v>0</v>
      </c>
      <c r="AG382" s="492">
        <f t="shared" si="393"/>
        <v>0</v>
      </c>
      <c r="AH382" s="507">
        <v>0</v>
      </c>
      <c r="AI382" s="507">
        <v>0</v>
      </c>
      <c r="AJ382" s="507">
        <v>0</v>
      </c>
      <c r="AK382" s="507">
        <v>0</v>
      </c>
      <c r="AL382" s="507">
        <v>0</v>
      </c>
      <c r="AM382" s="507">
        <v>0</v>
      </c>
      <c r="AN382" s="507">
        <v>0</v>
      </c>
      <c r="AO382" s="507">
        <f>AH382+AJ382+AK382+AM382</f>
        <v>0</v>
      </c>
      <c r="AP382" s="507">
        <f>AI382+AL382+AN382</f>
        <v>0</v>
      </c>
      <c r="AQ382" s="508">
        <f t="shared" si="394"/>
        <v>0</v>
      </c>
      <c r="AR382" s="505">
        <f>I382+AG382</f>
        <v>732769</v>
      </c>
      <c r="AS382" s="492">
        <f>J382+W382</f>
        <v>539594</v>
      </c>
      <c r="AT382" s="492">
        <f>K382+Z382</f>
        <v>0</v>
      </c>
      <c r="AU382" s="492">
        <f>L382</f>
        <v>0</v>
      </c>
      <c r="AV382" s="492">
        <f t="shared" si="463"/>
        <v>182383</v>
      </c>
      <c r="AW382" s="492">
        <f t="shared" si="463"/>
        <v>10792</v>
      </c>
      <c r="AX382" s="492">
        <f>O382+AF382</f>
        <v>0</v>
      </c>
      <c r="AY382" s="507">
        <f>P382+AQ382</f>
        <v>1.58</v>
      </c>
      <c r="AZ382" s="507">
        <f t="shared" si="464"/>
        <v>1.58</v>
      </c>
      <c r="BA382" s="508">
        <f t="shared" si="464"/>
        <v>0</v>
      </c>
    </row>
    <row r="383" spans="1:53" ht="14.1" customHeight="1" x14ac:dyDescent="0.2">
      <c r="A383" s="591">
        <v>78</v>
      </c>
      <c r="B383" s="592">
        <v>2324</v>
      </c>
      <c r="C383" s="593">
        <v>600074030</v>
      </c>
      <c r="D383" s="592">
        <v>71013083</v>
      </c>
      <c r="E383" s="594" t="s">
        <v>249</v>
      </c>
      <c r="F383" s="591">
        <v>3141</v>
      </c>
      <c r="G383" s="594" t="s">
        <v>88</v>
      </c>
      <c r="H383" s="595" t="s">
        <v>82</v>
      </c>
      <c r="I383" s="501">
        <v>1074762</v>
      </c>
      <c r="J383" s="502">
        <v>786505</v>
      </c>
      <c r="K383" s="481">
        <v>0</v>
      </c>
      <c r="L383" s="481">
        <v>0</v>
      </c>
      <c r="M383" s="481">
        <v>265839</v>
      </c>
      <c r="N383" s="502">
        <v>15730</v>
      </c>
      <c r="O383" s="502">
        <v>6688</v>
      </c>
      <c r="P383" s="418">
        <v>2.68</v>
      </c>
      <c r="Q383" s="503">
        <v>0</v>
      </c>
      <c r="R383" s="504">
        <v>2.68</v>
      </c>
      <c r="S383" s="505">
        <v>0</v>
      </c>
      <c r="T383" s="492">
        <v>0</v>
      </c>
      <c r="U383" s="492">
        <v>4893</v>
      </c>
      <c r="V383" s="492">
        <v>0</v>
      </c>
      <c r="W383" s="492">
        <f>SUM(S383:V383)</f>
        <v>4893</v>
      </c>
      <c r="X383" s="492">
        <v>0</v>
      </c>
      <c r="Y383" s="492">
        <v>0</v>
      </c>
      <c r="Z383" s="492">
        <f>SUM(X383:Y383)</f>
        <v>0</v>
      </c>
      <c r="AA383" s="492">
        <f>W383+Z383</f>
        <v>4893</v>
      </c>
      <c r="AB383" s="179">
        <f t="shared" si="391"/>
        <v>1654</v>
      </c>
      <c r="AC383" s="755">
        <f>ROUND(W383*2%,0)</f>
        <v>98</v>
      </c>
      <c r="AD383" s="492">
        <v>0</v>
      </c>
      <c r="AE383" s="492">
        <v>0</v>
      </c>
      <c r="AF383" s="492">
        <f t="shared" si="392"/>
        <v>0</v>
      </c>
      <c r="AG383" s="492">
        <f t="shared" si="393"/>
        <v>6645</v>
      </c>
      <c r="AH383" s="507">
        <v>0</v>
      </c>
      <c r="AI383" s="507">
        <v>0</v>
      </c>
      <c r="AJ383" s="507">
        <v>0</v>
      </c>
      <c r="AK383" s="507">
        <v>0</v>
      </c>
      <c r="AL383" s="507">
        <v>0.02</v>
      </c>
      <c r="AM383" s="507">
        <v>0</v>
      </c>
      <c r="AN383" s="507">
        <v>0</v>
      </c>
      <c r="AO383" s="507">
        <f>AH383+AJ383+AK383+AM383</f>
        <v>0</v>
      </c>
      <c r="AP383" s="507">
        <f>AI383+AL383+AN383</f>
        <v>0.02</v>
      </c>
      <c r="AQ383" s="508">
        <f t="shared" si="394"/>
        <v>0.02</v>
      </c>
      <c r="AR383" s="505">
        <f>I383+AG383</f>
        <v>1081407</v>
      </c>
      <c r="AS383" s="492">
        <f>J383+W383</f>
        <v>791398</v>
      </c>
      <c r="AT383" s="492">
        <f>K383+Z383</f>
        <v>0</v>
      </c>
      <c r="AU383" s="492">
        <f>L383</f>
        <v>0</v>
      </c>
      <c r="AV383" s="492">
        <f t="shared" si="463"/>
        <v>267493</v>
      </c>
      <c r="AW383" s="492">
        <f t="shared" si="463"/>
        <v>15828</v>
      </c>
      <c r="AX383" s="492">
        <f>O383+AF383</f>
        <v>6688</v>
      </c>
      <c r="AY383" s="507">
        <f>P383+AQ383</f>
        <v>2.7</v>
      </c>
      <c r="AZ383" s="507">
        <f t="shared" si="464"/>
        <v>0</v>
      </c>
      <c r="BA383" s="508">
        <f t="shared" si="464"/>
        <v>2.7</v>
      </c>
    </row>
    <row r="384" spans="1:53" ht="14.1" customHeight="1" x14ac:dyDescent="0.2">
      <c r="A384" s="182">
        <v>78</v>
      </c>
      <c r="B384" s="180">
        <v>2324</v>
      </c>
      <c r="C384" s="181">
        <v>600074030</v>
      </c>
      <c r="D384" s="180">
        <v>71013083</v>
      </c>
      <c r="E384" s="584" t="s">
        <v>250</v>
      </c>
      <c r="F384" s="182"/>
      <c r="G384" s="584"/>
      <c r="H384" s="585"/>
      <c r="I384" s="586">
        <v>12754312</v>
      </c>
      <c r="J384" s="587">
        <v>9288645</v>
      </c>
      <c r="K384" s="587">
        <v>23500</v>
      </c>
      <c r="L384" s="587">
        <v>0</v>
      </c>
      <c r="M384" s="587">
        <v>3147506</v>
      </c>
      <c r="N384" s="587">
        <v>185773</v>
      </c>
      <c r="O384" s="587">
        <v>108888</v>
      </c>
      <c r="P384" s="588">
        <v>23.144999999999996</v>
      </c>
      <c r="Q384" s="588">
        <v>15.58</v>
      </c>
      <c r="R384" s="590">
        <v>7.5649999999999995</v>
      </c>
      <c r="S384" s="589">
        <f t="shared" ref="S384:BA384" si="465">SUM(S381:S383)</f>
        <v>0</v>
      </c>
      <c r="T384" s="587">
        <f t="shared" si="465"/>
        <v>0</v>
      </c>
      <c r="U384" s="587">
        <f t="shared" si="465"/>
        <v>4893</v>
      </c>
      <c r="V384" s="587">
        <f t="shared" si="465"/>
        <v>0</v>
      </c>
      <c r="W384" s="587">
        <f t="shared" si="465"/>
        <v>4893</v>
      </c>
      <c r="X384" s="587">
        <f t="shared" si="465"/>
        <v>0</v>
      </c>
      <c r="Y384" s="587">
        <f t="shared" si="465"/>
        <v>0</v>
      </c>
      <c r="Z384" s="587">
        <f t="shared" si="465"/>
        <v>0</v>
      </c>
      <c r="AA384" s="587">
        <f t="shared" si="465"/>
        <v>4893</v>
      </c>
      <c r="AB384" s="587">
        <f t="shared" si="465"/>
        <v>1654</v>
      </c>
      <c r="AC384" s="589">
        <f t="shared" si="465"/>
        <v>98</v>
      </c>
      <c r="AD384" s="587">
        <f t="shared" si="465"/>
        <v>0</v>
      </c>
      <c r="AE384" s="587">
        <f t="shared" si="465"/>
        <v>0</v>
      </c>
      <c r="AF384" s="587">
        <f t="shared" si="465"/>
        <v>0</v>
      </c>
      <c r="AG384" s="587">
        <f t="shared" si="465"/>
        <v>6645</v>
      </c>
      <c r="AH384" s="588">
        <f t="shared" si="465"/>
        <v>0</v>
      </c>
      <c r="AI384" s="588">
        <f t="shared" si="465"/>
        <v>0</v>
      </c>
      <c r="AJ384" s="588">
        <f t="shared" si="465"/>
        <v>0</v>
      </c>
      <c r="AK384" s="588">
        <f t="shared" ref="AK384:AL384" si="466">SUM(AK381:AK383)</f>
        <v>0</v>
      </c>
      <c r="AL384" s="588">
        <f t="shared" si="466"/>
        <v>0.02</v>
      </c>
      <c r="AM384" s="588">
        <f t="shared" si="465"/>
        <v>0</v>
      </c>
      <c r="AN384" s="588">
        <f t="shared" si="465"/>
        <v>0</v>
      </c>
      <c r="AO384" s="588">
        <f t="shared" si="465"/>
        <v>0</v>
      </c>
      <c r="AP384" s="588">
        <f t="shared" si="465"/>
        <v>0.02</v>
      </c>
      <c r="AQ384" s="590">
        <f t="shared" si="465"/>
        <v>0.02</v>
      </c>
      <c r="AR384" s="589">
        <f t="shared" si="465"/>
        <v>12760957</v>
      </c>
      <c r="AS384" s="587">
        <f t="shared" si="465"/>
        <v>9293538</v>
      </c>
      <c r="AT384" s="587">
        <f t="shared" si="465"/>
        <v>23500</v>
      </c>
      <c r="AU384" s="587">
        <f t="shared" si="465"/>
        <v>0</v>
      </c>
      <c r="AV384" s="587">
        <f t="shared" si="465"/>
        <v>3149160</v>
      </c>
      <c r="AW384" s="587">
        <f t="shared" si="465"/>
        <v>185871</v>
      </c>
      <c r="AX384" s="587">
        <f t="shared" si="465"/>
        <v>108888</v>
      </c>
      <c r="AY384" s="588">
        <f t="shared" si="465"/>
        <v>23.164999999999996</v>
      </c>
      <c r="AZ384" s="588">
        <f t="shared" si="465"/>
        <v>15.58</v>
      </c>
      <c r="BA384" s="590">
        <f t="shared" si="465"/>
        <v>7.585</v>
      </c>
    </row>
    <row r="385" spans="1:53" ht="14.1" customHeight="1" x14ac:dyDescent="0.2">
      <c r="A385" s="591">
        <v>79</v>
      </c>
      <c r="B385" s="592">
        <v>2325</v>
      </c>
      <c r="C385" s="593">
        <v>600074561</v>
      </c>
      <c r="D385" s="592">
        <v>46750321</v>
      </c>
      <c r="E385" s="594" t="s">
        <v>251</v>
      </c>
      <c r="F385" s="591">
        <v>3113</v>
      </c>
      <c r="G385" s="594" t="s">
        <v>148</v>
      </c>
      <c r="H385" s="595" t="s">
        <v>86</v>
      </c>
      <c r="I385" s="501">
        <v>26423500</v>
      </c>
      <c r="J385" s="417">
        <v>18744681</v>
      </c>
      <c r="K385" s="526">
        <v>69644</v>
      </c>
      <c r="L385" s="526">
        <v>59644</v>
      </c>
      <c r="M385" s="481">
        <v>6339082</v>
      </c>
      <c r="N385" s="502">
        <v>374893</v>
      </c>
      <c r="O385" s="417">
        <v>895200</v>
      </c>
      <c r="P385" s="418">
        <v>34.880800000000001</v>
      </c>
      <c r="Q385" s="422">
        <v>27.298200000000001</v>
      </c>
      <c r="R385" s="692">
        <v>7.5826000000000002</v>
      </c>
      <c r="S385" s="505">
        <v>0</v>
      </c>
      <c r="T385" s="492">
        <v>0</v>
      </c>
      <c r="U385" s="492">
        <v>0</v>
      </c>
      <c r="V385" s="492">
        <v>0</v>
      </c>
      <c r="W385" s="492">
        <f t="shared" ref="W385:W390" si="467">SUM(S385:V385)</f>
        <v>0</v>
      </c>
      <c r="X385" s="492">
        <v>0</v>
      </c>
      <c r="Y385" s="492">
        <v>0</v>
      </c>
      <c r="Z385" s="492">
        <f t="shared" ref="Z385:Z390" si="468">SUM(X385:Y385)</f>
        <v>0</v>
      </c>
      <c r="AA385" s="492">
        <f t="shared" ref="AA385:AA390" si="469">W385+Z385</f>
        <v>0</v>
      </c>
      <c r="AB385" s="179">
        <f t="shared" si="391"/>
        <v>0</v>
      </c>
      <c r="AC385" s="755">
        <f t="shared" ref="AC385:AC390" si="470">ROUND(W385*2%,0)</f>
        <v>0</v>
      </c>
      <c r="AD385" s="492">
        <v>0</v>
      </c>
      <c r="AE385" s="492">
        <v>0</v>
      </c>
      <c r="AF385" s="492">
        <f t="shared" si="392"/>
        <v>0</v>
      </c>
      <c r="AG385" s="492">
        <f t="shared" si="393"/>
        <v>0</v>
      </c>
      <c r="AH385" s="507">
        <v>0</v>
      </c>
      <c r="AI385" s="507">
        <v>0</v>
      </c>
      <c r="AJ385" s="507">
        <v>0</v>
      </c>
      <c r="AK385" s="507">
        <v>0</v>
      </c>
      <c r="AL385" s="507">
        <v>0</v>
      </c>
      <c r="AM385" s="507">
        <v>0</v>
      </c>
      <c r="AN385" s="507">
        <v>0</v>
      </c>
      <c r="AO385" s="507">
        <f t="shared" ref="AO385:AO390" si="471">AH385+AJ385+AK385+AM385</f>
        <v>0</v>
      </c>
      <c r="AP385" s="507">
        <f t="shared" ref="AP385:AP390" si="472">AI385+AL385+AN385</f>
        <v>0</v>
      </c>
      <c r="AQ385" s="508">
        <f t="shared" si="394"/>
        <v>0</v>
      </c>
      <c r="AR385" s="505">
        <f t="shared" ref="AR385:AR390" si="473">I385+AG385</f>
        <v>26423500</v>
      </c>
      <c r="AS385" s="492">
        <f t="shared" ref="AS385:AS390" si="474">J385+W385</f>
        <v>18744681</v>
      </c>
      <c r="AT385" s="492">
        <f t="shared" ref="AT385:AT390" si="475">K385+Z385</f>
        <v>69644</v>
      </c>
      <c r="AU385" s="492">
        <f t="shared" ref="AU385:AU390" si="476">L385</f>
        <v>59644</v>
      </c>
      <c r="AV385" s="492">
        <f t="shared" ref="AV385:AW390" si="477">M385+AB385</f>
        <v>6339082</v>
      </c>
      <c r="AW385" s="492">
        <f t="shared" si="477"/>
        <v>374893</v>
      </c>
      <c r="AX385" s="492">
        <f t="shared" ref="AX385:AX390" si="478">O385+AF385</f>
        <v>895200</v>
      </c>
      <c r="AY385" s="507">
        <f t="shared" ref="AY385:AY390" si="479">P385+AQ385</f>
        <v>34.880800000000001</v>
      </c>
      <c r="AZ385" s="507">
        <f t="shared" ref="AZ385:BA390" si="480">Q385+AO385</f>
        <v>27.298200000000001</v>
      </c>
      <c r="BA385" s="508">
        <f t="shared" si="480"/>
        <v>7.5826000000000002</v>
      </c>
    </row>
    <row r="386" spans="1:53" ht="14.1" customHeight="1" x14ac:dyDescent="0.2">
      <c r="A386" s="591">
        <v>79</v>
      </c>
      <c r="B386" s="592">
        <v>2325</v>
      </c>
      <c r="C386" s="593">
        <v>600074561</v>
      </c>
      <c r="D386" s="592">
        <v>46750321</v>
      </c>
      <c r="E386" s="594" t="s">
        <v>251</v>
      </c>
      <c r="F386" s="591">
        <v>3113</v>
      </c>
      <c r="G386" s="210" t="s">
        <v>91</v>
      </c>
      <c r="H386" s="595" t="s">
        <v>82</v>
      </c>
      <c r="I386" s="501">
        <v>2915499</v>
      </c>
      <c r="J386" s="502">
        <v>2142893</v>
      </c>
      <c r="K386" s="481">
        <v>0</v>
      </c>
      <c r="L386" s="481">
        <v>0</v>
      </c>
      <c r="M386" s="481">
        <v>724298</v>
      </c>
      <c r="N386" s="502">
        <v>42858</v>
      </c>
      <c r="O386" s="502">
        <v>5450</v>
      </c>
      <c r="P386" s="418">
        <v>6.21</v>
      </c>
      <c r="Q386" s="503">
        <v>6.21</v>
      </c>
      <c r="R386" s="504">
        <v>0</v>
      </c>
      <c r="S386" s="505">
        <v>0</v>
      </c>
      <c r="T386" s="492">
        <v>0</v>
      </c>
      <c r="U386" s="492">
        <v>0</v>
      </c>
      <c r="V386" s="492">
        <v>0</v>
      </c>
      <c r="W386" s="492">
        <f t="shared" si="467"/>
        <v>0</v>
      </c>
      <c r="X386" s="492">
        <v>0</v>
      </c>
      <c r="Y386" s="492">
        <v>0</v>
      </c>
      <c r="Z386" s="492">
        <f t="shared" si="468"/>
        <v>0</v>
      </c>
      <c r="AA386" s="492">
        <f t="shared" si="469"/>
        <v>0</v>
      </c>
      <c r="AB386" s="179">
        <f t="shared" si="391"/>
        <v>0</v>
      </c>
      <c r="AC386" s="755">
        <f t="shared" si="470"/>
        <v>0</v>
      </c>
      <c r="AD386" s="492">
        <v>10000</v>
      </c>
      <c r="AE386" s="492">
        <v>0</v>
      </c>
      <c r="AF386" s="492">
        <f t="shared" si="392"/>
        <v>10000</v>
      </c>
      <c r="AG386" s="492">
        <f t="shared" si="393"/>
        <v>10000</v>
      </c>
      <c r="AH386" s="507">
        <v>0</v>
      </c>
      <c r="AI386" s="507">
        <v>0</v>
      </c>
      <c r="AJ386" s="507">
        <v>0</v>
      </c>
      <c r="AK386" s="507">
        <v>0</v>
      </c>
      <c r="AL386" s="507">
        <v>0</v>
      </c>
      <c r="AM386" s="507">
        <v>0</v>
      </c>
      <c r="AN386" s="507">
        <v>0</v>
      </c>
      <c r="AO386" s="507">
        <f t="shared" si="471"/>
        <v>0</v>
      </c>
      <c r="AP386" s="507">
        <f t="shared" si="472"/>
        <v>0</v>
      </c>
      <c r="AQ386" s="508">
        <f t="shared" si="394"/>
        <v>0</v>
      </c>
      <c r="AR386" s="505">
        <f t="shared" si="473"/>
        <v>2925499</v>
      </c>
      <c r="AS386" s="492">
        <f t="shared" si="474"/>
        <v>2142893</v>
      </c>
      <c r="AT386" s="492">
        <f t="shared" si="475"/>
        <v>0</v>
      </c>
      <c r="AU386" s="492">
        <f t="shared" si="476"/>
        <v>0</v>
      </c>
      <c r="AV386" s="492">
        <f t="shared" si="477"/>
        <v>724298</v>
      </c>
      <c r="AW386" s="492">
        <f t="shared" si="477"/>
        <v>42858</v>
      </c>
      <c r="AX386" s="492">
        <f t="shared" si="478"/>
        <v>15450</v>
      </c>
      <c r="AY386" s="507">
        <f t="shared" si="479"/>
        <v>6.21</v>
      </c>
      <c r="AZ386" s="507">
        <f t="shared" si="480"/>
        <v>6.21</v>
      </c>
      <c r="BA386" s="508">
        <f t="shared" si="480"/>
        <v>0</v>
      </c>
    </row>
    <row r="387" spans="1:53" ht="14.1" customHeight="1" x14ac:dyDescent="0.2">
      <c r="A387" s="591">
        <v>79</v>
      </c>
      <c r="B387" s="592">
        <v>2325</v>
      </c>
      <c r="C387" s="593">
        <v>600074561</v>
      </c>
      <c r="D387" s="592">
        <v>46750321</v>
      </c>
      <c r="E387" s="594" t="s">
        <v>251</v>
      </c>
      <c r="F387" s="591">
        <v>3141</v>
      </c>
      <c r="G387" s="594" t="s">
        <v>88</v>
      </c>
      <c r="H387" s="595" t="s">
        <v>82</v>
      </c>
      <c r="I387" s="501">
        <v>2636368</v>
      </c>
      <c r="J387" s="502">
        <v>1924947</v>
      </c>
      <c r="K387" s="481">
        <v>0</v>
      </c>
      <c r="L387" s="481">
        <v>0</v>
      </c>
      <c r="M387" s="481">
        <v>650632</v>
      </c>
      <c r="N387" s="502">
        <v>38499</v>
      </c>
      <c r="O387" s="502">
        <v>22290</v>
      </c>
      <c r="P387" s="418">
        <v>6.55</v>
      </c>
      <c r="Q387" s="503">
        <v>0</v>
      </c>
      <c r="R387" s="504">
        <v>6.55</v>
      </c>
      <c r="S387" s="505">
        <v>0</v>
      </c>
      <c r="T387" s="492">
        <v>0</v>
      </c>
      <c r="U387" s="492">
        <v>-15499</v>
      </c>
      <c r="V387" s="492">
        <v>0</v>
      </c>
      <c r="W387" s="492">
        <f t="shared" si="467"/>
        <v>-15499</v>
      </c>
      <c r="X387" s="492">
        <v>0</v>
      </c>
      <c r="Y387" s="492">
        <v>0</v>
      </c>
      <c r="Z387" s="492">
        <f t="shared" si="468"/>
        <v>0</v>
      </c>
      <c r="AA387" s="492">
        <f t="shared" si="469"/>
        <v>-15499</v>
      </c>
      <c r="AB387" s="179">
        <f t="shared" si="391"/>
        <v>-5239</v>
      </c>
      <c r="AC387" s="755">
        <f t="shared" si="470"/>
        <v>-310</v>
      </c>
      <c r="AD387" s="492">
        <v>0</v>
      </c>
      <c r="AE387" s="492">
        <v>0</v>
      </c>
      <c r="AF387" s="492">
        <f t="shared" si="392"/>
        <v>0</v>
      </c>
      <c r="AG387" s="492">
        <f t="shared" si="393"/>
        <v>-21048</v>
      </c>
      <c r="AH387" s="507">
        <v>0</v>
      </c>
      <c r="AI387" s="507">
        <v>0</v>
      </c>
      <c r="AJ387" s="507">
        <v>0</v>
      </c>
      <c r="AK387" s="507">
        <v>0</v>
      </c>
      <c r="AL387" s="507">
        <v>-0.05</v>
      </c>
      <c r="AM387" s="507">
        <v>0</v>
      </c>
      <c r="AN387" s="507">
        <v>0</v>
      </c>
      <c r="AO387" s="507">
        <f t="shared" si="471"/>
        <v>0</v>
      </c>
      <c r="AP387" s="507">
        <f t="shared" si="472"/>
        <v>-0.05</v>
      </c>
      <c r="AQ387" s="508">
        <f t="shared" si="394"/>
        <v>-0.05</v>
      </c>
      <c r="AR387" s="505">
        <f t="shared" si="473"/>
        <v>2615320</v>
      </c>
      <c r="AS387" s="492">
        <f t="shared" si="474"/>
        <v>1909448</v>
      </c>
      <c r="AT387" s="492">
        <f t="shared" si="475"/>
        <v>0</v>
      </c>
      <c r="AU387" s="492">
        <f t="shared" si="476"/>
        <v>0</v>
      </c>
      <c r="AV387" s="492">
        <f t="shared" si="477"/>
        <v>645393</v>
      </c>
      <c r="AW387" s="492">
        <f t="shared" si="477"/>
        <v>38189</v>
      </c>
      <c r="AX387" s="492">
        <f t="shared" si="478"/>
        <v>22290</v>
      </c>
      <c r="AY387" s="507">
        <f t="shared" si="479"/>
        <v>6.5</v>
      </c>
      <c r="AZ387" s="507">
        <f t="shared" si="480"/>
        <v>0</v>
      </c>
      <c r="BA387" s="508">
        <f t="shared" si="480"/>
        <v>6.5</v>
      </c>
    </row>
    <row r="388" spans="1:53" ht="14.1" customHeight="1" x14ac:dyDescent="0.2">
      <c r="A388" s="591">
        <v>79</v>
      </c>
      <c r="B388" s="592">
        <v>2325</v>
      </c>
      <c r="C388" s="593">
        <v>600074561</v>
      </c>
      <c r="D388" s="592">
        <v>46750321</v>
      </c>
      <c r="E388" s="594" t="s">
        <v>251</v>
      </c>
      <c r="F388" s="591">
        <v>3143</v>
      </c>
      <c r="G388" s="210" t="s">
        <v>149</v>
      </c>
      <c r="H388" s="595" t="s">
        <v>86</v>
      </c>
      <c r="I388" s="501">
        <v>2001935</v>
      </c>
      <c r="J388" s="417">
        <v>1462356</v>
      </c>
      <c r="K388" s="526">
        <v>12000</v>
      </c>
      <c r="L388" s="526">
        <v>0</v>
      </c>
      <c r="M388" s="481">
        <v>498332</v>
      </c>
      <c r="N388" s="502">
        <v>29247</v>
      </c>
      <c r="O388" s="502">
        <v>0</v>
      </c>
      <c r="P388" s="418">
        <v>3.5</v>
      </c>
      <c r="Q388" s="422">
        <v>3.5</v>
      </c>
      <c r="R388" s="504">
        <v>0</v>
      </c>
      <c r="S388" s="505">
        <v>0</v>
      </c>
      <c r="T388" s="492">
        <v>0</v>
      </c>
      <c r="U388" s="492">
        <v>0</v>
      </c>
      <c r="V388" s="492">
        <v>0</v>
      </c>
      <c r="W388" s="492">
        <f t="shared" si="467"/>
        <v>0</v>
      </c>
      <c r="X388" s="492">
        <v>0</v>
      </c>
      <c r="Y388" s="492">
        <v>0</v>
      </c>
      <c r="Z388" s="492">
        <f t="shared" si="468"/>
        <v>0</v>
      </c>
      <c r="AA388" s="492">
        <f t="shared" si="469"/>
        <v>0</v>
      </c>
      <c r="AB388" s="179">
        <f t="shared" si="391"/>
        <v>0</v>
      </c>
      <c r="AC388" s="755">
        <f t="shared" si="470"/>
        <v>0</v>
      </c>
      <c r="AD388" s="492">
        <v>0</v>
      </c>
      <c r="AE388" s="492">
        <v>0</v>
      </c>
      <c r="AF388" s="492">
        <f t="shared" si="392"/>
        <v>0</v>
      </c>
      <c r="AG388" s="492">
        <f t="shared" si="393"/>
        <v>0</v>
      </c>
      <c r="AH388" s="507">
        <v>0</v>
      </c>
      <c r="AI388" s="507">
        <v>0</v>
      </c>
      <c r="AJ388" s="507">
        <v>0</v>
      </c>
      <c r="AK388" s="507">
        <v>0</v>
      </c>
      <c r="AL388" s="507">
        <v>0</v>
      </c>
      <c r="AM388" s="507">
        <v>0</v>
      </c>
      <c r="AN388" s="507">
        <v>0</v>
      </c>
      <c r="AO388" s="507">
        <f t="shared" si="471"/>
        <v>0</v>
      </c>
      <c r="AP388" s="507">
        <f t="shared" si="472"/>
        <v>0</v>
      </c>
      <c r="AQ388" s="508">
        <f t="shared" si="394"/>
        <v>0</v>
      </c>
      <c r="AR388" s="505">
        <f t="shared" si="473"/>
        <v>2001935</v>
      </c>
      <c r="AS388" s="492">
        <f t="shared" si="474"/>
        <v>1462356</v>
      </c>
      <c r="AT388" s="492">
        <f t="shared" si="475"/>
        <v>12000</v>
      </c>
      <c r="AU388" s="492">
        <f t="shared" si="476"/>
        <v>0</v>
      </c>
      <c r="AV388" s="492">
        <f t="shared" si="477"/>
        <v>498332</v>
      </c>
      <c r="AW388" s="492">
        <f t="shared" si="477"/>
        <v>29247</v>
      </c>
      <c r="AX388" s="492">
        <f t="shared" si="478"/>
        <v>0</v>
      </c>
      <c r="AY388" s="507">
        <f t="shared" si="479"/>
        <v>3.5</v>
      </c>
      <c r="AZ388" s="507">
        <f t="shared" si="480"/>
        <v>3.5</v>
      </c>
      <c r="BA388" s="508">
        <f t="shared" si="480"/>
        <v>0</v>
      </c>
    </row>
    <row r="389" spans="1:53" ht="14.1" customHeight="1" x14ac:dyDescent="0.2">
      <c r="A389" s="591">
        <v>79</v>
      </c>
      <c r="B389" s="592">
        <v>2325</v>
      </c>
      <c r="C389" s="593">
        <v>600074561</v>
      </c>
      <c r="D389" s="592">
        <v>46750321</v>
      </c>
      <c r="E389" s="594" t="s">
        <v>251</v>
      </c>
      <c r="F389" s="591">
        <v>3143</v>
      </c>
      <c r="G389" s="210" t="s">
        <v>150</v>
      </c>
      <c r="H389" s="595" t="s">
        <v>82</v>
      </c>
      <c r="I389" s="501">
        <v>78648</v>
      </c>
      <c r="J389" s="502">
        <v>55440</v>
      </c>
      <c r="K389" s="481">
        <v>0</v>
      </c>
      <c r="L389" s="481">
        <v>0</v>
      </c>
      <c r="M389" s="481">
        <v>18739</v>
      </c>
      <c r="N389" s="502">
        <v>1109</v>
      </c>
      <c r="O389" s="502">
        <v>3360</v>
      </c>
      <c r="P389" s="418">
        <v>0.23</v>
      </c>
      <c r="Q389" s="503">
        <v>0</v>
      </c>
      <c r="R389" s="504">
        <v>0.23</v>
      </c>
      <c r="S389" s="505">
        <v>0</v>
      </c>
      <c r="T389" s="492">
        <v>0</v>
      </c>
      <c r="U389" s="492">
        <v>0</v>
      </c>
      <c r="V389" s="492">
        <v>0</v>
      </c>
      <c r="W389" s="492">
        <f t="shared" si="467"/>
        <v>0</v>
      </c>
      <c r="X389" s="492">
        <v>0</v>
      </c>
      <c r="Y389" s="492">
        <v>0</v>
      </c>
      <c r="Z389" s="492">
        <f t="shared" si="468"/>
        <v>0</v>
      </c>
      <c r="AA389" s="492">
        <f t="shared" si="469"/>
        <v>0</v>
      </c>
      <c r="AB389" s="179">
        <f t="shared" si="391"/>
        <v>0</v>
      </c>
      <c r="AC389" s="755">
        <f t="shared" si="470"/>
        <v>0</v>
      </c>
      <c r="AD389" s="492">
        <v>0</v>
      </c>
      <c r="AE389" s="492">
        <v>0</v>
      </c>
      <c r="AF389" s="492">
        <f t="shared" si="392"/>
        <v>0</v>
      </c>
      <c r="AG389" s="492">
        <f t="shared" si="393"/>
        <v>0</v>
      </c>
      <c r="AH389" s="507">
        <v>0</v>
      </c>
      <c r="AI389" s="507">
        <v>0</v>
      </c>
      <c r="AJ389" s="507">
        <v>0</v>
      </c>
      <c r="AK389" s="507">
        <v>0</v>
      </c>
      <c r="AL389" s="507">
        <v>0</v>
      </c>
      <c r="AM389" s="507">
        <v>0</v>
      </c>
      <c r="AN389" s="507">
        <v>0</v>
      </c>
      <c r="AO389" s="507">
        <f t="shared" si="471"/>
        <v>0</v>
      </c>
      <c r="AP389" s="507">
        <f t="shared" si="472"/>
        <v>0</v>
      </c>
      <c r="AQ389" s="508">
        <f t="shared" si="394"/>
        <v>0</v>
      </c>
      <c r="AR389" s="505">
        <f t="shared" si="473"/>
        <v>78648</v>
      </c>
      <c r="AS389" s="492">
        <f t="shared" si="474"/>
        <v>55440</v>
      </c>
      <c r="AT389" s="492">
        <f t="shared" si="475"/>
        <v>0</v>
      </c>
      <c r="AU389" s="492">
        <f t="shared" si="476"/>
        <v>0</v>
      </c>
      <c r="AV389" s="492">
        <f t="shared" si="477"/>
        <v>18739</v>
      </c>
      <c r="AW389" s="492">
        <f t="shared" si="477"/>
        <v>1109</v>
      </c>
      <c r="AX389" s="492">
        <f t="shared" si="478"/>
        <v>3360</v>
      </c>
      <c r="AY389" s="507">
        <f t="shared" si="479"/>
        <v>0.23</v>
      </c>
      <c r="AZ389" s="507">
        <f t="shared" si="480"/>
        <v>0</v>
      </c>
      <c r="BA389" s="508">
        <f t="shared" si="480"/>
        <v>0.23</v>
      </c>
    </row>
    <row r="390" spans="1:53" ht="14.1" customHeight="1" x14ac:dyDescent="0.2">
      <c r="A390" s="591">
        <v>79</v>
      </c>
      <c r="B390" s="592">
        <v>2325</v>
      </c>
      <c r="C390" s="593">
        <v>600074561</v>
      </c>
      <c r="D390" s="592">
        <v>46750321</v>
      </c>
      <c r="E390" s="594" t="s">
        <v>251</v>
      </c>
      <c r="F390" s="591">
        <v>3231</v>
      </c>
      <c r="G390" s="594" t="s">
        <v>153</v>
      </c>
      <c r="H390" s="595" t="s">
        <v>86</v>
      </c>
      <c r="I390" s="501">
        <v>2501743</v>
      </c>
      <c r="J390" s="502">
        <v>1836331</v>
      </c>
      <c r="K390" s="481">
        <v>0</v>
      </c>
      <c r="L390" s="481">
        <v>0</v>
      </c>
      <c r="M390" s="481">
        <v>620680</v>
      </c>
      <c r="N390" s="502">
        <v>36727</v>
      </c>
      <c r="O390" s="502">
        <v>8005</v>
      </c>
      <c r="P390" s="418">
        <v>3.6025</v>
      </c>
      <c r="Q390" s="418">
        <v>3.2174</v>
      </c>
      <c r="R390" s="504">
        <v>0.3851</v>
      </c>
      <c r="S390" s="505">
        <v>0</v>
      </c>
      <c r="T390" s="492">
        <v>0</v>
      </c>
      <c r="U390" s="492">
        <v>0</v>
      </c>
      <c r="V390" s="492">
        <v>0</v>
      </c>
      <c r="W390" s="492">
        <f t="shared" si="467"/>
        <v>0</v>
      </c>
      <c r="X390" s="492">
        <v>0</v>
      </c>
      <c r="Y390" s="492">
        <v>0</v>
      </c>
      <c r="Z390" s="492">
        <f t="shared" si="468"/>
        <v>0</v>
      </c>
      <c r="AA390" s="492">
        <f t="shared" si="469"/>
        <v>0</v>
      </c>
      <c r="AB390" s="179">
        <f t="shared" si="391"/>
        <v>0</v>
      </c>
      <c r="AC390" s="755">
        <f t="shared" si="470"/>
        <v>0</v>
      </c>
      <c r="AD390" s="492">
        <v>0</v>
      </c>
      <c r="AE390" s="492">
        <v>0</v>
      </c>
      <c r="AF390" s="492">
        <f t="shared" si="392"/>
        <v>0</v>
      </c>
      <c r="AG390" s="492">
        <f t="shared" si="393"/>
        <v>0</v>
      </c>
      <c r="AH390" s="507">
        <v>0</v>
      </c>
      <c r="AI390" s="507">
        <v>0</v>
      </c>
      <c r="AJ390" s="507">
        <v>0</v>
      </c>
      <c r="AK390" s="507">
        <v>0</v>
      </c>
      <c r="AL390" s="507">
        <v>0</v>
      </c>
      <c r="AM390" s="507">
        <v>0</v>
      </c>
      <c r="AN390" s="507">
        <v>0</v>
      </c>
      <c r="AO390" s="507">
        <f t="shared" si="471"/>
        <v>0</v>
      </c>
      <c r="AP390" s="507">
        <f t="shared" si="472"/>
        <v>0</v>
      </c>
      <c r="AQ390" s="508">
        <f t="shared" si="394"/>
        <v>0</v>
      </c>
      <c r="AR390" s="505">
        <f t="shared" si="473"/>
        <v>2501743</v>
      </c>
      <c r="AS390" s="492">
        <f t="shared" si="474"/>
        <v>1836331</v>
      </c>
      <c r="AT390" s="492">
        <f t="shared" si="475"/>
        <v>0</v>
      </c>
      <c r="AU390" s="492">
        <f t="shared" si="476"/>
        <v>0</v>
      </c>
      <c r="AV390" s="492">
        <f t="shared" si="477"/>
        <v>620680</v>
      </c>
      <c r="AW390" s="492">
        <f t="shared" si="477"/>
        <v>36727</v>
      </c>
      <c r="AX390" s="492">
        <f t="shared" si="478"/>
        <v>8005</v>
      </c>
      <c r="AY390" s="507">
        <f t="shared" si="479"/>
        <v>3.6025</v>
      </c>
      <c r="AZ390" s="507">
        <f t="shared" si="480"/>
        <v>3.2174</v>
      </c>
      <c r="BA390" s="508">
        <f t="shared" si="480"/>
        <v>0.3851</v>
      </c>
    </row>
    <row r="391" spans="1:53" ht="14.1" customHeight="1" x14ac:dyDescent="0.2">
      <c r="A391" s="182">
        <v>79</v>
      </c>
      <c r="B391" s="180">
        <v>2325</v>
      </c>
      <c r="C391" s="181">
        <v>600074561</v>
      </c>
      <c r="D391" s="180">
        <v>46750321</v>
      </c>
      <c r="E391" s="584" t="s">
        <v>252</v>
      </c>
      <c r="F391" s="182"/>
      <c r="G391" s="584"/>
      <c r="H391" s="585"/>
      <c r="I391" s="183">
        <v>36557693</v>
      </c>
      <c r="J391" s="184">
        <v>26166648</v>
      </c>
      <c r="K391" s="184">
        <v>81644</v>
      </c>
      <c r="L391" s="184">
        <v>59644</v>
      </c>
      <c r="M391" s="184">
        <v>8851763</v>
      </c>
      <c r="N391" s="184">
        <v>523333</v>
      </c>
      <c r="O391" s="184">
        <v>934305</v>
      </c>
      <c r="P391" s="185">
        <v>54.973299999999995</v>
      </c>
      <c r="Q391" s="185">
        <v>40.2256</v>
      </c>
      <c r="R391" s="186">
        <v>14.7477</v>
      </c>
      <c r="S391" s="347">
        <f t="shared" ref="S391:BA391" si="481">SUM(S385:S390)</f>
        <v>0</v>
      </c>
      <c r="T391" s="184">
        <f t="shared" si="481"/>
        <v>0</v>
      </c>
      <c r="U391" s="184">
        <f t="shared" si="481"/>
        <v>-15499</v>
      </c>
      <c r="V391" s="184">
        <f t="shared" si="481"/>
        <v>0</v>
      </c>
      <c r="W391" s="184">
        <f t="shared" si="481"/>
        <v>-15499</v>
      </c>
      <c r="X391" s="184">
        <f t="shared" si="481"/>
        <v>0</v>
      </c>
      <c r="Y391" s="184">
        <f t="shared" si="481"/>
        <v>0</v>
      </c>
      <c r="Z391" s="184">
        <f t="shared" si="481"/>
        <v>0</v>
      </c>
      <c r="AA391" s="184">
        <f t="shared" si="481"/>
        <v>-15499</v>
      </c>
      <c r="AB391" s="184">
        <f t="shared" si="481"/>
        <v>-5239</v>
      </c>
      <c r="AC391" s="347">
        <f t="shared" si="481"/>
        <v>-310</v>
      </c>
      <c r="AD391" s="184">
        <f t="shared" si="481"/>
        <v>10000</v>
      </c>
      <c r="AE391" s="184">
        <f t="shared" si="481"/>
        <v>0</v>
      </c>
      <c r="AF391" s="184">
        <f t="shared" si="481"/>
        <v>10000</v>
      </c>
      <c r="AG391" s="184">
        <f t="shared" si="481"/>
        <v>-11048</v>
      </c>
      <c r="AH391" s="185">
        <f t="shared" si="481"/>
        <v>0</v>
      </c>
      <c r="AI391" s="185">
        <f t="shared" si="481"/>
        <v>0</v>
      </c>
      <c r="AJ391" s="185">
        <f t="shared" si="481"/>
        <v>0</v>
      </c>
      <c r="AK391" s="185">
        <f t="shared" ref="AK391:AL391" si="482">SUM(AK385:AK390)</f>
        <v>0</v>
      </c>
      <c r="AL391" s="185">
        <f t="shared" si="482"/>
        <v>-0.05</v>
      </c>
      <c r="AM391" s="185">
        <f t="shared" si="481"/>
        <v>0</v>
      </c>
      <c r="AN391" s="185">
        <f t="shared" si="481"/>
        <v>0</v>
      </c>
      <c r="AO391" s="185">
        <f t="shared" si="481"/>
        <v>0</v>
      </c>
      <c r="AP391" s="185">
        <f t="shared" si="481"/>
        <v>-0.05</v>
      </c>
      <c r="AQ391" s="186">
        <f t="shared" si="481"/>
        <v>-0.05</v>
      </c>
      <c r="AR391" s="347">
        <f t="shared" si="481"/>
        <v>36546645</v>
      </c>
      <c r="AS391" s="184">
        <f t="shared" si="481"/>
        <v>26151149</v>
      </c>
      <c r="AT391" s="184">
        <f t="shared" si="481"/>
        <v>81644</v>
      </c>
      <c r="AU391" s="184">
        <f t="shared" si="481"/>
        <v>59644</v>
      </c>
      <c r="AV391" s="184">
        <f t="shared" si="481"/>
        <v>8846524</v>
      </c>
      <c r="AW391" s="184">
        <f t="shared" si="481"/>
        <v>523023</v>
      </c>
      <c r="AX391" s="184">
        <f t="shared" si="481"/>
        <v>944305</v>
      </c>
      <c r="AY391" s="185">
        <f t="shared" si="481"/>
        <v>54.923299999999998</v>
      </c>
      <c r="AZ391" s="185">
        <f t="shared" si="481"/>
        <v>40.2256</v>
      </c>
      <c r="BA391" s="186">
        <f t="shared" si="481"/>
        <v>14.697699999999999</v>
      </c>
    </row>
    <row r="392" spans="1:53" ht="14.1" customHeight="1" x14ac:dyDescent="0.2">
      <c r="A392" s="591">
        <v>80</v>
      </c>
      <c r="B392" s="592">
        <v>2329</v>
      </c>
      <c r="C392" s="593">
        <v>691007331</v>
      </c>
      <c r="D392" s="592">
        <v>71294171</v>
      </c>
      <c r="E392" s="594" t="s">
        <v>253</v>
      </c>
      <c r="F392" s="591">
        <v>3114</v>
      </c>
      <c r="G392" s="594" t="s">
        <v>148</v>
      </c>
      <c r="H392" s="595" t="s">
        <v>86</v>
      </c>
      <c r="I392" s="501">
        <v>6063194</v>
      </c>
      <c r="J392" s="417">
        <v>4341445</v>
      </c>
      <c r="K392" s="526">
        <v>50287</v>
      </c>
      <c r="L392" s="526">
        <v>12047</v>
      </c>
      <c r="M392" s="481">
        <v>1480333</v>
      </c>
      <c r="N392" s="502">
        <v>86829</v>
      </c>
      <c r="O392" s="417">
        <v>104300</v>
      </c>
      <c r="P392" s="418">
        <v>8.2767000000000017</v>
      </c>
      <c r="Q392" s="422">
        <v>5.9344999999999999</v>
      </c>
      <c r="R392" s="692">
        <v>2.3422000000000001</v>
      </c>
      <c r="S392" s="505">
        <v>0</v>
      </c>
      <c r="T392" s="492">
        <v>0</v>
      </c>
      <c r="U392" s="492">
        <v>238308</v>
      </c>
      <c r="V392" s="492">
        <v>0</v>
      </c>
      <c r="W392" s="492">
        <f t="shared" ref="W392:W397" si="483">SUM(S392:V392)</f>
        <v>238308</v>
      </c>
      <c r="X392" s="492">
        <v>0</v>
      </c>
      <c r="Y392" s="492">
        <v>0</v>
      </c>
      <c r="Z392" s="492">
        <f t="shared" ref="Z392:Z397" si="484">SUM(X392:Y392)</f>
        <v>0</v>
      </c>
      <c r="AA392" s="492">
        <f t="shared" ref="AA392:AA397" si="485">W392+Z392</f>
        <v>238308</v>
      </c>
      <c r="AB392" s="179">
        <f t="shared" si="391"/>
        <v>80548</v>
      </c>
      <c r="AC392" s="755">
        <f t="shared" ref="AC392:AC397" si="486">ROUND(W392*2%,0)</f>
        <v>4766</v>
      </c>
      <c r="AD392" s="492">
        <v>0</v>
      </c>
      <c r="AE392" s="492">
        <v>0</v>
      </c>
      <c r="AF392" s="492">
        <f t="shared" si="392"/>
        <v>0</v>
      </c>
      <c r="AG392" s="492">
        <f t="shared" si="393"/>
        <v>323622</v>
      </c>
      <c r="AH392" s="507">
        <v>0</v>
      </c>
      <c r="AI392" s="507">
        <v>0</v>
      </c>
      <c r="AJ392" s="507">
        <v>0</v>
      </c>
      <c r="AK392" s="507">
        <v>0.39</v>
      </c>
      <c r="AL392" s="507">
        <v>0</v>
      </c>
      <c r="AM392" s="507">
        <v>0</v>
      </c>
      <c r="AN392" s="507">
        <v>0</v>
      </c>
      <c r="AO392" s="507">
        <f t="shared" ref="AO392:AO397" si="487">AH392+AJ392+AK392+AM392</f>
        <v>0.39</v>
      </c>
      <c r="AP392" s="507">
        <f t="shared" ref="AP392:AP397" si="488">AI392+AL392+AN392</f>
        <v>0</v>
      </c>
      <c r="AQ392" s="508">
        <f t="shared" si="394"/>
        <v>0.39</v>
      </c>
      <c r="AR392" s="505">
        <f t="shared" ref="AR392:AR397" si="489">I392+AG392</f>
        <v>6386816</v>
      </c>
      <c r="AS392" s="492">
        <f t="shared" ref="AS392:AS397" si="490">J392+W392</f>
        <v>4579753</v>
      </c>
      <c r="AT392" s="492">
        <f t="shared" ref="AT392:AT397" si="491">K392+Z392</f>
        <v>50287</v>
      </c>
      <c r="AU392" s="492">
        <f t="shared" ref="AU392:AU397" si="492">L392</f>
        <v>12047</v>
      </c>
      <c r="AV392" s="492">
        <f t="shared" ref="AV392:AW397" si="493">M392+AB392</f>
        <v>1560881</v>
      </c>
      <c r="AW392" s="492">
        <f t="shared" si="493"/>
        <v>91595</v>
      </c>
      <c r="AX392" s="492">
        <f t="shared" ref="AX392:AX397" si="494">O392+AF392</f>
        <v>104300</v>
      </c>
      <c r="AY392" s="507">
        <f t="shared" ref="AY392:AY397" si="495">P392+AQ392</f>
        <v>8.6667000000000023</v>
      </c>
      <c r="AZ392" s="507">
        <f t="shared" ref="AZ392:BA397" si="496">Q392+AO392</f>
        <v>6.3244999999999996</v>
      </c>
      <c r="BA392" s="508">
        <f t="shared" si="496"/>
        <v>2.3422000000000001</v>
      </c>
    </row>
    <row r="393" spans="1:53" ht="14.1" customHeight="1" x14ac:dyDescent="0.2">
      <c r="A393" s="591">
        <v>80</v>
      </c>
      <c r="B393" s="592">
        <v>2329</v>
      </c>
      <c r="C393" s="593">
        <v>691007331</v>
      </c>
      <c r="D393" s="592">
        <v>71294171</v>
      </c>
      <c r="E393" s="594" t="s">
        <v>253</v>
      </c>
      <c r="F393" s="591">
        <v>3114</v>
      </c>
      <c r="G393" s="509" t="s">
        <v>87</v>
      </c>
      <c r="H393" s="595" t="s">
        <v>86</v>
      </c>
      <c r="I393" s="501">
        <v>1224971</v>
      </c>
      <c r="J393" s="417">
        <v>902040</v>
      </c>
      <c r="K393" s="526">
        <v>0</v>
      </c>
      <c r="L393" s="526">
        <v>0</v>
      </c>
      <c r="M393" s="481">
        <v>304890</v>
      </c>
      <c r="N393" s="502">
        <v>18041</v>
      </c>
      <c r="O393" s="502">
        <v>0</v>
      </c>
      <c r="P393" s="418">
        <v>2.3889</v>
      </c>
      <c r="Q393" s="422">
        <v>2.3889</v>
      </c>
      <c r="R393" s="504">
        <v>0</v>
      </c>
      <c r="S393" s="505">
        <v>0</v>
      </c>
      <c r="T393" s="492">
        <v>0</v>
      </c>
      <c r="U393" s="492">
        <v>0</v>
      </c>
      <c r="V393" s="492">
        <v>0</v>
      </c>
      <c r="W393" s="492">
        <f t="shared" si="483"/>
        <v>0</v>
      </c>
      <c r="X393" s="492">
        <v>0</v>
      </c>
      <c r="Y393" s="492">
        <v>0</v>
      </c>
      <c r="Z393" s="492">
        <f t="shared" si="484"/>
        <v>0</v>
      </c>
      <c r="AA393" s="492">
        <f t="shared" si="485"/>
        <v>0</v>
      </c>
      <c r="AB393" s="179">
        <f t="shared" si="391"/>
        <v>0</v>
      </c>
      <c r="AC393" s="755">
        <f t="shared" si="486"/>
        <v>0</v>
      </c>
      <c r="AD393" s="492">
        <v>0</v>
      </c>
      <c r="AE393" s="492">
        <v>0</v>
      </c>
      <c r="AF393" s="492">
        <f t="shared" si="392"/>
        <v>0</v>
      </c>
      <c r="AG393" s="492">
        <f t="shared" si="393"/>
        <v>0</v>
      </c>
      <c r="AH393" s="507">
        <v>0</v>
      </c>
      <c r="AI393" s="507">
        <v>0</v>
      </c>
      <c r="AJ393" s="507">
        <v>0</v>
      </c>
      <c r="AK393" s="507">
        <v>0</v>
      </c>
      <c r="AL393" s="507">
        <v>0</v>
      </c>
      <c r="AM393" s="507">
        <v>0</v>
      </c>
      <c r="AN393" s="507">
        <v>0</v>
      </c>
      <c r="AO393" s="507">
        <f t="shared" si="487"/>
        <v>0</v>
      </c>
      <c r="AP393" s="507">
        <f t="shared" si="488"/>
        <v>0</v>
      </c>
      <c r="AQ393" s="508">
        <f t="shared" si="394"/>
        <v>0</v>
      </c>
      <c r="AR393" s="505">
        <f t="shared" si="489"/>
        <v>1224971</v>
      </c>
      <c r="AS393" s="492">
        <f t="shared" si="490"/>
        <v>902040</v>
      </c>
      <c r="AT393" s="492">
        <f t="shared" si="491"/>
        <v>0</v>
      </c>
      <c r="AU393" s="492">
        <f t="shared" si="492"/>
        <v>0</v>
      </c>
      <c r="AV393" s="492">
        <f t="shared" si="493"/>
        <v>304890</v>
      </c>
      <c r="AW393" s="492">
        <f t="shared" si="493"/>
        <v>18041</v>
      </c>
      <c r="AX393" s="492">
        <f t="shared" si="494"/>
        <v>0</v>
      </c>
      <c r="AY393" s="507">
        <f t="shared" si="495"/>
        <v>2.3889</v>
      </c>
      <c r="AZ393" s="507">
        <f t="shared" si="496"/>
        <v>2.3889</v>
      </c>
      <c r="BA393" s="508">
        <f t="shared" si="496"/>
        <v>0</v>
      </c>
    </row>
    <row r="394" spans="1:53" ht="14.1" customHeight="1" x14ac:dyDescent="0.2">
      <c r="A394" s="591">
        <v>80</v>
      </c>
      <c r="B394" s="592">
        <v>2329</v>
      </c>
      <c r="C394" s="593">
        <v>691007331</v>
      </c>
      <c r="D394" s="592">
        <v>71294171</v>
      </c>
      <c r="E394" s="594" t="s">
        <v>253</v>
      </c>
      <c r="F394" s="591">
        <v>3114</v>
      </c>
      <c r="G394" s="210" t="s">
        <v>91</v>
      </c>
      <c r="H394" s="595" t="s">
        <v>82</v>
      </c>
      <c r="I394" s="501">
        <v>1500</v>
      </c>
      <c r="J394" s="502">
        <v>0</v>
      </c>
      <c r="K394" s="481">
        <v>0</v>
      </c>
      <c r="L394" s="481">
        <v>0</v>
      </c>
      <c r="M394" s="481">
        <v>0</v>
      </c>
      <c r="N394" s="502">
        <v>0</v>
      </c>
      <c r="O394" s="502">
        <v>1500</v>
      </c>
      <c r="P394" s="418">
        <v>0</v>
      </c>
      <c r="Q394" s="503">
        <v>0</v>
      </c>
      <c r="R394" s="504">
        <v>0</v>
      </c>
      <c r="S394" s="505">
        <v>0</v>
      </c>
      <c r="T394" s="492">
        <v>0</v>
      </c>
      <c r="U394" s="492">
        <v>0</v>
      </c>
      <c r="V394" s="492">
        <v>0</v>
      </c>
      <c r="W394" s="492">
        <f t="shared" si="483"/>
        <v>0</v>
      </c>
      <c r="X394" s="492">
        <v>0</v>
      </c>
      <c r="Y394" s="492">
        <v>0</v>
      </c>
      <c r="Z394" s="492">
        <f t="shared" si="484"/>
        <v>0</v>
      </c>
      <c r="AA394" s="492">
        <f t="shared" si="485"/>
        <v>0</v>
      </c>
      <c r="AB394" s="179">
        <f t="shared" si="391"/>
        <v>0</v>
      </c>
      <c r="AC394" s="755">
        <f t="shared" si="486"/>
        <v>0</v>
      </c>
      <c r="AD394" s="492">
        <v>2000</v>
      </c>
      <c r="AE394" s="492">
        <v>0</v>
      </c>
      <c r="AF394" s="492">
        <f t="shared" si="392"/>
        <v>2000</v>
      </c>
      <c r="AG394" s="492">
        <f t="shared" si="393"/>
        <v>2000</v>
      </c>
      <c r="AH394" s="507">
        <v>0</v>
      </c>
      <c r="AI394" s="507">
        <v>0</v>
      </c>
      <c r="AJ394" s="507">
        <v>0</v>
      </c>
      <c r="AK394" s="507">
        <v>0</v>
      </c>
      <c r="AL394" s="507">
        <v>0</v>
      </c>
      <c r="AM394" s="507">
        <v>0</v>
      </c>
      <c r="AN394" s="507">
        <v>0</v>
      </c>
      <c r="AO394" s="507">
        <f t="shared" si="487"/>
        <v>0</v>
      </c>
      <c r="AP394" s="507">
        <f t="shared" si="488"/>
        <v>0</v>
      </c>
      <c r="AQ394" s="508">
        <f t="shared" si="394"/>
        <v>0</v>
      </c>
      <c r="AR394" s="505">
        <f t="shared" si="489"/>
        <v>3500</v>
      </c>
      <c r="AS394" s="492">
        <f t="shared" si="490"/>
        <v>0</v>
      </c>
      <c r="AT394" s="492">
        <f t="shared" si="491"/>
        <v>0</v>
      </c>
      <c r="AU394" s="492">
        <f t="shared" si="492"/>
        <v>0</v>
      </c>
      <c r="AV394" s="492">
        <f t="shared" si="493"/>
        <v>0</v>
      </c>
      <c r="AW394" s="492">
        <f t="shared" si="493"/>
        <v>0</v>
      </c>
      <c r="AX394" s="492">
        <f t="shared" si="494"/>
        <v>3500</v>
      </c>
      <c r="AY394" s="507">
        <f t="shared" si="495"/>
        <v>0</v>
      </c>
      <c r="AZ394" s="507">
        <f t="shared" si="496"/>
        <v>0</v>
      </c>
      <c r="BA394" s="508">
        <f t="shared" si="496"/>
        <v>0</v>
      </c>
    </row>
    <row r="395" spans="1:53" ht="14.1" customHeight="1" x14ac:dyDescent="0.2">
      <c r="A395" s="591">
        <v>80</v>
      </c>
      <c r="B395" s="592">
        <v>2329</v>
      </c>
      <c r="C395" s="593">
        <v>691007331</v>
      </c>
      <c r="D395" s="592">
        <v>71294171</v>
      </c>
      <c r="E395" s="594" t="s">
        <v>253</v>
      </c>
      <c r="F395" s="591">
        <v>3141</v>
      </c>
      <c r="G395" s="594" t="s">
        <v>88</v>
      </c>
      <c r="H395" s="595" t="s">
        <v>82</v>
      </c>
      <c r="I395" s="501">
        <v>54012</v>
      </c>
      <c r="J395" s="502">
        <v>39437</v>
      </c>
      <c r="K395" s="481">
        <v>0</v>
      </c>
      <c r="L395" s="481">
        <v>0</v>
      </c>
      <c r="M395" s="481">
        <v>13330</v>
      </c>
      <c r="N395" s="502">
        <v>789</v>
      </c>
      <c r="O395" s="502">
        <v>456</v>
      </c>
      <c r="P395" s="418">
        <v>0.13</v>
      </c>
      <c r="Q395" s="503">
        <v>0</v>
      </c>
      <c r="R395" s="504">
        <v>0.13</v>
      </c>
      <c r="S395" s="505">
        <v>0</v>
      </c>
      <c r="T395" s="492">
        <v>0</v>
      </c>
      <c r="U395" s="492">
        <v>2191</v>
      </c>
      <c r="V395" s="492">
        <v>0</v>
      </c>
      <c r="W395" s="492">
        <f t="shared" si="483"/>
        <v>2191</v>
      </c>
      <c r="X395" s="492">
        <v>0</v>
      </c>
      <c r="Y395" s="492">
        <v>0</v>
      </c>
      <c r="Z395" s="492">
        <f t="shared" si="484"/>
        <v>0</v>
      </c>
      <c r="AA395" s="492">
        <f t="shared" si="485"/>
        <v>2191</v>
      </c>
      <c r="AB395" s="179">
        <f t="shared" si="391"/>
        <v>741</v>
      </c>
      <c r="AC395" s="755">
        <f t="shared" si="486"/>
        <v>44</v>
      </c>
      <c r="AD395" s="492">
        <v>0</v>
      </c>
      <c r="AE395" s="492">
        <v>0</v>
      </c>
      <c r="AF395" s="492">
        <f t="shared" si="392"/>
        <v>0</v>
      </c>
      <c r="AG395" s="492">
        <f t="shared" si="393"/>
        <v>2976</v>
      </c>
      <c r="AH395" s="507">
        <v>0</v>
      </c>
      <c r="AI395" s="507">
        <v>0</v>
      </c>
      <c r="AJ395" s="507">
        <v>0</v>
      </c>
      <c r="AK395" s="507">
        <v>0</v>
      </c>
      <c r="AL395" s="507">
        <v>0.01</v>
      </c>
      <c r="AM395" s="507">
        <v>0</v>
      </c>
      <c r="AN395" s="507">
        <v>0</v>
      </c>
      <c r="AO395" s="507">
        <f t="shared" si="487"/>
        <v>0</v>
      </c>
      <c r="AP395" s="507">
        <f t="shared" si="488"/>
        <v>0.01</v>
      </c>
      <c r="AQ395" s="508">
        <f t="shared" si="394"/>
        <v>0.01</v>
      </c>
      <c r="AR395" s="505">
        <f t="shared" si="489"/>
        <v>56988</v>
      </c>
      <c r="AS395" s="492">
        <f t="shared" si="490"/>
        <v>41628</v>
      </c>
      <c r="AT395" s="492">
        <f t="shared" si="491"/>
        <v>0</v>
      </c>
      <c r="AU395" s="492">
        <f t="shared" si="492"/>
        <v>0</v>
      </c>
      <c r="AV395" s="492">
        <f t="shared" si="493"/>
        <v>14071</v>
      </c>
      <c r="AW395" s="492">
        <f t="shared" si="493"/>
        <v>833</v>
      </c>
      <c r="AX395" s="492">
        <f t="shared" si="494"/>
        <v>456</v>
      </c>
      <c r="AY395" s="507">
        <f t="shared" si="495"/>
        <v>0.14000000000000001</v>
      </c>
      <c r="AZ395" s="507">
        <f t="shared" si="496"/>
        <v>0</v>
      </c>
      <c r="BA395" s="508">
        <f t="shared" si="496"/>
        <v>0.14000000000000001</v>
      </c>
    </row>
    <row r="396" spans="1:53" ht="14.1" customHeight="1" x14ac:dyDescent="0.2">
      <c r="A396" s="591">
        <v>80</v>
      </c>
      <c r="B396" s="592">
        <v>2329</v>
      </c>
      <c r="C396" s="593">
        <v>691007331</v>
      </c>
      <c r="D396" s="592">
        <v>71294171</v>
      </c>
      <c r="E396" s="594" t="s">
        <v>253</v>
      </c>
      <c r="F396" s="591">
        <v>3143</v>
      </c>
      <c r="G396" s="210" t="s">
        <v>149</v>
      </c>
      <c r="H396" s="595" t="s">
        <v>86</v>
      </c>
      <c r="I396" s="501">
        <v>497374</v>
      </c>
      <c r="J396" s="417">
        <v>366255</v>
      </c>
      <c r="K396" s="526">
        <v>0</v>
      </c>
      <c r="L396" s="526">
        <v>0</v>
      </c>
      <c r="M396" s="481">
        <v>123794</v>
      </c>
      <c r="N396" s="502">
        <v>7325</v>
      </c>
      <c r="O396" s="502">
        <v>0</v>
      </c>
      <c r="P396" s="418">
        <v>0.75</v>
      </c>
      <c r="Q396" s="422">
        <v>0.75</v>
      </c>
      <c r="R396" s="504">
        <v>0</v>
      </c>
      <c r="S396" s="505">
        <v>0</v>
      </c>
      <c r="T396" s="492">
        <v>0</v>
      </c>
      <c r="U396" s="492">
        <v>80550</v>
      </c>
      <c r="V396" s="492">
        <v>0</v>
      </c>
      <c r="W396" s="492">
        <f t="shared" si="483"/>
        <v>80550</v>
      </c>
      <c r="X396" s="492">
        <v>0</v>
      </c>
      <c r="Y396" s="492">
        <v>0</v>
      </c>
      <c r="Z396" s="492">
        <f t="shared" si="484"/>
        <v>0</v>
      </c>
      <c r="AA396" s="492">
        <f t="shared" si="485"/>
        <v>80550</v>
      </c>
      <c r="AB396" s="179">
        <f t="shared" si="391"/>
        <v>27226</v>
      </c>
      <c r="AC396" s="755">
        <f t="shared" si="486"/>
        <v>1611</v>
      </c>
      <c r="AD396" s="492">
        <v>0</v>
      </c>
      <c r="AE396" s="492">
        <v>0</v>
      </c>
      <c r="AF396" s="492">
        <f t="shared" si="392"/>
        <v>0</v>
      </c>
      <c r="AG396" s="492">
        <f t="shared" si="393"/>
        <v>109387</v>
      </c>
      <c r="AH396" s="507">
        <v>0</v>
      </c>
      <c r="AI396" s="507">
        <v>0</v>
      </c>
      <c r="AJ396" s="507">
        <v>0</v>
      </c>
      <c r="AK396" s="507">
        <v>0.21</v>
      </c>
      <c r="AL396" s="507">
        <v>0</v>
      </c>
      <c r="AM396" s="507">
        <v>0</v>
      </c>
      <c r="AN396" s="507">
        <v>0</v>
      </c>
      <c r="AO396" s="507">
        <f t="shared" si="487"/>
        <v>0.21</v>
      </c>
      <c r="AP396" s="507">
        <f t="shared" si="488"/>
        <v>0</v>
      </c>
      <c r="AQ396" s="508">
        <f t="shared" si="394"/>
        <v>0.21</v>
      </c>
      <c r="AR396" s="505">
        <f t="shared" si="489"/>
        <v>606761</v>
      </c>
      <c r="AS396" s="492">
        <f t="shared" si="490"/>
        <v>446805</v>
      </c>
      <c r="AT396" s="492">
        <f t="shared" si="491"/>
        <v>0</v>
      </c>
      <c r="AU396" s="492">
        <f t="shared" si="492"/>
        <v>0</v>
      </c>
      <c r="AV396" s="492">
        <f t="shared" si="493"/>
        <v>151020</v>
      </c>
      <c r="AW396" s="492">
        <f t="shared" si="493"/>
        <v>8936</v>
      </c>
      <c r="AX396" s="492">
        <f t="shared" si="494"/>
        <v>0</v>
      </c>
      <c r="AY396" s="507">
        <f t="shared" si="495"/>
        <v>0.96</v>
      </c>
      <c r="AZ396" s="507">
        <f t="shared" si="496"/>
        <v>0.96</v>
      </c>
      <c r="BA396" s="508">
        <f t="shared" si="496"/>
        <v>0</v>
      </c>
    </row>
    <row r="397" spans="1:53" ht="14.1" customHeight="1" x14ac:dyDescent="0.2">
      <c r="A397" s="591">
        <v>80</v>
      </c>
      <c r="B397" s="592">
        <v>2329</v>
      </c>
      <c r="C397" s="593">
        <v>691007331</v>
      </c>
      <c r="D397" s="592">
        <v>71294171</v>
      </c>
      <c r="E397" s="594" t="s">
        <v>253</v>
      </c>
      <c r="F397" s="591">
        <v>3143</v>
      </c>
      <c r="G397" s="210" t="s">
        <v>150</v>
      </c>
      <c r="H397" s="595" t="s">
        <v>82</v>
      </c>
      <c r="I397" s="501">
        <v>9129</v>
      </c>
      <c r="J397" s="502">
        <v>6435</v>
      </c>
      <c r="K397" s="481">
        <v>0</v>
      </c>
      <c r="L397" s="481">
        <v>0</v>
      </c>
      <c r="M397" s="481">
        <v>2175</v>
      </c>
      <c r="N397" s="502">
        <v>129</v>
      </c>
      <c r="O397" s="502">
        <v>390</v>
      </c>
      <c r="P397" s="418">
        <v>0.03</v>
      </c>
      <c r="Q397" s="503">
        <v>0</v>
      </c>
      <c r="R397" s="504">
        <v>0.03</v>
      </c>
      <c r="S397" s="505">
        <v>0</v>
      </c>
      <c r="T397" s="492">
        <v>0</v>
      </c>
      <c r="U397" s="492">
        <v>0</v>
      </c>
      <c r="V397" s="492">
        <v>0</v>
      </c>
      <c r="W397" s="492">
        <f t="shared" si="483"/>
        <v>0</v>
      </c>
      <c r="X397" s="492">
        <v>0</v>
      </c>
      <c r="Y397" s="492">
        <v>0</v>
      </c>
      <c r="Z397" s="492">
        <f t="shared" si="484"/>
        <v>0</v>
      </c>
      <c r="AA397" s="492">
        <f t="shared" si="485"/>
        <v>0</v>
      </c>
      <c r="AB397" s="179">
        <f t="shared" ref="AB397:AB453" si="497">ROUND((W397+X397)*33.8%,0)</f>
        <v>0</v>
      </c>
      <c r="AC397" s="755">
        <f t="shared" si="486"/>
        <v>0</v>
      </c>
      <c r="AD397" s="492">
        <v>0</v>
      </c>
      <c r="AE397" s="492">
        <v>0</v>
      </c>
      <c r="AF397" s="492">
        <f t="shared" si="392"/>
        <v>0</v>
      </c>
      <c r="AG397" s="492">
        <f t="shared" si="393"/>
        <v>0</v>
      </c>
      <c r="AH397" s="507">
        <v>0</v>
      </c>
      <c r="AI397" s="507">
        <v>0</v>
      </c>
      <c r="AJ397" s="507">
        <v>0</v>
      </c>
      <c r="AK397" s="507">
        <v>0</v>
      </c>
      <c r="AL397" s="507">
        <v>0</v>
      </c>
      <c r="AM397" s="507">
        <v>0</v>
      </c>
      <c r="AN397" s="507">
        <v>0</v>
      </c>
      <c r="AO397" s="507">
        <f t="shared" si="487"/>
        <v>0</v>
      </c>
      <c r="AP397" s="507">
        <f t="shared" si="488"/>
        <v>0</v>
      </c>
      <c r="AQ397" s="508">
        <f t="shared" si="394"/>
        <v>0</v>
      </c>
      <c r="AR397" s="505">
        <f t="shared" si="489"/>
        <v>9129</v>
      </c>
      <c r="AS397" s="492">
        <f t="shared" si="490"/>
        <v>6435</v>
      </c>
      <c r="AT397" s="492">
        <f t="shared" si="491"/>
        <v>0</v>
      </c>
      <c r="AU397" s="492">
        <f t="shared" si="492"/>
        <v>0</v>
      </c>
      <c r="AV397" s="492">
        <f t="shared" si="493"/>
        <v>2175</v>
      </c>
      <c r="AW397" s="492">
        <f t="shared" si="493"/>
        <v>129</v>
      </c>
      <c r="AX397" s="492">
        <f t="shared" si="494"/>
        <v>390</v>
      </c>
      <c r="AY397" s="507">
        <f t="shared" si="495"/>
        <v>0.03</v>
      </c>
      <c r="AZ397" s="507">
        <f t="shared" si="496"/>
        <v>0</v>
      </c>
      <c r="BA397" s="508">
        <f t="shared" si="496"/>
        <v>0.03</v>
      </c>
    </row>
    <row r="398" spans="1:53" ht="14.1" customHeight="1" x14ac:dyDescent="0.2">
      <c r="A398" s="182">
        <v>80</v>
      </c>
      <c r="B398" s="180">
        <v>2329</v>
      </c>
      <c r="C398" s="181">
        <v>691007331</v>
      </c>
      <c r="D398" s="180">
        <v>71294171</v>
      </c>
      <c r="E398" s="584" t="s">
        <v>253</v>
      </c>
      <c r="F398" s="182"/>
      <c r="G398" s="584"/>
      <c r="H398" s="585"/>
      <c r="I398" s="599">
        <v>7850180</v>
      </c>
      <c r="J398" s="600">
        <v>5655612</v>
      </c>
      <c r="K398" s="600">
        <v>50287</v>
      </c>
      <c r="L398" s="600">
        <v>12047</v>
      </c>
      <c r="M398" s="600">
        <v>1924522</v>
      </c>
      <c r="N398" s="600">
        <v>113113</v>
      </c>
      <c r="O398" s="600">
        <v>106646</v>
      </c>
      <c r="P398" s="601">
        <v>11.575600000000001</v>
      </c>
      <c r="Q398" s="601">
        <v>9.0733999999999995</v>
      </c>
      <c r="R398" s="603">
        <v>2.5021999999999998</v>
      </c>
      <c r="S398" s="602">
        <f t="shared" ref="S398:BA398" si="498">SUM(S392:S397)</f>
        <v>0</v>
      </c>
      <c r="T398" s="600">
        <f t="shared" si="498"/>
        <v>0</v>
      </c>
      <c r="U398" s="600">
        <f t="shared" si="498"/>
        <v>321049</v>
      </c>
      <c r="V398" s="600">
        <f t="shared" si="498"/>
        <v>0</v>
      </c>
      <c r="W398" s="600">
        <f t="shared" si="498"/>
        <v>321049</v>
      </c>
      <c r="X398" s="600">
        <f t="shared" si="498"/>
        <v>0</v>
      </c>
      <c r="Y398" s="600">
        <f t="shared" si="498"/>
        <v>0</v>
      </c>
      <c r="Z398" s="600">
        <f t="shared" si="498"/>
        <v>0</v>
      </c>
      <c r="AA398" s="600">
        <f t="shared" si="498"/>
        <v>321049</v>
      </c>
      <c r="AB398" s="600">
        <f t="shared" si="498"/>
        <v>108515</v>
      </c>
      <c r="AC398" s="602">
        <f t="shared" si="498"/>
        <v>6421</v>
      </c>
      <c r="AD398" s="600">
        <f t="shared" si="498"/>
        <v>2000</v>
      </c>
      <c r="AE398" s="600">
        <f t="shared" si="498"/>
        <v>0</v>
      </c>
      <c r="AF398" s="600">
        <f t="shared" si="498"/>
        <v>2000</v>
      </c>
      <c r="AG398" s="600">
        <f t="shared" si="498"/>
        <v>437985</v>
      </c>
      <c r="AH398" s="601">
        <f t="shared" si="498"/>
        <v>0</v>
      </c>
      <c r="AI398" s="601">
        <f t="shared" si="498"/>
        <v>0</v>
      </c>
      <c r="AJ398" s="601">
        <f t="shared" si="498"/>
        <v>0</v>
      </c>
      <c r="AK398" s="601">
        <f t="shared" ref="AK398:AL398" si="499">SUM(AK392:AK397)</f>
        <v>0.6</v>
      </c>
      <c r="AL398" s="601">
        <f t="shared" si="499"/>
        <v>0.01</v>
      </c>
      <c r="AM398" s="601">
        <f t="shared" si="498"/>
        <v>0</v>
      </c>
      <c r="AN398" s="601">
        <f t="shared" si="498"/>
        <v>0</v>
      </c>
      <c r="AO398" s="601">
        <f t="shared" si="498"/>
        <v>0.6</v>
      </c>
      <c r="AP398" s="601">
        <f t="shared" si="498"/>
        <v>0.01</v>
      </c>
      <c r="AQ398" s="603">
        <f t="shared" si="498"/>
        <v>0.61</v>
      </c>
      <c r="AR398" s="602">
        <f t="shared" si="498"/>
        <v>8288165</v>
      </c>
      <c r="AS398" s="600">
        <f t="shared" si="498"/>
        <v>5976661</v>
      </c>
      <c r="AT398" s="600">
        <f t="shared" si="498"/>
        <v>50287</v>
      </c>
      <c r="AU398" s="600">
        <f t="shared" si="498"/>
        <v>12047</v>
      </c>
      <c r="AV398" s="600">
        <f t="shared" si="498"/>
        <v>2033037</v>
      </c>
      <c r="AW398" s="600">
        <f t="shared" si="498"/>
        <v>119534</v>
      </c>
      <c r="AX398" s="600">
        <f t="shared" si="498"/>
        <v>108646</v>
      </c>
      <c r="AY398" s="601">
        <f t="shared" si="498"/>
        <v>12.185600000000003</v>
      </c>
      <c r="AZ398" s="601">
        <f t="shared" si="498"/>
        <v>9.6734000000000009</v>
      </c>
      <c r="BA398" s="603">
        <f t="shared" si="498"/>
        <v>2.5122</v>
      </c>
    </row>
    <row r="399" spans="1:53" ht="14.1" customHeight="1" x14ac:dyDescent="0.2">
      <c r="A399" s="591">
        <v>81</v>
      </c>
      <c r="B399" s="592">
        <v>2406</v>
      </c>
      <c r="C399" s="593">
        <v>600079031</v>
      </c>
      <c r="D399" s="592">
        <v>70695091</v>
      </c>
      <c r="E399" s="594" t="s">
        <v>254</v>
      </c>
      <c r="F399" s="591">
        <v>3111</v>
      </c>
      <c r="G399" s="594" t="s">
        <v>85</v>
      </c>
      <c r="H399" s="595" t="s">
        <v>86</v>
      </c>
      <c r="I399" s="501">
        <v>3395607</v>
      </c>
      <c r="J399" s="417">
        <v>2477251</v>
      </c>
      <c r="K399" s="526">
        <v>0</v>
      </c>
      <c r="L399" s="526">
        <v>0</v>
      </c>
      <c r="M399" s="481">
        <v>837311</v>
      </c>
      <c r="N399" s="502">
        <v>49545</v>
      </c>
      <c r="O399" s="417">
        <v>31500</v>
      </c>
      <c r="P399" s="418">
        <v>5.9697000000000005</v>
      </c>
      <c r="Q399" s="422">
        <v>4.0799000000000003</v>
      </c>
      <c r="R399" s="692">
        <v>1.8898000000000001</v>
      </c>
      <c r="S399" s="505">
        <v>0</v>
      </c>
      <c r="T399" s="492">
        <v>0</v>
      </c>
      <c r="U399" s="492">
        <v>0</v>
      </c>
      <c r="V399" s="492">
        <v>0</v>
      </c>
      <c r="W399" s="492">
        <f>SUM(S399:V399)</f>
        <v>0</v>
      </c>
      <c r="X399" s="492">
        <v>0</v>
      </c>
      <c r="Y399" s="492">
        <v>0</v>
      </c>
      <c r="Z399" s="492">
        <f>SUM(X399:Y399)</f>
        <v>0</v>
      </c>
      <c r="AA399" s="492">
        <f>W399+Z399</f>
        <v>0</v>
      </c>
      <c r="AB399" s="179">
        <f t="shared" si="497"/>
        <v>0</v>
      </c>
      <c r="AC399" s="755">
        <f>ROUND(W399*2%,0)</f>
        <v>0</v>
      </c>
      <c r="AD399" s="492">
        <v>0</v>
      </c>
      <c r="AE399" s="492">
        <v>0</v>
      </c>
      <c r="AF399" s="492">
        <f t="shared" ref="AF399:AF450" si="500">SUM(AD399:AE399)</f>
        <v>0</v>
      </c>
      <c r="AG399" s="492">
        <f t="shared" ref="AG399:AG450" si="501">AA399+AB399+AC399+AF399</f>
        <v>0</v>
      </c>
      <c r="AH399" s="507">
        <v>0</v>
      </c>
      <c r="AI399" s="507">
        <v>0</v>
      </c>
      <c r="AJ399" s="507">
        <v>0</v>
      </c>
      <c r="AK399" s="507">
        <v>0</v>
      </c>
      <c r="AL399" s="507">
        <v>0</v>
      </c>
      <c r="AM399" s="507">
        <v>0</v>
      </c>
      <c r="AN399" s="507">
        <v>0</v>
      </c>
      <c r="AO399" s="507">
        <f>AH399+AJ399+AK399+AM399</f>
        <v>0</v>
      </c>
      <c r="AP399" s="507">
        <f>AI399+AL399+AN399</f>
        <v>0</v>
      </c>
      <c r="AQ399" s="508">
        <f t="shared" ref="AQ399:AQ450" si="502">SUM(AO399:AP399)</f>
        <v>0</v>
      </c>
      <c r="AR399" s="505">
        <f>I399+AG399</f>
        <v>3395607</v>
      </c>
      <c r="AS399" s="492">
        <f>J399+W399</f>
        <v>2477251</v>
      </c>
      <c r="AT399" s="492">
        <f>K399+Z399</f>
        <v>0</v>
      </c>
      <c r="AU399" s="492">
        <f>L399</f>
        <v>0</v>
      </c>
      <c r="AV399" s="492">
        <f>M399+AB399</f>
        <v>837311</v>
      </c>
      <c r="AW399" s="492">
        <f>N399+AC399</f>
        <v>49545</v>
      </c>
      <c r="AX399" s="492">
        <f>O399+AF399</f>
        <v>31500</v>
      </c>
      <c r="AY399" s="507">
        <f>P399+AQ399</f>
        <v>5.9697000000000005</v>
      </c>
      <c r="AZ399" s="507">
        <f>Q399+AO399</f>
        <v>4.0799000000000003</v>
      </c>
      <c r="BA399" s="508">
        <f>R399+AP399</f>
        <v>1.8898000000000001</v>
      </c>
    </row>
    <row r="400" spans="1:53" ht="14.1" customHeight="1" x14ac:dyDescent="0.2">
      <c r="A400" s="591">
        <v>81</v>
      </c>
      <c r="B400" s="592">
        <v>2406</v>
      </c>
      <c r="C400" s="593">
        <v>600079031</v>
      </c>
      <c r="D400" s="592">
        <v>70695091</v>
      </c>
      <c r="E400" s="594" t="s">
        <v>254</v>
      </c>
      <c r="F400" s="591">
        <v>3141</v>
      </c>
      <c r="G400" s="594" t="s">
        <v>88</v>
      </c>
      <c r="H400" s="595" t="s">
        <v>82</v>
      </c>
      <c r="I400" s="501">
        <v>421368</v>
      </c>
      <c r="J400" s="502">
        <v>309090</v>
      </c>
      <c r="K400" s="481">
        <v>0</v>
      </c>
      <c r="L400" s="481">
        <v>0</v>
      </c>
      <c r="M400" s="481">
        <v>104472</v>
      </c>
      <c r="N400" s="502">
        <v>6182</v>
      </c>
      <c r="O400" s="502">
        <v>1624</v>
      </c>
      <c r="P400" s="418">
        <v>1.05</v>
      </c>
      <c r="Q400" s="503">
        <v>0</v>
      </c>
      <c r="R400" s="504">
        <v>1.05</v>
      </c>
      <c r="S400" s="505">
        <v>0</v>
      </c>
      <c r="T400" s="492">
        <v>0</v>
      </c>
      <c r="U400" s="492">
        <v>0</v>
      </c>
      <c r="V400" s="492">
        <v>0</v>
      </c>
      <c r="W400" s="492">
        <f>SUM(S400:V400)</f>
        <v>0</v>
      </c>
      <c r="X400" s="492">
        <v>0</v>
      </c>
      <c r="Y400" s="492">
        <v>0</v>
      </c>
      <c r="Z400" s="492">
        <f>SUM(X400:Y400)</f>
        <v>0</v>
      </c>
      <c r="AA400" s="492">
        <f>W400+Z400</f>
        <v>0</v>
      </c>
      <c r="AB400" s="179">
        <f t="shared" si="497"/>
        <v>0</v>
      </c>
      <c r="AC400" s="755">
        <f>ROUND(W400*2%,0)</f>
        <v>0</v>
      </c>
      <c r="AD400" s="492">
        <v>0</v>
      </c>
      <c r="AE400" s="492">
        <v>0</v>
      </c>
      <c r="AF400" s="492">
        <f t="shared" si="500"/>
        <v>0</v>
      </c>
      <c r="AG400" s="492">
        <f t="shared" si="501"/>
        <v>0</v>
      </c>
      <c r="AH400" s="507">
        <v>0</v>
      </c>
      <c r="AI400" s="507">
        <v>0</v>
      </c>
      <c r="AJ400" s="507">
        <v>0</v>
      </c>
      <c r="AK400" s="507">
        <v>0</v>
      </c>
      <c r="AL400" s="507">
        <v>0</v>
      </c>
      <c r="AM400" s="507">
        <v>0</v>
      </c>
      <c r="AN400" s="507">
        <v>0</v>
      </c>
      <c r="AO400" s="507">
        <f>AH400+AJ400+AK400+AM400</f>
        <v>0</v>
      </c>
      <c r="AP400" s="507">
        <f>AI400+AL400+AN400</f>
        <v>0</v>
      </c>
      <c r="AQ400" s="508">
        <f t="shared" si="502"/>
        <v>0</v>
      </c>
      <c r="AR400" s="505">
        <f>I400+AG400</f>
        <v>421368</v>
      </c>
      <c r="AS400" s="492">
        <f>J400+W400</f>
        <v>309090</v>
      </c>
      <c r="AT400" s="492">
        <f>K400+Z400</f>
        <v>0</v>
      </c>
      <c r="AU400" s="492">
        <f>L400</f>
        <v>0</v>
      </c>
      <c r="AV400" s="492">
        <f>M400+AB400</f>
        <v>104472</v>
      </c>
      <c r="AW400" s="492">
        <f>N400+AC400</f>
        <v>6182</v>
      </c>
      <c r="AX400" s="492">
        <f>O400+AF400</f>
        <v>1624</v>
      </c>
      <c r="AY400" s="507">
        <f>P400+AQ400</f>
        <v>1.05</v>
      </c>
      <c r="AZ400" s="507">
        <f>Q400+AO400</f>
        <v>0</v>
      </c>
      <c r="BA400" s="508">
        <f>R400+AP400</f>
        <v>1.05</v>
      </c>
    </row>
    <row r="401" spans="1:53" ht="14.1" customHeight="1" x14ac:dyDescent="0.2">
      <c r="A401" s="182">
        <v>81</v>
      </c>
      <c r="B401" s="180">
        <v>2406</v>
      </c>
      <c r="C401" s="181">
        <v>600079031</v>
      </c>
      <c r="D401" s="180">
        <v>70695091</v>
      </c>
      <c r="E401" s="584" t="s">
        <v>255</v>
      </c>
      <c r="F401" s="182"/>
      <c r="G401" s="584"/>
      <c r="H401" s="585"/>
      <c r="I401" s="586">
        <v>3816975</v>
      </c>
      <c r="J401" s="587">
        <v>2786341</v>
      </c>
      <c r="K401" s="587">
        <v>0</v>
      </c>
      <c r="L401" s="587">
        <v>0</v>
      </c>
      <c r="M401" s="587">
        <v>941783</v>
      </c>
      <c r="N401" s="587">
        <v>55727</v>
      </c>
      <c r="O401" s="587">
        <v>33124</v>
      </c>
      <c r="P401" s="588">
        <v>7.0197000000000003</v>
      </c>
      <c r="Q401" s="588">
        <v>4.0799000000000003</v>
      </c>
      <c r="R401" s="590">
        <v>2.9398</v>
      </c>
      <c r="S401" s="589">
        <f t="shared" ref="S401:BA401" si="503">SUM(S399:S400)</f>
        <v>0</v>
      </c>
      <c r="T401" s="587">
        <f t="shared" si="503"/>
        <v>0</v>
      </c>
      <c r="U401" s="587">
        <f t="shared" si="503"/>
        <v>0</v>
      </c>
      <c r="V401" s="587">
        <f t="shared" si="503"/>
        <v>0</v>
      </c>
      <c r="W401" s="587">
        <f t="shared" si="503"/>
        <v>0</v>
      </c>
      <c r="X401" s="587">
        <f t="shared" si="503"/>
        <v>0</v>
      </c>
      <c r="Y401" s="587">
        <f t="shared" si="503"/>
        <v>0</v>
      </c>
      <c r="Z401" s="587">
        <f t="shared" si="503"/>
        <v>0</v>
      </c>
      <c r="AA401" s="587">
        <f t="shared" si="503"/>
        <v>0</v>
      </c>
      <c r="AB401" s="587">
        <f t="shared" si="503"/>
        <v>0</v>
      </c>
      <c r="AC401" s="589">
        <f t="shared" si="503"/>
        <v>0</v>
      </c>
      <c r="AD401" s="587">
        <f t="shared" si="503"/>
        <v>0</v>
      </c>
      <c r="AE401" s="587">
        <f t="shared" si="503"/>
        <v>0</v>
      </c>
      <c r="AF401" s="587">
        <f t="shared" si="503"/>
        <v>0</v>
      </c>
      <c r="AG401" s="587">
        <f t="shared" si="503"/>
        <v>0</v>
      </c>
      <c r="AH401" s="588">
        <f t="shared" si="503"/>
        <v>0</v>
      </c>
      <c r="AI401" s="588">
        <f t="shared" si="503"/>
        <v>0</v>
      </c>
      <c r="AJ401" s="588">
        <f t="shared" si="503"/>
        <v>0</v>
      </c>
      <c r="AK401" s="588">
        <f t="shared" ref="AK401:AL401" si="504">SUM(AK399:AK400)</f>
        <v>0</v>
      </c>
      <c r="AL401" s="588">
        <f t="shared" si="504"/>
        <v>0</v>
      </c>
      <c r="AM401" s="588">
        <f t="shared" si="503"/>
        <v>0</v>
      </c>
      <c r="AN401" s="588">
        <f t="shared" si="503"/>
        <v>0</v>
      </c>
      <c r="AO401" s="588">
        <f t="shared" si="503"/>
        <v>0</v>
      </c>
      <c r="AP401" s="588">
        <f t="shared" si="503"/>
        <v>0</v>
      </c>
      <c r="AQ401" s="590">
        <f t="shared" si="503"/>
        <v>0</v>
      </c>
      <c r="AR401" s="589">
        <f t="shared" si="503"/>
        <v>3816975</v>
      </c>
      <c r="AS401" s="587">
        <f t="shared" si="503"/>
        <v>2786341</v>
      </c>
      <c r="AT401" s="587">
        <f t="shared" si="503"/>
        <v>0</v>
      </c>
      <c r="AU401" s="587">
        <f t="shared" si="503"/>
        <v>0</v>
      </c>
      <c r="AV401" s="587">
        <f t="shared" si="503"/>
        <v>941783</v>
      </c>
      <c r="AW401" s="587">
        <f t="shared" si="503"/>
        <v>55727</v>
      </c>
      <c r="AX401" s="587">
        <f t="shared" si="503"/>
        <v>33124</v>
      </c>
      <c r="AY401" s="588">
        <f t="shared" si="503"/>
        <v>7.0197000000000003</v>
      </c>
      <c r="AZ401" s="588">
        <f t="shared" si="503"/>
        <v>4.0799000000000003</v>
      </c>
      <c r="BA401" s="590">
        <f t="shared" si="503"/>
        <v>2.9398</v>
      </c>
    </row>
    <row r="402" spans="1:53" ht="14.1" customHeight="1" x14ac:dyDescent="0.2">
      <c r="A402" s="591">
        <v>82</v>
      </c>
      <c r="B402" s="592">
        <v>2466</v>
      </c>
      <c r="C402" s="593">
        <v>600079821</v>
      </c>
      <c r="D402" s="592">
        <v>70695083</v>
      </c>
      <c r="E402" s="594" t="s">
        <v>256</v>
      </c>
      <c r="F402" s="591">
        <v>3113</v>
      </c>
      <c r="G402" s="594" t="s">
        <v>148</v>
      </c>
      <c r="H402" s="595" t="s">
        <v>86</v>
      </c>
      <c r="I402" s="501">
        <v>6920734</v>
      </c>
      <c r="J402" s="417">
        <v>4939813</v>
      </c>
      <c r="K402" s="526">
        <v>58327</v>
      </c>
      <c r="L402" s="526">
        <v>28327</v>
      </c>
      <c r="M402" s="481">
        <v>1679797</v>
      </c>
      <c r="N402" s="502">
        <v>98797</v>
      </c>
      <c r="O402" s="417">
        <v>144000</v>
      </c>
      <c r="P402" s="418">
        <v>10.8918</v>
      </c>
      <c r="Q402" s="422">
        <v>8.0908999999999995</v>
      </c>
      <c r="R402" s="692">
        <v>2.8008999999999999</v>
      </c>
      <c r="S402" s="505">
        <v>0</v>
      </c>
      <c r="T402" s="492">
        <v>0</v>
      </c>
      <c r="U402" s="492">
        <v>194469</v>
      </c>
      <c r="V402" s="492">
        <v>0</v>
      </c>
      <c r="W402" s="492">
        <f>SUM(S402:V402)</f>
        <v>194469</v>
      </c>
      <c r="X402" s="492">
        <v>0</v>
      </c>
      <c r="Y402" s="492">
        <v>0</v>
      </c>
      <c r="Z402" s="492">
        <f>SUM(X402:Y402)</f>
        <v>0</v>
      </c>
      <c r="AA402" s="492">
        <f>W402+Z402</f>
        <v>194469</v>
      </c>
      <c r="AB402" s="179">
        <f t="shared" si="497"/>
        <v>65731</v>
      </c>
      <c r="AC402" s="755">
        <f>ROUND(W402*2%,0)</f>
        <v>3889</v>
      </c>
      <c r="AD402" s="492">
        <v>0</v>
      </c>
      <c r="AE402" s="492">
        <v>0</v>
      </c>
      <c r="AF402" s="492">
        <f t="shared" si="500"/>
        <v>0</v>
      </c>
      <c r="AG402" s="492">
        <f t="shared" si="501"/>
        <v>264089</v>
      </c>
      <c r="AH402" s="507">
        <v>0</v>
      </c>
      <c r="AI402" s="507">
        <v>0</v>
      </c>
      <c r="AJ402" s="507">
        <v>0</v>
      </c>
      <c r="AK402" s="507">
        <v>0.45</v>
      </c>
      <c r="AL402" s="507">
        <v>0</v>
      </c>
      <c r="AM402" s="507">
        <v>0</v>
      </c>
      <c r="AN402" s="507">
        <v>0</v>
      </c>
      <c r="AO402" s="507">
        <f>AH402+AJ402+AK402+AM402</f>
        <v>0.45</v>
      </c>
      <c r="AP402" s="507">
        <f>AI402+AL402+AN402</f>
        <v>0</v>
      </c>
      <c r="AQ402" s="508">
        <f t="shared" si="502"/>
        <v>0.45</v>
      </c>
      <c r="AR402" s="505">
        <f>I402+AG402</f>
        <v>7184823</v>
      </c>
      <c r="AS402" s="492">
        <f>J402+W402</f>
        <v>5134282</v>
      </c>
      <c r="AT402" s="492">
        <f>K402+Z402</f>
        <v>58327</v>
      </c>
      <c r="AU402" s="492">
        <f>L402</f>
        <v>28327</v>
      </c>
      <c r="AV402" s="492">
        <f t="shared" ref="AV402:AW406" si="505">M402+AB402</f>
        <v>1745528</v>
      </c>
      <c r="AW402" s="492">
        <f t="shared" si="505"/>
        <v>102686</v>
      </c>
      <c r="AX402" s="492">
        <f>O402+AF402</f>
        <v>144000</v>
      </c>
      <c r="AY402" s="507">
        <f>P402+AQ402</f>
        <v>11.341799999999999</v>
      </c>
      <c r="AZ402" s="507">
        <f t="shared" ref="AZ402:BA406" si="506">Q402+AO402</f>
        <v>8.5408999999999988</v>
      </c>
      <c r="BA402" s="508">
        <f t="shared" si="506"/>
        <v>2.8008999999999999</v>
      </c>
    </row>
    <row r="403" spans="1:53" ht="14.1" customHeight="1" x14ac:dyDescent="0.2">
      <c r="A403" s="591">
        <v>82</v>
      </c>
      <c r="B403" s="592">
        <v>2466</v>
      </c>
      <c r="C403" s="593">
        <v>600079821</v>
      </c>
      <c r="D403" s="592">
        <v>70695083</v>
      </c>
      <c r="E403" s="594" t="s">
        <v>256</v>
      </c>
      <c r="F403" s="591">
        <v>3113</v>
      </c>
      <c r="G403" s="210" t="s">
        <v>91</v>
      </c>
      <c r="H403" s="595" t="s">
        <v>82</v>
      </c>
      <c r="I403" s="501">
        <v>1297745</v>
      </c>
      <c r="J403" s="502">
        <v>952869</v>
      </c>
      <c r="K403" s="481">
        <v>0</v>
      </c>
      <c r="L403" s="481">
        <v>0</v>
      </c>
      <c r="M403" s="481">
        <v>322069</v>
      </c>
      <c r="N403" s="502">
        <v>19057</v>
      </c>
      <c r="O403" s="502">
        <v>3750</v>
      </c>
      <c r="P403" s="418">
        <v>2.89</v>
      </c>
      <c r="Q403" s="503">
        <v>2.89</v>
      </c>
      <c r="R403" s="504">
        <v>0</v>
      </c>
      <c r="S403" s="505">
        <v>0</v>
      </c>
      <c r="T403" s="492">
        <v>0</v>
      </c>
      <c r="U403" s="492">
        <v>0</v>
      </c>
      <c r="V403" s="492">
        <v>0</v>
      </c>
      <c r="W403" s="492">
        <f>SUM(S403:V403)</f>
        <v>0</v>
      </c>
      <c r="X403" s="492">
        <v>0</v>
      </c>
      <c r="Y403" s="492">
        <v>0</v>
      </c>
      <c r="Z403" s="492">
        <f>SUM(X403:Y403)</f>
        <v>0</v>
      </c>
      <c r="AA403" s="492">
        <f>W403+Z403</f>
        <v>0</v>
      </c>
      <c r="AB403" s="179">
        <f t="shared" si="497"/>
        <v>0</v>
      </c>
      <c r="AC403" s="755">
        <f>ROUND(W403*2%,0)</f>
        <v>0</v>
      </c>
      <c r="AD403" s="492">
        <v>0</v>
      </c>
      <c r="AE403" s="492">
        <v>0</v>
      </c>
      <c r="AF403" s="492">
        <f t="shared" si="500"/>
        <v>0</v>
      </c>
      <c r="AG403" s="492">
        <f t="shared" si="501"/>
        <v>0</v>
      </c>
      <c r="AH403" s="507">
        <v>0</v>
      </c>
      <c r="AI403" s="507">
        <v>0</v>
      </c>
      <c r="AJ403" s="507">
        <v>0</v>
      </c>
      <c r="AK403" s="507">
        <v>0</v>
      </c>
      <c r="AL403" s="507">
        <v>0</v>
      </c>
      <c r="AM403" s="507">
        <v>0</v>
      </c>
      <c r="AN403" s="507">
        <v>0</v>
      </c>
      <c r="AO403" s="507">
        <f>AH403+AJ403+AK403+AM403</f>
        <v>0</v>
      </c>
      <c r="AP403" s="507">
        <f>AI403+AL403+AN403</f>
        <v>0</v>
      </c>
      <c r="AQ403" s="508">
        <f t="shared" si="502"/>
        <v>0</v>
      </c>
      <c r="AR403" s="505">
        <f>I403+AG403</f>
        <v>1297745</v>
      </c>
      <c r="AS403" s="492">
        <f>J403+W403</f>
        <v>952869</v>
      </c>
      <c r="AT403" s="492">
        <f>K403+Z403</f>
        <v>0</v>
      </c>
      <c r="AU403" s="492">
        <f>L403</f>
        <v>0</v>
      </c>
      <c r="AV403" s="492">
        <f t="shared" si="505"/>
        <v>322069</v>
      </c>
      <c r="AW403" s="492">
        <f t="shared" si="505"/>
        <v>19057</v>
      </c>
      <c r="AX403" s="492">
        <f>O403+AF403</f>
        <v>3750</v>
      </c>
      <c r="AY403" s="507">
        <f>P403+AQ403</f>
        <v>2.89</v>
      </c>
      <c r="AZ403" s="507">
        <f t="shared" si="506"/>
        <v>2.89</v>
      </c>
      <c r="BA403" s="508">
        <f t="shared" si="506"/>
        <v>0</v>
      </c>
    </row>
    <row r="404" spans="1:53" ht="14.1" customHeight="1" x14ac:dyDescent="0.2">
      <c r="A404" s="591">
        <v>82</v>
      </c>
      <c r="B404" s="592">
        <v>2466</v>
      </c>
      <c r="C404" s="593">
        <v>600079821</v>
      </c>
      <c r="D404" s="592">
        <v>70695083</v>
      </c>
      <c r="E404" s="594" t="s">
        <v>256</v>
      </c>
      <c r="F404" s="591">
        <v>3141</v>
      </c>
      <c r="G404" s="594" t="s">
        <v>88</v>
      </c>
      <c r="H404" s="595" t="s">
        <v>82</v>
      </c>
      <c r="I404" s="501">
        <v>828310</v>
      </c>
      <c r="J404" s="502">
        <v>606788</v>
      </c>
      <c r="K404" s="481">
        <v>0</v>
      </c>
      <c r="L404" s="481">
        <v>0</v>
      </c>
      <c r="M404" s="481">
        <v>205094</v>
      </c>
      <c r="N404" s="502">
        <v>12136</v>
      </c>
      <c r="O404" s="502">
        <v>4292</v>
      </c>
      <c r="P404" s="418">
        <v>2.06</v>
      </c>
      <c r="Q404" s="503">
        <v>0</v>
      </c>
      <c r="R404" s="504">
        <v>2.06</v>
      </c>
      <c r="S404" s="505">
        <v>0</v>
      </c>
      <c r="T404" s="492">
        <v>0</v>
      </c>
      <c r="U404" s="492">
        <v>6723</v>
      </c>
      <c r="V404" s="492">
        <v>0</v>
      </c>
      <c r="W404" s="492">
        <f>SUM(S404:V404)</f>
        <v>6723</v>
      </c>
      <c r="X404" s="492">
        <v>0</v>
      </c>
      <c r="Y404" s="492">
        <v>0</v>
      </c>
      <c r="Z404" s="492">
        <f>SUM(X404:Y404)</f>
        <v>0</v>
      </c>
      <c r="AA404" s="492">
        <f>W404+Z404</f>
        <v>6723</v>
      </c>
      <c r="AB404" s="179">
        <f t="shared" si="497"/>
        <v>2272</v>
      </c>
      <c r="AC404" s="755">
        <f>ROUND(W404*2%,0)</f>
        <v>134</v>
      </c>
      <c r="AD404" s="492">
        <v>0</v>
      </c>
      <c r="AE404" s="492">
        <v>0</v>
      </c>
      <c r="AF404" s="492">
        <f t="shared" si="500"/>
        <v>0</v>
      </c>
      <c r="AG404" s="492">
        <f t="shared" si="501"/>
        <v>9129</v>
      </c>
      <c r="AH404" s="507">
        <v>0</v>
      </c>
      <c r="AI404" s="507">
        <v>0</v>
      </c>
      <c r="AJ404" s="507">
        <v>0</v>
      </c>
      <c r="AK404" s="507">
        <v>0</v>
      </c>
      <c r="AL404" s="507">
        <v>0.02</v>
      </c>
      <c r="AM404" s="507">
        <v>0</v>
      </c>
      <c r="AN404" s="507">
        <v>0</v>
      </c>
      <c r="AO404" s="507">
        <f>AH404+AJ404+AK404+AM404</f>
        <v>0</v>
      </c>
      <c r="AP404" s="507">
        <f>AI404+AL404+AN404</f>
        <v>0.02</v>
      </c>
      <c r="AQ404" s="508">
        <f t="shared" si="502"/>
        <v>0.02</v>
      </c>
      <c r="AR404" s="505">
        <f>I404+AG404</f>
        <v>837439</v>
      </c>
      <c r="AS404" s="492">
        <f>J404+W404</f>
        <v>613511</v>
      </c>
      <c r="AT404" s="492">
        <f>K404+Z404</f>
        <v>0</v>
      </c>
      <c r="AU404" s="492">
        <f>L404</f>
        <v>0</v>
      </c>
      <c r="AV404" s="492">
        <f t="shared" si="505"/>
        <v>207366</v>
      </c>
      <c r="AW404" s="492">
        <f t="shared" si="505"/>
        <v>12270</v>
      </c>
      <c r="AX404" s="492">
        <f>O404+AF404</f>
        <v>4292</v>
      </c>
      <c r="AY404" s="507">
        <f>P404+AQ404</f>
        <v>2.08</v>
      </c>
      <c r="AZ404" s="507">
        <f t="shared" si="506"/>
        <v>0</v>
      </c>
      <c r="BA404" s="508">
        <f t="shared" si="506"/>
        <v>2.08</v>
      </c>
    </row>
    <row r="405" spans="1:53" ht="14.1" customHeight="1" x14ac:dyDescent="0.2">
      <c r="A405" s="591">
        <v>82</v>
      </c>
      <c r="B405" s="592">
        <v>2466</v>
      </c>
      <c r="C405" s="593">
        <v>600079821</v>
      </c>
      <c r="D405" s="592">
        <v>70695083</v>
      </c>
      <c r="E405" s="594" t="s">
        <v>256</v>
      </c>
      <c r="F405" s="591">
        <v>3143</v>
      </c>
      <c r="G405" s="210" t="s">
        <v>149</v>
      </c>
      <c r="H405" s="595" t="s">
        <v>86</v>
      </c>
      <c r="I405" s="501">
        <v>932419</v>
      </c>
      <c r="J405" s="417">
        <v>686612</v>
      </c>
      <c r="K405" s="526">
        <v>0</v>
      </c>
      <c r="L405" s="526">
        <v>0</v>
      </c>
      <c r="M405" s="481">
        <v>232075</v>
      </c>
      <c r="N405" s="502">
        <v>13732</v>
      </c>
      <c r="O405" s="502">
        <v>0</v>
      </c>
      <c r="P405" s="418">
        <v>1.6696</v>
      </c>
      <c r="Q405" s="422">
        <v>1.6696</v>
      </c>
      <c r="R405" s="504">
        <v>0</v>
      </c>
      <c r="S405" s="505">
        <v>0</v>
      </c>
      <c r="T405" s="492">
        <v>0</v>
      </c>
      <c r="U405" s="492">
        <v>-65798</v>
      </c>
      <c r="V405" s="492">
        <v>0</v>
      </c>
      <c r="W405" s="492">
        <f>SUM(S405:V405)</f>
        <v>-65798</v>
      </c>
      <c r="X405" s="492">
        <v>0</v>
      </c>
      <c r="Y405" s="492">
        <v>0</v>
      </c>
      <c r="Z405" s="492">
        <f>SUM(X405:Y405)</f>
        <v>0</v>
      </c>
      <c r="AA405" s="492">
        <f>W405+Z405</f>
        <v>-65798</v>
      </c>
      <c r="AB405" s="179">
        <f t="shared" si="497"/>
        <v>-22240</v>
      </c>
      <c r="AC405" s="755">
        <f>ROUND(W405*2%,0)</f>
        <v>-1316</v>
      </c>
      <c r="AD405" s="492">
        <v>0</v>
      </c>
      <c r="AE405" s="492">
        <v>0</v>
      </c>
      <c r="AF405" s="492">
        <f t="shared" si="500"/>
        <v>0</v>
      </c>
      <c r="AG405" s="492">
        <f t="shared" si="501"/>
        <v>-89354</v>
      </c>
      <c r="AH405" s="507">
        <v>0</v>
      </c>
      <c r="AI405" s="507">
        <v>0</v>
      </c>
      <c r="AJ405" s="507">
        <v>0</v>
      </c>
      <c r="AK405" s="507">
        <v>-0.16</v>
      </c>
      <c r="AL405" s="507">
        <v>0</v>
      </c>
      <c r="AM405" s="507">
        <v>0</v>
      </c>
      <c r="AN405" s="507">
        <v>0</v>
      </c>
      <c r="AO405" s="507">
        <f>AH405+AJ405+AK405+AM405</f>
        <v>-0.16</v>
      </c>
      <c r="AP405" s="507">
        <f>AI405+AL405+AN405</f>
        <v>0</v>
      </c>
      <c r="AQ405" s="508">
        <f t="shared" si="502"/>
        <v>-0.16</v>
      </c>
      <c r="AR405" s="505">
        <f>I405+AG405</f>
        <v>843065</v>
      </c>
      <c r="AS405" s="492">
        <f>J405+W405</f>
        <v>620814</v>
      </c>
      <c r="AT405" s="492">
        <f>K405+Z405</f>
        <v>0</v>
      </c>
      <c r="AU405" s="492">
        <f>L405</f>
        <v>0</v>
      </c>
      <c r="AV405" s="492">
        <f t="shared" si="505"/>
        <v>209835</v>
      </c>
      <c r="AW405" s="492">
        <f t="shared" si="505"/>
        <v>12416</v>
      </c>
      <c r="AX405" s="492">
        <f>O405+AF405</f>
        <v>0</v>
      </c>
      <c r="AY405" s="507">
        <f>P405+AQ405</f>
        <v>1.5096000000000001</v>
      </c>
      <c r="AZ405" s="507">
        <f t="shared" si="506"/>
        <v>1.5096000000000001</v>
      </c>
      <c r="BA405" s="508">
        <f t="shared" si="506"/>
        <v>0</v>
      </c>
    </row>
    <row r="406" spans="1:53" ht="14.1" customHeight="1" x14ac:dyDescent="0.2">
      <c r="A406" s="591">
        <v>82</v>
      </c>
      <c r="B406" s="592">
        <v>2466</v>
      </c>
      <c r="C406" s="593">
        <v>600079821</v>
      </c>
      <c r="D406" s="592">
        <v>70695083</v>
      </c>
      <c r="E406" s="594" t="s">
        <v>256</v>
      </c>
      <c r="F406" s="591">
        <v>3143</v>
      </c>
      <c r="G406" s="210" t="s">
        <v>150</v>
      </c>
      <c r="H406" s="595" t="s">
        <v>82</v>
      </c>
      <c r="I406" s="501">
        <v>19662</v>
      </c>
      <c r="J406" s="502">
        <v>13860</v>
      </c>
      <c r="K406" s="481">
        <v>0</v>
      </c>
      <c r="L406" s="481">
        <v>0</v>
      </c>
      <c r="M406" s="481">
        <v>4685</v>
      </c>
      <c r="N406" s="502">
        <v>277</v>
      </c>
      <c r="O406" s="502">
        <v>840</v>
      </c>
      <c r="P406" s="418">
        <v>0.06</v>
      </c>
      <c r="Q406" s="503">
        <v>0</v>
      </c>
      <c r="R406" s="504">
        <v>0.06</v>
      </c>
      <c r="S406" s="505">
        <v>0</v>
      </c>
      <c r="T406" s="492">
        <v>0</v>
      </c>
      <c r="U406" s="492">
        <v>0</v>
      </c>
      <c r="V406" s="492">
        <v>0</v>
      </c>
      <c r="W406" s="492">
        <f>SUM(S406:V406)</f>
        <v>0</v>
      </c>
      <c r="X406" s="492">
        <v>0</v>
      </c>
      <c r="Y406" s="492">
        <v>0</v>
      </c>
      <c r="Z406" s="492">
        <f>SUM(X406:Y406)</f>
        <v>0</v>
      </c>
      <c r="AA406" s="492">
        <f>W406+Z406</f>
        <v>0</v>
      </c>
      <c r="AB406" s="179">
        <f t="shared" si="497"/>
        <v>0</v>
      </c>
      <c r="AC406" s="755">
        <f>ROUND(W406*2%,0)</f>
        <v>0</v>
      </c>
      <c r="AD406" s="492">
        <v>0</v>
      </c>
      <c r="AE406" s="492">
        <v>0</v>
      </c>
      <c r="AF406" s="492">
        <f t="shared" si="500"/>
        <v>0</v>
      </c>
      <c r="AG406" s="492">
        <f t="shared" si="501"/>
        <v>0</v>
      </c>
      <c r="AH406" s="507">
        <v>0</v>
      </c>
      <c r="AI406" s="507">
        <v>0</v>
      </c>
      <c r="AJ406" s="507">
        <v>0</v>
      </c>
      <c r="AK406" s="507">
        <v>0</v>
      </c>
      <c r="AL406" s="507">
        <v>0</v>
      </c>
      <c r="AM406" s="507">
        <v>0</v>
      </c>
      <c r="AN406" s="507">
        <v>0</v>
      </c>
      <c r="AO406" s="507">
        <f>AH406+AJ406+AK406+AM406</f>
        <v>0</v>
      </c>
      <c r="AP406" s="507">
        <f>AI406+AL406+AN406</f>
        <v>0</v>
      </c>
      <c r="AQ406" s="508">
        <f t="shared" si="502"/>
        <v>0</v>
      </c>
      <c r="AR406" s="505">
        <f>I406+AG406</f>
        <v>19662</v>
      </c>
      <c r="AS406" s="492">
        <f>J406+W406</f>
        <v>13860</v>
      </c>
      <c r="AT406" s="492">
        <f>K406+Z406</f>
        <v>0</v>
      </c>
      <c r="AU406" s="492">
        <f>L406</f>
        <v>0</v>
      </c>
      <c r="AV406" s="492">
        <f t="shared" si="505"/>
        <v>4685</v>
      </c>
      <c r="AW406" s="492">
        <f t="shared" si="505"/>
        <v>277</v>
      </c>
      <c r="AX406" s="492">
        <f>O406+AF406</f>
        <v>840</v>
      </c>
      <c r="AY406" s="507">
        <f>P406+AQ406</f>
        <v>0.06</v>
      </c>
      <c r="AZ406" s="507">
        <f t="shared" si="506"/>
        <v>0</v>
      </c>
      <c r="BA406" s="508">
        <f t="shared" si="506"/>
        <v>0.06</v>
      </c>
    </row>
    <row r="407" spans="1:53" ht="14.1" customHeight="1" x14ac:dyDescent="0.2">
      <c r="A407" s="182">
        <v>82</v>
      </c>
      <c r="B407" s="180">
        <v>2466</v>
      </c>
      <c r="C407" s="181">
        <v>600079821</v>
      </c>
      <c r="D407" s="180">
        <v>70695083</v>
      </c>
      <c r="E407" s="584" t="s">
        <v>257</v>
      </c>
      <c r="F407" s="182"/>
      <c r="G407" s="584"/>
      <c r="H407" s="585"/>
      <c r="I407" s="586">
        <v>9998870</v>
      </c>
      <c r="J407" s="587">
        <v>7199942</v>
      </c>
      <c r="K407" s="587">
        <v>58327</v>
      </c>
      <c r="L407" s="587">
        <v>28327</v>
      </c>
      <c r="M407" s="587">
        <v>2443720</v>
      </c>
      <c r="N407" s="587">
        <v>143999</v>
      </c>
      <c r="O407" s="587">
        <v>152882</v>
      </c>
      <c r="P407" s="588">
        <v>17.571400000000001</v>
      </c>
      <c r="Q407" s="588">
        <v>12.650500000000001</v>
      </c>
      <c r="R407" s="590">
        <v>4.9208999999999996</v>
      </c>
      <c r="S407" s="589">
        <f t="shared" ref="S407:BA407" si="507">SUM(S402:S406)</f>
        <v>0</v>
      </c>
      <c r="T407" s="587">
        <f t="shared" si="507"/>
        <v>0</v>
      </c>
      <c r="U407" s="587">
        <f t="shared" si="507"/>
        <v>135394</v>
      </c>
      <c r="V407" s="587">
        <f t="shared" si="507"/>
        <v>0</v>
      </c>
      <c r="W407" s="587">
        <f t="shared" si="507"/>
        <v>135394</v>
      </c>
      <c r="X407" s="587">
        <f t="shared" si="507"/>
        <v>0</v>
      </c>
      <c r="Y407" s="587">
        <f t="shared" si="507"/>
        <v>0</v>
      </c>
      <c r="Z407" s="587">
        <f t="shared" si="507"/>
        <v>0</v>
      </c>
      <c r="AA407" s="587">
        <f t="shared" si="507"/>
        <v>135394</v>
      </c>
      <c r="AB407" s="587">
        <f t="shared" si="507"/>
        <v>45763</v>
      </c>
      <c r="AC407" s="589">
        <f t="shared" si="507"/>
        <v>2707</v>
      </c>
      <c r="AD407" s="587">
        <f t="shared" si="507"/>
        <v>0</v>
      </c>
      <c r="AE407" s="587">
        <f t="shared" si="507"/>
        <v>0</v>
      </c>
      <c r="AF407" s="587">
        <f t="shared" si="507"/>
        <v>0</v>
      </c>
      <c r="AG407" s="587">
        <f t="shared" si="507"/>
        <v>183864</v>
      </c>
      <c r="AH407" s="588">
        <f t="shared" si="507"/>
        <v>0</v>
      </c>
      <c r="AI407" s="588">
        <f t="shared" si="507"/>
        <v>0</v>
      </c>
      <c r="AJ407" s="588">
        <f t="shared" si="507"/>
        <v>0</v>
      </c>
      <c r="AK407" s="588">
        <f t="shared" ref="AK407:AL407" si="508">SUM(AK402:AK406)</f>
        <v>0.29000000000000004</v>
      </c>
      <c r="AL407" s="588">
        <f t="shared" si="508"/>
        <v>0.02</v>
      </c>
      <c r="AM407" s="588">
        <f t="shared" si="507"/>
        <v>0</v>
      </c>
      <c r="AN407" s="588">
        <f t="shared" si="507"/>
        <v>0</v>
      </c>
      <c r="AO407" s="588">
        <f t="shared" si="507"/>
        <v>0.29000000000000004</v>
      </c>
      <c r="AP407" s="588">
        <f t="shared" si="507"/>
        <v>0.02</v>
      </c>
      <c r="AQ407" s="590">
        <f t="shared" si="507"/>
        <v>0.31000000000000005</v>
      </c>
      <c r="AR407" s="589">
        <f t="shared" si="507"/>
        <v>10182734</v>
      </c>
      <c r="AS407" s="587">
        <f t="shared" si="507"/>
        <v>7335336</v>
      </c>
      <c r="AT407" s="587">
        <f t="shared" si="507"/>
        <v>58327</v>
      </c>
      <c r="AU407" s="587">
        <f t="shared" si="507"/>
        <v>28327</v>
      </c>
      <c r="AV407" s="587">
        <f t="shared" si="507"/>
        <v>2489483</v>
      </c>
      <c r="AW407" s="587">
        <f t="shared" si="507"/>
        <v>146706</v>
      </c>
      <c r="AX407" s="587">
        <f t="shared" si="507"/>
        <v>152882</v>
      </c>
      <c r="AY407" s="588">
        <f t="shared" si="507"/>
        <v>17.881399999999996</v>
      </c>
      <c r="AZ407" s="588">
        <f t="shared" si="507"/>
        <v>12.9405</v>
      </c>
      <c r="BA407" s="590">
        <f t="shared" si="507"/>
        <v>4.9409000000000001</v>
      </c>
    </row>
    <row r="408" spans="1:53" ht="14.1" customHeight="1" x14ac:dyDescent="0.2">
      <c r="A408" s="591">
        <v>83</v>
      </c>
      <c r="B408" s="592">
        <v>2493</v>
      </c>
      <c r="C408" s="593">
        <v>600080021</v>
      </c>
      <c r="D408" s="592">
        <v>72742399</v>
      </c>
      <c r="E408" s="594" t="s">
        <v>258</v>
      </c>
      <c r="F408" s="591">
        <v>3111</v>
      </c>
      <c r="G408" s="594" t="s">
        <v>85</v>
      </c>
      <c r="H408" s="595" t="s">
        <v>86</v>
      </c>
      <c r="I408" s="501">
        <v>5665436</v>
      </c>
      <c r="J408" s="417">
        <v>4096843</v>
      </c>
      <c r="K408" s="526">
        <v>32230</v>
      </c>
      <c r="L408" s="526">
        <v>0</v>
      </c>
      <c r="M408" s="481">
        <v>1395627</v>
      </c>
      <c r="N408" s="502">
        <v>81936</v>
      </c>
      <c r="O408" s="417">
        <v>58800</v>
      </c>
      <c r="P408" s="418">
        <v>9.8742999999999999</v>
      </c>
      <c r="Q408" s="422">
        <v>7.8305999999999996</v>
      </c>
      <c r="R408" s="692">
        <v>2.0436999999999999</v>
      </c>
      <c r="S408" s="505">
        <v>0</v>
      </c>
      <c r="T408" s="492">
        <v>0</v>
      </c>
      <c r="U408" s="492">
        <v>0</v>
      </c>
      <c r="V408" s="492">
        <v>0</v>
      </c>
      <c r="W408" s="492">
        <f t="shared" ref="W408:W413" si="509">SUM(S408:V408)</f>
        <v>0</v>
      </c>
      <c r="X408" s="492">
        <v>0</v>
      </c>
      <c r="Y408" s="492">
        <v>0</v>
      </c>
      <c r="Z408" s="492">
        <f t="shared" ref="Z408:Z413" si="510">SUM(X408:Y408)</f>
        <v>0</v>
      </c>
      <c r="AA408" s="492">
        <f t="shared" ref="AA408:AA413" si="511">W408+Z408</f>
        <v>0</v>
      </c>
      <c r="AB408" s="179">
        <f t="shared" si="497"/>
        <v>0</v>
      </c>
      <c r="AC408" s="755">
        <f t="shared" ref="AC408:AC413" si="512">ROUND(W408*2%,0)</f>
        <v>0</v>
      </c>
      <c r="AD408" s="492">
        <v>0</v>
      </c>
      <c r="AE408" s="492">
        <v>0</v>
      </c>
      <c r="AF408" s="492">
        <f t="shared" si="500"/>
        <v>0</v>
      </c>
      <c r="AG408" s="492">
        <f t="shared" si="501"/>
        <v>0</v>
      </c>
      <c r="AH408" s="507">
        <v>0</v>
      </c>
      <c r="AI408" s="507">
        <v>0</v>
      </c>
      <c r="AJ408" s="507">
        <v>0</v>
      </c>
      <c r="AK408" s="507">
        <v>0</v>
      </c>
      <c r="AL408" s="507">
        <v>0</v>
      </c>
      <c r="AM408" s="507">
        <v>0</v>
      </c>
      <c r="AN408" s="507">
        <v>0</v>
      </c>
      <c r="AO408" s="507">
        <f t="shared" ref="AO408:AO413" si="513">AH408+AJ408+AK408+AM408</f>
        <v>0</v>
      </c>
      <c r="AP408" s="507">
        <f t="shared" ref="AP408:AP413" si="514">AI408+AL408+AN408</f>
        <v>0</v>
      </c>
      <c r="AQ408" s="508">
        <f t="shared" si="502"/>
        <v>0</v>
      </c>
      <c r="AR408" s="505">
        <f t="shared" ref="AR408:AR413" si="515">I408+AG408</f>
        <v>5665436</v>
      </c>
      <c r="AS408" s="492">
        <f t="shared" ref="AS408:AS413" si="516">J408+W408</f>
        <v>4096843</v>
      </c>
      <c r="AT408" s="492">
        <f t="shared" ref="AT408:AT413" si="517">K408+Z408</f>
        <v>32230</v>
      </c>
      <c r="AU408" s="492">
        <f t="shared" ref="AU408:AU413" si="518">L408</f>
        <v>0</v>
      </c>
      <c r="AV408" s="492">
        <f t="shared" ref="AV408:AW413" si="519">M408+AB408</f>
        <v>1395627</v>
      </c>
      <c r="AW408" s="492">
        <f t="shared" si="519"/>
        <v>81936</v>
      </c>
      <c r="AX408" s="492">
        <f t="shared" ref="AX408:AX413" si="520">O408+AF408</f>
        <v>58800</v>
      </c>
      <c r="AY408" s="507">
        <f t="shared" ref="AY408:AY413" si="521">P408+AQ408</f>
        <v>9.8742999999999999</v>
      </c>
      <c r="AZ408" s="507">
        <f t="shared" ref="AZ408:BA413" si="522">Q408+AO408</f>
        <v>7.8305999999999996</v>
      </c>
      <c r="BA408" s="508">
        <f t="shared" si="522"/>
        <v>2.0436999999999999</v>
      </c>
    </row>
    <row r="409" spans="1:53" ht="14.1" customHeight="1" x14ac:dyDescent="0.2">
      <c r="A409" s="591">
        <v>83</v>
      </c>
      <c r="B409" s="592">
        <v>2493</v>
      </c>
      <c r="C409" s="593">
        <v>600080021</v>
      </c>
      <c r="D409" s="592">
        <v>72742399</v>
      </c>
      <c r="E409" s="594" t="s">
        <v>258</v>
      </c>
      <c r="F409" s="591">
        <v>3113</v>
      </c>
      <c r="G409" s="594" t="s">
        <v>148</v>
      </c>
      <c r="H409" s="595" t="s">
        <v>86</v>
      </c>
      <c r="I409" s="501">
        <v>15959979</v>
      </c>
      <c r="J409" s="417">
        <v>11280797</v>
      </c>
      <c r="K409" s="526">
        <v>82167</v>
      </c>
      <c r="L409" s="526">
        <v>77167</v>
      </c>
      <c r="M409" s="481">
        <v>3814599</v>
      </c>
      <c r="N409" s="502">
        <v>225616</v>
      </c>
      <c r="O409" s="417">
        <v>556800</v>
      </c>
      <c r="P409" s="418">
        <v>21.088599999999996</v>
      </c>
      <c r="Q409" s="422">
        <v>15</v>
      </c>
      <c r="R409" s="692">
        <v>6.0885999999999996</v>
      </c>
      <c r="S409" s="505">
        <v>0</v>
      </c>
      <c r="T409" s="492">
        <v>0</v>
      </c>
      <c r="U409" s="492">
        <v>0</v>
      </c>
      <c r="V409" s="492">
        <v>0</v>
      </c>
      <c r="W409" s="492">
        <f t="shared" si="509"/>
        <v>0</v>
      </c>
      <c r="X409" s="492">
        <v>0</v>
      </c>
      <c r="Y409" s="492">
        <v>0</v>
      </c>
      <c r="Z409" s="492">
        <f t="shared" si="510"/>
        <v>0</v>
      </c>
      <c r="AA409" s="492">
        <f t="shared" si="511"/>
        <v>0</v>
      </c>
      <c r="AB409" s="179">
        <f t="shared" si="497"/>
        <v>0</v>
      </c>
      <c r="AC409" s="755">
        <f t="shared" si="512"/>
        <v>0</v>
      </c>
      <c r="AD409" s="492">
        <v>0</v>
      </c>
      <c r="AE409" s="492">
        <v>0</v>
      </c>
      <c r="AF409" s="492">
        <f t="shared" si="500"/>
        <v>0</v>
      </c>
      <c r="AG409" s="492">
        <f t="shared" si="501"/>
        <v>0</v>
      </c>
      <c r="AH409" s="507">
        <v>0</v>
      </c>
      <c r="AI409" s="507">
        <v>0</v>
      </c>
      <c r="AJ409" s="507">
        <v>0</v>
      </c>
      <c r="AK409" s="507">
        <v>0</v>
      </c>
      <c r="AL409" s="507">
        <v>0</v>
      </c>
      <c r="AM409" s="507">
        <v>0</v>
      </c>
      <c r="AN409" s="507">
        <v>0</v>
      </c>
      <c r="AO409" s="507">
        <f t="shared" si="513"/>
        <v>0</v>
      </c>
      <c r="AP409" s="507">
        <f t="shared" si="514"/>
        <v>0</v>
      </c>
      <c r="AQ409" s="508">
        <f t="shared" si="502"/>
        <v>0</v>
      </c>
      <c r="AR409" s="505">
        <f t="shared" si="515"/>
        <v>15959979</v>
      </c>
      <c r="AS409" s="492">
        <f t="shared" si="516"/>
        <v>11280797</v>
      </c>
      <c r="AT409" s="492">
        <f t="shared" si="517"/>
        <v>82167</v>
      </c>
      <c r="AU409" s="492">
        <f t="shared" si="518"/>
        <v>77167</v>
      </c>
      <c r="AV409" s="492">
        <f t="shared" si="519"/>
        <v>3814599</v>
      </c>
      <c r="AW409" s="492">
        <f t="shared" si="519"/>
        <v>225616</v>
      </c>
      <c r="AX409" s="492">
        <f t="shared" si="520"/>
        <v>556800</v>
      </c>
      <c r="AY409" s="507">
        <f t="shared" si="521"/>
        <v>21.088599999999996</v>
      </c>
      <c r="AZ409" s="507">
        <f t="shared" si="522"/>
        <v>15</v>
      </c>
      <c r="BA409" s="508">
        <f t="shared" si="522"/>
        <v>6.0885999999999996</v>
      </c>
    </row>
    <row r="410" spans="1:53" ht="14.1" customHeight="1" x14ac:dyDescent="0.2">
      <c r="A410" s="591">
        <v>83</v>
      </c>
      <c r="B410" s="592">
        <v>2493</v>
      </c>
      <c r="C410" s="593">
        <v>600080021</v>
      </c>
      <c r="D410" s="592">
        <v>72742399</v>
      </c>
      <c r="E410" s="594" t="s">
        <v>258</v>
      </c>
      <c r="F410" s="591">
        <v>3113</v>
      </c>
      <c r="G410" s="210" t="s">
        <v>91</v>
      </c>
      <c r="H410" s="595" t="s">
        <v>82</v>
      </c>
      <c r="I410" s="501">
        <v>2837828</v>
      </c>
      <c r="J410" s="502">
        <v>2084741</v>
      </c>
      <c r="K410" s="481">
        <v>0</v>
      </c>
      <c r="L410" s="481">
        <v>0</v>
      </c>
      <c r="M410" s="481">
        <v>704642</v>
      </c>
      <c r="N410" s="502">
        <v>41695</v>
      </c>
      <c r="O410" s="502">
        <v>6750</v>
      </c>
      <c r="P410" s="418">
        <v>6.63</v>
      </c>
      <c r="Q410" s="503">
        <v>6.63</v>
      </c>
      <c r="R410" s="504">
        <v>0</v>
      </c>
      <c r="S410" s="505">
        <v>0</v>
      </c>
      <c r="T410" s="492">
        <v>0</v>
      </c>
      <c r="U410" s="492">
        <v>0</v>
      </c>
      <c r="V410" s="492">
        <v>0</v>
      </c>
      <c r="W410" s="492">
        <f t="shared" si="509"/>
        <v>0</v>
      </c>
      <c r="X410" s="492">
        <v>0</v>
      </c>
      <c r="Y410" s="492">
        <v>0</v>
      </c>
      <c r="Z410" s="492">
        <f t="shared" si="510"/>
        <v>0</v>
      </c>
      <c r="AA410" s="492">
        <f t="shared" si="511"/>
        <v>0</v>
      </c>
      <c r="AB410" s="179">
        <f t="shared" si="497"/>
        <v>0</v>
      </c>
      <c r="AC410" s="755">
        <f t="shared" si="512"/>
        <v>0</v>
      </c>
      <c r="AD410" s="492">
        <v>0</v>
      </c>
      <c r="AE410" s="492">
        <v>0</v>
      </c>
      <c r="AF410" s="492">
        <f t="shared" si="500"/>
        <v>0</v>
      </c>
      <c r="AG410" s="492">
        <f t="shared" si="501"/>
        <v>0</v>
      </c>
      <c r="AH410" s="507">
        <v>0</v>
      </c>
      <c r="AI410" s="507">
        <v>0</v>
      </c>
      <c r="AJ410" s="507">
        <v>0</v>
      </c>
      <c r="AK410" s="507">
        <v>0</v>
      </c>
      <c r="AL410" s="507">
        <v>0</v>
      </c>
      <c r="AM410" s="507">
        <v>0</v>
      </c>
      <c r="AN410" s="507">
        <v>0</v>
      </c>
      <c r="AO410" s="507">
        <f t="shared" si="513"/>
        <v>0</v>
      </c>
      <c r="AP410" s="507">
        <f t="shared" si="514"/>
        <v>0</v>
      </c>
      <c r="AQ410" s="508">
        <f t="shared" si="502"/>
        <v>0</v>
      </c>
      <c r="AR410" s="505">
        <f t="shared" si="515"/>
        <v>2837828</v>
      </c>
      <c r="AS410" s="492">
        <f t="shared" si="516"/>
        <v>2084741</v>
      </c>
      <c r="AT410" s="492">
        <f t="shared" si="517"/>
        <v>0</v>
      </c>
      <c r="AU410" s="492">
        <f t="shared" si="518"/>
        <v>0</v>
      </c>
      <c r="AV410" s="492">
        <f t="shared" si="519"/>
        <v>704642</v>
      </c>
      <c r="AW410" s="492">
        <f t="shared" si="519"/>
        <v>41695</v>
      </c>
      <c r="AX410" s="492">
        <f t="shared" si="520"/>
        <v>6750</v>
      </c>
      <c r="AY410" s="507">
        <f t="shared" si="521"/>
        <v>6.63</v>
      </c>
      <c r="AZ410" s="507">
        <f t="shared" si="522"/>
        <v>6.63</v>
      </c>
      <c r="BA410" s="508">
        <f t="shared" si="522"/>
        <v>0</v>
      </c>
    </row>
    <row r="411" spans="1:53" ht="14.1" customHeight="1" x14ac:dyDescent="0.2">
      <c r="A411" s="591">
        <v>83</v>
      </c>
      <c r="B411" s="592">
        <v>2493</v>
      </c>
      <c r="C411" s="593">
        <v>600080021</v>
      </c>
      <c r="D411" s="592">
        <v>72742399</v>
      </c>
      <c r="E411" s="594" t="s">
        <v>258</v>
      </c>
      <c r="F411" s="591">
        <v>3141</v>
      </c>
      <c r="G411" s="594" t="s">
        <v>88</v>
      </c>
      <c r="H411" s="595" t="s">
        <v>82</v>
      </c>
      <c r="I411" s="501">
        <v>2461176</v>
      </c>
      <c r="J411" s="502">
        <v>1799071</v>
      </c>
      <c r="K411" s="481">
        <v>0</v>
      </c>
      <c r="L411" s="481">
        <v>0</v>
      </c>
      <c r="M411" s="481">
        <v>608086</v>
      </c>
      <c r="N411" s="502">
        <v>35981</v>
      </c>
      <c r="O411" s="502">
        <v>18038</v>
      </c>
      <c r="P411" s="418">
        <v>6.12</v>
      </c>
      <c r="Q411" s="503">
        <v>0</v>
      </c>
      <c r="R411" s="504">
        <v>6.12</v>
      </c>
      <c r="S411" s="505">
        <v>0</v>
      </c>
      <c r="T411" s="492">
        <v>0</v>
      </c>
      <c r="U411" s="492">
        <v>8191</v>
      </c>
      <c r="V411" s="492">
        <v>0</v>
      </c>
      <c r="W411" s="492">
        <f t="shared" si="509"/>
        <v>8191</v>
      </c>
      <c r="X411" s="492">
        <v>0</v>
      </c>
      <c r="Y411" s="492">
        <v>0</v>
      </c>
      <c r="Z411" s="492">
        <f t="shared" si="510"/>
        <v>0</v>
      </c>
      <c r="AA411" s="492">
        <f t="shared" si="511"/>
        <v>8191</v>
      </c>
      <c r="AB411" s="179">
        <f t="shared" si="497"/>
        <v>2769</v>
      </c>
      <c r="AC411" s="755">
        <f t="shared" si="512"/>
        <v>164</v>
      </c>
      <c r="AD411" s="492">
        <v>0</v>
      </c>
      <c r="AE411" s="492">
        <v>0</v>
      </c>
      <c r="AF411" s="492">
        <f t="shared" si="500"/>
        <v>0</v>
      </c>
      <c r="AG411" s="492">
        <f t="shared" si="501"/>
        <v>11124</v>
      </c>
      <c r="AH411" s="507">
        <v>0</v>
      </c>
      <c r="AI411" s="507">
        <v>0</v>
      </c>
      <c r="AJ411" s="507">
        <v>0</v>
      </c>
      <c r="AK411" s="507">
        <v>0</v>
      </c>
      <c r="AL411" s="507">
        <v>0.03</v>
      </c>
      <c r="AM411" s="507">
        <v>0</v>
      </c>
      <c r="AN411" s="507">
        <v>0</v>
      </c>
      <c r="AO411" s="507">
        <f t="shared" si="513"/>
        <v>0</v>
      </c>
      <c r="AP411" s="507">
        <f t="shared" si="514"/>
        <v>0.03</v>
      </c>
      <c r="AQ411" s="508">
        <f t="shared" si="502"/>
        <v>0.03</v>
      </c>
      <c r="AR411" s="505">
        <f t="shared" si="515"/>
        <v>2472300</v>
      </c>
      <c r="AS411" s="492">
        <f t="shared" si="516"/>
        <v>1807262</v>
      </c>
      <c r="AT411" s="492">
        <f t="shared" si="517"/>
        <v>0</v>
      </c>
      <c r="AU411" s="492">
        <f t="shared" si="518"/>
        <v>0</v>
      </c>
      <c r="AV411" s="492">
        <f t="shared" si="519"/>
        <v>610855</v>
      </c>
      <c r="AW411" s="492">
        <f t="shared" si="519"/>
        <v>36145</v>
      </c>
      <c r="AX411" s="492">
        <f t="shared" si="520"/>
        <v>18038</v>
      </c>
      <c r="AY411" s="507">
        <f t="shared" si="521"/>
        <v>6.15</v>
      </c>
      <c r="AZ411" s="507">
        <f t="shared" si="522"/>
        <v>0</v>
      </c>
      <c r="BA411" s="508">
        <f t="shared" si="522"/>
        <v>6.15</v>
      </c>
    </row>
    <row r="412" spans="1:53" ht="14.1" customHeight="1" x14ac:dyDescent="0.2">
      <c r="A412" s="591">
        <v>83</v>
      </c>
      <c r="B412" s="592">
        <v>2493</v>
      </c>
      <c r="C412" s="593">
        <v>600080021</v>
      </c>
      <c r="D412" s="592">
        <v>72742399</v>
      </c>
      <c r="E412" s="594" t="s">
        <v>258</v>
      </c>
      <c r="F412" s="591">
        <v>3143</v>
      </c>
      <c r="G412" s="210" t="s">
        <v>149</v>
      </c>
      <c r="H412" s="595" t="s">
        <v>86</v>
      </c>
      <c r="I412" s="501">
        <v>1878663</v>
      </c>
      <c r="J412" s="417">
        <v>1383404</v>
      </c>
      <c r="K412" s="526">
        <v>0</v>
      </c>
      <c r="L412" s="526">
        <v>0</v>
      </c>
      <c r="M412" s="481">
        <v>467591</v>
      </c>
      <c r="N412" s="502">
        <v>27668</v>
      </c>
      <c r="O412" s="502">
        <v>0</v>
      </c>
      <c r="P412" s="418">
        <v>2.9641999999999999</v>
      </c>
      <c r="Q412" s="422">
        <v>2.9641999999999999</v>
      </c>
      <c r="R412" s="504">
        <v>0</v>
      </c>
      <c r="S412" s="505">
        <v>0</v>
      </c>
      <c r="T412" s="492">
        <v>0</v>
      </c>
      <c r="U412" s="492">
        <v>0</v>
      </c>
      <c r="V412" s="492">
        <v>0</v>
      </c>
      <c r="W412" s="492">
        <f t="shared" si="509"/>
        <v>0</v>
      </c>
      <c r="X412" s="492">
        <v>0</v>
      </c>
      <c r="Y412" s="492">
        <v>0</v>
      </c>
      <c r="Z412" s="492">
        <f t="shared" si="510"/>
        <v>0</v>
      </c>
      <c r="AA412" s="492">
        <f t="shared" si="511"/>
        <v>0</v>
      </c>
      <c r="AB412" s="179">
        <f t="shared" si="497"/>
        <v>0</v>
      </c>
      <c r="AC412" s="755">
        <f t="shared" si="512"/>
        <v>0</v>
      </c>
      <c r="AD412" s="492">
        <v>0</v>
      </c>
      <c r="AE412" s="492">
        <v>0</v>
      </c>
      <c r="AF412" s="492">
        <f t="shared" si="500"/>
        <v>0</v>
      </c>
      <c r="AG412" s="492">
        <f t="shared" si="501"/>
        <v>0</v>
      </c>
      <c r="AH412" s="507">
        <v>0</v>
      </c>
      <c r="AI412" s="507">
        <v>0</v>
      </c>
      <c r="AJ412" s="507">
        <v>0</v>
      </c>
      <c r="AK412" s="507">
        <v>0</v>
      </c>
      <c r="AL412" s="507">
        <v>0</v>
      </c>
      <c r="AM412" s="507">
        <v>0</v>
      </c>
      <c r="AN412" s="507">
        <v>0</v>
      </c>
      <c r="AO412" s="507">
        <f t="shared" si="513"/>
        <v>0</v>
      </c>
      <c r="AP412" s="507">
        <f t="shared" si="514"/>
        <v>0</v>
      </c>
      <c r="AQ412" s="508">
        <f t="shared" si="502"/>
        <v>0</v>
      </c>
      <c r="AR412" s="505">
        <f t="shared" si="515"/>
        <v>1878663</v>
      </c>
      <c r="AS412" s="492">
        <f t="shared" si="516"/>
        <v>1383404</v>
      </c>
      <c r="AT412" s="492">
        <f t="shared" si="517"/>
        <v>0</v>
      </c>
      <c r="AU412" s="492">
        <f t="shared" si="518"/>
        <v>0</v>
      </c>
      <c r="AV412" s="492">
        <f t="shared" si="519"/>
        <v>467591</v>
      </c>
      <c r="AW412" s="492">
        <f t="shared" si="519"/>
        <v>27668</v>
      </c>
      <c r="AX412" s="492">
        <f t="shared" si="520"/>
        <v>0</v>
      </c>
      <c r="AY412" s="507">
        <f t="shared" si="521"/>
        <v>2.9641999999999999</v>
      </c>
      <c r="AZ412" s="507">
        <f t="shared" si="522"/>
        <v>2.9641999999999999</v>
      </c>
      <c r="BA412" s="508">
        <f t="shared" si="522"/>
        <v>0</v>
      </c>
    </row>
    <row r="413" spans="1:53" ht="14.1" customHeight="1" x14ac:dyDescent="0.2">
      <c r="A413" s="591">
        <v>83</v>
      </c>
      <c r="B413" s="592">
        <v>2493</v>
      </c>
      <c r="C413" s="593">
        <v>600080021</v>
      </c>
      <c r="D413" s="592">
        <v>72742399</v>
      </c>
      <c r="E413" s="594" t="s">
        <v>258</v>
      </c>
      <c r="F413" s="591">
        <v>3143</v>
      </c>
      <c r="G413" s="210" t="s">
        <v>150</v>
      </c>
      <c r="H413" s="595" t="s">
        <v>82</v>
      </c>
      <c r="I413" s="501">
        <v>49155</v>
      </c>
      <c r="J413" s="502">
        <v>34650</v>
      </c>
      <c r="K413" s="481">
        <v>0</v>
      </c>
      <c r="L413" s="481">
        <v>0</v>
      </c>
      <c r="M413" s="481">
        <v>11712</v>
      </c>
      <c r="N413" s="502">
        <v>693</v>
      </c>
      <c r="O413" s="502">
        <v>2100</v>
      </c>
      <c r="P413" s="418">
        <v>0.15</v>
      </c>
      <c r="Q413" s="503">
        <v>0</v>
      </c>
      <c r="R413" s="504">
        <v>0.15</v>
      </c>
      <c r="S413" s="505">
        <v>0</v>
      </c>
      <c r="T413" s="492">
        <v>0</v>
      </c>
      <c r="U413" s="492">
        <v>0</v>
      </c>
      <c r="V413" s="492">
        <v>0</v>
      </c>
      <c r="W413" s="492">
        <f t="shared" si="509"/>
        <v>0</v>
      </c>
      <c r="X413" s="492">
        <v>0</v>
      </c>
      <c r="Y413" s="492">
        <v>0</v>
      </c>
      <c r="Z413" s="492">
        <f t="shared" si="510"/>
        <v>0</v>
      </c>
      <c r="AA413" s="492">
        <f t="shared" si="511"/>
        <v>0</v>
      </c>
      <c r="AB413" s="179">
        <f t="shared" si="497"/>
        <v>0</v>
      </c>
      <c r="AC413" s="755">
        <f t="shared" si="512"/>
        <v>0</v>
      </c>
      <c r="AD413" s="492">
        <v>0</v>
      </c>
      <c r="AE413" s="492">
        <v>0</v>
      </c>
      <c r="AF413" s="492">
        <f t="shared" si="500"/>
        <v>0</v>
      </c>
      <c r="AG413" s="492">
        <f t="shared" si="501"/>
        <v>0</v>
      </c>
      <c r="AH413" s="507">
        <v>0</v>
      </c>
      <c r="AI413" s="507">
        <v>0</v>
      </c>
      <c r="AJ413" s="507">
        <v>0</v>
      </c>
      <c r="AK413" s="507">
        <v>0</v>
      </c>
      <c r="AL413" s="507">
        <v>0</v>
      </c>
      <c r="AM413" s="507">
        <v>0</v>
      </c>
      <c r="AN413" s="507">
        <v>0</v>
      </c>
      <c r="AO413" s="507">
        <f t="shared" si="513"/>
        <v>0</v>
      </c>
      <c r="AP413" s="507">
        <f t="shared" si="514"/>
        <v>0</v>
      </c>
      <c r="AQ413" s="508">
        <f t="shared" si="502"/>
        <v>0</v>
      </c>
      <c r="AR413" s="505">
        <f t="shared" si="515"/>
        <v>49155</v>
      </c>
      <c r="AS413" s="492">
        <f t="shared" si="516"/>
        <v>34650</v>
      </c>
      <c r="AT413" s="492">
        <f t="shared" si="517"/>
        <v>0</v>
      </c>
      <c r="AU413" s="492">
        <f t="shared" si="518"/>
        <v>0</v>
      </c>
      <c r="AV413" s="492">
        <f t="shared" si="519"/>
        <v>11712</v>
      </c>
      <c r="AW413" s="492">
        <f t="shared" si="519"/>
        <v>693</v>
      </c>
      <c r="AX413" s="492">
        <f t="shared" si="520"/>
        <v>2100</v>
      </c>
      <c r="AY413" s="507">
        <f t="shared" si="521"/>
        <v>0.15</v>
      </c>
      <c r="AZ413" s="507">
        <f t="shared" si="522"/>
        <v>0</v>
      </c>
      <c r="BA413" s="508">
        <f t="shared" si="522"/>
        <v>0.15</v>
      </c>
    </row>
    <row r="414" spans="1:53" ht="14.1" customHeight="1" x14ac:dyDescent="0.2">
      <c r="A414" s="182">
        <v>83</v>
      </c>
      <c r="B414" s="180">
        <v>2493</v>
      </c>
      <c r="C414" s="181">
        <v>600080021</v>
      </c>
      <c r="D414" s="180">
        <v>72742399</v>
      </c>
      <c r="E414" s="584" t="s">
        <v>259</v>
      </c>
      <c r="F414" s="182"/>
      <c r="G414" s="584"/>
      <c r="H414" s="585"/>
      <c r="I414" s="586">
        <v>28852237</v>
      </c>
      <c r="J414" s="587">
        <v>20679506</v>
      </c>
      <c r="K414" s="587">
        <v>114397</v>
      </c>
      <c r="L414" s="587">
        <v>77167</v>
      </c>
      <c r="M414" s="587">
        <v>7002257</v>
      </c>
      <c r="N414" s="587">
        <v>413589</v>
      </c>
      <c r="O414" s="587">
        <v>642488</v>
      </c>
      <c r="P414" s="588">
        <v>46.827099999999994</v>
      </c>
      <c r="Q414" s="588">
        <v>32.424799999999998</v>
      </c>
      <c r="R414" s="590">
        <v>14.402299999999999</v>
      </c>
      <c r="S414" s="589">
        <f t="shared" ref="S414:BA414" si="523">SUM(S408:S413)</f>
        <v>0</v>
      </c>
      <c r="T414" s="587">
        <f t="shared" si="523"/>
        <v>0</v>
      </c>
      <c r="U414" s="587">
        <f t="shared" si="523"/>
        <v>8191</v>
      </c>
      <c r="V414" s="587">
        <f t="shared" si="523"/>
        <v>0</v>
      </c>
      <c r="W414" s="587">
        <f t="shared" si="523"/>
        <v>8191</v>
      </c>
      <c r="X414" s="587">
        <f t="shared" si="523"/>
        <v>0</v>
      </c>
      <c r="Y414" s="587">
        <f t="shared" si="523"/>
        <v>0</v>
      </c>
      <c r="Z414" s="587">
        <f t="shared" si="523"/>
        <v>0</v>
      </c>
      <c r="AA414" s="587">
        <f t="shared" si="523"/>
        <v>8191</v>
      </c>
      <c r="AB414" s="587">
        <f t="shared" si="523"/>
        <v>2769</v>
      </c>
      <c r="AC414" s="589">
        <f t="shared" si="523"/>
        <v>164</v>
      </c>
      <c r="AD414" s="587">
        <f t="shared" si="523"/>
        <v>0</v>
      </c>
      <c r="AE414" s="587">
        <f t="shared" si="523"/>
        <v>0</v>
      </c>
      <c r="AF414" s="587">
        <f t="shared" si="523"/>
        <v>0</v>
      </c>
      <c r="AG414" s="587">
        <f t="shared" si="523"/>
        <v>11124</v>
      </c>
      <c r="AH414" s="588">
        <f t="shared" si="523"/>
        <v>0</v>
      </c>
      <c r="AI414" s="588">
        <f t="shared" si="523"/>
        <v>0</v>
      </c>
      <c r="AJ414" s="588">
        <f t="shared" si="523"/>
        <v>0</v>
      </c>
      <c r="AK414" s="588">
        <f t="shared" ref="AK414:AL414" si="524">SUM(AK408:AK413)</f>
        <v>0</v>
      </c>
      <c r="AL414" s="588">
        <f t="shared" si="524"/>
        <v>0.03</v>
      </c>
      <c r="AM414" s="588">
        <f t="shared" si="523"/>
        <v>0</v>
      </c>
      <c r="AN414" s="588">
        <f t="shared" si="523"/>
        <v>0</v>
      </c>
      <c r="AO414" s="588">
        <f t="shared" si="523"/>
        <v>0</v>
      </c>
      <c r="AP414" s="588">
        <f t="shared" si="523"/>
        <v>0.03</v>
      </c>
      <c r="AQ414" s="590">
        <f t="shared" si="523"/>
        <v>0.03</v>
      </c>
      <c r="AR414" s="589">
        <f t="shared" si="523"/>
        <v>28863361</v>
      </c>
      <c r="AS414" s="587">
        <f t="shared" si="523"/>
        <v>20687697</v>
      </c>
      <c r="AT414" s="587">
        <f t="shared" si="523"/>
        <v>114397</v>
      </c>
      <c r="AU414" s="587">
        <f t="shared" si="523"/>
        <v>77167</v>
      </c>
      <c r="AV414" s="587">
        <f t="shared" si="523"/>
        <v>7005026</v>
      </c>
      <c r="AW414" s="587">
        <f t="shared" si="523"/>
        <v>413753</v>
      </c>
      <c r="AX414" s="587">
        <f t="shared" si="523"/>
        <v>642488</v>
      </c>
      <c r="AY414" s="588">
        <f t="shared" si="523"/>
        <v>46.857099999999996</v>
      </c>
      <c r="AZ414" s="588">
        <f t="shared" si="523"/>
        <v>32.424799999999998</v>
      </c>
      <c r="BA414" s="590">
        <f t="shared" si="523"/>
        <v>14.4323</v>
      </c>
    </row>
    <row r="415" spans="1:53" ht="14.1" customHeight="1" x14ac:dyDescent="0.2">
      <c r="A415" s="591">
        <v>84</v>
      </c>
      <c r="B415" s="592">
        <v>2445</v>
      </c>
      <c r="C415" s="593">
        <v>600080030</v>
      </c>
      <c r="D415" s="592">
        <v>70695997</v>
      </c>
      <c r="E415" s="594" t="s">
        <v>260</v>
      </c>
      <c r="F415" s="591">
        <v>3111</v>
      </c>
      <c r="G415" s="594" t="s">
        <v>85</v>
      </c>
      <c r="H415" s="595" t="s">
        <v>86</v>
      </c>
      <c r="I415" s="501">
        <v>2932085</v>
      </c>
      <c r="J415" s="417">
        <v>2136955</v>
      </c>
      <c r="K415" s="526">
        <v>0</v>
      </c>
      <c r="L415" s="526">
        <v>0</v>
      </c>
      <c r="M415" s="481">
        <v>722291</v>
      </c>
      <c r="N415" s="502">
        <v>42739</v>
      </c>
      <c r="O415" s="417">
        <v>30100</v>
      </c>
      <c r="P415" s="418">
        <v>5.0217999999999998</v>
      </c>
      <c r="Q415" s="422">
        <v>4</v>
      </c>
      <c r="R415" s="692">
        <v>1.0218</v>
      </c>
      <c r="S415" s="505">
        <v>0</v>
      </c>
      <c r="T415" s="492">
        <v>0</v>
      </c>
      <c r="U415" s="492">
        <v>0</v>
      </c>
      <c r="V415" s="492">
        <v>0</v>
      </c>
      <c r="W415" s="492">
        <f t="shared" ref="W415:W420" si="525">SUM(S415:V415)</f>
        <v>0</v>
      </c>
      <c r="X415" s="492">
        <v>0</v>
      </c>
      <c r="Y415" s="492">
        <v>0</v>
      </c>
      <c r="Z415" s="492">
        <f t="shared" ref="Z415:Z420" si="526">SUM(X415:Y415)</f>
        <v>0</v>
      </c>
      <c r="AA415" s="492">
        <f t="shared" ref="AA415:AA420" si="527">W415+Z415</f>
        <v>0</v>
      </c>
      <c r="AB415" s="179">
        <f t="shared" si="497"/>
        <v>0</v>
      </c>
      <c r="AC415" s="755">
        <f t="shared" ref="AC415:AC420" si="528">ROUND(W415*2%,0)</f>
        <v>0</v>
      </c>
      <c r="AD415" s="492">
        <v>0</v>
      </c>
      <c r="AE415" s="492">
        <v>0</v>
      </c>
      <c r="AF415" s="492">
        <f t="shared" si="500"/>
        <v>0</v>
      </c>
      <c r="AG415" s="492">
        <f t="shared" si="501"/>
        <v>0</v>
      </c>
      <c r="AH415" s="507">
        <v>0</v>
      </c>
      <c r="AI415" s="507">
        <v>0</v>
      </c>
      <c r="AJ415" s="507">
        <v>0</v>
      </c>
      <c r="AK415" s="507">
        <v>0</v>
      </c>
      <c r="AL415" s="507">
        <v>0</v>
      </c>
      <c r="AM415" s="507">
        <v>0</v>
      </c>
      <c r="AN415" s="507">
        <v>0</v>
      </c>
      <c r="AO415" s="507">
        <f t="shared" ref="AO415:AO420" si="529">AH415+AJ415+AK415+AM415</f>
        <v>0</v>
      </c>
      <c r="AP415" s="507">
        <f t="shared" ref="AP415:AP420" si="530">AI415+AL415+AN415</f>
        <v>0</v>
      </c>
      <c r="AQ415" s="508">
        <f t="shared" si="502"/>
        <v>0</v>
      </c>
      <c r="AR415" s="505">
        <f t="shared" ref="AR415:AR420" si="531">I415+AG415</f>
        <v>2932085</v>
      </c>
      <c r="AS415" s="492">
        <f t="shared" ref="AS415:AS420" si="532">J415+W415</f>
        <v>2136955</v>
      </c>
      <c r="AT415" s="492">
        <f t="shared" ref="AT415:AT420" si="533">K415+Z415</f>
        <v>0</v>
      </c>
      <c r="AU415" s="492">
        <f t="shared" ref="AU415:AU420" si="534">L415</f>
        <v>0</v>
      </c>
      <c r="AV415" s="492">
        <f t="shared" ref="AV415:AW420" si="535">M415+AB415</f>
        <v>722291</v>
      </c>
      <c r="AW415" s="492">
        <f t="shared" si="535"/>
        <v>42739</v>
      </c>
      <c r="AX415" s="492">
        <f t="shared" ref="AX415:AX420" si="536">O415+AF415</f>
        <v>30100</v>
      </c>
      <c r="AY415" s="507">
        <f t="shared" ref="AY415:AY420" si="537">P415+AQ415</f>
        <v>5.0217999999999998</v>
      </c>
      <c r="AZ415" s="507">
        <f t="shared" ref="AZ415:BA420" si="538">Q415+AO415</f>
        <v>4</v>
      </c>
      <c r="BA415" s="508">
        <f t="shared" si="538"/>
        <v>1.0218</v>
      </c>
    </row>
    <row r="416" spans="1:53" ht="14.1" customHeight="1" x14ac:dyDescent="0.2">
      <c r="A416" s="591">
        <v>84</v>
      </c>
      <c r="B416" s="592">
        <v>2445</v>
      </c>
      <c r="C416" s="593">
        <v>600080030</v>
      </c>
      <c r="D416" s="592">
        <v>70695997</v>
      </c>
      <c r="E416" s="594" t="s">
        <v>260</v>
      </c>
      <c r="F416" s="591">
        <v>3117</v>
      </c>
      <c r="G416" s="594" t="s">
        <v>148</v>
      </c>
      <c r="H416" s="595" t="s">
        <v>86</v>
      </c>
      <c r="I416" s="501">
        <v>2939141</v>
      </c>
      <c r="J416" s="417">
        <v>2053229</v>
      </c>
      <c r="K416" s="526">
        <v>35580</v>
      </c>
      <c r="L416" s="526">
        <v>5180</v>
      </c>
      <c r="M416" s="481">
        <v>704267</v>
      </c>
      <c r="N416" s="502">
        <v>41065</v>
      </c>
      <c r="O416" s="417">
        <v>105000</v>
      </c>
      <c r="P416" s="418">
        <v>4.6754999999999995</v>
      </c>
      <c r="Q416" s="422">
        <v>2.9089999999999998</v>
      </c>
      <c r="R416" s="692">
        <v>1.7665</v>
      </c>
      <c r="S416" s="505">
        <v>0</v>
      </c>
      <c r="T416" s="492">
        <v>0</v>
      </c>
      <c r="U416" s="492">
        <v>185300</v>
      </c>
      <c r="V416" s="492">
        <v>0</v>
      </c>
      <c r="W416" s="492">
        <f t="shared" si="525"/>
        <v>185300</v>
      </c>
      <c r="X416" s="492">
        <v>0</v>
      </c>
      <c r="Y416" s="492">
        <v>0</v>
      </c>
      <c r="Z416" s="492">
        <f t="shared" si="526"/>
        <v>0</v>
      </c>
      <c r="AA416" s="492">
        <f t="shared" si="527"/>
        <v>185300</v>
      </c>
      <c r="AB416" s="179">
        <f t="shared" si="497"/>
        <v>62631</v>
      </c>
      <c r="AC416" s="755">
        <f t="shared" si="528"/>
        <v>3706</v>
      </c>
      <c r="AD416" s="492">
        <v>0</v>
      </c>
      <c r="AE416" s="492">
        <v>0</v>
      </c>
      <c r="AF416" s="492">
        <f t="shared" si="500"/>
        <v>0</v>
      </c>
      <c r="AG416" s="492">
        <f t="shared" si="501"/>
        <v>251637</v>
      </c>
      <c r="AH416" s="507">
        <v>0</v>
      </c>
      <c r="AI416" s="507">
        <v>0</v>
      </c>
      <c r="AJ416" s="507">
        <v>0</v>
      </c>
      <c r="AK416" s="507">
        <v>0.36</v>
      </c>
      <c r="AL416" s="507">
        <v>0</v>
      </c>
      <c r="AM416" s="507">
        <v>0</v>
      </c>
      <c r="AN416" s="507">
        <v>0</v>
      </c>
      <c r="AO416" s="507">
        <f t="shared" si="529"/>
        <v>0.36</v>
      </c>
      <c r="AP416" s="507">
        <f t="shared" si="530"/>
        <v>0</v>
      </c>
      <c r="AQ416" s="508">
        <f t="shared" si="502"/>
        <v>0.36</v>
      </c>
      <c r="AR416" s="505">
        <f t="shared" si="531"/>
        <v>3190778</v>
      </c>
      <c r="AS416" s="492">
        <f t="shared" si="532"/>
        <v>2238529</v>
      </c>
      <c r="AT416" s="492">
        <f t="shared" si="533"/>
        <v>35580</v>
      </c>
      <c r="AU416" s="492">
        <f t="shared" si="534"/>
        <v>5180</v>
      </c>
      <c r="AV416" s="492">
        <f t="shared" si="535"/>
        <v>766898</v>
      </c>
      <c r="AW416" s="492">
        <f t="shared" si="535"/>
        <v>44771</v>
      </c>
      <c r="AX416" s="492">
        <f t="shared" si="536"/>
        <v>105000</v>
      </c>
      <c r="AY416" s="507">
        <f t="shared" si="537"/>
        <v>5.0354999999999999</v>
      </c>
      <c r="AZ416" s="507">
        <f t="shared" si="538"/>
        <v>3.2689999999999997</v>
      </c>
      <c r="BA416" s="508">
        <f t="shared" si="538"/>
        <v>1.7665</v>
      </c>
    </row>
    <row r="417" spans="1:53" ht="14.1" customHeight="1" x14ac:dyDescent="0.2">
      <c r="A417" s="591">
        <v>84</v>
      </c>
      <c r="B417" s="592">
        <v>2445</v>
      </c>
      <c r="C417" s="593">
        <v>600080030</v>
      </c>
      <c r="D417" s="592">
        <v>70695997</v>
      </c>
      <c r="E417" s="594" t="s">
        <v>260</v>
      </c>
      <c r="F417" s="591">
        <v>3117</v>
      </c>
      <c r="G417" s="210" t="s">
        <v>91</v>
      </c>
      <c r="H417" s="595" t="s">
        <v>82</v>
      </c>
      <c r="I417" s="501">
        <v>721811</v>
      </c>
      <c r="J417" s="502">
        <v>530789</v>
      </c>
      <c r="K417" s="481">
        <v>0</v>
      </c>
      <c r="L417" s="481">
        <v>0</v>
      </c>
      <c r="M417" s="481">
        <v>179406</v>
      </c>
      <c r="N417" s="502">
        <v>10616</v>
      </c>
      <c r="O417" s="502">
        <v>1000</v>
      </c>
      <c r="P417" s="418">
        <v>1.6400000000000001</v>
      </c>
      <c r="Q417" s="503">
        <v>1.6400000000000001</v>
      </c>
      <c r="R417" s="504">
        <v>0</v>
      </c>
      <c r="S417" s="505">
        <v>0</v>
      </c>
      <c r="T417" s="492">
        <v>0</v>
      </c>
      <c r="U417" s="492">
        <v>0</v>
      </c>
      <c r="V417" s="492">
        <v>0</v>
      </c>
      <c r="W417" s="492">
        <f t="shared" si="525"/>
        <v>0</v>
      </c>
      <c r="X417" s="492">
        <v>0</v>
      </c>
      <c r="Y417" s="492">
        <v>0</v>
      </c>
      <c r="Z417" s="492">
        <f t="shared" si="526"/>
        <v>0</v>
      </c>
      <c r="AA417" s="492">
        <f t="shared" si="527"/>
        <v>0</v>
      </c>
      <c r="AB417" s="179">
        <f t="shared" si="497"/>
        <v>0</v>
      </c>
      <c r="AC417" s="755">
        <f t="shared" si="528"/>
        <v>0</v>
      </c>
      <c r="AD417" s="492">
        <v>0</v>
      </c>
      <c r="AE417" s="492">
        <v>0</v>
      </c>
      <c r="AF417" s="492">
        <f t="shared" si="500"/>
        <v>0</v>
      </c>
      <c r="AG417" s="492">
        <f t="shared" si="501"/>
        <v>0</v>
      </c>
      <c r="AH417" s="507">
        <v>0</v>
      </c>
      <c r="AI417" s="507">
        <v>0</v>
      </c>
      <c r="AJ417" s="507">
        <v>0</v>
      </c>
      <c r="AK417" s="507">
        <v>0</v>
      </c>
      <c r="AL417" s="507">
        <v>0</v>
      </c>
      <c r="AM417" s="507">
        <v>0</v>
      </c>
      <c r="AN417" s="507">
        <v>0</v>
      </c>
      <c r="AO417" s="507">
        <f t="shared" si="529"/>
        <v>0</v>
      </c>
      <c r="AP417" s="507">
        <f t="shared" si="530"/>
        <v>0</v>
      </c>
      <c r="AQ417" s="508">
        <f t="shared" si="502"/>
        <v>0</v>
      </c>
      <c r="AR417" s="505">
        <f t="shared" si="531"/>
        <v>721811</v>
      </c>
      <c r="AS417" s="492">
        <f t="shared" si="532"/>
        <v>530789</v>
      </c>
      <c r="AT417" s="492">
        <f t="shared" si="533"/>
        <v>0</v>
      </c>
      <c r="AU417" s="492">
        <f t="shared" si="534"/>
        <v>0</v>
      </c>
      <c r="AV417" s="492">
        <f t="shared" si="535"/>
        <v>179406</v>
      </c>
      <c r="AW417" s="492">
        <f t="shared" si="535"/>
        <v>10616</v>
      </c>
      <c r="AX417" s="492">
        <f t="shared" si="536"/>
        <v>1000</v>
      </c>
      <c r="AY417" s="507">
        <f t="shared" si="537"/>
        <v>1.6400000000000001</v>
      </c>
      <c r="AZ417" s="507">
        <f t="shared" si="538"/>
        <v>1.6400000000000001</v>
      </c>
      <c r="BA417" s="508">
        <f t="shared" si="538"/>
        <v>0</v>
      </c>
    </row>
    <row r="418" spans="1:53" ht="14.1" customHeight="1" x14ac:dyDescent="0.2">
      <c r="A418" s="591">
        <v>84</v>
      </c>
      <c r="B418" s="592">
        <v>2445</v>
      </c>
      <c r="C418" s="593">
        <v>600080030</v>
      </c>
      <c r="D418" s="592">
        <v>70695997</v>
      </c>
      <c r="E418" s="594" t="s">
        <v>260</v>
      </c>
      <c r="F418" s="591">
        <v>3141</v>
      </c>
      <c r="G418" s="594" t="s">
        <v>88</v>
      </c>
      <c r="H418" s="595" t="s">
        <v>82</v>
      </c>
      <c r="I418" s="501">
        <v>952216</v>
      </c>
      <c r="J418" s="502">
        <v>697859</v>
      </c>
      <c r="K418" s="481">
        <v>0</v>
      </c>
      <c r="L418" s="481">
        <v>0</v>
      </c>
      <c r="M418" s="481">
        <v>235876</v>
      </c>
      <c r="N418" s="502">
        <v>13957</v>
      </c>
      <c r="O418" s="502">
        <v>4524</v>
      </c>
      <c r="P418" s="418">
        <v>2.37</v>
      </c>
      <c r="Q418" s="503">
        <v>0</v>
      </c>
      <c r="R418" s="504">
        <v>2.37</v>
      </c>
      <c r="S418" s="505">
        <v>0</v>
      </c>
      <c r="T418" s="492">
        <v>0</v>
      </c>
      <c r="U418" s="492">
        <v>16666</v>
      </c>
      <c r="V418" s="492">
        <v>0</v>
      </c>
      <c r="W418" s="492">
        <f t="shared" si="525"/>
        <v>16666</v>
      </c>
      <c r="X418" s="492">
        <v>0</v>
      </c>
      <c r="Y418" s="492">
        <v>0</v>
      </c>
      <c r="Z418" s="492">
        <f t="shared" si="526"/>
        <v>0</v>
      </c>
      <c r="AA418" s="492">
        <f t="shared" si="527"/>
        <v>16666</v>
      </c>
      <c r="AB418" s="179">
        <f t="shared" si="497"/>
        <v>5633</v>
      </c>
      <c r="AC418" s="755">
        <f t="shared" si="528"/>
        <v>333</v>
      </c>
      <c r="AD418" s="492">
        <v>0</v>
      </c>
      <c r="AE418" s="492">
        <v>0</v>
      </c>
      <c r="AF418" s="492">
        <f t="shared" si="500"/>
        <v>0</v>
      </c>
      <c r="AG418" s="492">
        <f t="shared" si="501"/>
        <v>22632</v>
      </c>
      <c r="AH418" s="507">
        <v>0</v>
      </c>
      <c r="AI418" s="507">
        <v>0</v>
      </c>
      <c r="AJ418" s="507">
        <v>0</v>
      </c>
      <c r="AK418" s="507">
        <v>0</v>
      </c>
      <c r="AL418" s="507">
        <v>0.06</v>
      </c>
      <c r="AM418" s="507">
        <v>0</v>
      </c>
      <c r="AN418" s="507">
        <v>0</v>
      </c>
      <c r="AO418" s="507">
        <f t="shared" si="529"/>
        <v>0</v>
      </c>
      <c r="AP418" s="507">
        <f t="shared" si="530"/>
        <v>0.06</v>
      </c>
      <c r="AQ418" s="508">
        <f t="shared" si="502"/>
        <v>0.06</v>
      </c>
      <c r="AR418" s="505">
        <f t="shared" si="531"/>
        <v>974848</v>
      </c>
      <c r="AS418" s="492">
        <f t="shared" si="532"/>
        <v>714525</v>
      </c>
      <c r="AT418" s="492">
        <f t="shared" si="533"/>
        <v>0</v>
      </c>
      <c r="AU418" s="492">
        <f t="shared" si="534"/>
        <v>0</v>
      </c>
      <c r="AV418" s="492">
        <f t="shared" si="535"/>
        <v>241509</v>
      </c>
      <c r="AW418" s="492">
        <f t="shared" si="535"/>
        <v>14290</v>
      </c>
      <c r="AX418" s="492">
        <f t="shared" si="536"/>
        <v>4524</v>
      </c>
      <c r="AY418" s="507">
        <f t="shared" si="537"/>
        <v>2.4300000000000002</v>
      </c>
      <c r="AZ418" s="507">
        <f t="shared" si="538"/>
        <v>0</v>
      </c>
      <c r="BA418" s="508">
        <f t="shared" si="538"/>
        <v>2.4300000000000002</v>
      </c>
    </row>
    <row r="419" spans="1:53" ht="14.1" customHeight="1" x14ac:dyDescent="0.2">
      <c r="A419" s="591">
        <v>84</v>
      </c>
      <c r="B419" s="592">
        <v>2445</v>
      </c>
      <c r="C419" s="593">
        <v>600080030</v>
      </c>
      <c r="D419" s="592">
        <v>70695997</v>
      </c>
      <c r="E419" s="594" t="s">
        <v>260</v>
      </c>
      <c r="F419" s="591">
        <v>3143</v>
      </c>
      <c r="G419" s="210" t="s">
        <v>149</v>
      </c>
      <c r="H419" s="595" t="s">
        <v>86</v>
      </c>
      <c r="I419" s="501">
        <v>694569</v>
      </c>
      <c r="J419" s="417">
        <v>511465</v>
      </c>
      <c r="K419" s="526">
        <v>0</v>
      </c>
      <c r="L419" s="526">
        <v>0</v>
      </c>
      <c r="M419" s="481">
        <v>172875</v>
      </c>
      <c r="N419" s="502">
        <v>10229</v>
      </c>
      <c r="O419" s="502">
        <v>0</v>
      </c>
      <c r="P419" s="418">
        <v>1.1427</v>
      </c>
      <c r="Q419" s="422">
        <v>1.1427</v>
      </c>
      <c r="R419" s="504">
        <v>0</v>
      </c>
      <c r="S419" s="505">
        <v>0</v>
      </c>
      <c r="T419" s="492">
        <v>0</v>
      </c>
      <c r="U419" s="492">
        <v>0</v>
      </c>
      <c r="V419" s="492">
        <v>0</v>
      </c>
      <c r="W419" s="492">
        <f t="shared" si="525"/>
        <v>0</v>
      </c>
      <c r="X419" s="492">
        <v>0</v>
      </c>
      <c r="Y419" s="492">
        <v>0</v>
      </c>
      <c r="Z419" s="492">
        <f t="shared" si="526"/>
        <v>0</v>
      </c>
      <c r="AA419" s="492">
        <f t="shared" si="527"/>
        <v>0</v>
      </c>
      <c r="AB419" s="179">
        <f t="shared" si="497"/>
        <v>0</v>
      </c>
      <c r="AC419" s="755">
        <f t="shared" si="528"/>
        <v>0</v>
      </c>
      <c r="AD419" s="492">
        <v>0</v>
      </c>
      <c r="AE419" s="492">
        <v>0</v>
      </c>
      <c r="AF419" s="492">
        <f t="shared" si="500"/>
        <v>0</v>
      </c>
      <c r="AG419" s="492">
        <f t="shared" si="501"/>
        <v>0</v>
      </c>
      <c r="AH419" s="507">
        <v>0</v>
      </c>
      <c r="AI419" s="507">
        <v>0</v>
      </c>
      <c r="AJ419" s="507">
        <v>0</v>
      </c>
      <c r="AK419" s="507">
        <v>0</v>
      </c>
      <c r="AL419" s="507">
        <v>0</v>
      </c>
      <c r="AM419" s="507">
        <v>0</v>
      </c>
      <c r="AN419" s="507">
        <v>0</v>
      </c>
      <c r="AO419" s="507">
        <f t="shared" si="529"/>
        <v>0</v>
      </c>
      <c r="AP419" s="507">
        <f t="shared" si="530"/>
        <v>0</v>
      </c>
      <c r="AQ419" s="508">
        <f t="shared" si="502"/>
        <v>0</v>
      </c>
      <c r="AR419" s="505">
        <f t="shared" si="531"/>
        <v>694569</v>
      </c>
      <c r="AS419" s="492">
        <f t="shared" si="532"/>
        <v>511465</v>
      </c>
      <c r="AT419" s="492">
        <f t="shared" si="533"/>
        <v>0</v>
      </c>
      <c r="AU419" s="492">
        <f t="shared" si="534"/>
        <v>0</v>
      </c>
      <c r="AV419" s="492">
        <f t="shared" si="535"/>
        <v>172875</v>
      </c>
      <c r="AW419" s="492">
        <f t="shared" si="535"/>
        <v>10229</v>
      </c>
      <c r="AX419" s="492">
        <f t="shared" si="536"/>
        <v>0</v>
      </c>
      <c r="AY419" s="507">
        <f t="shared" si="537"/>
        <v>1.1427</v>
      </c>
      <c r="AZ419" s="507">
        <f t="shared" si="538"/>
        <v>1.1427</v>
      </c>
      <c r="BA419" s="508">
        <f t="shared" si="538"/>
        <v>0</v>
      </c>
    </row>
    <row r="420" spans="1:53" ht="14.1" customHeight="1" x14ac:dyDescent="0.2">
      <c r="A420" s="591">
        <v>84</v>
      </c>
      <c r="B420" s="592">
        <v>2445</v>
      </c>
      <c r="C420" s="593">
        <v>600080030</v>
      </c>
      <c r="D420" s="592">
        <v>70695997</v>
      </c>
      <c r="E420" s="594" t="s">
        <v>260</v>
      </c>
      <c r="F420" s="591">
        <v>3143</v>
      </c>
      <c r="G420" s="210" t="s">
        <v>150</v>
      </c>
      <c r="H420" s="595" t="s">
        <v>82</v>
      </c>
      <c r="I420" s="501">
        <v>17556</v>
      </c>
      <c r="J420" s="502">
        <v>12375</v>
      </c>
      <c r="K420" s="481">
        <v>0</v>
      </c>
      <c r="L420" s="481">
        <v>0</v>
      </c>
      <c r="M420" s="481">
        <v>4183</v>
      </c>
      <c r="N420" s="502">
        <v>248</v>
      </c>
      <c r="O420" s="502">
        <v>750</v>
      </c>
      <c r="P420" s="418">
        <v>0.05</v>
      </c>
      <c r="Q420" s="503">
        <v>0</v>
      </c>
      <c r="R420" s="504">
        <v>0.05</v>
      </c>
      <c r="S420" s="505">
        <v>0</v>
      </c>
      <c r="T420" s="492">
        <v>0</v>
      </c>
      <c r="U420" s="492">
        <v>0</v>
      </c>
      <c r="V420" s="492">
        <v>0</v>
      </c>
      <c r="W420" s="492">
        <f t="shared" si="525"/>
        <v>0</v>
      </c>
      <c r="X420" s="492">
        <v>0</v>
      </c>
      <c r="Y420" s="492">
        <v>0</v>
      </c>
      <c r="Z420" s="492">
        <f t="shared" si="526"/>
        <v>0</v>
      </c>
      <c r="AA420" s="492">
        <f t="shared" si="527"/>
        <v>0</v>
      </c>
      <c r="AB420" s="179">
        <f t="shared" si="497"/>
        <v>0</v>
      </c>
      <c r="AC420" s="755">
        <f t="shared" si="528"/>
        <v>0</v>
      </c>
      <c r="AD420" s="492">
        <v>0</v>
      </c>
      <c r="AE420" s="492">
        <v>0</v>
      </c>
      <c r="AF420" s="492">
        <f t="shared" si="500"/>
        <v>0</v>
      </c>
      <c r="AG420" s="492">
        <f t="shared" si="501"/>
        <v>0</v>
      </c>
      <c r="AH420" s="507">
        <v>0</v>
      </c>
      <c r="AI420" s="507">
        <v>0</v>
      </c>
      <c r="AJ420" s="507">
        <v>0</v>
      </c>
      <c r="AK420" s="507">
        <v>0</v>
      </c>
      <c r="AL420" s="507">
        <v>0</v>
      </c>
      <c r="AM420" s="507">
        <v>0</v>
      </c>
      <c r="AN420" s="507">
        <v>0</v>
      </c>
      <c r="AO420" s="507">
        <f t="shared" si="529"/>
        <v>0</v>
      </c>
      <c r="AP420" s="507">
        <f t="shared" si="530"/>
        <v>0</v>
      </c>
      <c r="AQ420" s="508">
        <f t="shared" si="502"/>
        <v>0</v>
      </c>
      <c r="AR420" s="505">
        <f t="shared" si="531"/>
        <v>17556</v>
      </c>
      <c r="AS420" s="492">
        <f t="shared" si="532"/>
        <v>12375</v>
      </c>
      <c r="AT420" s="492">
        <f t="shared" si="533"/>
        <v>0</v>
      </c>
      <c r="AU420" s="492">
        <f t="shared" si="534"/>
        <v>0</v>
      </c>
      <c r="AV420" s="492">
        <f t="shared" si="535"/>
        <v>4183</v>
      </c>
      <c r="AW420" s="492">
        <f t="shared" si="535"/>
        <v>248</v>
      </c>
      <c r="AX420" s="492">
        <f t="shared" si="536"/>
        <v>750</v>
      </c>
      <c r="AY420" s="507">
        <f t="shared" si="537"/>
        <v>0.05</v>
      </c>
      <c r="AZ420" s="507">
        <f t="shared" si="538"/>
        <v>0</v>
      </c>
      <c r="BA420" s="508">
        <f t="shared" si="538"/>
        <v>0.05</v>
      </c>
    </row>
    <row r="421" spans="1:53" ht="14.1" customHeight="1" x14ac:dyDescent="0.2">
      <c r="A421" s="182">
        <v>84</v>
      </c>
      <c r="B421" s="180">
        <v>2445</v>
      </c>
      <c r="C421" s="181">
        <v>600080030</v>
      </c>
      <c r="D421" s="180">
        <v>70695997</v>
      </c>
      <c r="E421" s="584" t="s">
        <v>261</v>
      </c>
      <c r="F421" s="182"/>
      <c r="G421" s="584"/>
      <c r="H421" s="585"/>
      <c r="I421" s="586">
        <v>8257378</v>
      </c>
      <c r="J421" s="587">
        <v>5942672</v>
      </c>
      <c r="K421" s="587">
        <v>35580</v>
      </c>
      <c r="L421" s="587">
        <v>5180</v>
      </c>
      <c r="M421" s="587">
        <v>2018898</v>
      </c>
      <c r="N421" s="587">
        <v>118854</v>
      </c>
      <c r="O421" s="587">
        <v>141374</v>
      </c>
      <c r="P421" s="588">
        <v>14.9</v>
      </c>
      <c r="Q421" s="588">
        <v>9.6916999999999991</v>
      </c>
      <c r="R421" s="590">
        <v>5.2083000000000004</v>
      </c>
      <c r="S421" s="589">
        <f t="shared" ref="S421:BA421" si="539">SUM(S415:S420)</f>
        <v>0</v>
      </c>
      <c r="T421" s="587">
        <f t="shared" si="539"/>
        <v>0</v>
      </c>
      <c r="U421" s="587">
        <f t="shared" si="539"/>
        <v>201966</v>
      </c>
      <c r="V421" s="587">
        <f t="shared" si="539"/>
        <v>0</v>
      </c>
      <c r="W421" s="587">
        <f t="shared" si="539"/>
        <v>201966</v>
      </c>
      <c r="X421" s="587">
        <f t="shared" si="539"/>
        <v>0</v>
      </c>
      <c r="Y421" s="587">
        <f t="shared" si="539"/>
        <v>0</v>
      </c>
      <c r="Z421" s="587">
        <f t="shared" si="539"/>
        <v>0</v>
      </c>
      <c r="AA421" s="587">
        <f t="shared" si="539"/>
        <v>201966</v>
      </c>
      <c r="AB421" s="587">
        <f t="shared" si="539"/>
        <v>68264</v>
      </c>
      <c r="AC421" s="589">
        <f t="shared" si="539"/>
        <v>4039</v>
      </c>
      <c r="AD421" s="587">
        <f t="shared" si="539"/>
        <v>0</v>
      </c>
      <c r="AE421" s="587">
        <f t="shared" si="539"/>
        <v>0</v>
      </c>
      <c r="AF421" s="587">
        <f t="shared" si="539"/>
        <v>0</v>
      </c>
      <c r="AG421" s="587">
        <f t="shared" si="539"/>
        <v>274269</v>
      </c>
      <c r="AH421" s="588">
        <f t="shared" si="539"/>
        <v>0</v>
      </c>
      <c r="AI421" s="588">
        <f t="shared" si="539"/>
        <v>0</v>
      </c>
      <c r="AJ421" s="588">
        <f t="shared" si="539"/>
        <v>0</v>
      </c>
      <c r="AK421" s="588">
        <f t="shared" ref="AK421:AL421" si="540">SUM(AK415:AK420)</f>
        <v>0.36</v>
      </c>
      <c r="AL421" s="588">
        <f t="shared" si="540"/>
        <v>0.06</v>
      </c>
      <c r="AM421" s="588">
        <f t="shared" si="539"/>
        <v>0</v>
      </c>
      <c r="AN421" s="588">
        <f t="shared" si="539"/>
        <v>0</v>
      </c>
      <c r="AO421" s="588">
        <f t="shared" si="539"/>
        <v>0.36</v>
      </c>
      <c r="AP421" s="588">
        <f t="shared" si="539"/>
        <v>0.06</v>
      </c>
      <c r="AQ421" s="590">
        <f t="shared" si="539"/>
        <v>0.42</v>
      </c>
      <c r="AR421" s="589">
        <f t="shared" si="539"/>
        <v>8531647</v>
      </c>
      <c r="AS421" s="587">
        <f t="shared" si="539"/>
        <v>6144638</v>
      </c>
      <c r="AT421" s="587">
        <f t="shared" si="539"/>
        <v>35580</v>
      </c>
      <c r="AU421" s="587">
        <f t="shared" si="539"/>
        <v>5180</v>
      </c>
      <c r="AV421" s="587">
        <f t="shared" si="539"/>
        <v>2087162</v>
      </c>
      <c r="AW421" s="587">
        <f t="shared" si="539"/>
        <v>122893</v>
      </c>
      <c r="AX421" s="587">
        <f t="shared" si="539"/>
        <v>141374</v>
      </c>
      <c r="AY421" s="588">
        <f t="shared" si="539"/>
        <v>15.32</v>
      </c>
      <c r="AZ421" s="588">
        <f t="shared" si="539"/>
        <v>10.0517</v>
      </c>
      <c r="BA421" s="590">
        <f t="shared" si="539"/>
        <v>5.2683</v>
      </c>
    </row>
    <row r="422" spans="1:53" ht="14.1" customHeight="1" x14ac:dyDescent="0.2">
      <c r="A422" s="591">
        <v>85</v>
      </c>
      <c r="B422" s="592">
        <v>2495</v>
      </c>
      <c r="C422" s="593">
        <v>600080196</v>
      </c>
      <c r="D422" s="592">
        <v>70983810</v>
      </c>
      <c r="E422" s="594" t="s">
        <v>262</v>
      </c>
      <c r="F422" s="591">
        <v>3111</v>
      </c>
      <c r="G422" s="594" t="s">
        <v>85</v>
      </c>
      <c r="H422" s="595" t="s">
        <v>86</v>
      </c>
      <c r="I422" s="501">
        <v>4207083</v>
      </c>
      <c r="J422" s="417">
        <v>3065010</v>
      </c>
      <c r="K422" s="526">
        <v>0</v>
      </c>
      <c r="L422" s="526">
        <v>0</v>
      </c>
      <c r="M422" s="481">
        <v>1035973</v>
      </c>
      <c r="N422" s="502">
        <v>61300</v>
      </c>
      <c r="O422" s="417">
        <v>44800</v>
      </c>
      <c r="P422" s="418">
        <v>7.3554000000000004</v>
      </c>
      <c r="Q422" s="422">
        <v>5.8226000000000004</v>
      </c>
      <c r="R422" s="692">
        <v>1.5327999999999999</v>
      </c>
      <c r="S422" s="505">
        <v>0</v>
      </c>
      <c r="T422" s="492">
        <v>0</v>
      </c>
      <c r="U422" s="492">
        <v>0</v>
      </c>
      <c r="V422" s="492">
        <v>0</v>
      </c>
      <c r="W422" s="492">
        <f t="shared" ref="W422:W427" si="541">SUM(S422:V422)</f>
        <v>0</v>
      </c>
      <c r="X422" s="492">
        <v>0</v>
      </c>
      <c r="Y422" s="492">
        <v>0</v>
      </c>
      <c r="Z422" s="492">
        <f t="shared" ref="Z422:Z427" si="542">SUM(X422:Y422)</f>
        <v>0</v>
      </c>
      <c r="AA422" s="492">
        <f t="shared" ref="AA422:AA427" si="543">W422+Z422</f>
        <v>0</v>
      </c>
      <c r="AB422" s="179">
        <f t="shared" si="497"/>
        <v>0</v>
      </c>
      <c r="AC422" s="755">
        <f t="shared" ref="AC422:AC427" si="544">ROUND(W422*2%,0)</f>
        <v>0</v>
      </c>
      <c r="AD422" s="492">
        <v>0</v>
      </c>
      <c r="AE422" s="492">
        <v>0</v>
      </c>
      <c r="AF422" s="492">
        <f t="shared" si="500"/>
        <v>0</v>
      </c>
      <c r="AG422" s="492">
        <f t="shared" si="501"/>
        <v>0</v>
      </c>
      <c r="AH422" s="507">
        <v>0</v>
      </c>
      <c r="AI422" s="507">
        <v>0</v>
      </c>
      <c r="AJ422" s="507">
        <v>0</v>
      </c>
      <c r="AK422" s="507">
        <v>0</v>
      </c>
      <c r="AL422" s="507">
        <v>0</v>
      </c>
      <c r="AM422" s="507">
        <v>0</v>
      </c>
      <c r="AN422" s="507">
        <v>0</v>
      </c>
      <c r="AO422" s="507">
        <f t="shared" ref="AO422:AO427" si="545">AH422+AJ422+AK422+AM422</f>
        <v>0</v>
      </c>
      <c r="AP422" s="507">
        <f t="shared" ref="AP422:AP427" si="546">AI422+AL422+AN422</f>
        <v>0</v>
      </c>
      <c r="AQ422" s="508">
        <f t="shared" si="502"/>
        <v>0</v>
      </c>
      <c r="AR422" s="505">
        <f t="shared" ref="AR422:AR427" si="547">I422+AG422</f>
        <v>4207083</v>
      </c>
      <c r="AS422" s="492">
        <f t="shared" ref="AS422:AS427" si="548">J422+W422</f>
        <v>3065010</v>
      </c>
      <c r="AT422" s="492">
        <f t="shared" ref="AT422:AT427" si="549">K422+Z422</f>
        <v>0</v>
      </c>
      <c r="AU422" s="492">
        <f t="shared" ref="AU422:AU427" si="550">L422</f>
        <v>0</v>
      </c>
      <c r="AV422" s="492">
        <f t="shared" ref="AV422:AW427" si="551">M422+AB422</f>
        <v>1035973</v>
      </c>
      <c r="AW422" s="492">
        <f t="shared" si="551"/>
        <v>61300</v>
      </c>
      <c r="AX422" s="492">
        <f t="shared" ref="AX422:AX427" si="552">O422+AF422</f>
        <v>44800</v>
      </c>
      <c r="AY422" s="507">
        <f t="shared" ref="AY422:AY427" si="553">P422+AQ422</f>
        <v>7.3554000000000004</v>
      </c>
      <c r="AZ422" s="507">
        <f t="shared" ref="AZ422:BA427" si="554">Q422+AO422</f>
        <v>5.8226000000000004</v>
      </c>
      <c r="BA422" s="508">
        <f t="shared" si="554"/>
        <v>1.5327999999999999</v>
      </c>
    </row>
    <row r="423" spans="1:53" ht="14.1" customHeight="1" x14ac:dyDescent="0.2">
      <c r="A423" s="591">
        <v>85</v>
      </c>
      <c r="B423" s="592">
        <v>2495</v>
      </c>
      <c r="C423" s="593">
        <v>600080196</v>
      </c>
      <c r="D423" s="592">
        <v>70983810</v>
      </c>
      <c r="E423" s="594" t="s">
        <v>262</v>
      </c>
      <c r="F423" s="591">
        <v>3113</v>
      </c>
      <c r="G423" s="594" t="s">
        <v>148</v>
      </c>
      <c r="H423" s="595" t="s">
        <v>86</v>
      </c>
      <c r="I423" s="501">
        <v>15119516</v>
      </c>
      <c r="J423" s="417">
        <v>10768323</v>
      </c>
      <c r="K423" s="526">
        <v>30932</v>
      </c>
      <c r="L423" s="526">
        <v>30932</v>
      </c>
      <c r="M423" s="481">
        <v>3639694</v>
      </c>
      <c r="N423" s="502">
        <v>215367</v>
      </c>
      <c r="O423" s="417">
        <v>465200</v>
      </c>
      <c r="P423" s="418">
        <v>19.854999999999997</v>
      </c>
      <c r="Q423" s="422">
        <v>14.2273</v>
      </c>
      <c r="R423" s="692">
        <v>5.627699999999999</v>
      </c>
      <c r="S423" s="505">
        <v>-20000</v>
      </c>
      <c r="T423" s="492">
        <v>0</v>
      </c>
      <c r="U423" s="492">
        <v>-182519</v>
      </c>
      <c r="V423" s="492">
        <v>0</v>
      </c>
      <c r="W423" s="492">
        <f t="shared" si="541"/>
        <v>-202519</v>
      </c>
      <c r="X423" s="492">
        <v>20000</v>
      </c>
      <c r="Y423" s="492">
        <v>0</v>
      </c>
      <c r="Z423" s="492">
        <f t="shared" si="542"/>
        <v>20000</v>
      </c>
      <c r="AA423" s="492">
        <f t="shared" si="543"/>
        <v>-182519</v>
      </c>
      <c r="AB423" s="179">
        <f t="shared" si="497"/>
        <v>-61691</v>
      </c>
      <c r="AC423" s="755">
        <f t="shared" si="544"/>
        <v>-4050</v>
      </c>
      <c r="AD423" s="492">
        <v>0</v>
      </c>
      <c r="AE423" s="492">
        <v>0</v>
      </c>
      <c r="AF423" s="492">
        <f t="shared" si="500"/>
        <v>0</v>
      </c>
      <c r="AG423" s="492">
        <f t="shared" si="501"/>
        <v>-248260</v>
      </c>
      <c r="AH423" s="507">
        <v>0</v>
      </c>
      <c r="AI423" s="507">
        <v>0</v>
      </c>
      <c r="AJ423" s="507">
        <v>0</v>
      </c>
      <c r="AK423" s="507">
        <v>-0.28999999999999998</v>
      </c>
      <c r="AL423" s="507">
        <v>0</v>
      </c>
      <c r="AM423" s="507">
        <v>0</v>
      </c>
      <c r="AN423" s="507">
        <v>0</v>
      </c>
      <c r="AO423" s="507">
        <f t="shared" si="545"/>
        <v>-0.28999999999999998</v>
      </c>
      <c r="AP423" s="507">
        <f t="shared" si="546"/>
        <v>0</v>
      </c>
      <c r="AQ423" s="508">
        <f t="shared" si="502"/>
        <v>-0.28999999999999998</v>
      </c>
      <c r="AR423" s="505">
        <f t="shared" si="547"/>
        <v>14871256</v>
      </c>
      <c r="AS423" s="492">
        <f t="shared" si="548"/>
        <v>10565804</v>
      </c>
      <c r="AT423" s="492">
        <f t="shared" si="549"/>
        <v>50932</v>
      </c>
      <c r="AU423" s="492">
        <f t="shared" si="550"/>
        <v>30932</v>
      </c>
      <c r="AV423" s="492">
        <f t="shared" si="551"/>
        <v>3578003</v>
      </c>
      <c r="AW423" s="492">
        <f t="shared" si="551"/>
        <v>211317</v>
      </c>
      <c r="AX423" s="492">
        <f t="shared" si="552"/>
        <v>465200</v>
      </c>
      <c r="AY423" s="507">
        <f t="shared" si="553"/>
        <v>19.564999999999998</v>
      </c>
      <c r="AZ423" s="507">
        <f t="shared" si="554"/>
        <v>13.9373</v>
      </c>
      <c r="BA423" s="508">
        <f t="shared" si="554"/>
        <v>5.627699999999999</v>
      </c>
    </row>
    <row r="424" spans="1:53" ht="14.1" customHeight="1" x14ac:dyDescent="0.2">
      <c r="A424" s="591">
        <v>85</v>
      </c>
      <c r="B424" s="592">
        <v>2495</v>
      </c>
      <c r="C424" s="593">
        <v>600080196</v>
      </c>
      <c r="D424" s="592">
        <v>70983810</v>
      </c>
      <c r="E424" s="594" t="s">
        <v>262</v>
      </c>
      <c r="F424" s="591">
        <v>3113</v>
      </c>
      <c r="G424" s="210" t="s">
        <v>91</v>
      </c>
      <c r="H424" s="595" t="s">
        <v>82</v>
      </c>
      <c r="I424" s="501">
        <v>2070380</v>
      </c>
      <c r="J424" s="502">
        <v>1524579</v>
      </c>
      <c r="K424" s="481">
        <v>0</v>
      </c>
      <c r="L424" s="481">
        <v>0</v>
      </c>
      <c r="M424" s="481">
        <v>515309</v>
      </c>
      <c r="N424" s="502">
        <v>30492</v>
      </c>
      <c r="O424" s="502">
        <v>0</v>
      </c>
      <c r="P424" s="418">
        <v>4.4400000000000004</v>
      </c>
      <c r="Q424" s="503">
        <v>4.4400000000000004</v>
      </c>
      <c r="R424" s="504">
        <v>0</v>
      </c>
      <c r="S424" s="505">
        <v>0</v>
      </c>
      <c r="T424" s="492">
        <v>0</v>
      </c>
      <c r="U424" s="492">
        <v>0</v>
      </c>
      <c r="V424" s="492">
        <v>0</v>
      </c>
      <c r="W424" s="492">
        <f t="shared" si="541"/>
        <v>0</v>
      </c>
      <c r="X424" s="492">
        <v>0</v>
      </c>
      <c r="Y424" s="492">
        <v>0</v>
      </c>
      <c r="Z424" s="492">
        <f t="shared" si="542"/>
        <v>0</v>
      </c>
      <c r="AA424" s="492">
        <f t="shared" si="543"/>
        <v>0</v>
      </c>
      <c r="AB424" s="179">
        <f t="shared" si="497"/>
        <v>0</v>
      </c>
      <c r="AC424" s="755">
        <f t="shared" si="544"/>
        <v>0</v>
      </c>
      <c r="AD424" s="492">
        <v>0</v>
      </c>
      <c r="AE424" s="492">
        <v>0</v>
      </c>
      <c r="AF424" s="492">
        <f t="shared" si="500"/>
        <v>0</v>
      </c>
      <c r="AG424" s="492">
        <f t="shared" si="501"/>
        <v>0</v>
      </c>
      <c r="AH424" s="507">
        <v>0</v>
      </c>
      <c r="AI424" s="507">
        <v>0</v>
      </c>
      <c r="AJ424" s="507">
        <v>0</v>
      </c>
      <c r="AK424" s="507">
        <v>0</v>
      </c>
      <c r="AL424" s="507">
        <v>0</v>
      </c>
      <c r="AM424" s="507">
        <v>0</v>
      </c>
      <c r="AN424" s="507">
        <v>0</v>
      </c>
      <c r="AO424" s="507">
        <f t="shared" si="545"/>
        <v>0</v>
      </c>
      <c r="AP424" s="507">
        <f t="shared" si="546"/>
        <v>0</v>
      </c>
      <c r="AQ424" s="508">
        <f t="shared" si="502"/>
        <v>0</v>
      </c>
      <c r="AR424" s="505">
        <f t="shared" si="547"/>
        <v>2070380</v>
      </c>
      <c r="AS424" s="492">
        <f t="shared" si="548"/>
        <v>1524579</v>
      </c>
      <c r="AT424" s="492">
        <f t="shared" si="549"/>
        <v>0</v>
      </c>
      <c r="AU424" s="492">
        <f t="shared" si="550"/>
        <v>0</v>
      </c>
      <c r="AV424" s="492">
        <f t="shared" si="551"/>
        <v>515309</v>
      </c>
      <c r="AW424" s="492">
        <f t="shared" si="551"/>
        <v>30492</v>
      </c>
      <c r="AX424" s="492">
        <f t="shared" si="552"/>
        <v>0</v>
      </c>
      <c r="AY424" s="507">
        <f t="shared" si="553"/>
        <v>4.4400000000000004</v>
      </c>
      <c r="AZ424" s="507">
        <f t="shared" si="554"/>
        <v>4.4400000000000004</v>
      </c>
      <c r="BA424" s="508">
        <f t="shared" si="554"/>
        <v>0</v>
      </c>
    </row>
    <row r="425" spans="1:53" ht="14.1" customHeight="1" x14ac:dyDescent="0.2">
      <c r="A425" s="591">
        <v>85</v>
      </c>
      <c r="B425" s="592">
        <v>2495</v>
      </c>
      <c r="C425" s="593">
        <v>600080196</v>
      </c>
      <c r="D425" s="592">
        <v>70983810</v>
      </c>
      <c r="E425" s="594" t="s">
        <v>262</v>
      </c>
      <c r="F425" s="591">
        <v>3141</v>
      </c>
      <c r="G425" s="594" t="s">
        <v>88</v>
      </c>
      <c r="H425" s="595" t="s">
        <v>82</v>
      </c>
      <c r="I425" s="501">
        <v>2267689</v>
      </c>
      <c r="J425" s="502">
        <v>1658675</v>
      </c>
      <c r="K425" s="481">
        <v>0</v>
      </c>
      <c r="L425" s="481">
        <v>0</v>
      </c>
      <c r="M425" s="481">
        <v>560632</v>
      </c>
      <c r="N425" s="502">
        <v>33174</v>
      </c>
      <c r="O425" s="502">
        <v>15208</v>
      </c>
      <c r="P425" s="418">
        <v>5.64</v>
      </c>
      <c r="Q425" s="503">
        <v>0</v>
      </c>
      <c r="R425" s="504">
        <v>5.64</v>
      </c>
      <c r="S425" s="505">
        <v>0</v>
      </c>
      <c r="T425" s="492">
        <v>0</v>
      </c>
      <c r="U425" s="492">
        <v>-26992</v>
      </c>
      <c r="V425" s="492">
        <v>0</v>
      </c>
      <c r="W425" s="492">
        <f t="shared" si="541"/>
        <v>-26992</v>
      </c>
      <c r="X425" s="492">
        <v>0</v>
      </c>
      <c r="Y425" s="492">
        <v>0</v>
      </c>
      <c r="Z425" s="492">
        <f t="shared" si="542"/>
        <v>0</v>
      </c>
      <c r="AA425" s="492">
        <f t="shared" si="543"/>
        <v>-26992</v>
      </c>
      <c r="AB425" s="179">
        <f t="shared" si="497"/>
        <v>-9123</v>
      </c>
      <c r="AC425" s="755">
        <f t="shared" si="544"/>
        <v>-540</v>
      </c>
      <c r="AD425" s="492">
        <v>0</v>
      </c>
      <c r="AE425" s="492">
        <v>0</v>
      </c>
      <c r="AF425" s="492">
        <f t="shared" si="500"/>
        <v>0</v>
      </c>
      <c r="AG425" s="492">
        <f t="shared" si="501"/>
        <v>-36655</v>
      </c>
      <c r="AH425" s="507">
        <v>0</v>
      </c>
      <c r="AI425" s="507">
        <v>0</v>
      </c>
      <c r="AJ425" s="507">
        <v>0</v>
      </c>
      <c r="AK425" s="507">
        <v>0</v>
      </c>
      <c r="AL425" s="507">
        <v>-0.1</v>
      </c>
      <c r="AM425" s="507">
        <v>0</v>
      </c>
      <c r="AN425" s="507">
        <v>0</v>
      </c>
      <c r="AO425" s="507">
        <f t="shared" si="545"/>
        <v>0</v>
      </c>
      <c r="AP425" s="507">
        <f t="shared" si="546"/>
        <v>-0.1</v>
      </c>
      <c r="AQ425" s="508">
        <f t="shared" si="502"/>
        <v>-0.1</v>
      </c>
      <c r="AR425" s="505">
        <f t="shared" si="547"/>
        <v>2231034</v>
      </c>
      <c r="AS425" s="492">
        <f t="shared" si="548"/>
        <v>1631683</v>
      </c>
      <c r="AT425" s="492">
        <f t="shared" si="549"/>
        <v>0</v>
      </c>
      <c r="AU425" s="492">
        <f t="shared" si="550"/>
        <v>0</v>
      </c>
      <c r="AV425" s="492">
        <f t="shared" si="551"/>
        <v>551509</v>
      </c>
      <c r="AW425" s="492">
        <f t="shared" si="551"/>
        <v>32634</v>
      </c>
      <c r="AX425" s="492">
        <f t="shared" si="552"/>
        <v>15208</v>
      </c>
      <c r="AY425" s="507">
        <f t="shared" si="553"/>
        <v>5.54</v>
      </c>
      <c r="AZ425" s="507">
        <f t="shared" si="554"/>
        <v>0</v>
      </c>
      <c r="BA425" s="508">
        <f t="shared" si="554"/>
        <v>5.54</v>
      </c>
    </row>
    <row r="426" spans="1:53" ht="14.1" customHeight="1" x14ac:dyDescent="0.2">
      <c r="A426" s="591">
        <v>85</v>
      </c>
      <c r="B426" s="592">
        <v>2495</v>
      </c>
      <c r="C426" s="593">
        <v>600080196</v>
      </c>
      <c r="D426" s="592">
        <v>70983810</v>
      </c>
      <c r="E426" s="594" t="s">
        <v>262</v>
      </c>
      <c r="F426" s="591">
        <v>3143</v>
      </c>
      <c r="G426" s="210" t="s">
        <v>149</v>
      </c>
      <c r="H426" s="595" t="s">
        <v>86</v>
      </c>
      <c r="I426" s="501">
        <v>1989559</v>
      </c>
      <c r="J426" s="417">
        <v>1465066</v>
      </c>
      <c r="K426" s="526">
        <v>0</v>
      </c>
      <c r="L426" s="526">
        <v>0</v>
      </c>
      <c r="M426" s="481">
        <v>495192</v>
      </c>
      <c r="N426" s="502">
        <v>29301</v>
      </c>
      <c r="O426" s="502">
        <v>0</v>
      </c>
      <c r="P426" s="418">
        <v>2.9630000000000001</v>
      </c>
      <c r="Q426" s="422">
        <v>2.9630000000000001</v>
      </c>
      <c r="R426" s="504">
        <v>0</v>
      </c>
      <c r="S426" s="505">
        <v>0</v>
      </c>
      <c r="T426" s="492">
        <v>0</v>
      </c>
      <c r="U426" s="492">
        <v>0</v>
      </c>
      <c r="V426" s="492">
        <v>0</v>
      </c>
      <c r="W426" s="492">
        <f t="shared" si="541"/>
        <v>0</v>
      </c>
      <c r="X426" s="492">
        <v>0</v>
      </c>
      <c r="Y426" s="492">
        <v>0</v>
      </c>
      <c r="Z426" s="492">
        <f t="shared" si="542"/>
        <v>0</v>
      </c>
      <c r="AA426" s="492">
        <f t="shared" si="543"/>
        <v>0</v>
      </c>
      <c r="AB426" s="179">
        <f t="shared" si="497"/>
        <v>0</v>
      </c>
      <c r="AC426" s="755">
        <f t="shared" si="544"/>
        <v>0</v>
      </c>
      <c r="AD426" s="492">
        <v>0</v>
      </c>
      <c r="AE426" s="492">
        <v>0</v>
      </c>
      <c r="AF426" s="492">
        <f t="shared" si="500"/>
        <v>0</v>
      </c>
      <c r="AG426" s="492">
        <f t="shared" si="501"/>
        <v>0</v>
      </c>
      <c r="AH426" s="507">
        <v>0</v>
      </c>
      <c r="AI426" s="507">
        <v>0</v>
      </c>
      <c r="AJ426" s="507">
        <v>0</v>
      </c>
      <c r="AK426" s="507">
        <v>0</v>
      </c>
      <c r="AL426" s="507">
        <v>0</v>
      </c>
      <c r="AM426" s="507">
        <v>0</v>
      </c>
      <c r="AN426" s="507">
        <v>0</v>
      </c>
      <c r="AO426" s="507">
        <f t="shared" si="545"/>
        <v>0</v>
      </c>
      <c r="AP426" s="507">
        <f t="shared" si="546"/>
        <v>0</v>
      </c>
      <c r="AQ426" s="508">
        <f t="shared" si="502"/>
        <v>0</v>
      </c>
      <c r="AR426" s="505">
        <f t="shared" si="547"/>
        <v>1989559</v>
      </c>
      <c r="AS426" s="492">
        <f t="shared" si="548"/>
        <v>1465066</v>
      </c>
      <c r="AT426" s="492">
        <f t="shared" si="549"/>
        <v>0</v>
      </c>
      <c r="AU426" s="492">
        <f t="shared" si="550"/>
        <v>0</v>
      </c>
      <c r="AV426" s="492">
        <f t="shared" si="551"/>
        <v>495192</v>
      </c>
      <c r="AW426" s="492">
        <f t="shared" si="551"/>
        <v>29301</v>
      </c>
      <c r="AX426" s="492">
        <f t="shared" si="552"/>
        <v>0</v>
      </c>
      <c r="AY426" s="507">
        <f t="shared" si="553"/>
        <v>2.9630000000000001</v>
      </c>
      <c r="AZ426" s="507">
        <f t="shared" si="554"/>
        <v>2.9630000000000001</v>
      </c>
      <c r="BA426" s="508">
        <f t="shared" si="554"/>
        <v>0</v>
      </c>
    </row>
    <row r="427" spans="1:53" ht="14.1" customHeight="1" x14ac:dyDescent="0.2">
      <c r="A427" s="591">
        <v>85</v>
      </c>
      <c r="B427" s="592">
        <v>2495</v>
      </c>
      <c r="C427" s="593">
        <v>600080196</v>
      </c>
      <c r="D427" s="592">
        <v>70983810</v>
      </c>
      <c r="E427" s="594" t="s">
        <v>262</v>
      </c>
      <c r="F427" s="591">
        <v>3143</v>
      </c>
      <c r="G427" s="210" t="s">
        <v>150</v>
      </c>
      <c r="H427" s="595" t="s">
        <v>82</v>
      </c>
      <c r="I427" s="501">
        <v>66008</v>
      </c>
      <c r="J427" s="502">
        <v>46530</v>
      </c>
      <c r="K427" s="481">
        <v>0</v>
      </c>
      <c r="L427" s="481">
        <v>0</v>
      </c>
      <c r="M427" s="481">
        <v>15727</v>
      </c>
      <c r="N427" s="502">
        <v>931</v>
      </c>
      <c r="O427" s="502">
        <v>2820</v>
      </c>
      <c r="P427" s="418">
        <v>0.2</v>
      </c>
      <c r="Q427" s="503">
        <v>0</v>
      </c>
      <c r="R427" s="504">
        <v>0.2</v>
      </c>
      <c r="S427" s="505">
        <v>0</v>
      </c>
      <c r="T427" s="492">
        <v>0</v>
      </c>
      <c r="U427" s="492">
        <v>0</v>
      </c>
      <c r="V427" s="492">
        <v>0</v>
      </c>
      <c r="W427" s="492">
        <f t="shared" si="541"/>
        <v>0</v>
      </c>
      <c r="X427" s="492">
        <v>0</v>
      </c>
      <c r="Y427" s="492">
        <v>0</v>
      </c>
      <c r="Z427" s="492">
        <f t="shared" si="542"/>
        <v>0</v>
      </c>
      <c r="AA427" s="492">
        <f t="shared" si="543"/>
        <v>0</v>
      </c>
      <c r="AB427" s="179">
        <f t="shared" si="497"/>
        <v>0</v>
      </c>
      <c r="AC427" s="755">
        <f t="shared" si="544"/>
        <v>0</v>
      </c>
      <c r="AD427" s="492">
        <v>0</v>
      </c>
      <c r="AE427" s="492">
        <v>0</v>
      </c>
      <c r="AF427" s="492">
        <f t="shared" si="500"/>
        <v>0</v>
      </c>
      <c r="AG427" s="492">
        <f t="shared" si="501"/>
        <v>0</v>
      </c>
      <c r="AH427" s="507">
        <v>0</v>
      </c>
      <c r="AI427" s="507">
        <v>0</v>
      </c>
      <c r="AJ427" s="507">
        <v>0</v>
      </c>
      <c r="AK427" s="507">
        <v>0</v>
      </c>
      <c r="AL427" s="507">
        <v>0</v>
      </c>
      <c r="AM427" s="507">
        <v>0</v>
      </c>
      <c r="AN427" s="507">
        <v>0</v>
      </c>
      <c r="AO427" s="507">
        <f t="shared" si="545"/>
        <v>0</v>
      </c>
      <c r="AP427" s="507">
        <f t="shared" si="546"/>
        <v>0</v>
      </c>
      <c r="AQ427" s="508">
        <f t="shared" si="502"/>
        <v>0</v>
      </c>
      <c r="AR427" s="505">
        <f t="shared" si="547"/>
        <v>66008</v>
      </c>
      <c r="AS427" s="492">
        <f t="shared" si="548"/>
        <v>46530</v>
      </c>
      <c r="AT427" s="492">
        <f t="shared" si="549"/>
        <v>0</v>
      </c>
      <c r="AU427" s="492">
        <f t="shared" si="550"/>
        <v>0</v>
      </c>
      <c r="AV427" s="492">
        <f t="shared" si="551"/>
        <v>15727</v>
      </c>
      <c r="AW427" s="492">
        <f t="shared" si="551"/>
        <v>931</v>
      </c>
      <c r="AX427" s="492">
        <f t="shared" si="552"/>
        <v>2820</v>
      </c>
      <c r="AY427" s="507">
        <f t="shared" si="553"/>
        <v>0.2</v>
      </c>
      <c r="AZ427" s="507">
        <f t="shared" si="554"/>
        <v>0</v>
      </c>
      <c r="BA427" s="508">
        <f t="shared" si="554"/>
        <v>0.2</v>
      </c>
    </row>
    <row r="428" spans="1:53" ht="14.1" customHeight="1" x14ac:dyDescent="0.2">
      <c r="A428" s="182">
        <v>85</v>
      </c>
      <c r="B428" s="180">
        <v>2495</v>
      </c>
      <c r="C428" s="181">
        <v>600080196</v>
      </c>
      <c r="D428" s="180">
        <v>70983810</v>
      </c>
      <c r="E428" s="584" t="s">
        <v>263</v>
      </c>
      <c r="F428" s="182"/>
      <c r="G428" s="584"/>
      <c r="H428" s="585"/>
      <c r="I428" s="586">
        <v>25720235</v>
      </c>
      <c r="J428" s="587">
        <v>18528183</v>
      </c>
      <c r="K428" s="587">
        <v>30932</v>
      </c>
      <c r="L428" s="587">
        <v>30932</v>
      </c>
      <c r="M428" s="587">
        <v>6262527</v>
      </c>
      <c r="N428" s="587">
        <v>370565</v>
      </c>
      <c r="O428" s="587">
        <v>528028</v>
      </c>
      <c r="P428" s="588">
        <v>40.453400000000002</v>
      </c>
      <c r="Q428" s="588">
        <v>27.452900000000003</v>
      </c>
      <c r="R428" s="590">
        <v>13.000499999999999</v>
      </c>
      <c r="S428" s="589">
        <f t="shared" ref="S428:BA428" si="555">SUM(S422:S427)</f>
        <v>-20000</v>
      </c>
      <c r="T428" s="587">
        <f t="shared" si="555"/>
        <v>0</v>
      </c>
      <c r="U428" s="587">
        <f t="shared" si="555"/>
        <v>-209511</v>
      </c>
      <c r="V428" s="587">
        <f t="shared" si="555"/>
        <v>0</v>
      </c>
      <c r="W428" s="587">
        <f t="shared" si="555"/>
        <v>-229511</v>
      </c>
      <c r="X428" s="587">
        <f t="shared" si="555"/>
        <v>20000</v>
      </c>
      <c r="Y428" s="587">
        <f t="shared" si="555"/>
        <v>0</v>
      </c>
      <c r="Z428" s="587">
        <f t="shared" si="555"/>
        <v>20000</v>
      </c>
      <c r="AA428" s="587">
        <f t="shared" si="555"/>
        <v>-209511</v>
      </c>
      <c r="AB428" s="587">
        <f t="shared" si="555"/>
        <v>-70814</v>
      </c>
      <c r="AC428" s="589">
        <f t="shared" si="555"/>
        <v>-4590</v>
      </c>
      <c r="AD428" s="587">
        <f t="shared" si="555"/>
        <v>0</v>
      </c>
      <c r="AE428" s="587">
        <f t="shared" si="555"/>
        <v>0</v>
      </c>
      <c r="AF428" s="587">
        <f t="shared" si="555"/>
        <v>0</v>
      </c>
      <c r="AG428" s="587">
        <f t="shared" si="555"/>
        <v>-284915</v>
      </c>
      <c r="AH428" s="588">
        <f t="shared" si="555"/>
        <v>0</v>
      </c>
      <c r="AI428" s="588">
        <f t="shared" si="555"/>
        <v>0</v>
      </c>
      <c r="AJ428" s="588">
        <f t="shared" si="555"/>
        <v>0</v>
      </c>
      <c r="AK428" s="588">
        <f t="shared" ref="AK428:AL428" si="556">SUM(AK422:AK427)</f>
        <v>-0.28999999999999998</v>
      </c>
      <c r="AL428" s="588">
        <f t="shared" si="556"/>
        <v>-0.1</v>
      </c>
      <c r="AM428" s="588">
        <f t="shared" si="555"/>
        <v>0</v>
      </c>
      <c r="AN428" s="588">
        <f t="shared" si="555"/>
        <v>0</v>
      </c>
      <c r="AO428" s="588">
        <f t="shared" si="555"/>
        <v>-0.28999999999999998</v>
      </c>
      <c r="AP428" s="588">
        <f t="shared" si="555"/>
        <v>-0.1</v>
      </c>
      <c r="AQ428" s="590">
        <f t="shared" si="555"/>
        <v>-0.39</v>
      </c>
      <c r="AR428" s="589">
        <f t="shared" si="555"/>
        <v>25435320</v>
      </c>
      <c r="AS428" s="587">
        <f t="shared" si="555"/>
        <v>18298672</v>
      </c>
      <c r="AT428" s="587">
        <f t="shared" si="555"/>
        <v>50932</v>
      </c>
      <c r="AU428" s="587">
        <f t="shared" si="555"/>
        <v>30932</v>
      </c>
      <c r="AV428" s="587">
        <f t="shared" si="555"/>
        <v>6191713</v>
      </c>
      <c r="AW428" s="587">
        <f t="shared" si="555"/>
        <v>365975</v>
      </c>
      <c r="AX428" s="587">
        <f t="shared" si="555"/>
        <v>528028</v>
      </c>
      <c r="AY428" s="588">
        <f t="shared" si="555"/>
        <v>40.063400000000001</v>
      </c>
      <c r="AZ428" s="588">
        <f t="shared" si="555"/>
        <v>27.162900000000004</v>
      </c>
      <c r="BA428" s="590">
        <f t="shared" si="555"/>
        <v>12.900499999999997</v>
      </c>
    </row>
    <row r="429" spans="1:53" ht="14.1" customHeight="1" x14ac:dyDescent="0.2">
      <c r="A429" s="591">
        <v>86</v>
      </c>
      <c r="B429" s="592">
        <v>2305</v>
      </c>
      <c r="C429" s="593">
        <v>650026080</v>
      </c>
      <c r="D429" s="592">
        <v>72741686</v>
      </c>
      <c r="E429" s="594" t="s">
        <v>264</v>
      </c>
      <c r="F429" s="591">
        <v>3111</v>
      </c>
      <c r="G429" s="594" t="s">
        <v>85</v>
      </c>
      <c r="H429" s="595" t="s">
        <v>86</v>
      </c>
      <c r="I429" s="501">
        <v>2625091</v>
      </c>
      <c r="J429" s="417">
        <v>1914500</v>
      </c>
      <c r="K429" s="526">
        <v>0</v>
      </c>
      <c r="L429" s="526">
        <v>0</v>
      </c>
      <c r="M429" s="481">
        <v>647101</v>
      </c>
      <c r="N429" s="502">
        <v>38290</v>
      </c>
      <c r="O429" s="417">
        <v>25200</v>
      </c>
      <c r="P429" s="418">
        <v>4.7927999999999997</v>
      </c>
      <c r="Q429" s="422">
        <v>3.871</v>
      </c>
      <c r="R429" s="692">
        <v>0.92179999999999995</v>
      </c>
      <c r="S429" s="505">
        <v>0</v>
      </c>
      <c r="T429" s="492">
        <v>0</v>
      </c>
      <c r="U429" s="492">
        <v>0</v>
      </c>
      <c r="V429" s="492">
        <v>0</v>
      </c>
      <c r="W429" s="492">
        <f t="shared" ref="W429:W434" si="557">SUM(S429:V429)</f>
        <v>0</v>
      </c>
      <c r="X429" s="492">
        <v>0</v>
      </c>
      <c r="Y429" s="492">
        <v>0</v>
      </c>
      <c r="Z429" s="492">
        <f t="shared" ref="Z429:Z434" si="558">SUM(X429:Y429)</f>
        <v>0</v>
      </c>
      <c r="AA429" s="492">
        <f t="shared" ref="AA429:AA434" si="559">W429+Z429</f>
        <v>0</v>
      </c>
      <c r="AB429" s="179">
        <f t="shared" si="497"/>
        <v>0</v>
      </c>
      <c r="AC429" s="755">
        <f t="shared" ref="AC429:AC434" si="560">ROUND(W429*2%,0)</f>
        <v>0</v>
      </c>
      <c r="AD429" s="492">
        <v>0</v>
      </c>
      <c r="AE429" s="492">
        <v>0</v>
      </c>
      <c r="AF429" s="492">
        <f t="shared" si="500"/>
        <v>0</v>
      </c>
      <c r="AG429" s="492">
        <f t="shared" si="501"/>
        <v>0</v>
      </c>
      <c r="AH429" s="507">
        <v>0</v>
      </c>
      <c r="AI429" s="507">
        <v>0</v>
      </c>
      <c r="AJ429" s="507">
        <v>0</v>
      </c>
      <c r="AK429" s="507">
        <v>0</v>
      </c>
      <c r="AL429" s="507">
        <v>0</v>
      </c>
      <c r="AM429" s="507">
        <v>0</v>
      </c>
      <c r="AN429" s="507">
        <v>0</v>
      </c>
      <c r="AO429" s="507">
        <f t="shared" ref="AO429:AO434" si="561">AH429+AJ429+AK429+AM429</f>
        <v>0</v>
      </c>
      <c r="AP429" s="507">
        <f t="shared" ref="AP429:AP434" si="562">AI429+AL429+AN429</f>
        <v>0</v>
      </c>
      <c r="AQ429" s="508">
        <f t="shared" si="502"/>
        <v>0</v>
      </c>
      <c r="AR429" s="505">
        <f t="shared" ref="AR429:AR434" si="563">I429+AG429</f>
        <v>2625091</v>
      </c>
      <c r="AS429" s="492">
        <f t="shared" ref="AS429:AS434" si="564">J429+W429</f>
        <v>1914500</v>
      </c>
      <c r="AT429" s="492">
        <f t="shared" ref="AT429:AT434" si="565">K429+Z429</f>
        <v>0</v>
      </c>
      <c r="AU429" s="492">
        <f t="shared" ref="AU429:AU434" si="566">L429</f>
        <v>0</v>
      </c>
      <c r="AV429" s="492">
        <f t="shared" ref="AV429:AW434" si="567">M429+AB429</f>
        <v>647101</v>
      </c>
      <c r="AW429" s="492">
        <f t="shared" si="567"/>
        <v>38290</v>
      </c>
      <c r="AX429" s="492">
        <f t="shared" ref="AX429:AX434" si="568">O429+AF429</f>
        <v>25200</v>
      </c>
      <c r="AY429" s="507">
        <f t="shared" ref="AY429:AY434" si="569">P429+AQ429</f>
        <v>4.7927999999999997</v>
      </c>
      <c r="AZ429" s="507">
        <f t="shared" ref="AZ429:BA434" si="570">Q429+AO429</f>
        <v>3.871</v>
      </c>
      <c r="BA429" s="508">
        <f t="shared" si="570"/>
        <v>0.92179999999999995</v>
      </c>
    </row>
    <row r="430" spans="1:53" ht="14.1" customHeight="1" x14ac:dyDescent="0.2">
      <c r="A430" s="591">
        <v>86</v>
      </c>
      <c r="B430" s="592">
        <v>2305</v>
      </c>
      <c r="C430" s="593">
        <v>650026080</v>
      </c>
      <c r="D430" s="592">
        <v>72741686</v>
      </c>
      <c r="E430" s="594" t="s">
        <v>264</v>
      </c>
      <c r="F430" s="591">
        <v>3117</v>
      </c>
      <c r="G430" s="594" t="s">
        <v>148</v>
      </c>
      <c r="H430" s="595" t="s">
        <v>86</v>
      </c>
      <c r="I430" s="501">
        <v>4677595</v>
      </c>
      <c r="J430" s="417">
        <v>3297849</v>
      </c>
      <c r="K430" s="526">
        <v>56216</v>
      </c>
      <c r="L430" s="526">
        <v>6216</v>
      </c>
      <c r="M430" s="481">
        <v>1131573</v>
      </c>
      <c r="N430" s="502">
        <v>65957</v>
      </c>
      <c r="O430" s="417">
        <v>126000</v>
      </c>
      <c r="P430" s="418">
        <v>7.0147000000000004</v>
      </c>
      <c r="Q430" s="422">
        <v>4.7096</v>
      </c>
      <c r="R430" s="692">
        <v>2.3050999999999999</v>
      </c>
      <c r="S430" s="505">
        <v>0</v>
      </c>
      <c r="T430" s="492">
        <v>0</v>
      </c>
      <c r="U430" s="492">
        <v>0</v>
      </c>
      <c r="V430" s="492">
        <v>0</v>
      </c>
      <c r="W430" s="492">
        <f t="shared" si="557"/>
        <v>0</v>
      </c>
      <c r="X430" s="492">
        <v>0</v>
      </c>
      <c r="Y430" s="492">
        <v>0</v>
      </c>
      <c r="Z430" s="492">
        <f t="shared" si="558"/>
        <v>0</v>
      </c>
      <c r="AA430" s="492">
        <f t="shared" si="559"/>
        <v>0</v>
      </c>
      <c r="AB430" s="179">
        <f t="shared" si="497"/>
        <v>0</v>
      </c>
      <c r="AC430" s="755">
        <f t="shared" si="560"/>
        <v>0</v>
      </c>
      <c r="AD430" s="492">
        <v>0</v>
      </c>
      <c r="AE430" s="492">
        <v>0</v>
      </c>
      <c r="AF430" s="492">
        <f t="shared" si="500"/>
        <v>0</v>
      </c>
      <c r="AG430" s="492">
        <f t="shared" si="501"/>
        <v>0</v>
      </c>
      <c r="AH430" s="507">
        <v>0</v>
      </c>
      <c r="AI430" s="507">
        <v>0</v>
      </c>
      <c r="AJ430" s="507">
        <v>0</v>
      </c>
      <c r="AK430" s="507">
        <v>0</v>
      </c>
      <c r="AL430" s="507">
        <v>0</v>
      </c>
      <c r="AM430" s="507">
        <v>0</v>
      </c>
      <c r="AN430" s="507">
        <v>0</v>
      </c>
      <c r="AO430" s="507">
        <f t="shared" si="561"/>
        <v>0</v>
      </c>
      <c r="AP430" s="507">
        <f t="shared" si="562"/>
        <v>0</v>
      </c>
      <c r="AQ430" s="508">
        <f t="shared" si="502"/>
        <v>0</v>
      </c>
      <c r="AR430" s="505">
        <f t="shared" si="563"/>
        <v>4677595</v>
      </c>
      <c r="AS430" s="492">
        <f t="shared" si="564"/>
        <v>3297849</v>
      </c>
      <c r="AT430" s="492">
        <f t="shared" si="565"/>
        <v>56216</v>
      </c>
      <c r="AU430" s="492">
        <f t="shared" si="566"/>
        <v>6216</v>
      </c>
      <c r="AV430" s="492">
        <f t="shared" si="567"/>
        <v>1131573</v>
      </c>
      <c r="AW430" s="492">
        <f t="shared" si="567"/>
        <v>65957</v>
      </c>
      <c r="AX430" s="492">
        <f t="shared" si="568"/>
        <v>126000</v>
      </c>
      <c r="AY430" s="507">
        <f t="shared" si="569"/>
        <v>7.0147000000000004</v>
      </c>
      <c r="AZ430" s="507">
        <f t="shared" si="570"/>
        <v>4.7096</v>
      </c>
      <c r="BA430" s="508">
        <f t="shared" si="570"/>
        <v>2.3050999999999999</v>
      </c>
    </row>
    <row r="431" spans="1:53" ht="14.1" customHeight="1" x14ac:dyDescent="0.2">
      <c r="A431" s="591">
        <v>86</v>
      </c>
      <c r="B431" s="592">
        <v>2305</v>
      </c>
      <c r="C431" s="593">
        <v>650026080</v>
      </c>
      <c r="D431" s="592">
        <v>72741686</v>
      </c>
      <c r="E431" s="594" t="s">
        <v>264</v>
      </c>
      <c r="F431" s="591">
        <v>3117</v>
      </c>
      <c r="G431" s="210" t="s">
        <v>91</v>
      </c>
      <c r="H431" s="595" t="s">
        <v>82</v>
      </c>
      <c r="I431" s="501">
        <v>406629</v>
      </c>
      <c r="J431" s="502">
        <v>294462</v>
      </c>
      <c r="K431" s="481">
        <v>0</v>
      </c>
      <c r="L431" s="481">
        <v>0</v>
      </c>
      <c r="M431" s="481">
        <v>99528</v>
      </c>
      <c r="N431" s="502">
        <v>5889</v>
      </c>
      <c r="O431" s="502">
        <v>6750</v>
      </c>
      <c r="P431" s="418">
        <v>0.80999999999999994</v>
      </c>
      <c r="Q431" s="503">
        <v>0.80999999999999994</v>
      </c>
      <c r="R431" s="504">
        <v>0</v>
      </c>
      <c r="S431" s="505">
        <v>0</v>
      </c>
      <c r="T431" s="492">
        <v>48573</v>
      </c>
      <c r="U431" s="492">
        <v>0</v>
      </c>
      <c r="V431" s="492">
        <v>0</v>
      </c>
      <c r="W431" s="492">
        <f t="shared" si="557"/>
        <v>48573</v>
      </c>
      <c r="X431" s="492">
        <v>0</v>
      </c>
      <c r="Y431" s="492">
        <v>0</v>
      </c>
      <c r="Z431" s="492">
        <f t="shared" si="558"/>
        <v>0</v>
      </c>
      <c r="AA431" s="492">
        <f t="shared" si="559"/>
        <v>48573</v>
      </c>
      <c r="AB431" s="179">
        <f t="shared" si="497"/>
        <v>16418</v>
      </c>
      <c r="AC431" s="755">
        <f t="shared" si="560"/>
        <v>971</v>
      </c>
      <c r="AD431" s="492">
        <v>0</v>
      </c>
      <c r="AE431" s="492">
        <v>0</v>
      </c>
      <c r="AF431" s="492">
        <f t="shared" si="500"/>
        <v>0</v>
      </c>
      <c r="AG431" s="492">
        <f t="shared" si="501"/>
        <v>65962</v>
      </c>
      <c r="AH431" s="507">
        <v>0</v>
      </c>
      <c r="AI431" s="507">
        <v>0</v>
      </c>
      <c r="AJ431" s="507">
        <v>0.15</v>
      </c>
      <c r="AK431" s="507">
        <v>0</v>
      </c>
      <c r="AL431" s="507">
        <v>0</v>
      </c>
      <c r="AM431" s="507">
        <v>0</v>
      </c>
      <c r="AN431" s="507">
        <v>0</v>
      </c>
      <c r="AO431" s="507">
        <f t="shared" si="561"/>
        <v>0.15</v>
      </c>
      <c r="AP431" s="507">
        <f t="shared" si="562"/>
        <v>0</v>
      </c>
      <c r="AQ431" s="508">
        <f t="shared" si="502"/>
        <v>0.15</v>
      </c>
      <c r="AR431" s="505">
        <f t="shared" si="563"/>
        <v>472591</v>
      </c>
      <c r="AS431" s="492">
        <f t="shared" si="564"/>
        <v>343035</v>
      </c>
      <c r="AT431" s="492">
        <f t="shared" si="565"/>
        <v>0</v>
      </c>
      <c r="AU431" s="492">
        <f t="shared" si="566"/>
        <v>0</v>
      </c>
      <c r="AV431" s="492">
        <f t="shared" si="567"/>
        <v>115946</v>
      </c>
      <c r="AW431" s="492">
        <f t="shared" si="567"/>
        <v>6860</v>
      </c>
      <c r="AX431" s="492">
        <f t="shared" si="568"/>
        <v>6750</v>
      </c>
      <c r="AY431" s="507">
        <f t="shared" si="569"/>
        <v>0.96</v>
      </c>
      <c r="AZ431" s="507">
        <f t="shared" si="570"/>
        <v>0.96</v>
      </c>
      <c r="BA431" s="508">
        <f t="shared" si="570"/>
        <v>0</v>
      </c>
    </row>
    <row r="432" spans="1:53" ht="14.1" customHeight="1" x14ac:dyDescent="0.2">
      <c r="A432" s="591">
        <v>86</v>
      </c>
      <c r="B432" s="592">
        <v>2305</v>
      </c>
      <c r="C432" s="593">
        <v>650026080</v>
      </c>
      <c r="D432" s="592">
        <v>72741686</v>
      </c>
      <c r="E432" s="594" t="s">
        <v>264</v>
      </c>
      <c r="F432" s="591">
        <v>3141</v>
      </c>
      <c r="G432" s="594" t="s">
        <v>88</v>
      </c>
      <c r="H432" s="595" t="s">
        <v>82</v>
      </c>
      <c r="I432" s="501">
        <v>926952</v>
      </c>
      <c r="J432" s="502">
        <v>678833</v>
      </c>
      <c r="K432" s="481">
        <v>0</v>
      </c>
      <c r="L432" s="481">
        <v>0</v>
      </c>
      <c r="M432" s="481">
        <v>229446</v>
      </c>
      <c r="N432" s="502">
        <v>13577</v>
      </c>
      <c r="O432" s="502">
        <v>5096</v>
      </c>
      <c r="P432" s="418">
        <v>2.31</v>
      </c>
      <c r="Q432" s="503">
        <v>0</v>
      </c>
      <c r="R432" s="504">
        <v>2.31</v>
      </c>
      <c r="S432" s="505">
        <v>0</v>
      </c>
      <c r="T432" s="492">
        <v>0</v>
      </c>
      <c r="U432" s="492">
        <v>-2320</v>
      </c>
      <c r="V432" s="492">
        <v>0</v>
      </c>
      <c r="W432" s="492">
        <f t="shared" si="557"/>
        <v>-2320</v>
      </c>
      <c r="X432" s="492">
        <v>0</v>
      </c>
      <c r="Y432" s="492">
        <v>0</v>
      </c>
      <c r="Z432" s="492">
        <f t="shared" si="558"/>
        <v>0</v>
      </c>
      <c r="AA432" s="492">
        <f t="shared" si="559"/>
        <v>-2320</v>
      </c>
      <c r="AB432" s="179">
        <f t="shared" si="497"/>
        <v>-784</v>
      </c>
      <c r="AC432" s="755">
        <f t="shared" si="560"/>
        <v>-46</v>
      </c>
      <c r="AD432" s="492">
        <v>0</v>
      </c>
      <c r="AE432" s="492">
        <v>0</v>
      </c>
      <c r="AF432" s="492">
        <f t="shared" si="500"/>
        <v>0</v>
      </c>
      <c r="AG432" s="492">
        <f t="shared" si="501"/>
        <v>-3150</v>
      </c>
      <c r="AH432" s="507">
        <v>0</v>
      </c>
      <c r="AI432" s="507">
        <v>0</v>
      </c>
      <c r="AJ432" s="507">
        <v>0</v>
      </c>
      <c r="AK432" s="507">
        <v>0</v>
      </c>
      <c r="AL432" s="507">
        <v>-0.01</v>
      </c>
      <c r="AM432" s="507">
        <v>0</v>
      </c>
      <c r="AN432" s="507">
        <v>0</v>
      </c>
      <c r="AO432" s="507">
        <f t="shared" si="561"/>
        <v>0</v>
      </c>
      <c r="AP432" s="507">
        <f t="shared" si="562"/>
        <v>-0.01</v>
      </c>
      <c r="AQ432" s="508">
        <f t="shared" si="502"/>
        <v>-0.01</v>
      </c>
      <c r="AR432" s="505">
        <f t="shared" si="563"/>
        <v>923802</v>
      </c>
      <c r="AS432" s="492">
        <f t="shared" si="564"/>
        <v>676513</v>
      </c>
      <c r="AT432" s="492">
        <f t="shared" si="565"/>
        <v>0</v>
      </c>
      <c r="AU432" s="492">
        <f t="shared" si="566"/>
        <v>0</v>
      </c>
      <c r="AV432" s="492">
        <f t="shared" si="567"/>
        <v>228662</v>
      </c>
      <c r="AW432" s="492">
        <f t="shared" si="567"/>
        <v>13531</v>
      </c>
      <c r="AX432" s="492">
        <f t="shared" si="568"/>
        <v>5096</v>
      </c>
      <c r="AY432" s="507">
        <f t="shared" si="569"/>
        <v>2.3000000000000003</v>
      </c>
      <c r="AZ432" s="507">
        <f t="shared" si="570"/>
        <v>0</v>
      </c>
      <c r="BA432" s="508">
        <f t="shared" si="570"/>
        <v>2.3000000000000003</v>
      </c>
    </row>
    <row r="433" spans="1:53" ht="14.1" customHeight="1" x14ac:dyDescent="0.2">
      <c r="A433" s="591">
        <v>86</v>
      </c>
      <c r="B433" s="592">
        <v>2305</v>
      </c>
      <c r="C433" s="593">
        <v>650026080</v>
      </c>
      <c r="D433" s="592">
        <v>72741686</v>
      </c>
      <c r="E433" s="594" t="s">
        <v>264</v>
      </c>
      <c r="F433" s="591">
        <v>3143</v>
      </c>
      <c r="G433" s="210" t="s">
        <v>149</v>
      </c>
      <c r="H433" s="595" t="s">
        <v>86</v>
      </c>
      <c r="I433" s="501">
        <v>678027</v>
      </c>
      <c r="J433" s="417">
        <v>499283</v>
      </c>
      <c r="K433" s="526">
        <v>0</v>
      </c>
      <c r="L433" s="526">
        <v>0</v>
      </c>
      <c r="M433" s="481">
        <v>168758</v>
      </c>
      <c r="N433" s="502">
        <v>9986</v>
      </c>
      <c r="O433" s="502">
        <v>0</v>
      </c>
      <c r="P433" s="418">
        <v>1</v>
      </c>
      <c r="Q433" s="422">
        <v>1</v>
      </c>
      <c r="R433" s="504">
        <v>0</v>
      </c>
      <c r="S433" s="505">
        <v>0</v>
      </c>
      <c r="T433" s="492">
        <v>0</v>
      </c>
      <c r="U433" s="492">
        <v>0</v>
      </c>
      <c r="V433" s="492">
        <v>0</v>
      </c>
      <c r="W433" s="492">
        <f t="shared" si="557"/>
        <v>0</v>
      </c>
      <c r="X433" s="492">
        <v>0</v>
      </c>
      <c r="Y433" s="492">
        <v>0</v>
      </c>
      <c r="Z433" s="492">
        <f t="shared" si="558"/>
        <v>0</v>
      </c>
      <c r="AA433" s="492">
        <f t="shared" si="559"/>
        <v>0</v>
      </c>
      <c r="AB433" s="179">
        <f t="shared" si="497"/>
        <v>0</v>
      </c>
      <c r="AC433" s="755">
        <f t="shared" si="560"/>
        <v>0</v>
      </c>
      <c r="AD433" s="492">
        <v>0</v>
      </c>
      <c r="AE433" s="492">
        <v>0</v>
      </c>
      <c r="AF433" s="492">
        <f t="shared" si="500"/>
        <v>0</v>
      </c>
      <c r="AG433" s="492">
        <f t="shared" si="501"/>
        <v>0</v>
      </c>
      <c r="AH433" s="507">
        <v>0</v>
      </c>
      <c r="AI433" s="507">
        <v>0</v>
      </c>
      <c r="AJ433" s="507">
        <v>0</v>
      </c>
      <c r="AK433" s="507">
        <v>0</v>
      </c>
      <c r="AL433" s="507">
        <v>0</v>
      </c>
      <c r="AM433" s="507">
        <v>0</v>
      </c>
      <c r="AN433" s="507">
        <v>0</v>
      </c>
      <c r="AO433" s="507">
        <f t="shared" si="561"/>
        <v>0</v>
      </c>
      <c r="AP433" s="507">
        <f t="shared" si="562"/>
        <v>0</v>
      </c>
      <c r="AQ433" s="508">
        <f t="shared" si="502"/>
        <v>0</v>
      </c>
      <c r="AR433" s="505">
        <f t="shared" si="563"/>
        <v>678027</v>
      </c>
      <c r="AS433" s="492">
        <f t="shared" si="564"/>
        <v>499283</v>
      </c>
      <c r="AT433" s="492">
        <f t="shared" si="565"/>
        <v>0</v>
      </c>
      <c r="AU433" s="492">
        <f t="shared" si="566"/>
        <v>0</v>
      </c>
      <c r="AV433" s="492">
        <f t="shared" si="567"/>
        <v>168758</v>
      </c>
      <c r="AW433" s="492">
        <f t="shared" si="567"/>
        <v>9986</v>
      </c>
      <c r="AX433" s="492">
        <f t="shared" si="568"/>
        <v>0</v>
      </c>
      <c r="AY433" s="507">
        <f t="shared" si="569"/>
        <v>1</v>
      </c>
      <c r="AZ433" s="507">
        <f t="shared" si="570"/>
        <v>1</v>
      </c>
      <c r="BA433" s="508">
        <f t="shared" si="570"/>
        <v>0</v>
      </c>
    </row>
    <row r="434" spans="1:53" ht="14.1" customHeight="1" x14ac:dyDescent="0.2">
      <c r="A434" s="591">
        <v>86</v>
      </c>
      <c r="B434" s="592">
        <v>2305</v>
      </c>
      <c r="C434" s="593">
        <v>650026080</v>
      </c>
      <c r="D434" s="592">
        <v>72741686</v>
      </c>
      <c r="E434" s="594" t="s">
        <v>264</v>
      </c>
      <c r="F434" s="591">
        <v>3143</v>
      </c>
      <c r="G434" s="210" t="s">
        <v>150</v>
      </c>
      <c r="H434" s="595" t="s">
        <v>82</v>
      </c>
      <c r="I434" s="501">
        <v>17556</v>
      </c>
      <c r="J434" s="502">
        <v>12375</v>
      </c>
      <c r="K434" s="481">
        <v>0</v>
      </c>
      <c r="L434" s="481">
        <v>0</v>
      </c>
      <c r="M434" s="481">
        <v>4183</v>
      </c>
      <c r="N434" s="502">
        <v>248</v>
      </c>
      <c r="O434" s="502">
        <v>750</v>
      </c>
      <c r="P434" s="418">
        <v>0.05</v>
      </c>
      <c r="Q434" s="503">
        <v>0</v>
      </c>
      <c r="R434" s="504">
        <v>0.05</v>
      </c>
      <c r="S434" s="505">
        <v>0</v>
      </c>
      <c r="T434" s="492">
        <v>0</v>
      </c>
      <c r="U434" s="492">
        <v>0</v>
      </c>
      <c r="V434" s="492">
        <v>0</v>
      </c>
      <c r="W434" s="492">
        <f t="shared" si="557"/>
        <v>0</v>
      </c>
      <c r="X434" s="492">
        <v>0</v>
      </c>
      <c r="Y434" s="492">
        <v>0</v>
      </c>
      <c r="Z434" s="492">
        <f t="shared" si="558"/>
        <v>0</v>
      </c>
      <c r="AA434" s="492">
        <f t="shared" si="559"/>
        <v>0</v>
      </c>
      <c r="AB434" s="179">
        <f t="shared" si="497"/>
        <v>0</v>
      </c>
      <c r="AC434" s="755">
        <f t="shared" si="560"/>
        <v>0</v>
      </c>
      <c r="AD434" s="492">
        <v>0</v>
      </c>
      <c r="AE434" s="492">
        <v>0</v>
      </c>
      <c r="AF434" s="492">
        <f t="shared" si="500"/>
        <v>0</v>
      </c>
      <c r="AG434" s="492">
        <f t="shared" si="501"/>
        <v>0</v>
      </c>
      <c r="AH434" s="507">
        <v>0</v>
      </c>
      <c r="AI434" s="507">
        <v>0</v>
      </c>
      <c r="AJ434" s="507">
        <v>0</v>
      </c>
      <c r="AK434" s="507">
        <v>0</v>
      </c>
      <c r="AL434" s="507">
        <v>0</v>
      </c>
      <c r="AM434" s="507">
        <v>0</v>
      </c>
      <c r="AN434" s="507">
        <v>0</v>
      </c>
      <c r="AO434" s="507">
        <f t="shared" si="561"/>
        <v>0</v>
      </c>
      <c r="AP434" s="507">
        <f t="shared" si="562"/>
        <v>0</v>
      </c>
      <c r="AQ434" s="508">
        <f t="shared" si="502"/>
        <v>0</v>
      </c>
      <c r="AR434" s="505">
        <f t="shared" si="563"/>
        <v>17556</v>
      </c>
      <c r="AS434" s="492">
        <f t="shared" si="564"/>
        <v>12375</v>
      </c>
      <c r="AT434" s="492">
        <f t="shared" si="565"/>
        <v>0</v>
      </c>
      <c r="AU434" s="492">
        <f t="shared" si="566"/>
        <v>0</v>
      </c>
      <c r="AV434" s="492">
        <f t="shared" si="567"/>
        <v>4183</v>
      </c>
      <c r="AW434" s="492">
        <f t="shared" si="567"/>
        <v>248</v>
      </c>
      <c r="AX434" s="492">
        <f t="shared" si="568"/>
        <v>750</v>
      </c>
      <c r="AY434" s="507">
        <f t="shared" si="569"/>
        <v>0.05</v>
      </c>
      <c r="AZ434" s="507">
        <f t="shared" si="570"/>
        <v>0</v>
      </c>
      <c r="BA434" s="508">
        <f t="shared" si="570"/>
        <v>0.05</v>
      </c>
    </row>
    <row r="435" spans="1:53" ht="14.1" customHeight="1" x14ac:dyDescent="0.2">
      <c r="A435" s="182">
        <v>86</v>
      </c>
      <c r="B435" s="180">
        <v>2305</v>
      </c>
      <c r="C435" s="181">
        <v>650026080</v>
      </c>
      <c r="D435" s="180">
        <v>72741686</v>
      </c>
      <c r="E435" s="584" t="s">
        <v>265</v>
      </c>
      <c r="F435" s="182"/>
      <c r="G435" s="584"/>
      <c r="H435" s="585"/>
      <c r="I435" s="586">
        <v>9331850</v>
      </c>
      <c r="J435" s="587">
        <v>6697302</v>
      </c>
      <c r="K435" s="587">
        <v>56216</v>
      </c>
      <c r="L435" s="587">
        <v>6216</v>
      </c>
      <c r="M435" s="587">
        <v>2280589</v>
      </c>
      <c r="N435" s="587">
        <v>133947</v>
      </c>
      <c r="O435" s="587">
        <v>163796</v>
      </c>
      <c r="P435" s="588">
        <v>15.977500000000003</v>
      </c>
      <c r="Q435" s="588">
        <v>10.390600000000001</v>
      </c>
      <c r="R435" s="590">
        <v>5.5868999999999991</v>
      </c>
      <c r="S435" s="589">
        <f t="shared" ref="S435:BA435" si="571">SUM(S429:S434)</f>
        <v>0</v>
      </c>
      <c r="T435" s="587">
        <f t="shared" si="571"/>
        <v>48573</v>
      </c>
      <c r="U435" s="587">
        <f t="shared" si="571"/>
        <v>-2320</v>
      </c>
      <c r="V435" s="587">
        <f t="shared" si="571"/>
        <v>0</v>
      </c>
      <c r="W435" s="587">
        <f t="shared" si="571"/>
        <v>46253</v>
      </c>
      <c r="X435" s="587">
        <f t="shared" si="571"/>
        <v>0</v>
      </c>
      <c r="Y435" s="587">
        <f t="shared" si="571"/>
        <v>0</v>
      </c>
      <c r="Z435" s="587">
        <f t="shared" si="571"/>
        <v>0</v>
      </c>
      <c r="AA435" s="587">
        <f t="shared" si="571"/>
        <v>46253</v>
      </c>
      <c r="AB435" s="587">
        <f t="shared" si="571"/>
        <v>15634</v>
      </c>
      <c r="AC435" s="589">
        <f t="shared" si="571"/>
        <v>925</v>
      </c>
      <c r="AD435" s="587">
        <f t="shared" si="571"/>
        <v>0</v>
      </c>
      <c r="AE435" s="587">
        <f t="shared" si="571"/>
        <v>0</v>
      </c>
      <c r="AF435" s="587">
        <f t="shared" si="571"/>
        <v>0</v>
      </c>
      <c r="AG435" s="587">
        <f t="shared" si="571"/>
        <v>62812</v>
      </c>
      <c r="AH435" s="588">
        <f t="shared" si="571"/>
        <v>0</v>
      </c>
      <c r="AI435" s="588">
        <f t="shared" si="571"/>
        <v>0</v>
      </c>
      <c r="AJ435" s="588">
        <f t="shared" si="571"/>
        <v>0.15</v>
      </c>
      <c r="AK435" s="588">
        <f t="shared" ref="AK435:AL435" si="572">SUM(AK429:AK434)</f>
        <v>0</v>
      </c>
      <c r="AL435" s="588">
        <f t="shared" si="572"/>
        <v>-0.01</v>
      </c>
      <c r="AM435" s="588">
        <f t="shared" si="571"/>
        <v>0</v>
      </c>
      <c r="AN435" s="588">
        <f t="shared" si="571"/>
        <v>0</v>
      </c>
      <c r="AO435" s="588">
        <f t="shared" si="571"/>
        <v>0.15</v>
      </c>
      <c r="AP435" s="588">
        <f t="shared" si="571"/>
        <v>-0.01</v>
      </c>
      <c r="AQ435" s="590">
        <f t="shared" si="571"/>
        <v>0.13999999999999999</v>
      </c>
      <c r="AR435" s="589">
        <f t="shared" si="571"/>
        <v>9394662</v>
      </c>
      <c r="AS435" s="587">
        <f t="shared" si="571"/>
        <v>6743555</v>
      </c>
      <c r="AT435" s="587">
        <f t="shared" si="571"/>
        <v>56216</v>
      </c>
      <c r="AU435" s="587">
        <f t="shared" si="571"/>
        <v>6216</v>
      </c>
      <c r="AV435" s="587">
        <f t="shared" si="571"/>
        <v>2296223</v>
      </c>
      <c r="AW435" s="587">
        <f t="shared" si="571"/>
        <v>134872</v>
      </c>
      <c r="AX435" s="587">
        <f t="shared" si="571"/>
        <v>163796</v>
      </c>
      <c r="AY435" s="588">
        <f t="shared" si="571"/>
        <v>16.117500000000003</v>
      </c>
      <c r="AZ435" s="588">
        <f t="shared" si="571"/>
        <v>10.540600000000001</v>
      </c>
      <c r="BA435" s="590">
        <f t="shared" si="571"/>
        <v>5.5768999999999993</v>
      </c>
    </row>
    <row r="436" spans="1:53" ht="14.1" customHeight="1" x14ac:dyDescent="0.2">
      <c r="A436" s="591">
        <v>87</v>
      </c>
      <c r="B436" s="592">
        <v>2498</v>
      </c>
      <c r="C436" s="593">
        <v>650021576</v>
      </c>
      <c r="D436" s="592">
        <v>70695539</v>
      </c>
      <c r="E436" s="594" t="s">
        <v>266</v>
      </c>
      <c r="F436" s="591">
        <v>3111</v>
      </c>
      <c r="G436" s="594" t="s">
        <v>85</v>
      </c>
      <c r="H436" s="595" t="s">
        <v>86</v>
      </c>
      <c r="I436" s="501">
        <v>4572087</v>
      </c>
      <c r="J436" s="417">
        <v>3322391</v>
      </c>
      <c r="K436" s="526">
        <v>10000</v>
      </c>
      <c r="L436" s="526">
        <v>0</v>
      </c>
      <c r="M436" s="481">
        <v>1126348</v>
      </c>
      <c r="N436" s="502">
        <v>66448</v>
      </c>
      <c r="O436" s="417">
        <v>46900</v>
      </c>
      <c r="P436" s="418">
        <v>7.5527999999999995</v>
      </c>
      <c r="Q436" s="422">
        <v>6</v>
      </c>
      <c r="R436" s="692">
        <v>1.5528</v>
      </c>
      <c r="S436" s="505">
        <v>0</v>
      </c>
      <c r="T436" s="492">
        <v>0</v>
      </c>
      <c r="U436" s="492">
        <v>0</v>
      </c>
      <c r="V436" s="492">
        <v>0</v>
      </c>
      <c r="W436" s="492">
        <f t="shared" ref="W436:W441" si="573">SUM(S436:V436)</f>
        <v>0</v>
      </c>
      <c r="X436" s="492">
        <v>0</v>
      </c>
      <c r="Y436" s="492">
        <v>0</v>
      </c>
      <c r="Z436" s="492">
        <f t="shared" ref="Z436:Z441" si="574">SUM(X436:Y436)</f>
        <v>0</v>
      </c>
      <c r="AA436" s="492">
        <f t="shared" ref="AA436:AA441" si="575">W436+Z436</f>
        <v>0</v>
      </c>
      <c r="AB436" s="179">
        <f t="shared" si="497"/>
        <v>0</v>
      </c>
      <c r="AC436" s="755">
        <f t="shared" ref="AC436:AC441" si="576">ROUND(W436*2%,0)</f>
        <v>0</v>
      </c>
      <c r="AD436" s="492">
        <v>0</v>
      </c>
      <c r="AE436" s="492">
        <v>0</v>
      </c>
      <c r="AF436" s="492">
        <f t="shared" si="500"/>
        <v>0</v>
      </c>
      <c r="AG436" s="492">
        <f t="shared" si="501"/>
        <v>0</v>
      </c>
      <c r="AH436" s="507">
        <v>0</v>
      </c>
      <c r="AI436" s="507">
        <v>0</v>
      </c>
      <c r="AJ436" s="507">
        <v>0</v>
      </c>
      <c r="AK436" s="507">
        <v>0</v>
      </c>
      <c r="AL436" s="507">
        <v>0</v>
      </c>
      <c r="AM436" s="507">
        <v>0</v>
      </c>
      <c r="AN436" s="507">
        <v>0</v>
      </c>
      <c r="AO436" s="507">
        <f t="shared" ref="AO436:AO441" si="577">AH436+AJ436+AK436+AM436</f>
        <v>0</v>
      </c>
      <c r="AP436" s="507">
        <f t="shared" ref="AP436:AP441" si="578">AI436+AL436+AN436</f>
        <v>0</v>
      </c>
      <c r="AQ436" s="508">
        <f t="shared" si="502"/>
        <v>0</v>
      </c>
      <c r="AR436" s="505">
        <f t="shared" ref="AR436:AR441" si="579">I436+AG436</f>
        <v>4572087</v>
      </c>
      <c r="AS436" s="492">
        <f t="shared" ref="AS436:AS441" si="580">J436+W436</f>
        <v>3322391</v>
      </c>
      <c r="AT436" s="492">
        <f t="shared" ref="AT436:AT441" si="581">K436+Z436</f>
        <v>10000</v>
      </c>
      <c r="AU436" s="492">
        <f t="shared" ref="AU436:AU441" si="582">L436</f>
        <v>0</v>
      </c>
      <c r="AV436" s="492">
        <f t="shared" ref="AV436:AW441" si="583">M436+AB436</f>
        <v>1126348</v>
      </c>
      <c r="AW436" s="492">
        <f t="shared" si="583"/>
        <v>66448</v>
      </c>
      <c r="AX436" s="492">
        <f t="shared" ref="AX436:AX441" si="584">O436+AF436</f>
        <v>46900</v>
      </c>
      <c r="AY436" s="507">
        <f t="shared" ref="AY436:AY441" si="585">P436+AQ436</f>
        <v>7.5527999999999995</v>
      </c>
      <c r="AZ436" s="507">
        <f t="shared" ref="AZ436:BA441" si="586">Q436+AO436</f>
        <v>6</v>
      </c>
      <c r="BA436" s="508">
        <f t="shared" si="586"/>
        <v>1.5528</v>
      </c>
    </row>
    <row r="437" spans="1:53" ht="14.1" customHeight="1" x14ac:dyDescent="0.2">
      <c r="A437" s="591">
        <v>87</v>
      </c>
      <c r="B437" s="592">
        <v>2498</v>
      </c>
      <c r="C437" s="593">
        <v>650021576</v>
      </c>
      <c r="D437" s="592">
        <v>70695539</v>
      </c>
      <c r="E437" s="594" t="s">
        <v>266</v>
      </c>
      <c r="F437" s="591">
        <v>3113</v>
      </c>
      <c r="G437" s="594" t="s">
        <v>148</v>
      </c>
      <c r="H437" s="595" t="s">
        <v>86</v>
      </c>
      <c r="I437" s="501">
        <v>16282044</v>
      </c>
      <c r="J437" s="417">
        <v>11441140</v>
      </c>
      <c r="K437" s="526">
        <v>164296</v>
      </c>
      <c r="L437" s="526">
        <v>104296</v>
      </c>
      <c r="M437" s="481">
        <v>3887385</v>
      </c>
      <c r="N437" s="502">
        <v>228823</v>
      </c>
      <c r="O437" s="417">
        <v>560400</v>
      </c>
      <c r="P437" s="418">
        <v>21.410299999999999</v>
      </c>
      <c r="Q437" s="422">
        <v>15.0791</v>
      </c>
      <c r="R437" s="692">
        <v>6.3312000000000008</v>
      </c>
      <c r="S437" s="505">
        <v>0</v>
      </c>
      <c r="T437" s="492">
        <v>0</v>
      </c>
      <c r="U437" s="492">
        <v>326473</v>
      </c>
      <c r="V437" s="492">
        <v>0</v>
      </c>
      <c r="W437" s="492">
        <f t="shared" si="573"/>
        <v>326473</v>
      </c>
      <c r="X437" s="492">
        <v>0</v>
      </c>
      <c r="Y437" s="492">
        <v>0</v>
      </c>
      <c r="Z437" s="492">
        <f t="shared" si="574"/>
        <v>0</v>
      </c>
      <c r="AA437" s="492">
        <f t="shared" si="575"/>
        <v>326473</v>
      </c>
      <c r="AB437" s="179">
        <f t="shared" si="497"/>
        <v>110348</v>
      </c>
      <c r="AC437" s="755">
        <f t="shared" si="576"/>
        <v>6529</v>
      </c>
      <c r="AD437" s="492">
        <v>0</v>
      </c>
      <c r="AE437" s="492">
        <v>0</v>
      </c>
      <c r="AF437" s="492">
        <f t="shared" si="500"/>
        <v>0</v>
      </c>
      <c r="AG437" s="492">
        <f t="shared" si="501"/>
        <v>443350</v>
      </c>
      <c r="AH437" s="507">
        <v>0</v>
      </c>
      <c r="AI437" s="507">
        <v>0</v>
      </c>
      <c r="AJ437" s="507">
        <v>0</v>
      </c>
      <c r="AK437" s="507">
        <v>0.51</v>
      </c>
      <c r="AL437" s="507">
        <v>0</v>
      </c>
      <c r="AM437" s="507">
        <v>0</v>
      </c>
      <c r="AN437" s="507">
        <v>0</v>
      </c>
      <c r="AO437" s="507">
        <f t="shared" si="577"/>
        <v>0.51</v>
      </c>
      <c r="AP437" s="507">
        <f t="shared" si="578"/>
        <v>0</v>
      </c>
      <c r="AQ437" s="508">
        <f t="shared" si="502"/>
        <v>0.51</v>
      </c>
      <c r="AR437" s="505">
        <f t="shared" si="579"/>
        <v>16725394</v>
      </c>
      <c r="AS437" s="492">
        <f t="shared" si="580"/>
        <v>11767613</v>
      </c>
      <c r="AT437" s="492">
        <f t="shared" si="581"/>
        <v>164296</v>
      </c>
      <c r="AU437" s="492">
        <f t="shared" si="582"/>
        <v>104296</v>
      </c>
      <c r="AV437" s="492">
        <f t="shared" si="583"/>
        <v>3997733</v>
      </c>
      <c r="AW437" s="492">
        <f t="shared" si="583"/>
        <v>235352</v>
      </c>
      <c r="AX437" s="492">
        <f t="shared" si="584"/>
        <v>560400</v>
      </c>
      <c r="AY437" s="507">
        <f t="shared" si="585"/>
        <v>21.920300000000001</v>
      </c>
      <c r="AZ437" s="507">
        <f t="shared" si="586"/>
        <v>15.5891</v>
      </c>
      <c r="BA437" s="508">
        <f t="shared" si="586"/>
        <v>6.3312000000000008</v>
      </c>
    </row>
    <row r="438" spans="1:53" ht="14.1" customHeight="1" x14ac:dyDescent="0.2">
      <c r="A438" s="591">
        <v>87</v>
      </c>
      <c r="B438" s="592">
        <v>2498</v>
      </c>
      <c r="C438" s="593">
        <v>650021576</v>
      </c>
      <c r="D438" s="592">
        <v>70695539</v>
      </c>
      <c r="E438" s="594" t="s">
        <v>266</v>
      </c>
      <c r="F438" s="591">
        <v>3113</v>
      </c>
      <c r="G438" s="210" t="s">
        <v>91</v>
      </c>
      <c r="H438" s="595" t="s">
        <v>82</v>
      </c>
      <c r="I438" s="501">
        <v>2600835</v>
      </c>
      <c r="J438" s="502">
        <v>1914458</v>
      </c>
      <c r="K438" s="481">
        <v>0</v>
      </c>
      <c r="L438" s="481">
        <v>0</v>
      </c>
      <c r="M438" s="481">
        <v>647088</v>
      </c>
      <c r="N438" s="502">
        <v>38289</v>
      </c>
      <c r="O438" s="502">
        <v>1000</v>
      </c>
      <c r="P438" s="418">
        <v>5.6</v>
      </c>
      <c r="Q438" s="503">
        <v>5.6</v>
      </c>
      <c r="R438" s="504">
        <v>0</v>
      </c>
      <c r="S438" s="505">
        <v>0</v>
      </c>
      <c r="T438" s="492">
        <v>0</v>
      </c>
      <c r="U438" s="492">
        <v>0</v>
      </c>
      <c r="V438" s="492">
        <v>0</v>
      </c>
      <c r="W438" s="492">
        <f t="shared" si="573"/>
        <v>0</v>
      </c>
      <c r="X438" s="492">
        <v>0</v>
      </c>
      <c r="Y438" s="492">
        <v>0</v>
      </c>
      <c r="Z438" s="492">
        <f t="shared" si="574"/>
        <v>0</v>
      </c>
      <c r="AA438" s="492">
        <f t="shared" si="575"/>
        <v>0</v>
      </c>
      <c r="AB438" s="179">
        <f t="shared" si="497"/>
        <v>0</v>
      </c>
      <c r="AC438" s="755">
        <f t="shared" si="576"/>
        <v>0</v>
      </c>
      <c r="AD438" s="492">
        <v>0</v>
      </c>
      <c r="AE438" s="492">
        <v>0</v>
      </c>
      <c r="AF438" s="492">
        <f t="shared" si="500"/>
        <v>0</v>
      </c>
      <c r="AG438" s="492">
        <f t="shared" si="501"/>
        <v>0</v>
      </c>
      <c r="AH438" s="507">
        <v>0</v>
      </c>
      <c r="AI438" s="507">
        <v>0</v>
      </c>
      <c r="AJ438" s="507">
        <v>0</v>
      </c>
      <c r="AK438" s="507">
        <v>0</v>
      </c>
      <c r="AL438" s="507">
        <v>0</v>
      </c>
      <c r="AM438" s="507">
        <v>0</v>
      </c>
      <c r="AN438" s="507">
        <v>0</v>
      </c>
      <c r="AO438" s="507">
        <f t="shared" si="577"/>
        <v>0</v>
      </c>
      <c r="AP438" s="507">
        <f t="shared" si="578"/>
        <v>0</v>
      </c>
      <c r="AQ438" s="508">
        <f t="shared" si="502"/>
        <v>0</v>
      </c>
      <c r="AR438" s="505">
        <f t="shared" si="579"/>
        <v>2600835</v>
      </c>
      <c r="AS438" s="492">
        <f t="shared" si="580"/>
        <v>1914458</v>
      </c>
      <c r="AT438" s="492">
        <f t="shared" si="581"/>
        <v>0</v>
      </c>
      <c r="AU438" s="492">
        <f t="shared" si="582"/>
        <v>0</v>
      </c>
      <c r="AV438" s="492">
        <f t="shared" si="583"/>
        <v>647088</v>
      </c>
      <c r="AW438" s="492">
        <f t="shared" si="583"/>
        <v>38289</v>
      </c>
      <c r="AX438" s="492">
        <f t="shared" si="584"/>
        <v>1000</v>
      </c>
      <c r="AY438" s="507">
        <f t="shared" si="585"/>
        <v>5.6</v>
      </c>
      <c r="AZ438" s="507">
        <f t="shared" si="586"/>
        <v>5.6</v>
      </c>
      <c r="BA438" s="508">
        <f t="shared" si="586"/>
        <v>0</v>
      </c>
    </row>
    <row r="439" spans="1:53" ht="14.1" customHeight="1" x14ac:dyDescent="0.2">
      <c r="A439" s="591">
        <v>87</v>
      </c>
      <c r="B439" s="592">
        <v>2498</v>
      </c>
      <c r="C439" s="593">
        <v>650021576</v>
      </c>
      <c r="D439" s="592">
        <v>70695539</v>
      </c>
      <c r="E439" s="594" t="s">
        <v>266</v>
      </c>
      <c r="F439" s="591">
        <v>3141</v>
      </c>
      <c r="G439" s="594" t="s">
        <v>88</v>
      </c>
      <c r="H439" s="595" t="s">
        <v>82</v>
      </c>
      <c r="I439" s="501">
        <v>2443914</v>
      </c>
      <c r="J439" s="502">
        <v>1787162</v>
      </c>
      <c r="K439" s="481">
        <v>0</v>
      </c>
      <c r="L439" s="481">
        <v>0</v>
      </c>
      <c r="M439" s="481">
        <v>604061</v>
      </c>
      <c r="N439" s="502">
        <v>35743</v>
      </c>
      <c r="O439" s="502">
        <v>16948</v>
      </c>
      <c r="P439" s="418">
        <v>6.07</v>
      </c>
      <c r="Q439" s="503">
        <v>0</v>
      </c>
      <c r="R439" s="504">
        <v>6.07</v>
      </c>
      <c r="S439" s="505">
        <v>0</v>
      </c>
      <c r="T439" s="492">
        <v>0</v>
      </c>
      <c r="U439" s="492">
        <v>29771</v>
      </c>
      <c r="V439" s="492">
        <v>0</v>
      </c>
      <c r="W439" s="492">
        <f t="shared" si="573"/>
        <v>29771</v>
      </c>
      <c r="X439" s="492">
        <v>0</v>
      </c>
      <c r="Y439" s="492">
        <v>0</v>
      </c>
      <c r="Z439" s="492">
        <f t="shared" si="574"/>
        <v>0</v>
      </c>
      <c r="AA439" s="492">
        <f t="shared" si="575"/>
        <v>29771</v>
      </c>
      <c r="AB439" s="179">
        <f t="shared" si="497"/>
        <v>10063</v>
      </c>
      <c r="AC439" s="755">
        <f t="shared" si="576"/>
        <v>595</v>
      </c>
      <c r="AD439" s="492">
        <v>0</v>
      </c>
      <c r="AE439" s="492">
        <v>0</v>
      </c>
      <c r="AF439" s="492">
        <f t="shared" si="500"/>
        <v>0</v>
      </c>
      <c r="AG439" s="492">
        <f t="shared" si="501"/>
        <v>40429</v>
      </c>
      <c r="AH439" s="507">
        <v>0</v>
      </c>
      <c r="AI439" s="507">
        <v>0</v>
      </c>
      <c r="AJ439" s="507">
        <v>0</v>
      </c>
      <c r="AK439" s="507">
        <v>0</v>
      </c>
      <c r="AL439" s="507">
        <v>0.1</v>
      </c>
      <c r="AM439" s="507">
        <v>0</v>
      </c>
      <c r="AN439" s="507">
        <v>0</v>
      </c>
      <c r="AO439" s="507">
        <f t="shared" si="577"/>
        <v>0</v>
      </c>
      <c r="AP439" s="507">
        <f t="shared" si="578"/>
        <v>0.1</v>
      </c>
      <c r="AQ439" s="508">
        <f t="shared" si="502"/>
        <v>0.1</v>
      </c>
      <c r="AR439" s="505">
        <f t="shared" si="579"/>
        <v>2484343</v>
      </c>
      <c r="AS439" s="492">
        <f t="shared" si="580"/>
        <v>1816933</v>
      </c>
      <c r="AT439" s="492">
        <f t="shared" si="581"/>
        <v>0</v>
      </c>
      <c r="AU439" s="492">
        <f t="shared" si="582"/>
        <v>0</v>
      </c>
      <c r="AV439" s="492">
        <f t="shared" si="583"/>
        <v>614124</v>
      </c>
      <c r="AW439" s="492">
        <f t="shared" si="583"/>
        <v>36338</v>
      </c>
      <c r="AX439" s="492">
        <f t="shared" si="584"/>
        <v>16948</v>
      </c>
      <c r="AY439" s="507">
        <f t="shared" si="585"/>
        <v>6.17</v>
      </c>
      <c r="AZ439" s="507">
        <f t="shared" si="586"/>
        <v>0</v>
      </c>
      <c r="BA439" s="508">
        <f t="shared" si="586"/>
        <v>6.17</v>
      </c>
    </row>
    <row r="440" spans="1:53" ht="14.1" customHeight="1" x14ac:dyDescent="0.2">
      <c r="A440" s="591">
        <v>87</v>
      </c>
      <c r="B440" s="592">
        <v>2498</v>
      </c>
      <c r="C440" s="593">
        <v>650021576</v>
      </c>
      <c r="D440" s="592">
        <v>70695539</v>
      </c>
      <c r="E440" s="594" t="s">
        <v>266</v>
      </c>
      <c r="F440" s="591">
        <v>3143</v>
      </c>
      <c r="G440" s="210" t="s">
        <v>149</v>
      </c>
      <c r="H440" s="595" t="s">
        <v>86</v>
      </c>
      <c r="I440" s="501">
        <v>1484386</v>
      </c>
      <c r="J440" s="417">
        <v>1093068</v>
      </c>
      <c r="K440" s="526">
        <v>0</v>
      </c>
      <c r="L440" s="526">
        <v>0</v>
      </c>
      <c r="M440" s="481">
        <v>369457</v>
      </c>
      <c r="N440" s="502">
        <v>21861</v>
      </c>
      <c r="O440" s="502">
        <v>0</v>
      </c>
      <c r="P440" s="418">
        <v>2.5</v>
      </c>
      <c r="Q440" s="422">
        <v>2.5</v>
      </c>
      <c r="R440" s="504">
        <v>0</v>
      </c>
      <c r="S440" s="505">
        <v>0</v>
      </c>
      <c r="T440" s="492">
        <v>0</v>
      </c>
      <c r="U440" s="492">
        <v>0</v>
      </c>
      <c r="V440" s="492">
        <v>0</v>
      </c>
      <c r="W440" s="492">
        <f t="shared" si="573"/>
        <v>0</v>
      </c>
      <c r="X440" s="492">
        <v>0</v>
      </c>
      <c r="Y440" s="492">
        <v>0</v>
      </c>
      <c r="Z440" s="492">
        <f t="shared" si="574"/>
        <v>0</v>
      </c>
      <c r="AA440" s="492">
        <f t="shared" si="575"/>
        <v>0</v>
      </c>
      <c r="AB440" s="179">
        <f t="shared" si="497"/>
        <v>0</v>
      </c>
      <c r="AC440" s="755">
        <f t="shared" si="576"/>
        <v>0</v>
      </c>
      <c r="AD440" s="492">
        <v>0</v>
      </c>
      <c r="AE440" s="492">
        <v>0</v>
      </c>
      <c r="AF440" s="492">
        <f t="shared" si="500"/>
        <v>0</v>
      </c>
      <c r="AG440" s="492">
        <f t="shared" si="501"/>
        <v>0</v>
      </c>
      <c r="AH440" s="507">
        <v>0</v>
      </c>
      <c r="AI440" s="507">
        <v>0</v>
      </c>
      <c r="AJ440" s="507">
        <v>0</v>
      </c>
      <c r="AK440" s="507">
        <v>0</v>
      </c>
      <c r="AL440" s="507">
        <v>0</v>
      </c>
      <c r="AM440" s="507">
        <v>0</v>
      </c>
      <c r="AN440" s="507">
        <v>0</v>
      </c>
      <c r="AO440" s="507">
        <f t="shared" si="577"/>
        <v>0</v>
      </c>
      <c r="AP440" s="507">
        <f t="shared" si="578"/>
        <v>0</v>
      </c>
      <c r="AQ440" s="508">
        <f t="shared" si="502"/>
        <v>0</v>
      </c>
      <c r="AR440" s="505">
        <f t="shared" si="579"/>
        <v>1484386</v>
      </c>
      <c r="AS440" s="492">
        <f t="shared" si="580"/>
        <v>1093068</v>
      </c>
      <c r="AT440" s="492">
        <f t="shared" si="581"/>
        <v>0</v>
      </c>
      <c r="AU440" s="492">
        <f t="shared" si="582"/>
        <v>0</v>
      </c>
      <c r="AV440" s="492">
        <f t="shared" si="583"/>
        <v>369457</v>
      </c>
      <c r="AW440" s="492">
        <f t="shared" si="583"/>
        <v>21861</v>
      </c>
      <c r="AX440" s="492">
        <f t="shared" si="584"/>
        <v>0</v>
      </c>
      <c r="AY440" s="507">
        <f t="shared" si="585"/>
        <v>2.5</v>
      </c>
      <c r="AZ440" s="507">
        <f t="shared" si="586"/>
        <v>2.5</v>
      </c>
      <c r="BA440" s="508">
        <f t="shared" si="586"/>
        <v>0</v>
      </c>
    </row>
    <row r="441" spans="1:53" ht="14.1" customHeight="1" x14ac:dyDescent="0.2">
      <c r="A441" s="591">
        <v>87</v>
      </c>
      <c r="B441" s="592">
        <v>2498</v>
      </c>
      <c r="C441" s="593">
        <v>650021576</v>
      </c>
      <c r="D441" s="592">
        <v>70695539</v>
      </c>
      <c r="E441" s="594" t="s">
        <v>266</v>
      </c>
      <c r="F441" s="591">
        <v>3143</v>
      </c>
      <c r="G441" s="210" t="s">
        <v>150</v>
      </c>
      <c r="H441" s="595" t="s">
        <v>82</v>
      </c>
      <c r="I441" s="501">
        <v>47750</v>
      </c>
      <c r="J441" s="502">
        <v>33660</v>
      </c>
      <c r="K441" s="481">
        <v>0</v>
      </c>
      <c r="L441" s="481">
        <v>0</v>
      </c>
      <c r="M441" s="481">
        <v>11377</v>
      </c>
      <c r="N441" s="502">
        <v>673</v>
      </c>
      <c r="O441" s="502">
        <v>2040</v>
      </c>
      <c r="P441" s="418">
        <v>0.14000000000000001</v>
      </c>
      <c r="Q441" s="503">
        <v>0</v>
      </c>
      <c r="R441" s="504">
        <v>0.14000000000000001</v>
      </c>
      <c r="S441" s="505">
        <v>0</v>
      </c>
      <c r="T441" s="492">
        <v>0</v>
      </c>
      <c r="U441" s="492">
        <v>0</v>
      </c>
      <c r="V441" s="492">
        <v>0</v>
      </c>
      <c r="W441" s="492">
        <f t="shared" si="573"/>
        <v>0</v>
      </c>
      <c r="X441" s="492">
        <v>0</v>
      </c>
      <c r="Y441" s="492">
        <v>0</v>
      </c>
      <c r="Z441" s="492">
        <f t="shared" si="574"/>
        <v>0</v>
      </c>
      <c r="AA441" s="492">
        <f t="shared" si="575"/>
        <v>0</v>
      </c>
      <c r="AB441" s="179">
        <f t="shared" si="497"/>
        <v>0</v>
      </c>
      <c r="AC441" s="755">
        <f t="shared" si="576"/>
        <v>0</v>
      </c>
      <c r="AD441" s="492">
        <v>0</v>
      </c>
      <c r="AE441" s="492">
        <v>0</v>
      </c>
      <c r="AF441" s="492">
        <f t="shared" si="500"/>
        <v>0</v>
      </c>
      <c r="AG441" s="492">
        <f t="shared" si="501"/>
        <v>0</v>
      </c>
      <c r="AH441" s="507">
        <v>0</v>
      </c>
      <c r="AI441" s="507">
        <v>0</v>
      </c>
      <c r="AJ441" s="507">
        <v>0</v>
      </c>
      <c r="AK441" s="507">
        <v>0</v>
      </c>
      <c r="AL441" s="507">
        <v>0</v>
      </c>
      <c r="AM441" s="507">
        <v>0</v>
      </c>
      <c r="AN441" s="507">
        <v>0</v>
      </c>
      <c r="AO441" s="507">
        <f t="shared" si="577"/>
        <v>0</v>
      </c>
      <c r="AP441" s="507">
        <f t="shared" si="578"/>
        <v>0</v>
      </c>
      <c r="AQ441" s="508">
        <f t="shared" si="502"/>
        <v>0</v>
      </c>
      <c r="AR441" s="505">
        <f t="shared" si="579"/>
        <v>47750</v>
      </c>
      <c r="AS441" s="492">
        <f t="shared" si="580"/>
        <v>33660</v>
      </c>
      <c r="AT441" s="492">
        <f t="shared" si="581"/>
        <v>0</v>
      </c>
      <c r="AU441" s="492">
        <f t="shared" si="582"/>
        <v>0</v>
      </c>
      <c r="AV441" s="492">
        <f t="shared" si="583"/>
        <v>11377</v>
      </c>
      <c r="AW441" s="492">
        <f t="shared" si="583"/>
        <v>673</v>
      </c>
      <c r="AX441" s="492">
        <f t="shared" si="584"/>
        <v>2040</v>
      </c>
      <c r="AY441" s="507">
        <f t="shared" si="585"/>
        <v>0.14000000000000001</v>
      </c>
      <c r="AZ441" s="507">
        <f t="shared" si="586"/>
        <v>0</v>
      </c>
      <c r="BA441" s="508">
        <f t="shared" si="586"/>
        <v>0.14000000000000001</v>
      </c>
    </row>
    <row r="442" spans="1:53" ht="14.1" customHeight="1" x14ac:dyDescent="0.2">
      <c r="A442" s="182">
        <v>87</v>
      </c>
      <c r="B442" s="180">
        <v>2498</v>
      </c>
      <c r="C442" s="181">
        <v>650021576</v>
      </c>
      <c r="D442" s="180">
        <v>70695539</v>
      </c>
      <c r="E442" s="584" t="s">
        <v>267</v>
      </c>
      <c r="F442" s="182"/>
      <c r="G442" s="584"/>
      <c r="H442" s="585"/>
      <c r="I442" s="586">
        <v>27431016</v>
      </c>
      <c r="J442" s="587">
        <v>19591879</v>
      </c>
      <c r="K442" s="587">
        <v>174296</v>
      </c>
      <c r="L442" s="587">
        <v>104296</v>
      </c>
      <c r="M442" s="587">
        <v>6645716</v>
      </c>
      <c r="N442" s="587">
        <v>391837</v>
      </c>
      <c r="O442" s="587">
        <v>627288</v>
      </c>
      <c r="P442" s="588">
        <v>43.273099999999999</v>
      </c>
      <c r="Q442" s="588">
        <v>29.179099999999998</v>
      </c>
      <c r="R442" s="590">
        <v>14.094000000000001</v>
      </c>
      <c r="S442" s="589">
        <f t="shared" ref="S442:BA442" si="587">SUM(S436:S441)</f>
        <v>0</v>
      </c>
      <c r="T442" s="587">
        <f t="shared" si="587"/>
        <v>0</v>
      </c>
      <c r="U442" s="587">
        <f t="shared" si="587"/>
        <v>356244</v>
      </c>
      <c r="V442" s="587">
        <f t="shared" si="587"/>
        <v>0</v>
      </c>
      <c r="W442" s="587">
        <f t="shared" si="587"/>
        <v>356244</v>
      </c>
      <c r="X442" s="587">
        <f t="shared" si="587"/>
        <v>0</v>
      </c>
      <c r="Y442" s="587">
        <f t="shared" si="587"/>
        <v>0</v>
      </c>
      <c r="Z442" s="587">
        <f t="shared" si="587"/>
        <v>0</v>
      </c>
      <c r="AA442" s="587">
        <f t="shared" si="587"/>
        <v>356244</v>
      </c>
      <c r="AB442" s="587">
        <f t="shared" si="587"/>
        <v>120411</v>
      </c>
      <c r="AC442" s="589">
        <f t="shared" si="587"/>
        <v>7124</v>
      </c>
      <c r="AD442" s="587">
        <f t="shared" si="587"/>
        <v>0</v>
      </c>
      <c r="AE442" s="587">
        <f t="shared" si="587"/>
        <v>0</v>
      </c>
      <c r="AF442" s="587">
        <f t="shared" si="587"/>
        <v>0</v>
      </c>
      <c r="AG442" s="587">
        <f t="shared" si="587"/>
        <v>483779</v>
      </c>
      <c r="AH442" s="588">
        <f t="shared" si="587"/>
        <v>0</v>
      </c>
      <c r="AI442" s="588">
        <f t="shared" si="587"/>
        <v>0</v>
      </c>
      <c r="AJ442" s="588">
        <f t="shared" si="587"/>
        <v>0</v>
      </c>
      <c r="AK442" s="588">
        <f t="shared" ref="AK442:AL442" si="588">SUM(AK436:AK441)</f>
        <v>0.51</v>
      </c>
      <c r="AL442" s="588">
        <f t="shared" si="588"/>
        <v>0.1</v>
      </c>
      <c r="AM442" s="588">
        <f t="shared" si="587"/>
        <v>0</v>
      </c>
      <c r="AN442" s="588">
        <f t="shared" si="587"/>
        <v>0</v>
      </c>
      <c r="AO442" s="588">
        <f t="shared" si="587"/>
        <v>0.51</v>
      </c>
      <c r="AP442" s="588">
        <f t="shared" si="587"/>
        <v>0.1</v>
      </c>
      <c r="AQ442" s="590">
        <f t="shared" si="587"/>
        <v>0.61</v>
      </c>
      <c r="AR442" s="589">
        <f t="shared" si="587"/>
        <v>27914795</v>
      </c>
      <c r="AS442" s="587">
        <f t="shared" si="587"/>
        <v>19948123</v>
      </c>
      <c r="AT442" s="587">
        <f t="shared" si="587"/>
        <v>174296</v>
      </c>
      <c r="AU442" s="587">
        <f t="shared" si="587"/>
        <v>104296</v>
      </c>
      <c r="AV442" s="587">
        <f t="shared" si="587"/>
        <v>6766127</v>
      </c>
      <c r="AW442" s="587">
        <f t="shared" si="587"/>
        <v>398961</v>
      </c>
      <c r="AX442" s="587">
        <f t="shared" si="587"/>
        <v>627288</v>
      </c>
      <c r="AY442" s="588">
        <f t="shared" si="587"/>
        <v>43.883100000000006</v>
      </c>
      <c r="AZ442" s="588">
        <f t="shared" si="587"/>
        <v>29.689100000000003</v>
      </c>
      <c r="BA442" s="590">
        <f t="shared" si="587"/>
        <v>14.194000000000001</v>
      </c>
    </row>
    <row r="443" spans="1:53" ht="14.1" customHeight="1" x14ac:dyDescent="0.2">
      <c r="A443" s="591">
        <v>88</v>
      </c>
      <c r="B443" s="592">
        <v>2499</v>
      </c>
      <c r="C443" s="593">
        <v>650025288</v>
      </c>
      <c r="D443" s="592">
        <v>70983283</v>
      </c>
      <c r="E443" s="594" t="s">
        <v>268</v>
      </c>
      <c r="F443" s="591">
        <v>3111</v>
      </c>
      <c r="G443" s="594" t="s">
        <v>85</v>
      </c>
      <c r="H443" s="595" t="s">
        <v>86</v>
      </c>
      <c r="I443" s="501">
        <v>2808337</v>
      </c>
      <c r="J443" s="417">
        <v>2053562</v>
      </c>
      <c r="K443" s="526">
        <v>0</v>
      </c>
      <c r="L443" s="526">
        <v>0</v>
      </c>
      <c r="M443" s="481">
        <v>694104</v>
      </c>
      <c r="N443" s="502">
        <v>41071</v>
      </c>
      <c r="O443" s="417">
        <v>19600</v>
      </c>
      <c r="P443" s="418">
        <v>4.8091999999999997</v>
      </c>
      <c r="Q443" s="422">
        <v>3.8874</v>
      </c>
      <c r="R443" s="692">
        <v>0.92179999999999995</v>
      </c>
      <c r="S443" s="505">
        <v>0</v>
      </c>
      <c r="T443" s="492">
        <v>0</v>
      </c>
      <c r="U443" s="492">
        <v>0</v>
      </c>
      <c r="V443" s="492">
        <v>0</v>
      </c>
      <c r="W443" s="492">
        <f>SUM(S443:V443)</f>
        <v>0</v>
      </c>
      <c r="X443" s="492">
        <v>0</v>
      </c>
      <c r="Y443" s="492">
        <v>0</v>
      </c>
      <c r="Z443" s="492">
        <f>SUM(X443:Y443)</f>
        <v>0</v>
      </c>
      <c r="AA443" s="492">
        <f>W443+Z443</f>
        <v>0</v>
      </c>
      <c r="AB443" s="179">
        <f t="shared" si="497"/>
        <v>0</v>
      </c>
      <c r="AC443" s="755">
        <f>ROUND(W443*2%,0)</f>
        <v>0</v>
      </c>
      <c r="AD443" s="492">
        <v>0</v>
      </c>
      <c r="AE443" s="492">
        <v>0</v>
      </c>
      <c r="AF443" s="492">
        <f t="shared" si="500"/>
        <v>0</v>
      </c>
      <c r="AG443" s="492">
        <f t="shared" si="501"/>
        <v>0</v>
      </c>
      <c r="AH443" s="507">
        <v>0</v>
      </c>
      <c r="AI443" s="507">
        <v>0</v>
      </c>
      <c r="AJ443" s="507">
        <v>0</v>
      </c>
      <c r="AK443" s="507">
        <v>0</v>
      </c>
      <c r="AL443" s="507">
        <v>0</v>
      </c>
      <c r="AM443" s="507">
        <v>0</v>
      </c>
      <c r="AN443" s="507">
        <v>0</v>
      </c>
      <c r="AO443" s="507">
        <f>AH443+AJ443+AK443+AM443</f>
        <v>0</v>
      </c>
      <c r="AP443" s="507">
        <f>AI443+AL443+AN443</f>
        <v>0</v>
      </c>
      <c r="AQ443" s="508">
        <f t="shared" si="502"/>
        <v>0</v>
      </c>
      <c r="AR443" s="505">
        <f>I443+AG443</f>
        <v>2808337</v>
      </c>
      <c r="AS443" s="492">
        <f>J443+W443</f>
        <v>2053562</v>
      </c>
      <c r="AT443" s="492">
        <f>K443+Z443</f>
        <v>0</v>
      </c>
      <c r="AU443" s="492">
        <f>L443</f>
        <v>0</v>
      </c>
      <c r="AV443" s="492">
        <f t="shared" ref="AV443:AW447" si="589">M443+AB443</f>
        <v>694104</v>
      </c>
      <c r="AW443" s="492">
        <f t="shared" si="589"/>
        <v>41071</v>
      </c>
      <c r="AX443" s="492">
        <f>O443+AF443</f>
        <v>19600</v>
      </c>
      <c r="AY443" s="507">
        <f>P443+AQ443</f>
        <v>4.8091999999999997</v>
      </c>
      <c r="AZ443" s="507">
        <f t="shared" ref="AZ443:BA447" si="590">Q443+AO443</f>
        <v>3.8874</v>
      </c>
      <c r="BA443" s="508">
        <f t="shared" si="590"/>
        <v>0.92179999999999995</v>
      </c>
    </row>
    <row r="444" spans="1:53" ht="14.1" customHeight="1" x14ac:dyDescent="0.2">
      <c r="A444" s="591">
        <v>88</v>
      </c>
      <c r="B444" s="592">
        <v>2499</v>
      </c>
      <c r="C444" s="593">
        <v>650025288</v>
      </c>
      <c r="D444" s="592">
        <v>70983283</v>
      </c>
      <c r="E444" s="594" t="s">
        <v>268</v>
      </c>
      <c r="F444" s="591">
        <v>3117</v>
      </c>
      <c r="G444" s="594" t="s">
        <v>148</v>
      </c>
      <c r="H444" s="595" t="s">
        <v>86</v>
      </c>
      <c r="I444" s="501">
        <v>3755486</v>
      </c>
      <c r="J444" s="417">
        <v>2668092</v>
      </c>
      <c r="K444" s="526">
        <v>6216</v>
      </c>
      <c r="L444" s="526">
        <v>6216</v>
      </c>
      <c r="M444" s="481">
        <v>901816</v>
      </c>
      <c r="N444" s="502">
        <v>53362</v>
      </c>
      <c r="O444" s="417">
        <v>126000</v>
      </c>
      <c r="P444" s="418">
        <v>5.2252000000000001</v>
      </c>
      <c r="Q444" s="422">
        <v>3.2277</v>
      </c>
      <c r="R444" s="692">
        <v>1.9974999999999998</v>
      </c>
      <c r="S444" s="505">
        <v>0</v>
      </c>
      <c r="T444" s="492">
        <v>0</v>
      </c>
      <c r="U444" s="492">
        <v>164642</v>
      </c>
      <c r="V444" s="492">
        <v>0</v>
      </c>
      <c r="W444" s="492">
        <f>SUM(S444:V444)</f>
        <v>164642</v>
      </c>
      <c r="X444" s="492">
        <v>0</v>
      </c>
      <c r="Y444" s="492">
        <v>0</v>
      </c>
      <c r="Z444" s="492">
        <f>SUM(X444:Y444)</f>
        <v>0</v>
      </c>
      <c r="AA444" s="492">
        <f>W444+Z444</f>
        <v>164642</v>
      </c>
      <c r="AB444" s="179">
        <f t="shared" si="497"/>
        <v>55649</v>
      </c>
      <c r="AC444" s="755">
        <f>ROUND(W444*2%,0)</f>
        <v>3293</v>
      </c>
      <c r="AD444" s="492">
        <v>0</v>
      </c>
      <c r="AE444" s="492">
        <v>0</v>
      </c>
      <c r="AF444" s="492">
        <f t="shared" si="500"/>
        <v>0</v>
      </c>
      <c r="AG444" s="492">
        <f t="shared" si="501"/>
        <v>223584</v>
      </c>
      <c r="AH444" s="507">
        <v>0</v>
      </c>
      <c r="AI444" s="507">
        <v>0</v>
      </c>
      <c r="AJ444" s="507">
        <v>0</v>
      </c>
      <c r="AK444" s="507">
        <v>0.26</v>
      </c>
      <c r="AL444" s="507">
        <v>0</v>
      </c>
      <c r="AM444" s="507">
        <v>0</v>
      </c>
      <c r="AN444" s="507">
        <v>0</v>
      </c>
      <c r="AO444" s="507">
        <f>AH444+AJ444+AK444+AM444</f>
        <v>0.26</v>
      </c>
      <c r="AP444" s="507">
        <f>AI444+AL444+AN444</f>
        <v>0</v>
      </c>
      <c r="AQ444" s="508">
        <f t="shared" si="502"/>
        <v>0.26</v>
      </c>
      <c r="AR444" s="505">
        <f>I444+AG444</f>
        <v>3979070</v>
      </c>
      <c r="AS444" s="492">
        <f>J444+W444</f>
        <v>2832734</v>
      </c>
      <c r="AT444" s="492">
        <f>K444+Z444</f>
        <v>6216</v>
      </c>
      <c r="AU444" s="492">
        <f>L444</f>
        <v>6216</v>
      </c>
      <c r="AV444" s="492">
        <f t="shared" si="589"/>
        <v>957465</v>
      </c>
      <c r="AW444" s="492">
        <f t="shared" si="589"/>
        <v>56655</v>
      </c>
      <c r="AX444" s="492">
        <f>O444+AF444</f>
        <v>126000</v>
      </c>
      <c r="AY444" s="507">
        <f>P444+AQ444</f>
        <v>5.4851999999999999</v>
      </c>
      <c r="AZ444" s="507">
        <f t="shared" si="590"/>
        <v>3.4877000000000002</v>
      </c>
      <c r="BA444" s="508">
        <f t="shared" si="590"/>
        <v>1.9974999999999998</v>
      </c>
    </row>
    <row r="445" spans="1:53" ht="14.1" customHeight="1" x14ac:dyDescent="0.2">
      <c r="A445" s="591">
        <v>88</v>
      </c>
      <c r="B445" s="592">
        <v>2499</v>
      </c>
      <c r="C445" s="593">
        <v>650025288</v>
      </c>
      <c r="D445" s="592">
        <v>70983283</v>
      </c>
      <c r="E445" s="594" t="s">
        <v>268</v>
      </c>
      <c r="F445" s="591">
        <v>3141</v>
      </c>
      <c r="G445" s="594" t="s">
        <v>88</v>
      </c>
      <c r="H445" s="595" t="s">
        <v>82</v>
      </c>
      <c r="I445" s="501">
        <v>851401</v>
      </c>
      <c r="J445" s="502">
        <v>623963</v>
      </c>
      <c r="K445" s="481">
        <v>0</v>
      </c>
      <c r="L445" s="481">
        <v>0</v>
      </c>
      <c r="M445" s="481">
        <v>210899</v>
      </c>
      <c r="N445" s="502">
        <v>12479</v>
      </c>
      <c r="O445" s="502">
        <v>4060</v>
      </c>
      <c r="P445" s="418">
        <v>2.12</v>
      </c>
      <c r="Q445" s="503">
        <v>0</v>
      </c>
      <c r="R445" s="504">
        <v>2.12</v>
      </c>
      <c r="S445" s="505">
        <v>0</v>
      </c>
      <c r="T445" s="492">
        <v>0</v>
      </c>
      <c r="U445" s="492">
        <v>31493</v>
      </c>
      <c r="V445" s="492">
        <v>0</v>
      </c>
      <c r="W445" s="492">
        <f>SUM(S445:V445)</f>
        <v>31493</v>
      </c>
      <c r="X445" s="492">
        <v>0</v>
      </c>
      <c r="Y445" s="492">
        <v>0</v>
      </c>
      <c r="Z445" s="492">
        <f>SUM(X445:Y445)</f>
        <v>0</v>
      </c>
      <c r="AA445" s="492">
        <f>W445+Z445</f>
        <v>31493</v>
      </c>
      <c r="AB445" s="179">
        <f t="shared" si="497"/>
        <v>10645</v>
      </c>
      <c r="AC445" s="755">
        <f>ROUND(W445*2%,0)</f>
        <v>630</v>
      </c>
      <c r="AD445" s="492">
        <v>0</v>
      </c>
      <c r="AE445" s="492">
        <v>0</v>
      </c>
      <c r="AF445" s="492">
        <f t="shared" si="500"/>
        <v>0</v>
      </c>
      <c r="AG445" s="492">
        <f t="shared" si="501"/>
        <v>42768</v>
      </c>
      <c r="AH445" s="507">
        <v>0</v>
      </c>
      <c r="AI445" s="507">
        <v>0</v>
      </c>
      <c r="AJ445" s="507">
        <v>0</v>
      </c>
      <c r="AK445" s="507">
        <v>0</v>
      </c>
      <c r="AL445" s="507">
        <v>0.1</v>
      </c>
      <c r="AM445" s="507">
        <v>0</v>
      </c>
      <c r="AN445" s="507">
        <v>0</v>
      </c>
      <c r="AO445" s="507">
        <f>AH445+AJ445+AK445+AM445</f>
        <v>0</v>
      </c>
      <c r="AP445" s="507">
        <f>AI445+AL445+AN445</f>
        <v>0.1</v>
      </c>
      <c r="AQ445" s="508">
        <f t="shared" si="502"/>
        <v>0.1</v>
      </c>
      <c r="AR445" s="505">
        <f>I445+AG445</f>
        <v>894169</v>
      </c>
      <c r="AS445" s="492">
        <f>J445+W445</f>
        <v>655456</v>
      </c>
      <c r="AT445" s="492">
        <f>K445+Z445</f>
        <v>0</v>
      </c>
      <c r="AU445" s="492">
        <f>L445</f>
        <v>0</v>
      </c>
      <c r="AV445" s="492">
        <f t="shared" si="589"/>
        <v>221544</v>
      </c>
      <c r="AW445" s="492">
        <f t="shared" si="589"/>
        <v>13109</v>
      </c>
      <c r="AX445" s="492">
        <f>O445+AF445</f>
        <v>4060</v>
      </c>
      <c r="AY445" s="507">
        <f>P445+AQ445</f>
        <v>2.2200000000000002</v>
      </c>
      <c r="AZ445" s="507">
        <f t="shared" si="590"/>
        <v>0</v>
      </c>
      <c r="BA445" s="508">
        <f t="shared" si="590"/>
        <v>2.2200000000000002</v>
      </c>
    </row>
    <row r="446" spans="1:53" ht="14.1" customHeight="1" x14ac:dyDescent="0.2">
      <c r="A446" s="591">
        <v>88</v>
      </c>
      <c r="B446" s="592">
        <v>2499</v>
      </c>
      <c r="C446" s="593">
        <v>650025288</v>
      </c>
      <c r="D446" s="592">
        <v>70983283</v>
      </c>
      <c r="E446" s="594" t="s">
        <v>268</v>
      </c>
      <c r="F446" s="591">
        <v>3143</v>
      </c>
      <c r="G446" s="210" t="s">
        <v>149</v>
      </c>
      <c r="H446" s="595" t="s">
        <v>86</v>
      </c>
      <c r="I446" s="501">
        <v>993993</v>
      </c>
      <c r="J446" s="417">
        <v>731954</v>
      </c>
      <c r="K446" s="526">
        <v>0</v>
      </c>
      <c r="L446" s="526">
        <v>0</v>
      </c>
      <c r="M446" s="481">
        <v>247400</v>
      </c>
      <c r="N446" s="502">
        <v>14639</v>
      </c>
      <c r="O446" s="502">
        <v>0</v>
      </c>
      <c r="P446" s="418">
        <v>1.6073999999999999</v>
      </c>
      <c r="Q446" s="422">
        <v>1.6073999999999999</v>
      </c>
      <c r="R446" s="504">
        <v>0</v>
      </c>
      <c r="S446" s="505">
        <v>0</v>
      </c>
      <c r="T446" s="492">
        <v>0</v>
      </c>
      <c r="U446" s="492">
        <v>0</v>
      </c>
      <c r="V446" s="492">
        <v>0</v>
      </c>
      <c r="W446" s="492">
        <f>SUM(S446:V446)</f>
        <v>0</v>
      </c>
      <c r="X446" s="492">
        <v>0</v>
      </c>
      <c r="Y446" s="492">
        <v>0</v>
      </c>
      <c r="Z446" s="492">
        <f>SUM(X446:Y446)</f>
        <v>0</v>
      </c>
      <c r="AA446" s="492">
        <f>W446+Z446</f>
        <v>0</v>
      </c>
      <c r="AB446" s="179">
        <f t="shared" si="497"/>
        <v>0</v>
      </c>
      <c r="AC446" s="755">
        <f>ROUND(W446*2%,0)</f>
        <v>0</v>
      </c>
      <c r="AD446" s="492">
        <v>0</v>
      </c>
      <c r="AE446" s="492">
        <v>0</v>
      </c>
      <c r="AF446" s="492">
        <f t="shared" si="500"/>
        <v>0</v>
      </c>
      <c r="AG446" s="492">
        <f t="shared" si="501"/>
        <v>0</v>
      </c>
      <c r="AH446" s="507">
        <v>0</v>
      </c>
      <c r="AI446" s="507">
        <v>0</v>
      </c>
      <c r="AJ446" s="507">
        <v>0</v>
      </c>
      <c r="AK446" s="507">
        <v>0</v>
      </c>
      <c r="AL446" s="507">
        <v>0</v>
      </c>
      <c r="AM446" s="507">
        <v>0</v>
      </c>
      <c r="AN446" s="507">
        <v>0</v>
      </c>
      <c r="AO446" s="507">
        <f>AH446+AJ446+AK446+AM446</f>
        <v>0</v>
      </c>
      <c r="AP446" s="507">
        <f>AI446+AL446+AN446</f>
        <v>0</v>
      </c>
      <c r="AQ446" s="508">
        <f t="shared" si="502"/>
        <v>0</v>
      </c>
      <c r="AR446" s="505">
        <f>I446+AG446</f>
        <v>993993</v>
      </c>
      <c r="AS446" s="492">
        <f>J446+W446</f>
        <v>731954</v>
      </c>
      <c r="AT446" s="492">
        <f>K446+Z446</f>
        <v>0</v>
      </c>
      <c r="AU446" s="492">
        <f>L446</f>
        <v>0</v>
      </c>
      <c r="AV446" s="492">
        <f t="shared" si="589"/>
        <v>247400</v>
      </c>
      <c r="AW446" s="492">
        <f t="shared" si="589"/>
        <v>14639</v>
      </c>
      <c r="AX446" s="492">
        <f>O446+AF446</f>
        <v>0</v>
      </c>
      <c r="AY446" s="507">
        <f>P446+AQ446</f>
        <v>1.6073999999999999</v>
      </c>
      <c r="AZ446" s="507">
        <f t="shared" si="590"/>
        <v>1.6073999999999999</v>
      </c>
      <c r="BA446" s="508">
        <f t="shared" si="590"/>
        <v>0</v>
      </c>
    </row>
    <row r="447" spans="1:53" ht="14.1" customHeight="1" x14ac:dyDescent="0.2">
      <c r="A447" s="591">
        <v>88</v>
      </c>
      <c r="B447" s="592">
        <v>2499</v>
      </c>
      <c r="C447" s="593">
        <v>650025288</v>
      </c>
      <c r="D447" s="592">
        <v>70983283</v>
      </c>
      <c r="E447" s="594" t="s">
        <v>268</v>
      </c>
      <c r="F447" s="591">
        <v>3143</v>
      </c>
      <c r="G447" s="210" t="s">
        <v>150</v>
      </c>
      <c r="H447" s="595" t="s">
        <v>82</v>
      </c>
      <c r="I447" s="501">
        <v>28088</v>
      </c>
      <c r="J447" s="502">
        <v>19800</v>
      </c>
      <c r="K447" s="481">
        <v>0</v>
      </c>
      <c r="L447" s="481">
        <v>0</v>
      </c>
      <c r="M447" s="481">
        <v>6692</v>
      </c>
      <c r="N447" s="502">
        <v>396</v>
      </c>
      <c r="O447" s="502">
        <v>1200</v>
      </c>
      <c r="P447" s="418">
        <v>0.08</v>
      </c>
      <c r="Q447" s="503">
        <v>0</v>
      </c>
      <c r="R447" s="504">
        <v>0.08</v>
      </c>
      <c r="S447" s="505">
        <v>0</v>
      </c>
      <c r="T447" s="492">
        <v>0</v>
      </c>
      <c r="U447" s="492">
        <v>0</v>
      </c>
      <c r="V447" s="492">
        <v>0</v>
      </c>
      <c r="W447" s="492">
        <f>SUM(S447:V447)</f>
        <v>0</v>
      </c>
      <c r="X447" s="492">
        <v>0</v>
      </c>
      <c r="Y447" s="492">
        <v>0</v>
      </c>
      <c r="Z447" s="492">
        <f>SUM(X447:Y447)</f>
        <v>0</v>
      </c>
      <c r="AA447" s="492">
        <f>W447+Z447</f>
        <v>0</v>
      </c>
      <c r="AB447" s="179">
        <f t="shared" si="497"/>
        <v>0</v>
      </c>
      <c r="AC447" s="755">
        <f>ROUND(W447*2%,0)</f>
        <v>0</v>
      </c>
      <c r="AD447" s="492">
        <v>0</v>
      </c>
      <c r="AE447" s="492">
        <v>0</v>
      </c>
      <c r="AF447" s="492">
        <f t="shared" si="500"/>
        <v>0</v>
      </c>
      <c r="AG447" s="492">
        <f t="shared" si="501"/>
        <v>0</v>
      </c>
      <c r="AH447" s="507">
        <v>0</v>
      </c>
      <c r="AI447" s="507">
        <v>0</v>
      </c>
      <c r="AJ447" s="507">
        <v>0</v>
      </c>
      <c r="AK447" s="507">
        <v>0</v>
      </c>
      <c r="AL447" s="507">
        <v>0</v>
      </c>
      <c r="AM447" s="507">
        <v>0</v>
      </c>
      <c r="AN447" s="507">
        <v>0</v>
      </c>
      <c r="AO447" s="507">
        <f>AH447+AJ447+AK447+AM447</f>
        <v>0</v>
      </c>
      <c r="AP447" s="507">
        <f>AI447+AL447+AN447</f>
        <v>0</v>
      </c>
      <c r="AQ447" s="508">
        <f t="shared" si="502"/>
        <v>0</v>
      </c>
      <c r="AR447" s="505">
        <f>I447+AG447</f>
        <v>28088</v>
      </c>
      <c r="AS447" s="492">
        <f>J447+W447</f>
        <v>19800</v>
      </c>
      <c r="AT447" s="492">
        <f>K447+Z447</f>
        <v>0</v>
      </c>
      <c r="AU447" s="492">
        <f>L447</f>
        <v>0</v>
      </c>
      <c r="AV447" s="492">
        <f t="shared" si="589"/>
        <v>6692</v>
      </c>
      <c r="AW447" s="492">
        <f t="shared" si="589"/>
        <v>396</v>
      </c>
      <c r="AX447" s="492">
        <f>O447+AF447</f>
        <v>1200</v>
      </c>
      <c r="AY447" s="507">
        <f>P447+AQ447</f>
        <v>0.08</v>
      </c>
      <c r="AZ447" s="507">
        <f t="shared" si="590"/>
        <v>0</v>
      </c>
      <c r="BA447" s="508">
        <f t="shared" si="590"/>
        <v>0.08</v>
      </c>
    </row>
    <row r="448" spans="1:53" ht="14.1" customHeight="1" x14ac:dyDescent="0.2">
      <c r="A448" s="188">
        <v>88</v>
      </c>
      <c r="B448" s="187">
        <v>2499</v>
      </c>
      <c r="C448" s="604">
        <v>650025288</v>
      </c>
      <c r="D448" s="187">
        <v>70983283</v>
      </c>
      <c r="E448" s="605" t="s">
        <v>269</v>
      </c>
      <c r="F448" s="188"/>
      <c r="G448" s="605"/>
      <c r="H448" s="606"/>
      <c r="I448" s="586">
        <v>8437305</v>
      </c>
      <c r="J448" s="587">
        <v>6097371</v>
      </c>
      <c r="K448" s="587">
        <v>6216</v>
      </c>
      <c r="L448" s="587">
        <v>6216</v>
      </c>
      <c r="M448" s="587">
        <v>2060911</v>
      </c>
      <c r="N448" s="587">
        <v>121947</v>
      </c>
      <c r="O448" s="587">
        <v>150860</v>
      </c>
      <c r="P448" s="588">
        <v>13.841799999999999</v>
      </c>
      <c r="Q448" s="588">
        <v>8.7225000000000001</v>
      </c>
      <c r="R448" s="590">
        <v>5.1193</v>
      </c>
      <c r="S448" s="589">
        <f t="shared" ref="S448:BA448" si="591">SUM(S443:S447)</f>
        <v>0</v>
      </c>
      <c r="T448" s="587">
        <f t="shared" si="591"/>
        <v>0</v>
      </c>
      <c r="U448" s="587">
        <f t="shared" si="591"/>
        <v>196135</v>
      </c>
      <c r="V448" s="587">
        <f t="shared" si="591"/>
        <v>0</v>
      </c>
      <c r="W448" s="587">
        <f t="shared" si="591"/>
        <v>196135</v>
      </c>
      <c r="X448" s="587">
        <f t="shared" si="591"/>
        <v>0</v>
      </c>
      <c r="Y448" s="587">
        <f t="shared" si="591"/>
        <v>0</v>
      </c>
      <c r="Z448" s="587">
        <f t="shared" si="591"/>
        <v>0</v>
      </c>
      <c r="AA448" s="587">
        <f t="shared" si="591"/>
        <v>196135</v>
      </c>
      <c r="AB448" s="587">
        <f t="shared" si="591"/>
        <v>66294</v>
      </c>
      <c r="AC448" s="589">
        <f t="shared" si="591"/>
        <v>3923</v>
      </c>
      <c r="AD448" s="587">
        <f t="shared" si="591"/>
        <v>0</v>
      </c>
      <c r="AE448" s="587">
        <f t="shared" si="591"/>
        <v>0</v>
      </c>
      <c r="AF448" s="587">
        <f t="shared" si="591"/>
        <v>0</v>
      </c>
      <c r="AG448" s="587">
        <f t="shared" si="591"/>
        <v>266352</v>
      </c>
      <c r="AH448" s="588">
        <f t="shared" si="591"/>
        <v>0</v>
      </c>
      <c r="AI448" s="588">
        <f t="shared" si="591"/>
        <v>0</v>
      </c>
      <c r="AJ448" s="588">
        <f t="shared" si="591"/>
        <v>0</v>
      </c>
      <c r="AK448" s="588">
        <f t="shared" ref="AK448:AL448" si="592">SUM(AK443:AK447)</f>
        <v>0.26</v>
      </c>
      <c r="AL448" s="588">
        <f t="shared" si="592"/>
        <v>0.1</v>
      </c>
      <c r="AM448" s="588">
        <f t="shared" si="591"/>
        <v>0</v>
      </c>
      <c r="AN448" s="588">
        <f t="shared" si="591"/>
        <v>0</v>
      </c>
      <c r="AO448" s="588">
        <f t="shared" si="591"/>
        <v>0.26</v>
      </c>
      <c r="AP448" s="588">
        <f t="shared" si="591"/>
        <v>0.1</v>
      </c>
      <c r="AQ448" s="590">
        <f t="shared" si="591"/>
        <v>0.36</v>
      </c>
      <c r="AR448" s="589">
        <f t="shared" si="591"/>
        <v>8703657</v>
      </c>
      <c r="AS448" s="587">
        <f t="shared" si="591"/>
        <v>6293506</v>
      </c>
      <c r="AT448" s="587">
        <f t="shared" si="591"/>
        <v>6216</v>
      </c>
      <c r="AU448" s="587">
        <f t="shared" si="591"/>
        <v>6216</v>
      </c>
      <c r="AV448" s="587">
        <f t="shared" si="591"/>
        <v>2127205</v>
      </c>
      <c r="AW448" s="587">
        <f t="shared" si="591"/>
        <v>125870</v>
      </c>
      <c r="AX448" s="587">
        <f t="shared" si="591"/>
        <v>150860</v>
      </c>
      <c r="AY448" s="588">
        <f t="shared" si="591"/>
        <v>14.2018</v>
      </c>
      <c r="AZ448" s="588">
        <f t="shared" si="591"/>
        <v>8.9824999999999999</v>
      </c>
      <c r="BA448" s="590">
        <f t="shared" si="591"/>
        <v>5.2193000000000005</v>
      </c>
    </row>
    <row r="449" spans="1:53" ht="14.1" customHeight="1" x14ac:dyDescent="0.2">
      <c r="A449" s="591">
        <v>89</v>
      </c>
      <c r="B449" s="592">
        <v>2331</v>
      </c>
      <c r="C449" s="593">
        <v>691014302</v>
      </c>
      <c r="D449" s="592" t="s">
        <v>270</v>
      </c>
      <c r="E449" s="594" t="s">
        <v>271</v>
      </c>
      <c r="F449" s="591">
        <v>3111</v>
      </c>
      <c r="G449" s="594" t="s">
        <v>85</v>
      </c>
      <c r="H449" s="595" t="s">
        <v>86</v>
      </c>
      <c r="I449" s="501">
        <v>1878639</v>
      </c>
      <c r="J449" s="417">
        <v>1373077</v>
      </c>
      <c r="K449" s="526">
        <v>0</v>
      </c>
      <c r="L449" s="526">
        <v>0</v>
      </c>
      <c r="M449" s="481">
        <v>464100</v>
      </c>
      <c r="N449" s="502">
        <v>27462</v>
      </c>
      <c r="O449" s="417">
        <v>14000</v>
      </c>
      <c r="P449" s="418">
        <v>3.1549</v>
      </c>
      <c r="Q449" s="422">
        <v>2.37</v>
      </c>
      <c r="R449" s="692">
        <v>0.78489999999999993</v>
      </c>
      <c r="S449" s="505">
        <v>0</v>
      </c>
      <c r="T449" s="492">
        <v>0</v>
      </c>
      <c r="U449" s="492">
        <v>0</v>
      </c>
      <c r="V449" s="492">
        <v>0</v>
      </c>
      <c r="W449" s="492">
        <f>SUM(S449:V449)</f>
        <v>0</v>
      </c>
      <c r="X449" s="492">
        <v>0</v>
      </c>
      <c r="Y449" s="492">
        <v>0</v>
      </c>
      <c r="Z449" s="492">
        <f>SUM(X449:Y449)</f>
        <v>0</v>
      </c>
      <c r="AA449" s="492">
        <f>W449+Z449</f>
        <v>0</v>
      </c>
      <c r="AB449" s="179">
        <f t="shared" si="497"/>
        <v>0</v>
      </c>
      <c r="AC449" s="755">
        <f>ROUND(W449*2%,0)</f>
        <v>0</v>
      </c>
      <c r="AD449" s="492">
        <v>0</v>
      </c>
      <c r="AE449" s="492">
        <v>0</v>
      </c>
      <c r="AF449" s="492">
        <f t="shared" si="500"/>
        <v>0</v>
      </c>
      <c r="AG449" s="492">
        <f t="shared" si="501"/>
        <v>0</v>
      </c>
      <c r="AH449" s="507">
        <v>0</v>
      </c>
      <c r="AI449" s="507">
        <v>0</v>
      </c>
      <c r="AJ449" s="507">
        <v>0</v>
      </c>
      <c r="AK449" s="507">
        <v>0</v>
      </c>
      <c r="AL449" s="507">
        <v>0</v>
      </c>
      <c r="AM449" s="507">
        <v>0</v>
      </c>
      <c r="AN449" s="507">
        <v>0</v>
      </c>
      <c r="AO449" s="507">
        <f>AH449+AJ449+AK449+AM449</f>
        <v>0</v>
      </c>
      <c r="AP449" s="507">
        <f>AI449+AL449+AN449</f>
        <v>0</v>
      </c>
      <c r="AQ449" s="508">
        <f t="shared" si="502"/>
        <v>0</v>
      </c>
      <c r="AR449" s="505">
        <f>I449+AG449</f>
        <v>1878639</v>
      </c>
      <c r="AS449" s="492">
        <f>J449+W449</f>
        <v>1373077</v>
      </c>
      <c r="AT449" s="492">
        <f>K449+Z449</f>
        <v>0</v>
      </c>
      <c r="AU449" s="492">
        <f>L449</f>
        <v>0</v>
      </c>
      <c r="AV449" s="492">
        <f>M449+AB449</f>
        <v>464100</v>
      </c>
      <c r="AW449" s="492">
        <f>N449+AC449</f>
        <v>27462</v>
      </c>
      <c r="AX449" s="492">
        <f>O449+AF449</f>
        <v>14000</v>
      </c>
      <c r="AY449" s="507">
        <f>P449+AQ449</f>
        <v>3.1549</v>
      </c>
      <c r="AZ449" s="507">
        <f>Q449+AO449</f>
        <v>2.37</v>
      </c>
      <c r="BA449" s="508">
        <f>R449+AP449</f>
        <v>0.78489999999999993</v>
      </c>
    </row>
    <row r="450" spans="1:53" ht="14.1" customHeight="1" x14ac:dyDescent="0.2">
      <c r="A450" s="591">
        <v>89</v>
      </c>
      <c r="B450" s="592">
        <v>2331</v>
      </c>
      <c r="C450" s="593">
        <v>691014302</v>
      </c>
      <c r="D450" s="592" t="s">
        <v>270</v>
      </c>
      <c r="E450" s="594" t="s">
        <v>271</v>
      </c>
      <c r="F450" s="591">
        <v>3141</v>
      </c>
      <c r="G450" s="594" t="s">
        <v>88</v>
      </c>
      <c r="H450" s="595" t="s">
        <v>82</v>
      </c>
      <c r="I450" s="501">
        <v>325106</v>
      </c>
      <c r="J450" s="502">
        <v>238546</v>
      </c>
      <c r="K450" s="481">
        <v>0</v>
      </c>
      <c r="L450" s="481">
        <v>0</v>
      </c>
      <c r="M450" s="481">
        <v>80629</v>
      </c>
      <c r="N450" s="502">
        <v>4771</v>
      </c>
      <c r="O450" s="502">
        <v>1160</v>
      </c>
      <c r="P450" s="418">
        <v>0.81</v>
      </c>
      <c r="Q450" s="503">
        <v>0</v>
      </c>
      <c r="R450" s="504">
        <v>0.81</v>
      </c>
      <c r="S450" s="505">
        <v>0</v>
      </c>
      <c r="T450" s="492">
        <v>0</v>
      </c>
      <c r="U450" s="492">
        <v>6189</v>
      </c>
      <c r="V450" s="492">
        <v>0</v>
      </c>
      <c r="W450" s="492">
        <f>SUM(S450:V450)</f>
        <v>6189</v>
      </c>
      <c r="X450" s="492">
        <v>0</v>
      </c>
      <c r="Y450" s="492">
        <v>0</v>
      </c>
      <c r="Z450" s="492">
        <f>SUM(X450:Y450)</f>
        <v>0</v>
      </c>
      <c r="AA450" s="492">
        <f>W450+Z450</f>
        <v>6189</v>
      </c>
      <c r="AB450" s="179">
        <f t="shared" si="497"/>
        <v>2092</v>
      </c>
      <c r="AC450" s="755">
        <f>ROUND(W450*2%,0)</f>
        <v>124</v>
      </c>
      <c r="AD450" s="492">
        <v>0</v>
      </c>
      <c r="AE450" s="492">
        <v>0</v>
      </c>
      <c r="AF450" s="492">
        <f t="shared" si="500"/>
        <v>0</v>
      </c>
      <c r="AG450" s="492">
        <f t="shared" si="501"/>
        <v>8405</v>
      </c>
      <c r="AH450" s="507">
        <v>0</v>
      </c>
      <c r="AI450" s="507">
        <v>0</v>
      </c>
      <c r="AJ450" s="507">
        <v>0</v>
      </c>
      <c r="AK450" s="507">
        <v>0</v>
      </c>
      <c r="AL450" s="507">
        <v>0.02</v>
      </c>
      <c r="AM450" s="507">
        <v>0</v>
      </c>
      <c r="AN450" s="507">
        <v>0</v>
      </c>
      <c r="AO450" s="507">
        <f>AH450+AJ450+AK450+AM450</f>
        <v>0</v>
      </c>
      <c r="AP450" s="507">
        <f>AI450+AL450+AN450</f>
        <v>0.02</v>
      </c>
      <c r="AQ450" s="508">
        <f t="shared" si="502"/>
        <v>0.02</v>
      </c>
      <c r="AR450" s="505">
        <f>I450+AG450</f>
        <v>333511</v>
      </c>
      <c r="AS450" s="492">
        <f>J450+W450</f>
        <v>244735</v>
      </c>
      <c r="AT450" s="492">
        <f>K450+Z450</f>
        <v>0</v>
      </c>
      <c r="AU450" s="492">
        <f>L450</f>
        <v>0</v>
      </c>
      <c r="AV450" s="492">
        <f>M450+AB450</f>
        <v>82721</v>
      </c>
      <c r="AW450" s="492">
        <f>N450+AC450</f>
        <v>4895</v>
      </c>
      <c r="AX450" s="492">
        <f>O450+AF450</f>
        <v>1160</v>
      </c>
      <c r="AY450" s="507">
        <f>P450+AQ450</f>
        <v>0.83000000000000007</v>
      </c>
      <c r="AZ450" s="507">
        <f>Q450+AO450</f>
        <v>0</v>
      </c>
      <c r="BA450" s="508">
        <f>R450+AP450</f>
        <v>0.83000000000000007</v>
      </c>
    </row>
    <row r="451" spans="1:53" ht="14.1" customHeight="1" x14ac:dyDescent="0.2">
      <c r="A451" s="188">
        <v>89</v>
      </c>
      <c r="B451" s="187">
        <v>2331</v>
      </c>
      <c r="C451" s="604">
        <v>691014302</v>
      </c>
      <c r="D451" s="187" t="s">
        <v>270</v>
      </c>
      <c r="E451" s="605" t="s">
        <v>272</v>
      </c>
      <c r="F451" s="673"/>
      <c r="G451" s="584"/>
      <c r="H451" s="606"/>
      <c r="I451" s="586">
        <v>2203745</v>
      </c>
      <c r="J451" s="587">
        <v>1611623</v>
      </c>
      <c r="K451" s="587">
        <v>0</v>
      </c>
      <c r="L451" s="587">
        <v>0</v>
      </c>
      <c r="M451" s="587">
        <v>544729</v>
      </c>
      <c r="N451" s="587">
        <v>32233</v>
      </c>
      <c r="O451" s="587">
        <v>15160</v>
      </c>
      <c r="P451" s="588">
        <v>3.9649000000000001</v>
      </c>
      <c r="Q451" s="588">
        <v>2.37</v>
      </c>
      <c r="R451" s="590">
        <v>1.5949</v>
      </c>
      <c r="S451" s="589">
        <f t="shared" ref="S451:BA451" si="593">SUM(S449:S450)</f>
        <v>0</v>
      </c>
      <c r="T451" s="587">
        <f t="shared" si="593"/>
        <v>0</v>
      </c>
      <c r="U451" s="587">
        <f t="shared" si="593"/>
        <v>6189</v>
      </c>
      <c r="V451" s="587">
        <f t="shared" si="593"/>
        <v>0</v>
      </c>
      <c r="W451" s="587">
        <f t="shared" si="593"/>
        <v>6189</v>
      </c>
      <c r="X451" s="587">
        <f t="shared" si="593"/>
        <v>0</v>
      </c>
      <c r="Y451" s="587">
        <f t="shared" si="593"/>
        <v>0</v>
      </c>
      <c r="Z451" s="587">
        <f t="shared" si="593"/>
        <v>0</v>
      </c>
      <c r="AA451" s="587">
        <f t="shared" si="593"/>
        <v>6189</v>
      </c>
      <c r="AB451" s="587">
        <f t="shared" si="593"/>
        <v>2092</v>
      </c>
      <c r="AC451" s="589">
        <f t="shared" si="593"/>
        <v>124</v>
      </c>
      <c r="AD451" s="587">
        <f t="shared" si="593"/>
        <v>0</v>
      </c>
      <c r="AE451" s="587">
        <f t="shared" si="593"/>
        <v>0</v>
      </c>
      <c r="AF451" s="587">
        <f t="shared" si="593"/>
        <v>0</v>
      </c>
      <c r="AG451" s="587">
        <f t="shared" si="593"/>
        <v>8405</v>
      </c>
      <c r="AH451" s="588">
        <f t="shared" si="593"/>
        <v>0</v>
      </c>
      <c r="AI451" s="588">
        <f t="shared" si="593"/>
        <v>0</v>
      </c>
      <c r="AJ451" s="588">
        <f t="shared" si="593"/>
        <v>0</v>
      </c>
      <c r="AK451" s="588">
        <f t="shared" ref="AK451:AL451" si="594">SUM(AK449:AK450)</f>
        <v>0</v>
      </c>
      <c r="AL451" s="588">
        <f t="shared" si="594"/>
        <v>0.02</v>
      </c>
      <c r="AM451" s="588">
        <f t="shared" si="593"/>
        <v>0</v>
      </c>
      <c r="AN451" s="588">
        <f t="shared" si="593"/>
        <v>0</v>
      </c>
      <c r="AO451" s="588">
        <f t="shared" si="593"/>
        <v>0</v>
      </c>
      <c r="AP451" s="588">
        <f t="shared" si="593"/>
        <v>0.02</v>
      </c>
      <c r="AQ451" s="590">
        <f t="shared" si="593"/>
        <v>0.02</v>
      </c>
      <c r="AR451" s="607">
        <f t="shared" si="593"/>
        <v>2212150</v>
      </c>
      <c r="AS451" s="609">
        <f t="shared" si="593"/>
        <v>1617812</v>
      </c>
      <c r="AT451" s="609">
        <f t="shared" si="593"/>
        <v>0</v>
      </c>
      <c r="AU451" s="609">
        <f t="shared" si="593"/>
        <v>0</v>
      </c>
      <c r="AV451" s="609">
        <f t="shared" si="593"/>
        <v>546821</v>
      </c>
      <c r="AW451" s="609">
        <f t="shared" si="593"/>
        <v>32357</v>
      </c>
      <c r="AX451" s="609">
        <f t="shared" si="593"/>
        <v>15160</v>
      </c>
      <c r="AY451" s="610">
        <f t="shared" si="593"/>
        <v>3.9849000000000001</v>
      </c>
      <c r="AZ451" s="610">
        <f t="shared" si="593"/>
        <v>2.37</v>
      </c>
      <c r="BA451" s="611">
        <f t="shared" si="593"/>
        <v>1.6149</v>
      </c>
    </row>
    <row r="452" spans="1:53" s="650" customFormat="1" ht="14.1" customHeight="1" x14ac:dyDescent="0.2">
      <c r="A452" s="651">
        <v>90</v>
      </c>
      <c r="B452" s="652">
        <v>2332</v>
      </c>
      <c r="C452" s="652">
        <v>691015295</v>
      </c>
      <c r="D452" s="653">
        <v>10988122</v>
      </c>
      <c r="E452" s="654" t="s">
        <v>273</v>
      </c>
      <c r="F452" s="655">
        <v>3111</v>
      </c>
      <c r="G452" s="656" t="s">
        <v>85</v>
      </c>
      <c r="H452" s="595" t="s">
        <v>86</v>
      </c>
      <c r="I452" s="525">
        <v>1508841</v>
      </c>
      <c r="J452" s="526">
        <v>1085303</v>
      </c>
      <c r="K452" s="526">
        <v>0</v>
      </c>
      <c r="L452" s="526">
        <v>0</v>
      </c>
      <c r="M452" s="481">
        <v>366832</v>
      </c>
      <c r="N452" s="481">
        <v>21706</v>
      </c>
      <c r="O452" s="526">
        <v>35000</v>
      </c>
      <c r="P452" s="528">
        <v>2.8200000000000003</v>
      </c>
      <c r="Q452" s="663">
        <v>2.16</v>
      </c>
      <c r="R452" s="697">
        <v>0.66</v>
      </c>
      <c r="S452" s="505">
        <v>0</v>
      </c>
      <c r="T452" s="492">
        <v>0</v>
      </c>
      <c r="U452" s="492">
        <v>0</v>
      </c>
      <c r="V452" s="492">
        <v>0</v>
      </c>
      <c r="W452" s="492">
        <f>SUM(S452:V452)</f>
        <v>0</v>
      </c>
      <c r="X452" s="492">
        <v>0</v>
      </c>
      <c r="Y452" s="492">
        <v>0</v>
      </c>
      <c r="Z452" s="492">
        <f>SUM(X452:Y452)</f>
        <v>0</v>
      </c>
      <c r="AA452" s="492">
        <f>W452+Z452</f>
        <v>0</v>
      </c>
      <c r="AB452" s="179">
        <f t="shared" si="497"/>
        <v>0</v>
      </c>
      <c r="AC452" s="755">
        <f>ROUND(W452*2%,0)</f>
        <v>0</v>
      </c>
      <c r="AD452" s="492">
        <v>0</v>
      </c>
      <c r="AE452" s="492">
        <v>0</v>
      </c>
      <c r="AF452" s="492">
        <f t="shared" ref="AF452:AF453" si="595">SUM(AD452:AE452)</f>
        <v>0</v>
      </c>
      <c r="AG452" s="492">
        <f t="shared" ref="AG452:AG453" si="596">AA452+AB452+AC452+AF452</f>
        <v>0</v>
      </c>
      <c r="AH452" s="507">
        <v>0</v>
      </c>
      <c r="AI452" s="507">
        <v>0</v>
      </c>
      <c r="AJ452" s="507">
        <v>0</v>
      </c>
      <c r="AK452" s="507">
        <v>0</v>
      </c>
      <c r="AL452" s="507">
        <v>0</v>
      </c>
      <c r="AM452" s="507">
        <v>0</v>
      </c>
      <c r="AN452" s="507">
        <v>0</v>
      </c>
      <c r="AO452" s="507">
        <f>AH452+AJ452+AK452+AM452</f>
        <v>0</v>
      </c>
      <c r="AP452" s="507">
        <f>AI452+AL452+AN452</f>
        <v>0</v>
      </c>
      <c r="AQ452" s="508">
        <f t="shared" ref="AQ452:AQ453" si="597">SUM(AO452:AP452)</f>
        <v>0</v>
      </c>
      <c r="AR452" s="505">
        <f>I452+AG452</f>
        <v>1508841</v>
      </c>
      <c r="AS452" s="492">
        <f>J452+W452</f>
        <v>1085303</v>
      </c>
      <c r="AT452" s="492">
        <f>K452+Z452</f>
        <v>0</v>
      </c>
      <c r="AU452" s="492">
        <f>L452</f>
        <v>0</v>
      </c>
      <c r="AV452" s="492">
        <f>M452+AB452</f>
        <v>366832</v>
      </c>
      <c r="AW452" s="492">
        <f>N452+AC452</f>
        <v>21706</v>
      </c>
      <c r="AX452" s="492">
        <f>O452+AF452</f>
        <v>35000</v>
      </c>
      <c r="AY452" s="507">
        <f>P452+AQ452</f>
        <v>2.8200000000000003</v>
      </c>
      <c r="AZ452" s="507">
        <f>Q452+AO452</f>
        <v>2.16</v>
      </c>
      <c r="BA452" s="508">
        <f>R452+AP452</f>
        <v>0.66</v>
      </c>
    </row>
    <row r="453" spans="1:53" s="650" customFormat="1" ht="14.1" customHeight="1" x14ac:dyDescent="0.2">
      <c r="A453" s="792">
        <v>90</v>
      </c>
      <c r="B453" s="657">
        <v>2332</v>
      </c>
      <c r="C453" s="652">
        <v>691015295</v>
      </c>
      <c r="D453" s="653">
        <v>10988122</v>
      </c>
      <c r="E453" s="654" t="s">
        <v>273</v>
      </c>
      <c r="F453" s="658">
        <v>3141</v>
      </c>
      <c r="G453" s="659" t="s">
        <v>88</v>
      </c>
      <c r="H453" s="595" t="s">
        <v>82</v>
      </c>
      <c r="I453" s="501">
        <v>0</v>
      </c>
      <c r="J453" s="502">
        <v>0</v>
      </c>
      <c r="K453" s="481">
        <v>0</v>
      </c>
      <c r="L453" s="481">
        <v>0</v>
      </c>
      <c r="M453" s="481">
        <v>0</v>
      </c>
      <c r="N453" s="502">
        <v>0</v>
      </c>
      <c r="O453" s="502">
        <v>0</v>
      </c>
      <c r="P453" s="418">
        <v>0</v>
      </c>
      <c r="Q453" s="503">
        <v>0</v>
      </c>
      <c r="R453" s="504">
        <v>0</v>
      </c>
      <c r="S453" s="505">
        <v>0</v>
      </c>
      <c r="T453" s="492">
        <v>0</v>
      </c>
      <c r="U453" s="492">
        <v>62257</v>
      </c>
      <c r="V453" s="492">
        <v>0</v>
      </c>
      <c r="W453" s="492">
        <f>SUM(S453:V453)</f>
        <v>62257</v>
      </c>
      <c r="X453" s="492">
        <v>0</v>
      </c>
      <c r="Y453" s="492">
        <v>0</v>
      </c>
      <c r="Z453" s="492">
        <f>SUM(X453:Y453)</f>
        <v>0</v>
      </c>
      <c r="AA453" s="492">
        <f>W453+Z453</f>
        <v>62257</v>
      </c>
      <c r="AB453" s="179">
        <f t="shared" si="497"/>
        <v>21043</v>
      </c>
      <c r="AC453" s="755">
        <f>ROUND(W453*2%,0)</f>
        <v>1245</v>
      </c>
      <c r="AD453" s="492">
        <v>0</v>
      </c>
      <c r="AE453" s="492">
        <v>0</v>
      </c>
      <c r="AF453" s="492">
        <f t="shared" si="595"/>
        <v>0</v>
      </c>
      <c r="AG453" s="492">
        <f t="shared" si="596"/>
        <v>84545</v>
      </c>
      <c r="AH453" s="507">
        <v>0</v>
      </c>
      <c r="AI453" s="507">
        <v>0</v>
      </c>
      <c r="AJ453" s="507">
        <v>0</v>
      </c>
      <c r="AK453" s="507">
        <v>0</v>
      </c>
      <c r="AL453" s="507">
        <v>0.21</v>
      </c>
      <c r="AM453" s="507">
        <v>0</v>
      </c>
      <c r="AN453" s="507">
        <v>0</v>
      </c>
      <c r="AO453" s="507">
        <f>AH453+AJ453+AK453+AM453</f>
        <v>0</v>
      </c>
      <c r="AP453" s="507">
        <f>AI453+AL453+AN453</f>
        <v>0.21</v>
      </c>
      <c r="AQ453" s="508">
        <f t="shared" si="597"/>
        <v>0.21</v>
      </c>
      <c r="AR453" s="505">
        <f>I453+AG453</f>
        <v>84545</v>
      </c>
      <c r="AS453" s="492">
        <f>J453+W453</f>
        <v>62257</v>
      </c>
      <c r="AT453" s="492">
        <f>K453+Z453</f>
        <v>0</v>
      </c>
      <c r="AU453" s="492">
        <f>L453</f>
        <v>0</v>
      </c>
      <c r="AV453" s="492">
        <f>M453+AB453</f>
        <v>21043</v>
      </c>
      <c r="AW453" s="492">
        <f>N453+AC453</f>
        <v>1245</v>
      </c>
      <c r="AX453" s="492">
        <f>O453+AF453</f>
        <v>0</v>
      </c>
      <c r="AY453" s="507">
        <f>P453+AQ453</f>
        <v>0.21</v>
      </c>
      <c r="AZ453" s="507">
        <f>Q453+AO453</f>
        <v>0</v>
      </c>
      <c r="BA453" s="508">
        <f>R453+AP453</f>
        <v>0.21</v>
      </c>
    </row>
    <row r="454" spans="1:53" s="650" customFormat="1" ht="14.1" customHeight="1" thickBot="1" x14ac:dyDescent="0.25">
      <c r="A454" s="689">
        <v>90</v>
      </c>
      <c r="B454" s="660">
        <v>2332</v>
      </c>
      <c r="C454" s="660">
        <v>691015295</v>
      </c>
      <c r="D454" s="661">
        <v>10988122</v>
      </c>
      <c r="E454" s="675" t="s">
        <v>274</v>
      </c>
      <c r="F454" s="674"/>
      <c r="G454" s="662"/>
      <c r="H454" s="662"/>
      <c r="I454" s="608">
        <v>1508841</v>
      </c>
      <c r="J454" s="609">
        <v>1085303</v>
      </c>
      <c r="K454" s="609">
        <v>0</v>
      </c>
      <c r="L454" s="609">
        <v>0</v>
      </c>
      <c r="M454" s="609">
        <v>366832</v>
      </c>
      <c r="N454" s="609">
        <v>21706</v>
      </c>
      <c r="O454" s="609">
        <v>35000</v>
      </c>
      <c r="P454" s="610">
        <v>2.8200000000000003</v>
      </c>
      <c r="Q454" s="610">
        <v>2.16</v>
      </c>
      <c r="R454" s="611">
        <v>0.66</v>
      </c>
      <c r="S454" s="694">
        <f t="shared" ref="S454:T454" si="598">SUM(S452:S453)</f>
        <v>0</v>
      </c>
      <c r="T454" s="679">
        <f t="shared" si="598"/>
        <v>0</v>
      </c>
      <c r="U454" s="679">
        <f t="shared" ref="U454:Y454" si="599">SUM(U452:U453)</f>
        <v>62257</v>
      </c>
      <c r="V454" s="679">
        <f t="shared" si="599"/>
        <v>0</v>
      </c>
      <c r="W454" s="679">
        <f t="shared" si="599"/>
        <v>62257</v>
      </c>
      <c r="X454" s="679">
        <f t="shared" si="599"/>
        <v>0</v>
      </c>
      <c r="Y454" s="679">
        <f t="shared" si="599"/>
        <v>0</v>
      </c>
      <c r="Z454" s="679">
        <f t="shared" ref="Z454:AJ454" si="600">SUM(Z452:Z453)</f>
        <v>0</v>
      </c>
      <c r="AA454" s="679">
        <f t="shared" si="600"/>
        <v>62257</v>
      </c>
      <c r="AB454" s="679">
        <f t="shared" si="600"/>
        <v>21043</v>
      </c>
      <c r="AC454" s="694">
        <f t="shared" si="600"/>
        <v>1245</v>
      </c>
      <c r="AD454" s="679">
        <f t="shared" ref="AD454" si="601">SUM(AD452:AD453)</f>
        <v>0</v>
      </c>
      <c r="AE454" s="679">
        <f t="shared" si="600"/>
        <v>0</v>
      </c>
      <c r="AF454" s="679">
        <f t="shared" si="600"/>
        <v>0</v>
      </c>
      <c r="AG454" s="679">
        <f t="shared" si="600"/>
        <v>84545</v>
      </c>
      <c r="AH454" s="680">
        <f t="shared" si="600"/>
        <v>0</v>
      </c>
      <c r="AI454" s="680">
        <f t="shared" si="600"/>
        <v>0</v>
      </c>
      <c r="AJ454" s="680">
        <f t="shared" si="600"/>
        <v>0</v>
      </c>
      <c r="AK454" s="680">
        <f t="shared" ref="AK454:AL454" si="602">SUM(AK452:AK453)</f>
        <v>0</v>
      </c>
      <c r="AL454" s="680">
        <f t="shared" si="602"/>
        <v>0.21</v>
      </c>
      <c r="AM454" s="680">
        <f t="shared" ref="AM454:BA454" si="603">SUM(AM452:AM453)</f>
        <v>0</v>
      </c>
      <c r="AN454" s="680">
        <f t="shared" si="603"/>
        <v>0</v>
      </c>
      <c r="AO454" s="680">
        <f t="shared" si="603"/>
        <v>0</v>
      </c>
      <c r="AP454" s="680">
        <f t="shared" si="603"/>
        <v>0.21</v>
      </c>
      <c r="AQ454" s="681">
        <f t="shared" si="603"/>
        <v>0.21</v>
      </c>
      <c r="AR454" s="607">
        <f t="shared" si="603"/>
        <v>1593386</v>
      </c>
      <c r="AS454" s="609">
        <f t="shared" si="603"/>
        <v>1147560</v>
      </c>
      <c r="AT454" s="609">
        <f t="shared" si="603"/>
        <v>0</v>
      </c>
      <c r="AU454" s="609">
        <f t="shared" si="603"/>
        <v>0</v>
      </c>
      <c r="AV454" s="609">
        <f t="shared" si="603"/>
        <v>387875</v>
      </c>
      <c r="AW454" s="609">
        <f t="shared" si="603"/>
        <v>22951</v>
      </c>
      <c r="AX454" s="609">
        <f t="shared" si="603"/>
        <v>35000</v>
      </c>
      <c r="AY454" s="610">
        <f t="shared" si="603"/>
        <v>3.0300000000000002</v>
      </c>
      <c r="AZ454" s="610">
        <f t="shared" si="603"/>
        <v>2.16</v>
      </c>
      <c r="BA454" s="611">
        <f t="shared" si="603"/>
        <v>0.87</v>
      </c>
    </row>
    <row r="455" spans="1:53" ht="14.1" customHeight="1" thickBot="1" x14ac:dyDescent="0.25">
      <c r="A455" s="235"/>
      <c r="B455" s="189"/>
      <c r="C455" s="189"/>
      <c r="D455" s="189"/>
      <c r="E455" s="190" t="s">
        <v>275</v>
      </c>
      <c r="F455" s="189"/>
      <c r="G455" s="189"/>
      <c r="H455" s="666"/>
      <c r="I455" s="664">
        <f>I454+I451+I448+I442+I435+I428+I421+I414+I407+I401+I398+I391+I384+I380+I374+I367+I365+I361+I354+I349+I342+I336+I328+I325+I321+I318+I316+I310+I306+I299+I292+I290+I282+I277+I270+I266+I260+I256+I252+I250+I243+I237+I231+I225+I219+I213+I207+I200+I194+I188+I181+I174+I168+I162+I156+I151+I145+I139+I133+I126+I119+I114+I111+I108+I104+I100+I97+I93+I89+I86+I82+I79+I76+I72+I67+I64+I60+I56+I52+I49+I46+I43+I39+I36+I33+I29+I26+I21+I17+I13</f>
        <v>1623661333</v>
      </c>
      <c r="J455" s="665">
        <f t="shared" ref="J455:BA455" si="604">J454+J451+J448+J442+J435+J428+J421+J414+J407+J401+J398+J391+J384+J380+J374+J367+J365+J361+J354+J349+J342+J336+J328+J325+J321+J318+J316+J310+J306+J299+J292+J290+J282+J277+J270+J266+J260+J256+J252+J250+J243+J237+J231+J225+J219+J213+J207+J200+J194+J188+J181+J174+J168+J162+J156+J151+J145+J139+J133+J126+J119+J114+J111+J108+J104+J100+J97+J93+J89+J86+J82+J79+J76+J72+J67+J64+J60+J56+J52+J49+J46+J43+J39+J36+J33+J29+J26+J21+J17+J13</f>
        <v>1159504785</v>
      </c>
      <c r="K455" s="665">
        <f t="shared" si="604"/>
        <v>10846056</v>
      </c>
      <c r="L455" s="665">
        <f t="shared" si="604"/>
        <v>4865231</v>
      </c>
      <c r="M455" s="665">
        <f t="shared" si="604"/>
        <v>393880928</v>
      </c>
      <c r="N455" s="665">
        <f t="shared" si="604"/>
        <v>23190102</v>
      </c>
      <c r="O455" s="665">
        <f t="shared" si="604"/>
        <v>36239462</v>
      </c>
      <c r="P455" s="671">
        <f t="shared" si="604"/>
        <v>2538.2209000000003</v>
      </c>
      <c r="Q455" s="671">
        <f t="shared" si="604"/>
        <v>1808.5753000000002</v>
      </c>
      <c r="R455" s="672">
        <f t="shared" si="604"/>
        <v>729.64560000000017</v>
      </c>
      <c r="S455" s="695">
        <f t="shared" si="604"/>
        <v>-82184</v>
      </c>
      <c r="T455" s="676">
        <f t="shared" si="604"/>
        <v>312338</v>
      </c>
      <c r="U455" s="676">
        <f t="shared" si="604"/>
        <v>6017582</v>
      </c>
      <c r="V455" s="676">
        <f t="shared" si="604"/>
        <v>178671</v>
      </c>
      <c r="W455" s="676">
        <f t="shared" si="604"/>
        <v>6426407</v>
      </c>
      <c r="X455" s="676">
        <f t="shared" si="604"/>
        <v>82184</v>
      </c>
      <c r="Y455" s="676">
        <f t="shared" si="604"/>
        <v>0</v>
      </c>
      <c r="Z455" s="665">
        <f t="shared" si="604"/>
        <v>82184</v>
      </c>
      <c r="AA455" s="665">
        <f t="shared" si="604"/>
        <v>6508591</v>
      </c>
      <c r="AB455" s="756">
        <f t="shared" si="604"/>
        <v>2199901</v>
      </c>
      <c r="AC455" s="695">
        <f t="shared" si="604"/>
        <v>128523</v>
      </c>
      <c r="AD455" s="676">
        <f t="shared" si="604"/>
        <v>73650</v>
      </c>
      <c r="AE455" s="676">
        <f t="shared" si="604"/>
        <v>133673</v>
      </c>
      <c r="AF455" s="676">
        <f t="shared" si="604"/>
        <v>207323</v>
      </c>
      <c r="AG455" s="676">
        <f t="shared" si="604"/>
        <v>9044338</v>
      </c>
      <c r="AH455" s="677">
        <f t="shared" si="604"/>
        <v>0</v>
      </c>
      <c r="AI455" s="677">
        <f t="shared" si="604"/>
        <v>-0.01</v>
      </c>
      <c r="AJ455" s="677">
        <f t="shared" si="604"/>
        <v>0.91</v>
      </c>
      <c r="AK455" s="677">
        <f t="shared" si="604"/>
        <v>10.56</v>
      </c>
      <c r="AL455" s="677">
        <f t="shared" si="604"/>
        <v>1.1200000000000003</v>
      </c>
      <c r="AM455" s="677">
        <f t="shared" si="604"/>
        <v>0.47000000000000003</v>
      </c>
      <c r="AN455" s="677">
        <f t="shared" si="604"/>
        <v>0</v>
      </c>
      <c r="AO455" s="677">
        <f t="shared" si="604"/>
        <v>11.940000000000001</v>
      </c>
      <c r="AP455" s="677">
        <f t="shared" si="604"/>
        <v>1.1100000000000003</v>
      </c>
      <c r="AQ455" s="678">
        <f t="shared" si="604"/>
        <v>13.050000000000002</v>
      </c>
      <c r="AR455" s="664">
        <f t="shared" si="604"/>
        <v>1632705671</v>
      </c>
      <c r="AS455" s="665">
        <f t="shared" si="604"/>
        <v>1165931192</v>
      </c>
      <c r="AT455" s="665">
        <f t="shared" si="604"/>
        <v>10928240</v>
      </c>
      <c r="AU455" s="665">
        <f t="shared" si="604"/>
        <v>4865231</v>
      </c>
      <c r="AV455" s="665">
        <f t="shared" si="604"/>
        <v>396080829</v>
      </c>
      <c r="AW455" s="665">
        <f t="shared" si="604"/>
        <v>23318625</v>
      </c>
      <c r="AX455" s="665">
        <f t="shared" si="604"/>
        <v>36446785</v>
      </c>
      <c r="AY455" s="671">
        <f t="shared" si="604"/>
        <v>2551.2708999999995</v>
      </c>
      <c r="AZ455" s="671">
        <f t="shared" si="604"/>
        <v>1820.5152999999998</v>
      </c>
      <c r="BA455" s="672">
        <f t="shared" si="604"/>
        <v>730.75559999999984</v>
      </c>
    </row>
    <row r="456" spans="1:53" ht="14.1" customHeight="1" x14ac:dyDescent="0.2">
      <c r="I456" s="515">
        <f>J455+K455+M455+N455+O455</f>
        <v>1623661333</v>
      </c>
      <c r="P456" s="516">
        <f>SUM(Q455:R455)</f>
        <v>2538.2209000000003</v>
      </c>
      <c r="S456" s="515">
        <f>X455</f>
        <v>82184</v>
      </c>
      <c r="T456" s="192"/>
      <c r="U456" s="192"/>
      <c r="V456" s="192"/>
      <c r="W456" s="667">
        <f>SUM(S455:V455)</f>
        <v>6426407</v>
      </c>
      <c r="X456" s="613"/>
      <c r="Y456" s="613"/>
      <c r="Z456" s="612">
        <f>SUM(X455:Y455)</f>
        <v>82184</v>
      </c>
      <c r="AA456" s="667">
        <f>W455+Z455</f>
        <v>6508591</v>
      </c>
      <c r="AB456" s="262"/>
      <c r="AC456" s="262"/>
      <c r="AD456" s="668"/>
      <c r="AE456" s="668"/>
      <c r="AF456" s="667">
        <f>SUM(AD455:AE455)</f>
        <v>207323</v>
      </c>
      <c r="AG456" s="667">
        <f>AA455+AB455+AC455+AF455</f>
        <v>9044338</v>
      </c>
      <c r="AH456" s="669"/>
      <c r="AI456" s="669"/>
      <c r="AJ456" s="669"/>
      <c r="AK456" s="669"/>
      <c r="AL456" s="669"/>
      <c r="AM456" s="669"/>
      <c r="AN456" s="669"/>
      <c r="AO456" s="670">
        <f>AH455+AJ455+AM455</f>
        <v>1.3800000000000001</v>
      </c>
      <c r="AP456" s="670">
        <f>AI455+AN455</f>
        <v>-0.01</v>
      </c>
      <c r="AQ456" s="670">
        <f>SUM(AO455:AP455)</f>
        <v>13.05</v>
      </c>
      <c r="AR456" s="320">
        <f>AS455+AT455+AV455+AW455+AX455</f>
        <v>1632705671</v>
      </c>
      <c r="AS456" s="191"/>
      <c r="AT456" s="191"/>
      <c r="AU456" s="320"/>
      <c r="AV456" s="191"/>
      <c r="AW456" s="191"/>
      <c r="AX456" s="191"/>
      <c r="AY456" s="192">
        <f>SUM(AZ455:BA455)</f>
        <v>2551.2708999999995</v>
      </c>
      <c r="AZ456" s="191"/>
      <c r="BA456" s="191"/>
    </row>
    <row r="457" spans="1:53" ht="14.1" customHeight="1" thickBot="1" x14ac:dyDescent="0.25">
      <c r="H457" s="194"/>
      <c r="I457" s="193">
        <f ca="1">J458+K458+M458+N458+O458</f>
        <v>1623661333</v>
      </c>
      <c r="J457" s="194"/>
      <c r="K457" s="194"/>
      <c r="L457" s="194"/>
      <c r="M457" s="194"/>
      <c r="N457" s="194"/>
      <c r="O457" s="194"/>
      <c r="P457" s="195">
        <f ca="1">SUM(Q458:R458)</f>
        <v>2538.2209000000003</v>
      </c>
      <c r="Q457" s="341"/>
      <c r="R457" s="341"/>
      <c r="S457" s="361"/>
      <c r="T457" s="361"/>
      <c r="U457" s="361"/>
      <c r="V457" s="361"/>
      <c r="W457" s="517">
        <f ca="1">SUM(S458:V458)</f>
        <v>6426407</v>
      </c>
      <c r="X457" s="518"/>
      <c r="Y457" s="518"/>
      <c r="Z457" s="517">
        <f ca="1">SUM(X458:Y458)</f>
        <v>82184</v>
      </c>
      <c r="AA457" s="517">
        <f ca="1">W458+Z458</f>
        <v>6508591</v>
      </c>
      <c r="AB457" s="360"/>
      <c r="AC457" s="360"/>
      <c r="AD457" s="518"/>
      <c r="AE457" s="518"/>
      <c r="AF457" s="517">
        <f ca="1">SUM(AD458:AE458)</f>
        <v>207323</v>
      </c>
      <c r="AG457" s="517">
        <f ca="1">AA458+AB458+AC458+AF458</f>
        <v>9044338</v>
      </c>
      <c r="AH457" s="519"/>
      <c r="AI457" s="519"/>
      <c r="AJ457" s="519"/>
      <c r="AK457" s="519"/>
      <c r="AL457" s="519"/>
      <c r="AM457" s="519"/>
      <c r="AN457" s="519"/>
      <c r="AO457" s="520">
        <f ca="1">AH458+AJ458+AM458</f>
        <v>1.3800000000000001</v>
      </c>
      <c r="AP457" s="520">
        <f ca="1">AI458+AN458</f>
        <v>-0.01</v>
      </c>
      <c r="AQ457" s="520">
        <f ca="1">SUM(AO458:AP458)</f>
        <v>13.05</v>
      </c>
      <c r="AR457" s="368">
        <f ca="1">AS458+AT458+AV458+AW458+AX458</f>
        <v>1632705671</v>
      </c>
      <c r="AS457" s="369"/>
      <c r="AT457" s="369"/>
      <c r="AU457" s="690"/>
      <c r="AV457" s="369"/>
      <c r="AW457" s="369"/>
      <c r="AX457" s="369"/>
      <c r="AY457" s="361">
        <f ca="1">SUM(AZ458:BA458)</f>
        <v>2551.2709000000004</v>
      </c>
      <c r="AZ457" s="369"/>
      <c r="BA457" s="369"/>
    </row>
    <row r="458" spans="1:53" customFormat="1" ht="13.5" thickBot="1" x14ac:dyDescent="0.25">
      <c r="A458" s="748"/>
      <c r="B458" s="748"/>
      <c r="C458" s="748"/>
      <c r="D458" s="16"/>
      <c r="E458" s="12"/>
      <c r="F458" s="16"/>
      <c r="G458" s="36"/>
      <c r="H458" s="41" t="s">
        <v>33</v>
      </c>
      <c r="I458" s="257">
        <f t="shared" ref="I458:BA458" ca="1" si="605">SUM(I459:I468)</f>
        <v>1623661333</v>
      </c>
      <c r="J458" s="46">
        <f t="shared" ca="1" si="605"/>
        <v>1159504785</v>
      </c>
      <c r="K458" s="46">
        <f t="shared" ca="1" si="605"/>
        <v>10846056</v>
      </c>
      <c r="L458" s="46">
        <f t="shared" ref="L458" ca="1" si="606">SUM(L459:L468)</f>
        <v>4865231</v>
      </c>
      <c r="M458" s="46">
        <f t="shared" ca="1" si="605"/>
        <v>393880928</v>
      </c>
      <c r="N458" s="46">
        <f t="shared" ca="1" si="605"/>
        <v>23190102</v>
      </c>
      <c r="O458" s="46">
        <f t="shared" ca="1" si="605"/>
        <v>36239462</v>
      </c>
      <c r="P458" s="47">
        <f t="shared" ca="1" si="605"/>
        <v>2538.2209000000007</v>
      </c>
      <c r="Q458" s="47">
        <f t="shared" ca="1" si="605"/>
        <v>1808.5753000000002</v>
      </c>
      <c r="R458" s="48">
        <f t="shared" ca="1" si="605"/>
        <v>729.64560000000006</v>
      </c>
      <c r="S458" s="362">
        <f t="shared" ca="1" si="605"/>
        <v>-82184</v>
      </c>
      <c r="T458" s="363">
        <f t="shared" ca="1" si="605"/>
        <v>312338</v>
      </c>
      <c r="U458" s="363">
        <f t="shared" ca="1" si="605"/>
        <v>6017582</v>
      </c>
      <c r="V458" s="363">
        <f t="shared" ca="1" si="605"/>
        <v>178671</v>
      </c>
      <c r="W458" s="363">
        <f t="shared" ca="1" si="605"/>
        <v>6426407</v>
      </c>
      <c r="X458" s="363">
        <f t="shared" ca="1" si="605"/>
        <v>82184</v>
      </c>
      <c r="Y458" s="363">
        <f t="shared" ca="1" si="605"/>
        <v>0</v>
      </c>
      <c r="Z458" s="363">
        <f t="shared" ca="1" si="605"/>
        <v>82184</v>
      </c>
      <c r="AA458" s="363">
        <f t="shared" ca="1" si="605"/>
        <v>6508591</v>
      </c>
      <c r="AB458" s="363">
        <f t="shared" ca="1" si="605"/>
        <v>2199901</v>
      </c>
      <c r="AC458" s="363">
        <f t="shared" ca="1" si="605"/>
        <v>128523</v>
      </c>
      <c r="AD458" s="363">
        <f t="shared" ca="1" si="605"/>
        <v>73650</v>
      </c>
      <c r="AE458" s="363">
        <f t="shared" ca="1" si="605"/>
        <v>133673</v>
      </c>
      <c r="AF458" s="363">
        <f t="shared" ca="1" si="605"/>
        <v>207323</v>
      </c>
      <c r="AG458" s="363">
        <f t="shared" ca="1" si="605"/>
        <v>9044338</v>
      </c>
      <c r="AH458" s="364">
        <f t="shared" ca="1" si="605"/>
        <v>0</v>
      </c>
      <c r="AI458" s="364">
        <f t="shared" ca="1" si="605"/>
        <v>-0.01</v>
      </c>
      <c r="AJ458" s="364">
        <f t="shared" ca="1" si="605"/>
        <v>0.91000000000000014</v>
      </c>
      <c r="AK458" s="364">
        <f t="shared" ref="AK458:AL458" ca="1" si="607">SUM(AK459:AK468)</f>
        <v>10.559999999999999</v>
      </c>
      <c r="AL458" s="364">
        <f t="shared" ca="1" si="607"/>
        <v>1.1200000000000003</v>
      </c>
      <c r="AM458" s="364">
        <f t="shared" ca="1" si="605"/>
        <v>0.47</v>
      </c>
      <c r="AN458" s="364">
        <f t="shared" ca="1" si="605"/>
        <v>0</v>
      </c>
      <c r="AO458" s="364">
        <f t="shared" ca="1" si="605"/>
        <v>11.940000000000001</v>
      </c>
      <c r="AP458" s="364">
        <f t="shared" ca="1" si="605"/>
        <v>1.1100000000000003</v>
      </c>
      <c r="AQ458" s="365">
        <f t="shared" ca="1" si="605"/>
        <v>13.05</v>
      </c>
      <c r="AR458" s="366">
        <f t="shared" ca="1" si="605"/>
        <v>1632705671</v>
      </c>
      <c r="AS458" s="363">
        <f t="shared" ca="1" si="605"/>
        <v>1165931192</v>
      </c>
      <c r="AT458" s="363">
        <f t="shared" ca="1" si="605"/>
        <v>10928240</v>
      </c>
      <c r="AU458" s="363">
        <f t="shared" ref="AU458" ca="1" si="608">SUM(AU459:AU468)</f>
        <v>4865231</v>
      </c>
      <c r="AV458" s="363">
        <f t="shared" ca="1" si="605"/>
        <v>396080829</v>
      </c>
      <c r="AW458" s="363">
        <f t="shared" ca="1" si="605"/>
        <v>23318625</v>
      </c>
      <c r="AX458" s="363">
        <f t="shared" ca="1" si="605"/>
        <v>36446785</v>
      </c>
      <c r="AY458" s="364">
        <f t="shared" ca="1" si="605"/>
        <v>2551.2709</v>
      </c>
      <c r="AZ458" s="364">
        <f t="shared" ca="1" si="605"/>
        <v>1820.5153000000003</v>
      </c>
      <c r="BA458" s="367">
        <f t="shared" ca="1" si="605"/>
        <v>730.75559999999996</v>
      </c>
    </row>
    <row r="459" spans="1:53" customFormat="1" ht="12.75" x14ac:dyDescent="0.2">
      <c r="A459" s="748"/>
      <c r="B459" s="748"/>
      <c r="C459" s="748"/>
      <c r="D459" s="16"/>
      <c r="E459" s="12"/>
      <c r="F459" s="16"/>
      <c r="G459" s="36"/>
      <c r="H459" s="264">
        <v>3111</v>
      </c>
      <c r="I459" s="323">
        <f t="shared" ref="I459:BA459" ca="1" si="609">SUMIF($F$12:$F$455,"=3111",I$12:I$405)</f>
        <v>339948293</v>
      </c>
      <c r="J459" s="324">
        <f t="shared" ca="1" si="609"/>
        <v>247118265</v>
      </c>
      <c r="K459" s="324">
        <f t="shared" ca="1" si="609"/>
        <v>653394</v>
      </c>
      <c r="L459" s="324">
        <f t="shared" ca="1" si="609"/>
        <v>0</v>
      </c>
      <c r="M459" s="324">
        <f t="shared" ca="1" si="609"/>
        <v>83746817</v>
      </c>
      <c r="N459" s="324">
        <f t="shared" ca="1" si="609"/>
        <v>4942367</v>
      </c>
      <c r="O459" s="324">
        <f t="shared" ca="1" si="609"/>
        <v>3487450</v>
      </c>
      <c r="P459" s="325">
        <f t="shared" ca="1" si="609"/>
        <v>588.50620000000015</v>
      </c>
      <c r="Q459" s="325">
        <f t="shared" ca="1" si="609"/>
        <v>447.79150000000004</v>
      </c>
      <c r="R459" s="326">
        <f t="shared" ca="1" si="609"/>
        <v>140.71469999999999</v>
      </c>
      <c r="S459" s="327">
        <f t="shared" ca="1" si="609"/>
        <v>-42184</v>
      </c>
      <c r="T459" s="324">
        <f t="shared" ca="1" si="609"/>
        <v>-63375</v>
      </c>
      <c r="U459" s="324">
        <f t="shared" ca="1" si="609"/>
        <v>682381</v>
      </c>
      <c r="V459" s="324">
        <f t="shared" ca="1" si="609"/>
        <v>31782</v>
      </c>
      <c r="W459" s="324">
        <f t="shared" ca="1" si="609"/>
        <v>608604</v>
      </c>
      <c r="X459" s="324">
        <f t="shared" ca="1" si="609"/>
        <v>42184</v>
      </c>
      <c r="Y459" s="324">
        <f t="shared" ca="1" si="609"/>
        <v>0</v>
      </c>
      <c r="Z459" s="324">
        <f t="shared" ca="1" si="609"/>
        <v>42184</v>
      </c>
      <c r="AA459" s="324">
        <f t="shared" ca="1" si="609"/>
        <v>650788</v>
      </c>
      <c r="AB459" s="324">
        <f t="shared" ca="1" si="609"/>
        <v>219966</v>
      </c>
      <c r="AC459" s="324">
        <f t="shared" ca="1" si="609"/>
        <v>12172</v>
      </c>
      <c r="AD459" s="324">
        <f t="shared" ca="1" si="609"/>
        <v>20000</v>
      </c>
      <c r="AE459" s="324">
        <f t="shared" ca="1" si="609"/>
        <v>-15000</v>
      </c>
      <c r="AF459" s="324">
        <f t="shared" ca="1" si="609"/>
        <v>5000</v>
      </c>
      <c r="AG459" s="324">
        <f t="shared" ca="1" si="609"/>
        <v>887926</v>
      </c>
      <c r="AH459" s="325">
        <f t="shared" ca="1" si="609"/>
        <v>0</v>
      </c>
      <c r="AI459" s="325">
        <f t="shared" ca="1" si="609"/>
        <v>-0.01</v>
      </c>
      <c r="AJ459" s="325">
        <f t="shared" ca="1" si="609"/>
        <v>-7.9999999999999988E-2</v>
      </c>
      <c r="AK459" s="325">
        <f t="shared" ca="1" si="609"/>
        <v>1.4700000000000002</v>
      </c>
      <c r="AL459" s="325">
        <f t="shared" ca="1" si="609"/>
        <v>0</v>
      </c>
      <c r="AM459" s="325">
        <f t="shared" ca="1" si="609"/>
        <v>0.04</v>
      </c>
      <c r="AN459" s="325">
        <f t="shared" ca="1" si="609"/>
        <v>0</v>
      </c>
      <c r="AO459" s="325">
        <f t="shared" ca="1" si="609"/>
        <v>1.4300000000000002</v>
      </c>
      <c r="AP459" s="325">
        <f t="shared" ca="1" si="609"/>
        <v>-0.01</v>
      </c>
      <c r="AQ459" s="371">
        <f t="shared" ca="1" si="609"/>
        <v>1.4200000000000002</v>
      </c>
      <c r="AR459" s="323">
        <f t="shared" ca="1" si="609"/>
        <v>340836219</v>
      </c>
      <c r="AS459" s="324">
        <f t="shared" ca="1" si="609"/>
        <v>247726869</v>
      </c>
      <c r="AT459" s="324">
        <f t="shared" ca="1" si="609"/>
        <v>695578</v>
      </c>
      <c r="AU459" s="324">
        <f t="shared" ca="1" si="609"/>
        <v>0</v>
      </c>
      <c r="AV459" s="324">
        <f t="shared" ca="1" si="609"/>
        <v>83966783</v>
      </c>
      <c r="AW459" s="324">
        <f t="shared" ca="1" si="609"/>
        <v>4954539</v>
      </c>
      <c r="AX459" s="324">
        <f t="shared" ca="1" si="609"/>
        <v>3492450</v>
      </c>
      <c r="AY459" s="325">
        <f t="shared" ca="1" si="609"/>
        <v>589.92619999999999</v>
      </c>
      <c r="AZ459" s="325">
        <f t="shared" ca="1" si="609"/>
        <v>449.22149999999993</v>
      </c>
      <c r="BA459" s="407">
        <f t="shared" ca="1" si="609"/>
        <v>140.7047</v>
      </c>
    </row>
    <row r="460" spans="1:53" customFormat="1" ht="12.75" x14ac:dyDescent="0.2">
      <c r="A460" s="748"/>
      <c r="B460" s="748"/>
      <c r="C460" s="748"/>
      <c r="D460" s="16"/>
      <c r="E460" s="12"/>
      <c r="F460" s="16"/>
      <c r="G460" s="36"/>
      <c r="H460" s="28">
        <v>3113</v>
      </c>
      <c r="I460" s="329">
        <f t="shared" ref="I460:BA460" si="610">SUMIF($F$12:$F$455,"=3113",I$12:I$455)</f>
        <v>901414783</v>
      </c>
      <c r="J460" s="330">
        <f t="shared" si="610"/>
        <v>636682770</v>
      </c>
      <c r="K460" s="330">
        <f t="shared" si="610"/>
        <v>6692207</v>
      </c>
      <c r="L460" s="330">
        <f t="shared" si="610"/>
        <v>4722989</v>
      </c>
      <c r="M460" s="330">
        <f t="shared" si="610"/>
        <v>215839503</v>
      </c>
      <c r="N460" s="330">
        <f t="shared" si="610"/>
        <v>12733653</v>
      </c>
      <c r="O460" s="330">
        <f t="shared" si="610"/>
        <v>29466650</v>
      </c>
      <c r="P460" s="331">
        <f t="shared" si="610"/>
        <v>1261.9747000000004</v>
      </c>
      <c r="Q460" s="331">
        <f t="shared" si="610"/>
        <v>1007.9042000000001</v>
      </c>
      <c r="R460" s="332">
        <f t="shared" si="610"/>
        <v>254.07050000000007</v>
      </c>
      <c r="S460" s="333">
        <f t="shared" si="610"/>
        <v>-20000</v>
      </c>
      <c r="T460" s="330">
        <f t="shared" si="610"/>
        <v>225229</v>
      </c>
      <c r="U460" s="330">
        <f t="shared" si="610"/>
        <v>3155839</v>
      </c>
      <c r="V460" s="330">
        <f t="shared" si="610"/>
        <v>256368</v>
      </c>
      <c r="W460" s="330">
        <f t="shared" si="610"/>
        <v>3617436</v>
      </c>
      <c r="X460" s="330">
        <f t="shared" si="610"/>
        <v>20000</v>
      </c>
      <c r="Y460" s="330">
        <f t="shared" si="610"/>
        <v>0</v>
      </c>
      <c r="Z460" s="330">
        <f t="shared" si="610"/>
        <v>20000</v>
      </c>
      <c r="AA460" s="330">
        <f t="shared" si="610"/>
        <v>3637436</v>
      </c>
      <c r="AB460" s="330">
        <f t="shared" si="610"/>
        <v>1229450</v>
      </c>
      <c r="AC460" s="330">
        <f t="shared" si="610"/>
        <v>72348</v>
      </c>
      <c r="AD460" s="330">
        <f t="shared" si="610"/>
        <v>48650</v>
      </c>
      <c r="AE460" s="330">
        <f t="shared" si="610"/>
        <v>0</v>
      </c>
      <c r="AF460" s="330">
        <f t="shared" si="610"/>
        <v>48650</v>
      </c>
      <c r="AG460" s="330">
        <f t="shared" si="610"/>
        <v>4987884</v>
      </c>
      <c r="AH460" s="331">
        <f t="shared" si="610"/>
        <v>0</v>
      </c>
      <c r="AI460" s="331">
        <f t="shared" si="610"/>
        <v>0</v>
      </c>
      <c r="AJ460" s="331">
        <f t="shared" si="610"/>
        <v>0.55000000000000016</v>
      </c>
      <c r="AK460" s="331">
        <f t="shared" si="610"/>
        <v>5.4899999999999993</v>
      </c>
      <c r="AL460" s="331">
        <f t="shared" si="610"/>
        <v>0</v>
      </c>
      <c r="AM460" s="331">
        <f t="shared" si="610"/>
        <v>0.43</v>
      </c>
      <c r="AN460" s="331">
        <f t="shared" si="610"/>
        <v>0</v>
      </c>
      <c r="AO460" s="331">
        <f t="shared" si="610"/>
        <v>6.4700000000000006</v>
      </c>
      <c r="AP460" s="331">
        <f t="shared" si="610"/>
        <v>0</v>
      </c>
      <c r="AQ460" s="372">
        <f t="shared" si="610"/>
        <v>6.4700000000000006</v>
      </c>
      <c r="AR460" s="329">
        <f t="shared" si="610"/>
        <v>906402667</v>
      </c>
      <c r="AS460" s="330">
        <f t="shared" si="610"/>
        <v>640300206</v>
      </c>
      <c r="AT460" s="330">
        <f t="shared" si="610"/>
        <v>6712207</v>
      </c>
      <c r="AU460" s="330">
        <f t="shared" si="610"/>
        <v>4722989</v>
      </c>
      <c r="AV460" s="330">
        <f t="shared" si="610"/>
        <v>217068953</v>
      </c>
      <c r="AW460" s="330">
        <f t="shared" si="610"/>
        <v>12806001</v>
      </c>
      <c r="AX460" s="330">
        <f t="shared" si="610"/>
        <v>29515300</v>
      </c>
      <c r="AY460" s="331">
        <f t="shared" si="610"/>
        <v>1268.4447000000005</v>
      </c>
      <c r="AZ460" s="331">
        <f t="shared" si="610"/>
        <v>1014.3742000000001</v>
      </c>
      <c r="BA460" s="408">
        <f t="shared" si="610"/>
        <v>254.07050000000007</v>
      </c>
    </row>
    <row r="461" spans="1:53" customFormat="1" ht="12.75" x14ac:dyDescent="0.2">
      <c r="A461" s="748"/>
      <c r="B461" s="748"/>
      <c r="C461" s="748"/>
      <c r="D461" s="16"/>
      <c r="E461" s="12"/>
      <c r="F461" s="16"/>
      <c r="G461" s="36"/>
      <c r="H461" s="28">
        <v>3114</v>
      </c>
      <c r="I461" s="329">
        <f t="shared" ref="I461:BA461" si="611">SUMIF($F$12:$F$455,"=3114",I$12:I$455)</f>
        <v>47650906</v>
      </c>
      <c r="J461" s="330">
        <f t="shared" si="611"/>
        <v>34373352</v>
      </c>
      <c r="K461" s="330">
        <f t="shared" si="611"/>
        <v>275988</v>
      </c>
      <c r="L461" s="330">
        <f t="shared" si="611"/>
        <v>37503</v>
      </c>
      <c r="M461" s="330">
        <f t="shared" si="611"/>
        <v>11698800</v>
      </c>
      <c r="N461" s="330">
        <f t="shared" si="611"/>
        <v>687466</v>
      </c>
      <c r="O461" s="330">
        <f t="shared" si="611"/>
        <v>615300</v>
      </c>
      <c r="P461" s="331">
        <f t="shared" si="611"/>
        <v>68.873700000000014</v>
      </c>
      <c r="Q461" s="331">
        <f t="shared" si="611"/>
        <v>55.534199999999991</v>
      </c>
      <c r="R461" s="332">
        <f t="shared" si="611"/>
        <v>13.339499999999999</v>
      </c>
      <c r="S461" s="333">
        <f t="shared" si="611"/>
        <v>0</v>
      </c>
      <c r="T461" s="330">
        <f t="shared" si="611"/>
        <v>84901</v>
      </c>
      <c r="U461" s="330">
        <f t="shared" si="611"/>
        <v>1273700</v>
      </c>
      <c r="V461" s="330">
        <f t="shared" si="611"/>
        <v>-109479</v>
      </c>
      <c r="W461" s="330">
        <f t="shared" si="611"/>
        <v>1249122</v>
      </c>
      <c r="X461" s="330">
        <f t="shared" si="611"/>
        <v>0</v>
      </c>
      <c r="Y461" s="330">
        <f t="shared" si="611"/>
        <v>0</v>
      </c>
      <c r="Z461" s="330">
        <f t="shared" si="611"/>
        <v>0</v>
      </c>
      <c r="AA461" s="330">
        <f t="shared" si="611"/>
        <v>1249122</v>
      </c>
      <c r="AB461" s="330">
        <f t="shared" si="611"/>
        <v>422203</v>
      </c>
      <c r="AC461" s="330">
        <f t="shared" si="611"/>
        <v>24982</v>
      </c>
      <c r="AD461" s="330">
        <f t="shared" si="611"/>
        <v>2000</v>
      </c>
      <c r="AE461" s="330">
        <f t="shared" si="611"/>
        <v>148673</v>
      </c>
      <c r="AF461" s="330">
        <f t="shared" si="611"/>
        <v>150673</v>
      </c>
      <c r="AG461" s="330">
        <f t="shared" si="611"/>
        <v>1846980</v>
      </c>
      <c r="AH461" s="331">
        <f t="shared" si="611"/>
        <v>0</v>
      </c>
      <c r="AI461" s="331">
        <f t="shared" si="611"/>
        <v>0</v>
      </c>
      <c r="AJ461" s="331">
        <f t="shared" si="611"/>
        <v>0.25</v>
      </c>
      <c r="AK461" s="331">
        <f t="shared" si="611"/>
        <v>2.4500000000000002</v>
      </c>
      <c r="AL461" s="331">
        <f t="shared" si="611"/>
        <v>0</v>
      </c>
      <c r="AM461" s="331">
        <f t="shared" si="611"/>
        <v>0</v>
      </c>
      <c r="AN461" s="331">
        <f t="shared" si="611"/>
        <v>0</v>
      </c>
      <c r="AO461" s="331">
        <f t="shared" si="611"/>
        <v>2.7</v>
      </c>
      <c r="AP461" s="331">
        <f t="shared" si="611"/>
        <v>0</v>
      </c>
      <c r="AQ461" s="372">
        <f t="shared" si="611"/>
        <v>2.7</v>
      </c>
      <c r="AR461" s="329">
        <f t="shared" si="611"/>
        <v>49497886</v>
      </c>
      <c r="AS461" s="330">
        <f t="shared" si="611"/>
        <v>35622474</v>
      </c>
      <c r="AT461" s="330">
        <f t="shared" si="611"/>
        <v>275988</v>
      </c>
      <c r="AU461" s="330">
        <f t="shared" si="611"/>
        <v>37503</v>
      </c>
      <c r="AV461" s="330">
        <f t="shared" si="611"/>
        <v>12121003</v>
      </c>
      <c r="AW461" s="330">
        <f t="shared" si="611"/>
        <v>712448</v>
      </c>
      <c r="AX461" s="330">
        <f t="shared" si="611"/>
        <v>765973</v>
      </c>
      <c r="AY461" s="331">
        <f t="shared" si="611"/>
        <v>71.573700000000017</v>
      </c>
      <c r="AZ461" s="331">
        <f t="shared" si="611"/>
        <v>58.234199999999994</v>
      </c>
      <c r="BA461" s="408">
        <f t="shared" si="611"/>
        <v>13.339499999999999</v>
      </c>
    </row>
    <row r="462" spans="1:53" customFormat="1" ht="12.75" x14ac:dyDescent="0.2">
      <c r="A462" s="748"/>
      <c r="B462" s="748"/>
      <c r="C462" s="748"/>
      <c r="D462" s="16"/>
      <c r="E462" s="12"/>
      <c r="F462" s="16"/>
      <c r="G462" s="36"/>
      <c r="H462" s="28">
        <v>3117</v>
      </c>
      <c r="I462" s="329">
        <f t="shared" ref="I462:BA462" si="612">SUMIF($F$12:$F$455,"=3117",I$12:I$455)</f>
        <v>40740689</v>
      </c>
      <c r="J462" s="330">
        <f t="shared" si="612"/>
        <v>28702936</v>
      </c>
      <c r="K462" s="330">
        <f t="shared" si="612"/>
        <v>407139</v>
      </c>
      <c r="L462" s="330">
        <f t="shared" si="612"/>
        <v>104739</v>
      </c>
      <c r="M462" s="330">
        <f t="shared" si="612"/>
        <v>9803806</v>
      </c>
      <c r="N462" s="330">
        <f t="shared" si="612"/>
        <v>574058</v>
      </c>
      <c r="O462" s="330">
        <f t="shared" si="612"/>
        <v>1252750</v>
      </c>
      <c r="P462" s="331">
        <f t="shared" si="612"/>
        <v>61.697200000000002</v>
      </c>
      <c r="Q462" s="331">
        <f t="shared" si="612"/>
        <v>42.610000000000007</v>
      </c>
      <c r="R462" s="332">
        <f t="shared" si="612"/>
        <v>19.087199999999999</v>
      </c>
      <c r="S462" s="333">
        <f t="shared" si="612"/>
        <v>0</v>
      </c>
      <c r="T462" s="330">
        <f t="shared" si="612"/>
        <v>65583</v>
      </c>
      <c r="U462" s="330">
        <f t="shared" si="612"/>
        <v>349942</v>
      </c>
      <c r="V462" s="330">
        <f t="shared" si="612"/>
        <v>0</v>
      </c>
      <c r="W462" s="330">
        <f t="shared" si="612"/>
        <v>415525</v>
      </c>
      <c r="X462" s="330">
        <f t="shared" si="612"/>
        <v>0</v>
      </c>
      <c r="Y462" s="330">
        <f t="shared" si="612"/>
        <v>0</v>
      </c>
      <c r="Z462" s="330">
        <f t="shared" si="612"/>
        <v>0</v>
      </c>
      <c r="AA462" s="330">
        <f t="shared" si="612"/>
        <v>415525</v>
      </c>
      <c r="AB462" s="330">
        <f t="shared" si="612"/>
        <v>140447</v>
      </c>
      <c r="AC462" s="330">
        <f t="shared" si="612"/>
        <v>8310</v>
      </c>
      <c r="AD462" s="330">
        <f t="shared" si="612"/>
        <v>3000</v>
      </c>
      <c r="AE462" s="330">
        <f t="shared" si="612"/>
        <v>0</v>
      </c>
      <c r="AF462" s="330">
        <f t="shared" si="612"/>
        <v>3000</v>
      </c>
      <c r="AG462" s="330">
        <f t="shared" si="612"/>
        <v>567282</v>
      </c>
      <c r="AH462" s="331">
        <f t="shared" si="612"/>
        <v>0</v>
      </c>
      <c r="AI462" s="331">
        <f t="shared" si="612"/>
        <v>0</v>
      </c>
      <c r="AJ462" s="331">
        <f t="shared" si="612"/>
        <v>0.19</v>
      </c>
      <c r="AK462" s="331">
        <f t="shared" si="612"/>
        <v>0.62</v>
      </c>
      <c r="AL462" s="331">
        <f t="shared" si="612"/>
        <v>0</v>
      </c>
      <c r="AM462" s="331">
        <f t="shared" si="612"/>
        <v>0</v>
      </c>
      <c r="AN462" s="331">
        <f t="shared" si="612"/>
        <v>0</v>
      </c>
      <c r="AO462" s="331">
        <f t="shared" si="612"/>
        <v>0.80999999999999994</v>
      </c>
      <c r="AP462" s="331">
        <f t="shared" si="612"/>
        <v>0</v>
      </c>
      <c r="AQ462" s="372">
        <f t="shared" si="612"/>
        <v>0.80999999999999994</v>
      </c>
      <c r="AR462" s="329">
        <f t="shared" si="612"/>
        <v>41307971</v>
      </c>
      <c r="AS462" s="330">
        <f t="shared" si="612"/>
        <v>29118461</v>
      </c>
      <c r="AT462" s="330">
        <f t="shared" si="612"/>
        <v>407139</v>
      </c>
      <c r="AU462" s="330">
        <f t="shared" si="612"/>
        <v>104739</v>
      </c>
      <c r="AV462" s="330">
        <f t="shared" si="612"/>
        <v>9944253</v>
      </c>
      <c r="AW462" s="330">
        <f t="shared" si="612"/>
        <v>582368</v>
      </c>
      <c r="AX462" s="330">
        <f t="shared" si="612"/>
        <v>1255750</v>
      </c>
      <c r="AY462" s="331">
        <f t="shared" si="612"/>
        <v>62.507199999999997</v>
      </c>
      <c r="AZ462" s="331">
        <f t="shared" si="612"/>
        <v>43.42</v>
      </c>
      <c r="BA462" s="408">
        <f t="shared" si="612"/>
        <v>19.087199999999999</v>
      </c>
    </row>
    <row r="463" spans="1:53" customFormat="1" ht="12.75" x14ac:dyDescent="0.2">
      <c r="A463" s="748"/>
      <c r="B463" s="748"/>
      <c r="C463" s="748"/>
      <c r="D463" s="16"/>
      <c r="E463" s="12"/>
      <c r="F463" s="16"/>
      <c r="G463" s="36"/>
      <c r="H463" s="28">
        <v>3122</v>
      </c>
      <c r="I463" s="329">
        <f t="shared" ref="I463:BA463" si="613">SUMIF($F$12:$F$405,"=3122",I$12:I$405)</f>
        <v>0</v>
      </c>
      <c r="J463" s="330">
        <f t="shared" si="613"/>
        <v>0</v>
      </c>
      <c r="K463" s="330">
        <f t="shared" si="613"/>
        <v>0</v>
      </c>
      <c r="L463" s="330">
        <f t="shared" si="613"/>
        <v>0</v>
      </c>
      <c r="M463" s="330">
        <f t="shared" si="613"/>
        <v>0</v>
      </c>
      <c r="N463" s="330">
        <f t="shared" si="613"/>
        <v>0</v>
      </c>
      <c r="O463" s="330">
        <f t="shared" si="613"/>
        <v>0</v>
      </c>
      <c r="P463" s="331">
        <f t="shared" si="613"/>
        <v>0</v>
      </c>
      <c r="Q463" s="331">
        <f t="shared" si="613"/>
        <v>0</v>
      </c>
      <c r="R463" s="332">
        <f t="shared" si="613"/>
        <v>0</v>
      </c>
      <c r="S463" s="333">
        <f t="shared" si="613"/>
        <v>0</v>
      </c>
      <c r="T463" s="330">
        <f t="shared" si="613"/>
        <v>0</v>
      </c>
      <c r="U463" s="330">
        <f t="shared" si="613"/>
        <v>0</v>
      </c>
      <c r="V463" s="330">
        <f t="shared" si="613"/>
        <v>0</v>
      </c>
      <c r="W463" s="330">
        <f t="shared" si="613"/>
        <v>0</v>
      </c>
      <c r="X463" s="330">
        <f t="shared" si="613"/>
        <v>0</v>
      </c>
      <c r="Y463" s="330">
        <f t="shared" si="613"/>
        <v>0</v>
      </c>
      <c r="Z463" s="330">
        <f t="shared" si="613"/>
        <v>0</v>
      </c>
      <c r="AA463" s="330">
        <f t="shared" si="613"/>
        <v>0</v>
      </c>
      <c r="AB463" s="330">
        <f t="shared" si="613"/>
        <v>0</v>
      </c>
      <c r="AC463" s="330">
        <f t="shared" si="613"/>
        <v>0</v>
      </c>
      <c r="AD463" s="330">
        <f t="shared" si="613"/>
        <v>0</v>
      </c>
      <c r="AE463" s="330">
        <f t="shared" si="613"/>
        <v>0</v>
      </c>
      <c r="AF463" s="330">
        <f t="shared" si="613"/>
        <v>0</v>
      </c>
      <c r="AG463" s="330">
        <f t="shared" si="613"/>
        <v>0</v>
      </c>
      <c r="AH463" s="331">
        <f t="shared" si="613"/>
        <v>0</v>
      </c>
      <c r="AI463" s="331">
        <f t="shared" si="613"/>
        <v>0</v>
      </c>
      <c r="AJ463" s="331">
        <f t="shared" si="613"/>
        <v>0</v>
      </c>
      <c r="AK463" s="331">
        <f t="shared" si="613"/>
        <v>0</v>
      </c>
      <c r="AL463" s="331">
        <f t="shared" si="613"/>
        <v>0</v>
      </c>
      <c r="AM463" s="331">
        <f t="shared" si="613"/>
        <v>0</v>
      </c>
      <c r="AN463" s="331">
        <f t="shared" si="613"/>
        <v>0</v>
      </c>
      <c r="AO463" s="331">
        <f t="shared" si="613"/>
        <v>0</v>
      </c>
      <c r="AP463" s="331">
        <f t="shared" si="613"/>
        <v>0</v>
      </c>
      <c r="AQ463" s="372">
        <f t="shared" si="613"/>
        <v>0</v>
      </c>
      <c r="AR463" s="329">
        <f t="shared" si="613"/>
        <v>0</v>
      </c>
      <c r="AS463" s="330">
        <f t="shared" si="613"/>
        <v>0</v>
      </c>
      <c r="AT463" s="330">
        <f t="shared" si="613"/>
        <v>0</v>
      </c>
      <c r="AU463" s="330">
        <f t="shared" si="613"/>
        <v>0</v>
      </c>
      <c r="AV463" s="330">
        <f t="shared" si="613"/>
        <v>0</v>
      </c>
      <c r="AW463" s="330">
        <f t="shared" si="613"/>
        <v>0</v>
      </c>
      <c r="AX463" s="330">
        <f t="shared" si="613"/>
        <v>0</v>
      </c>
      <c r="AY463" s="331">
        <f t="shared" si="613"/>
        <v>0</v>
      </c>
      <c r="AZ463" s="331">
        <f t="shared" si="613"/>
        <v>0</v>
      </c>
      <c r="BA463" s="408">
        <f t="shared" si="613"/>
        <v>0</v>
      </c>
    </row>
    <row r="464" spans="1:53" customFormat="1" ht="12.75" x14ac:dyDescent="0.2">
      <c r="A464" s="748"/>
      <c r="B464" s="748"/>
      <c r="C464" s="748"/>
      <c r="D464" s="16"/>
      <c r="E464" s="12"/>
      <c r="F464" s="16"/>
      <c r="G464" s="36"/>
      <c r="H464" s="28">
        <v>3124</v>
      </c>
      <c r="I464" s="329">
        <f t="shared" ref="I464:BA464" si="614">SUMIF($F$12:$F$405,"=3124",I$12:I$405)</f>
        <v>0</v>
      </c>
      <c r="J464" s="330">
        <f t="shared" si="614"/>
        <v>0</v>
      </c>
      <c r="K464" s="330">
        <f t="shared" si="614"/>
        <v>0</v>
      </c>
      <c r="L464" s="330">
        <f t="shared" si="614"/>
        <v>0</v>
      </c>
      <c r="M464" s="330">
        <f t="shared" si="614"/>
        <v>0</v>
      </c>
      <c r="N464" s="330">
        <f t="shared" si="614"/>
        <v>0</v>
      </c>
      <c r="O464" s="330">
        <f t="shared" si="614"/>
        <v>0</v>
      </c>
      <c r="P464" s="331">
        <f t="shared" si="614"/>
        <v>0</v>
      </c>
      <c r="Q464" s="331">
        <f t="shared" si="614"/>
        <v>0</v>
      </c>
      <c r="R464" s="332">
        <f t="shared" si="614"/>
        <v>0</v>
      </c>
      <c r="S464" s="333">
        <f t="shared" si="614"/>
        <v>0</v>
      </c>
      <c r="T464" s="330">
        <f t="shared" si="614"/>
        <v>0</v>
      </c>
      <c r="U464" s="330">
        <f t="shared" si="614"/>
        <v>0</v>
      </c>
      <c r="V464" s="330">
        <f t="shared" si="614"/>
        <v>0</v>
      </c>
      <c r="W464" s="330">
        <f t="shared" si="614"/>
        <v>0</v>
      </c>
      <c r="X464" s="330">
        <f t="shared" si="614"/>
        <v>0</v>
      </c>
      <c r="Y464" s="330">
        <f t="shared" si="614"/>
        <v>0</v>
      </c>
      <c r="Z464" s="330">
        <f t="shared" si="614"/>
        <v>0</v>
      </c>
      <c r="AA464" s="330">
        <f t="shared" si="614"/>
        <v>0</v>
      </c>
      <c r="AB464" s="330">
        <f t="shared" si="614"/>
        <v>0</v>
      </c>
      <c r="AC464" s="330">
        <f t="shared" si="614"/>
        <v>0</v>
      </c>
      <c r="AD464" s="330">
        <f t="shared" si="614"/>
        <v>0</v>
      </c>
      <c r="AE464" s="330">
        <f t="shared" si="614"/>
        <v>0</v>
      </c>
      <c r="AF464" s="330">
        <f t="shared" si="614"/>
        <v>0</v>
      </c>
      <c r="AG464" s="330">
        <f t="shared" si="614"/>
        <v>0</v>
      </c>
      <c r="AH464" s="331">
        <f t="shared" si="614"/>
        <v>0</v>
      </c>
      <c r="AI464" s="331">
        <f t="shared" si="614"/>
        <v>0</v>
      </c>
      <c r="AJ464" s="331">
        <f t="shared" si="614"/>
        <v>0</v>
      </c>
      <c r="AK464" s="331">
        <f t="shared" si="614"/>
        <v>0</v>
      </c>
      <c r="AL464" s="331">
        <f t="shared" si="614"/>
        <v>0</v>
      </c>
      <c r="AM464" s="331">
        <f t="shared" si="614"/>
        <v>0</v>
      </c>
      <c r="AN464" s="331">
        <f t="shared" si="614"/>
        <v>0</v>
      </c>
      <c r="AO464" s="331">
        <f t="shared" si="614"/>
        <v>0</v>
      </c>
      <c r="AP464" s="331">
        <f t="shared" si="614"/>
        <v>0</v>
      </c>
      <c r="AQ464" s="372">
        <f t="shared" si="614"/>
        <v>0</v>
      </c>
      <c r="AR464" s="329">
        <f t="shared" si="614"/>
        <v>0</v>
      </c>
      <c r="AS464" s="330">
        <f t="shared" si="614"/>
        <v>0</v>
      </c>
      <c r="AT464" s="330">
        <f t="shared" si="614"/>
        <v>0</v>
      </c>
      <c r="AU464" s="330">
        <f t="shared" si="614"/>
        <v>0</v>
      </c>
      <c r="AV464" s="330">
        <f t="shared" si="614"/>
        <v>0</v>
      </c>
      <c r="AW464" s="330">
        <f t="shared" si="614"/>
        <v>0</v>
      </c>
      <c r="AX464" s="330">
        <f t="shared" si="614"/>
        <v>0</v>
      </c>
      <c r="AY464" s="331">
        <f t="shared" si="614"/>
        <v>0</v>
      </c>
      <c r="AZ464" s="331">
        <f t="shared" si="614"/>
        <v>0</v>
      </c>
      <c r="BA464" s="408">
        <f t="shared" si="614"/>
        <v>0</v>
      </c>
    </row>
    <row r="465" spans="1:53" customFormat="1" ht="12.75" x14ac:dyDescent="0.2">
      <c r="A465" s="748"/>
      <c r="B465" s="748"/>
      <c r="C465" s="748"/>
      <c r="D465" s="16"/>
      <c r="E465" s="12"/>
      <c r="F465" s="16"/>
      <c r="G465" s="36"/>
      <c r="H465" s="28">
        <v>3141</v>
      </c>
      <c r="I465" s="329">
        <f t="shared" ref="I465:BA465" si="615">SUMIF($F$12:$F$455,"=3141",I$12:I$455)</f>
        <v>109480434</v>
      </c>
      <c r="J465" s="330">
        <f t="shared" si="615"/>
        <v>79320033</v>
      </c>
      <c r="K465" s="330">
        <f t="shared" si="615"/>
        <v>694690</v>
      </c>
      <c r="L465" s="330">
        <f t="shared" si="615"/>
        <v>0</v>
      </c>
      <c r="M465" s="330">
        <f t="shared" si="615"/>
        <v>27044978</v>
      </c>
      <c r="N465" s="330">
        <f t="shared" si="615"/>
        <v>1586403</v>
      </c>
      <c r="O465" s="330">
        <f t="shared" si="615"/>
        <v>834330</v>
      </c>
      <c r="P465" s="331">
        <f t="shared" si="615"/>
        <v>270.3900000000001</v>
      </c>
      <c r="Q465" s="331">
        <f t="shared" si="615"/>
        <v>0</v>
      </c>
      <c r="R465" s="332">
        <f t="shared" si="615"/>
        <v>270.3900000000001</v>
      </c>
      <c r="S465" s="333">
        <f t="shared" si="615"/>
        <v>0</v>
      </c>
      <c r="T465" s="330">
        <f t="shared" si="615"/>
        <v>0</v>
      </c>
      <c r="U465" s="330">
        <f t="shared" si="615"/>
        <v>330132</v>
      </c>
      <c r="V465" s="330">
        <f t="shared" si="615"/>
        <v>0</v>
      </c>
      <c r="W465" s="330">
        <f t="shared" si="615"/>
        <v>330132</v>
      </c>
      <c r="X465" s="330">
        <f t="shared" si="615"/>
        <v>0</v>
      </c>
      <c r="Y465" s="330">
        <f t="shared" si="615"/>
        <v>0</v>
      </c>
      <c r="Z465" s="330">
        <f t="shared" si="615"/>
        <v>0</v>
      </c>
      <c r="AA465" s="330">
        <f t="shared" si="615"/>
        <v>330132</v>
      </c>
      <c r="AB465" s="330">
        <f t="shared" si="615"/>
        <v>111587</v>
      </c>
      <c r="AC465" s="330">
        <f t="shared" si="615"/>
        <v>6599</v>
      </c>
      <c r="AD465" s="330">
        <f t="shared" si="615"/>
        <v>0</v>
      </c>
      <c r="AE465" s="330">
        <f t="shared" si="615"/>
        <v>0</v>
      </c>
      <c r="AF465" s="330">
        <f t="shared" si="615"/>
        <v>0</v>
      </c>
      <c r="AG465" s="330">
        <f t="shared" si="615"/>
        <v>448318</v>
      </c>
      <c r="AH465" s="331">
        <f t="shared" si="615"/>
        <v>0</v>
      </c>
      <c r="AI465" s="331">
        <f t="shared" si="615"/>
        <v>0</v>
      </c>
      <c r="AJ465" s="331">
        <f t="shared" si="615"/>
        <v>0</v>
      </c>
      <c r="AK465" s="331">
        <f t="shared" si="615"/>
        <v>0</v>
      </c>
      <c r="AL465" s="331">
        <f t="shared" si="615"/>
        <v>1.1200000000000003</v>
      </c>
      <c r="AM465" s="331">
        <f t="shared" si="615"/>
        <v>0</v>
      </c>
      <c r="AN465" s="331">
        <f t="shared" si="615"/>
        <v>0</v>
      </c>
      <c r="AO465" s="331">
        <f t="shared" si="615"/>
        <v>0</v>
      </c>
      <c r="AP465" s="331">
        <f t="shared" si="615"/>
        <v>1.1200000000000003</v>
      </c>
      <c r="AQ465" s="372">
        <f t="shared" si="615"/>
        <v>1.1200000000000003</v>
      </c>
      <c r="AR465" s="329">
        <f t="shared" si="615"/>
        <v>109928752</v>
      </c>
      <c r="AS465" s="330">
        <f t="shared" si="615"/>
        <v>79650165</v>
      </c>
      <c r="AT465" s="330">
        <f t="shared" si="615"/>
        <v>694690</v>
      </c>
      <c r="AU465" s="330">
        <f t="shared" si="615"/>
        <v>0</v>
      </c>
      <c r="AV465" s="330">
        <f t="shared" si="615"/>
        <v>27156565</v>
      </c>
      <c r="AW465" s="330">
        <f t="shared" si="615"/>
        <v>1593002</v>
      </c>
      <c r="AX465" s="330">
        <f t="shared" si="615"/>
        <v>834330</v>
      </c>
      <c r="AY465" s="331">
        <f t="shared" si="615"/>
        <v>271.51</v>
      </c>
      <c r="AZ465" s="331">
        <f t="shared" si="615"/>
        <v>0</v>
      </c>
      <c r="BA465" s="408">
        <f t="shared" si="615"/>
        <v>271.51</v>
      </c>
    </row>
    <row r="466" spans="1:53" customFormat="1" ht="12.75" x14ac:dyDescent="0.2">
      <c r="A466" s="748"/>
      <c r="B466" s="748"/>
      <c r="C466" s="748"/>
      <c r="D466" s="16"/>
      <c r="E466" s="12"/>
      <c r="F466" s="16"/>
      <c r="G466" s="36"/>
      <c r="H466" s="28">
        <v>3143</v>
      </c>
      <c r="I466" s="329">
        <f t="shared" ref="I466:BA466" si="616">SUMIF($F$12:$F$455,"=3143",I$12:I$455)</f>
        <v>93260793</v>
      </c>
      <c r="J466" s="330">
        <f t="shared" si="616"/>
        <v>68324533</v>
      </c>
      <c r="K466" s="330">
        <f t="shared" si="616"/>
        <v>254800</v>
      </c>
      <c r="L466" s="330">
        <f t="shared" si="616"/>
        <v>0</v>
      </c>
      <c r="M466" s="330">
        <f t="shared" si="616"/>
        <v>23179814</v>
      </c>
      <c r="N466" s="330">
        <f t="shared" si="616"/>
        <v>1366496</v>
      </c>
      <c r="O466" s="330">
        <f t="shared" si="616"/>
        <v>135150</v>
      </c>
      <c r="P466" s="331">
        <f t="shared" si="616"/>
        <v>154.28380000000004</v>
      </c>
      <c r="Q466" s="331">
        <f t="shared" si="616"/>
        <v>144.87379999999996</v>
      </c>
      <c r="R466" s="332">
        <f t="shared" si="616"/>
        <v>9.41</v>
      </c>
      <c r="S466" s="333">
        <f t="shared" si="616"/>
        <v>0</v>
      </c>
      <c r="T466" s="330">
        <f t="shared" si="616"/>
        <v>0</v>
      </c>
      <c r="U466" s="330">
        <f t="shared" si="616"/>
        <v>225588</v>
      </c>
      <c r="V466" s="330">
        <f t="shared" si="616"/>
        <v>0</v>
      </c>
      <c r="W466" s="330">
        <f t="shared" si="616"/>
        <v>225588</v>
      </c>
      <c r="X466" s="330">
        <f t="shared" si="616"/>
        <v>0</v>
      </c>
      <c r="Y466" s="330">
        <f t="shared" si="616"/>
        <v>0</v>
      </c>
      <c r="Z466" s="330">
        <f t="shared" si="616"/>
        <v>0</v>
      </c>
      <c r="AA466" s="330">
        <f t="shared" si="616"/>
        <v>225588</v>
      </c>
      <c r="AB466" s="330">
        <f t="shared" si="616"/>
        <v>76248</v>
      </c>
      <c r="AC466" s="330">
        <f t="shared" si="616"/>
        <v>4512</v>
      </c>
      <c r="AD466" s="330">
        <f t="shared" si="616"/>
        <v>0</v>
      </c>
      <c r="AE466" s="330">
        <f t="shared" si="616"/>
        <v>0</v>
      </c>
      <c r="AF466" s="330">
        <f t="shared" si="616"/>
        <v>0</v>
      </c>
      <c r="AG466" s="330">
        <f t="shared" si="616"/>
        <v>306348</v>
      </c>
      <c r="AH466" s="331">
        <f t="shared" si="616"/>
        <v>0</v>
      </c>
      <c r="AI466" s="331">
        <f t="shared" si="616"/>
        <v>0</v>
      </c>
      <c r="AJ466" s="331">
        <f t="shared" si="616"/>
        <v>0</v>
      </c>
      <c r="AK466" s="331">
        <f t="shared" si="616"/>
        <v>0.52999999999999992</v>
      </c>
      <c r="AL466" s="331">
        <f t="shared" si="616"/>
        <v>0</v>
      </c>
      <c r="AM466" s="331">
        <f t="shared" si="616"/>
        <v>0</v>
      </c>
      <c r="AN466" s="331">
        <f t="shared" si="616"/>
        <v>0</v>
      </c>
      <c r="AO466" s="331">
        <f t="shared" si="616"/>
        <v>0.52999999999999992</v>
      </c>
      <c r="AP466" s="331">
        <f t="shared" si="616"/>
        <v>0</v>
      </c>
      <c r="AQ466" s="372">
        <f t="shared" si="616"/>
        <v>0.52999999999999992</v>
      </c>
      <c r="AR466" s="329">
        <f t="shared" si="616"/>
        <v>93567141</v>
      </c>
      <c r="AS466" s="330">
        <f t="shared" si="616"/>
        <v>68550121</v>
      </c>
      <c r="AT466" s="330">
        <f t="shared" si="616"/>
        <v>254800</v>
      </c>
      <c r="AU466" s="330">
        <f t="shared" si="616"/>
        <v>0</v>
      </c>
      <c r="AV466" s="330">
        <f t="shared" si="616"/>
        <v>23256062</v>
      </c>
      <c r="AW466" s="330">
        <f t="shared" si="616"/>
        <v>1371008</v>
      </c>
      <c r="AX466" s="330">
        <f t="shared" si="616"/>
        <v>135150</v>
      </c>
      <c r="AY466" s="331">
        <f t="shared" si="616"/>
        <v>154.81380000000004</v>
      </c>
      <c r="AZ466" s="331">
        <f t="shared" si="616"/>
        <v>145.40379999999999</v>
      </c>
      <c r="BA466" s="408">
        <f t="shared" si="616"/>
        <v>9.41</v>
      </c>
    </row>
    <row r="467" spans="1:53" customFormat="1" ht="12.75" x14ac:dyDescent="0.2">
      <c r="A467" s="748"/>
      <c r="B467" s="748"/>
      <c r="C467" s="748"/>
      <c r="D467" s="16"/>
      <c r="E467" s="12"/>
      <c r="F467" s="16"/>
      <c r="G467" s="36"/>
      <c r="H467" s="28">
        <v>3231</v>
      </c>
      <c r="I467" s="329">
        <f t="shared" ref="I467:BA467" si="617">SUMIF($F$12:$F$455,"=3231",I$12:I$455)</f>
        <v>74807732</v>
      </c>
      <c r="J467" s="330">
        <f t="shared" si="617"/>
        <v>54439658</v>
      </c>
      <c r="K467" s="330">
        <f t="shared" si="617"/>
        <v>494838</v>
      </c>
      <c r="L467" s="330">
        <f t="shared" si="617"/>
        <v>0</v>
      </c>
      <c r="M467" s="330">
        <f t="shared" si="617"/>
        <v>18539522</v>
      </c>
      <c r="N467" s="330">
        <f t="shared" si="617"/>
        <v>1088794</v>
      </c>
      <c r="O467" s="330">
        <f t="shared" si="617"/>
        <v>244920</v>
      </c>
      <c r="P467" s="331">
        <f t="shared" si="617"/>
        <v>106.83529999999999</v>
      </c>
      <c r="Q467" s="331">
        <f t="shared" si="617"/>
        <v>95.11160000000001</v>
      </c>
      <c r="R467" s="332">
        <f t="shared" si="617"/>
        <v>11.723699999999999</v>
      </c>
      <c r="S467" s="333">
        <f t="shared" si="617"/>
        <v>-20000</v>
      </c>
      <c r="T467" s="330">
        <f t="shared" si="617"/>
        <v>0</v>
      </c>
      <c r="U467" s="330">
        <f t="shared" si="617"/>
        <v>0</v>
      </c>
      <c r="V467" s="330">
        <f t="shared" si="617"/>
        <v>0</v>
      </c>
      <c r="W467" s="330">
        <f t="shared" si="617"/>
        <v>-20000</v>
      </c>
      <c r="X467" s="330">
        <f t="shared" si="617"/>
        <v>20000</v>
      </c>
      <c r="Y467" s="330">
        <f t="shared" si="617"/>
        <v>0</v>
      </c>
      <c r="Z467" s="330">
        <f t="shared" si="617"/>
        <v>20000</v>
      </c>
      <c r="AA467" s="330">
        <f t="shared" si="617"/>
        <v>0</v>
      </c>
      <c r="AB467" s="330">
        <f t="shared" si="617"/>
        <v>0</v>
      </c>
      <c r="AC467" s="330">
        <f t="shared" si="617"/>
        <v>-400</v>
      </c>
      <c r="AD467" s="330">
        <f t="shared" si="617"/>
        <v>0</v>
      </c>
      <c r="AE467" s="330">
        <f t="shared" si="617"/>
        <v>0</v>
      </c>
      <c r="AF467" s="330">
        <f t="shared" si="617"/>
        <v>0</v>
      </c>
      <c r="AG467" s="330">
        <f t="shared" si="617"/>
        <v>-400</v>
      </c>
      <c r="AH467" s="331">
        <f t="shared" si="617"/>
        <v>0</v>
      </c>
      <c r="AI467" s="331">
        <f t="shared" si="617"/>
        <v>0</v>
      </c>
      <c r="AJ467" s="331">
        <f t="shared" si="617"/>
        <v>0</v>
      </c>
      <c r="AK467" s="331">
        <f t="shared" si="617"/>
        <v>0</v>
      </c>
      <c r="AL467" s="331">
        <f t="shared" si="617"/>
        <v>0</v>
      </c>
      <c r="AM467" s="331">
        <f t="shared" si="617"/>
        <v>0</v>
      </c>
      <c r="AN467" s="331">
        <f t="shared" si="617"/>
        <v>0</v>
      </c>
      <c r="AO467" s="331">
        <f t="shared" si="617"/>
        <v>0</v>
      </c>
      <c r="AP467" s="331">
        <f t="shared" si="617"/>
        <v>0</v>
      </c>
      <c r="AQ467" s="372">
        <f t="shared" si="617"/>
        <v>0</v>
      </c>
      <c r="AR467" s="329">
        <f t="shared" si="617"/>
        <v>74807332</v>
      </c>
      <c r="AS467" s="330">
        <f t="shared" si="617"/>
        <v>54419658</v>
      </c>
      <c r="AT467" s="330">
        <f t="shared" si="617"/>
        <v>514838</v>
      </c>
      <c r="AU467" s="330">
        <f t="shared" si="617"/>
        <v>0</v>
      </c>
      <c r="AV467" s="330">
        <f t="shared" si="617"/>
        <v>18539522</v>
      </c>
      <c r="AW467" s="330">
        <f t="shared" si="617"/>
        <v>1088394</v>
      </c>
      <c r="AX467" s="330">
        <f t="shared" si="617"/>
        <v>244920</v>
      </c>
      <c r="AY467" s="331">
        <f t="shared" si="617"/>
        <v>106.83529999999999</v>
      </c>
      <c r="AZ467" s="331">
        <f t="shared" si="617"/>
        <v>95.11160000000001</v>
      </c>
      <c r="BA467" s="408">
        <f t="shared" si="617"/>
        <v>11.723699999999999</v>
      </c>
    </row>
    <row r="468" spans="1:53" customFormat="1" ht="13.5" thickBot="1" x14ac:dyDescent="0.25">
      <c r="A468" s="748"/>
      <c r="B468" s="748"/>
      <c r="C468" s="748"/>
      <c r="D468" s="16"/>
      <c r="E468" s="12"/>
      <c r="F468" s="16"/>
      <c r="G468" s="36"/>
      <c r="H468" s="256">
        <v>3233</v>
      </c>
      <c r="I468" s="335">
        <f t="shared" ref="I468:BA468" si="618">SUMIF($F$12:$F$455,"=3233",I$12:I$455)</f>
        <v>16357703</v>
      </c>
      <c r="J468" s="336">
        <f t="shared" si="618"/>
        <v>10543238</v>
      </c>
      <c r="K468" s="336">
        <f t="shared" si="618"/>
        <v>1373000</v>
      </c>
      <c r="L468" s="336">
        <f t="shared" si="618"/>
        <v>0</v>
      </c>
      <c r="M468" s="336">
        <f t="shared" si="618"/>
        <v>4027688</v>
      </c>
      <c r="N468" s="336">
        <f t="shared" si="618"/>
        <v>210865</v>
      </c>
      <c r="O468" s="336">
        <f t="shared" si="618"/>
        <v>202912</v>
      </c>
      <c r="P468" s="337">
        <f t="shared" si="618"/>
        <v>25.659999999999997</v>
      </c>
      <c r="Q468" s="337">
        <f t="shared" si="618"/>
        <v>14.75</v>
      </c>
      <c r="R468" s="338">
        <f t="shared" si="618"/>
        <v>10.91</v>
      </c>
      <c r="S468" s="339">
        <f t="shared" si="618"/>
        <v>0</v>
      </c>
      <c r="T468" s="336">
        <f t="shared" si="618"/>
        <v>0</v>
      </c>
      <c r="U468" s="336">
        <f t="shared" si="618"/>
        <v>0</v>
      </c>
      <c r="V468" s="336">
        <f t="shared" si="618"/>
        <v>0</v>
      </c>
      <c r="W468" s="336">
        <f t="shared" si="618"/>
        <v>0</v>
      </c>
      <c r="X468" s="336">
        <f t="shared" si="618"/>
        <v>0</v>
      </c>
      <c r="Y468" s="336">
        <f t="shared" si="618"/>
        <v>0</v>
      </c>
      <c r="Z468" s="336">
        <f t="shared" si="618"/>
        <v>0</v>
      </c>
      <c r="AA468" s="336">
        <f t="shared" si="618"/>
        <v>0</v>
      </c>
      <c r="AB468" s="336">
        <f t="shared" si="618"/>
        <v>0</v>
      </c>
      <c r="AC468" s="336">
        <f t="shared" si="618"/>
        <v>0</v>
      </c>
      <c r="AD468" s="336">
        <f t="shared" si="618"/>
        <v>0</v>
      </c>
      <c r="AE468" s="336">
        <f t="shared" si="618"/>
        <v>0</v>
      </c>
      <c r="AF468" s="336">
        <f t="shared" si="618"/>
        <v>0</v>
      </c>
      <c r="AG468" s="336">
        <f t="shared" si="618"/>
        <v>0</v>
      </c>
      <c r="AH468" s="337">
        <f t="shared" si="618"/>
        <v>0</v>
      </c>
      <c r="AI468" s="337">
        <f t="shared" si="618"/>
        <v>0</v>
      </c>
      <c r="AJ468" s="337">
        <f t="shared" si="618"/>
        <v>0</v>
      </c>
      <c r="AK468" s="337">
        <f t="shared" si="618"/>
        <v>0</v>
      </c>
      <c r="AL468" s="337">
        <f t="shared" si="618"/>
        <v>0</v>
      </c>
      <c r="AM468" s="337">
        <f t="shared" si="618"/>
        <v>0</v>
      </c>
      <c r="AN468" s="337">
        <f t="shared" si="618"/>
        <v>0</v>
      </c>
      <c r="AO468" s="337">
        <f t="shared" si="618"/>
        <v>0</v>
      </c>
      <c r="AP468" s="337">
        <f t="shared" si="618"/>
        <v>0</v>
      </c>
      <c r="AQ468" s="373">
        <f t="shared" si="618"/>
        <v>0</v>
      </c>
      <c r="AR468" s="335">
        <f t="shared" si="618"/>
        <v>16357703</v>
      </c>
      <c r="AS468" s="336">
        <f t="shared" si="618"/>
        <v>10543238</v>
      </c>
      <c r="AT468" s="336">
        <f t="shared" si="618"/>
        <v>1373000</v>
      </c>
      <c r="AU468" s="336">
        <f t="shared" si="618"/>
        <v>0</v>
      </c>
      <c r="AV468" s="336">
        <f t="shared" si="618"/>
        <v>4027688</v>
      </c>
      <c r="AW468" s="336">
        <f t="shared" si="618"/>
        <v>210865</v>
      </c>
      <c r="AX468" s="336">
        <f t="shared" si="618"/>
        <v>202912</v>
      </c>
      <c r="AY468" s="337">
        <f t="shared" si="618"/>
        <v>25.659999999999997</v>
      </c>
      <c r="AZ468" s="337">
        <f t="shared" si="618"/>
        <v>14.75</v>
      </c>
      <c r="BA468" s="409">
        <f t="shared" si="618"/>
        <v>10.91</v>
      </c>
    </row>
    <row r="471" spans="1:53" x14ac:dyDescent="0.2">
      <c r="I471" s="200"/>
      <c r="J471" s="200"/>
      <c r="K471" s="200"/>
      <c r="L471" s="200"/>
      <c r="M471" s="200"/>
      <c r="N471" s="200"/>
      <c r="O471" s="200"/>
      <c r="P471" s="200"/>
    </row>
    <row r="472" spans="1:53" x14ac:dyDescent="0.2">
      <c r="J472" s="196"/>
      <c r="K472" s="196"/>
      <c r="L472" s="196"/>
      <c r="M472" s="196"/>
      <c r="N472" s="196"/>
      <c r="O472" s="196"/>
      <c r="P472" s="196"/>
    </row>
    <row r="473" spans="1:53" x14ac:dyDescent="0.2">
      <c r="I473" s="200"/>
      <c r="J473" s="200"/>
      <c r="K473" s="200"/>
      <c r="L473" s="200"/>
      <c r="M473" s="200"/>
      <c r="N473" s="200"/>
      <c r="O473" s="200"/>
    </row>
    <row r="474" spans="1:53" s="200" customFormat="1" x14ac:dyDescent="0.2">
      <c r="B474" s="194"/>
      <c r="C474" s="194"/>
      <c r="D474" s="194"/>
      <c r="G474" s="196"/>
      <c r="P474" s="197"/>
      <c r="Q474" s="516"/>
      <c r="R474" s="516"/>
      <c r="S474" s="196"/>
      <c r="T474" s="196"/>
      <c r="U474" s="196"/>
      <c r="V474" s="196"/>
      <c r="W474" s="196"/>
      <c r="X474" s="196"/>
      <c r="Y474" s="196"/>
      <c r="Z474" s="196"/>
      <c r="AA474" s="196"/>
      <c r="AB474" s="196"/>
      <c r="AC474" s="196"/>
      <c r="AD474" s="196"/>
      <c r="AE474" s="196"/>
      <c r="AF474" s="196"/>
      <c r="AG474" s="196"/>
      <c r="AH474" s="197"/>
      <c r="AI474" s="197"/>
      <c r="AJ474" s="197"/>
      <c r="AK474" s="197"/>
      <c r="AL474" s="197"/>
      <c r="AM474" s="197"/>
      <c r="AN474" s="197"/>
      <c r="AO474" s="197"/>
      <c r="AP474" s="197"/>
      <c r="AQ474" s="197"/>
      <c r="AR474" s="196"/>
      <c r="AS474" s="196"/>
      <c r="AT474" s="196"/>
      <c r="AU474" s="196"/>
      <c r="AV474" s="196"/>
      <c r="AW474" s="196"/>
      <c r="AX474" s="196"/>
      <c r="AY474" s="197"/>
      <c r="AZ474" s="197"/>
    </row>
    <row r="476" spans="1:53" s="200" customFormat="1" x14ac:dyDescent="0.2">
      <c r="B476" s="194"/>
      <c r="C476" s="194"/>
      <c r="D476" s="194"/>
      <c r="G476" s="196"/>
      <c r="I476" s="196"/>
      <c r="J476" s="515"/>
      <c r="K476" s="515"/>
      <c r="L476" s="515"/>
      <c r="M476" s="515"/>
      <c r="N476" s="515"/>
      <c r="O476" s="515"/>
      <c r="P476" s="197"/>
      <c r="Q476" s="516"/>
      <c r="R476" s="516"/>
      <c r="S476" s="196"/>
      <c r="T476" s="196"/>
      <c r="U476" s="196"/>
      <c r="V476" s="196"/>
      <c r="W476" s="196"/>
      <c r="X476" s="196"/>
      <c r="Y476" s="196"/>
      <c r="Z476" s="196"/>
      <c r="AA476" s="196"/>
      <c r="AB476" s="196"/>
      <c r="AC476" s="196"/>
      <c r="AD476" s="196"/>
      <c r="AE476" s="196"/>
      <c r="AF476" s="196"/>
      <c r="AG476" s="196"/>
      <c r="AH476" s="197"/>
      <c r="AI476" s="197"/>
      <c r="AJ476" s="197"/>
      <c r="AK476" s="197"/>
      <c r="AL476" s="197"/>
      <c r="AM476" s="197"/>
      <c r="AN476" s="197"/>
      <c r="AO476" s="197"/>
      <c r="AP476" s="197"/>
      <c r="AQ476" s="197"/>
      <c r="AR476" s="196"/>
      <c r="AS476" s="196"/>
      <c r="AT476" s="196"/>
      <c r="AU476" s="196"/>
      <c r="AV476" s="196"/>
      <c r="AW476" s="196"/>
      <c r="AX476" s="196"/>
      <c r="AY476" s="197"/>
      <c r="AZ476" s="197"/>
    </row>
    <row r="477" spans="1:53" s="200" customFormat="1" x14ac:dyDescent="0.2">
      <c r="B477" s="194"/>
      <c r="C477" s="194"/>
      <c r="D477" s="194"/>
      <c r="G477" s="196"/>
      <c r="I477" s="196"/>
      <c r="J477" s="515"/>
      <c r="K477" s="515"/>
      <c r="L477" s="515"/>
      <c r="M477" s="515"/>
      <c r="N477" s="515"/>
      <c r="O477" s="515"/>
      <c r="P477" s="197"/>
      <c r="Q477" s="516"/>
      <c r="R477" s="516"/>
      <c r="S477" s="196"/>
      <c r="T477" s="196"/>
      <c r="U477" s="196"/>
      <c r="V477" s="196"/>
      <c r="W477" s="196"/>
      <c r="X477" s="196"/>
      <c r="Y477" s="196"/>
      <c r="Z477" s="196"/>
      <c r="AA477" s="196"/>
      <c r="AB477" s="196"/>
      <c r="AC477" s="196"/>
      <c r="AD477" s="196"/>
      <c r="AE477" s="196"/>
      <c r="AF477" s="196"/>
      <c r="AG477" s="196"/>
      <c r="AH477" s="197"/>
      <c r="AI477" s="197"/>
      <c r="AJ477" s="197"/>
      <c r="AK477" s="197"/>
      <c r="AL477" s="197"/>
      <c r="AM477" s="197"/>
      <c r="AN477" s="197"/>
      <c r="AO477" s="197"/>
      <c r="AP477" s="197"/>
      <c r="AQ477" s="197"/>
      <c r="AR477" s="196"/>
      <c r="AS477" s="196"/>
      <c r="AT477" s="196"/>
      <c r="AU477" s="196"/>
      <c r="AV477" s="196"/>
      <c r="AW477" s="196"/>
      <c r="AX477" s="196"/>
      <c r="AY477" s="197"/>
      <c r="AZ477" s="197"/>
    </row>
    <row r="478" spans="1:53" s="196" customFormat="1" x14ac:dyDescent="0.2">
      <c r="A478" s="200"/>
      <c r="B478" s="194"/>
      <c r="C478" s="194"/>
      <c r="D478" s="194"/>
      <c r="E478" s="200"/>
      <c r="F478" s="200"/>
      <c r="H478" s="200"/>
      <c r="J478" s="515"/>
      <c r="K478" s="515"/>
      <c r="L478" s="515"/>
      <c r="M478" s="515"/>
      <c r="N478" s="515"/>
      <c r="O478" s="515"/>
      <c r="P478" s="197"/>
      <c r="Q478" s="516"/>
      <c r="R478" s="516"/>
      <c r="AH478" s="197"/>
      <c r="AI478" s="197"/>
      <c r="AJ478" s="197"/>
      <c r="AK478" s="197"/>
      <c r="AL478" s="197"/>
      <c r="AM478" s="197"/>
      <c r="AN478" s="197"/>
      <c r="AO478" s="197"/>
      <c r="AP478" s="197"/>
      <c r="AQ478" s="197"/>
      <c r="AY478" s="197"/>
      <c r="AZ478" s="197"/>
    </row>
    <row r="479" spans="1:53" s="196" customFormat="1" x14ac:dyDescent="0.2">
      <c r="A479" s="200"/>
      <c r="B479" s="194"/>
      <c r="C479" s="194"/>
      <c r="D479" s="194"/>
      <c r="E479" s="200"/>
      <c r="F479" s="200"/>
      <c r="H479" s="200"/>
      <c r="J479" s="515"/>
      <c r="K479" s="515"/>
      <c r="L479" s="515"/>
      <c r="M479" s="515"/>
      <c r="N479" s="515"/>
      <c r="O479" s="515"/>
      <c r="P479" s="197"/>
      <c r="Q479" s="516"/>
      <c r="R479" s="516"/>
      <c r="AH479" s="197"/>
      <c r="AI479" s="197"/>
      <c r="AJ479" s="197"/>
      <c r="AK479" s="197"/>
      <c r="AL479" s="197"/>
      <c r="AM479" s="197"/>
      <c r="AN479" s="197"/>
      <c r="AO479" s="197"/>
      <c r="AP479" s="197"/>
      <c r="AQ479" s="197"/>
      <c r="AY479" s="197"/>
      <c r="AZ479" s="197"/>
    </row>
    <row r="480" spans="1:53" s="196" customFormat="1" x14ac:dyDescent="0.2">
      <c r="A480" s="200"/>
      <c r="B480" s="194"/>
      <c r="C480" s="194"/>
      <c r="D480" s="194"/>
      <c r="E480" s="200"/>
      <c r="F480" s="200"/>
      <c r="H480" s="200"/>
      <c r="J480" s="515"/>
      <c r="K480" s="515"/>
      <c r="L480" s="515"/>
      <c r="M480" s="515"/>
      <c r="N480" s="515"/>
      <c r="O480" s="515"/>
      <c r="P480" s="197"/>
      <c r="Q480" s="516"/>
      <c r="R480" s="516"/>
      <c r="AH480" s="197"/>
      <c r="AI480" s="197"/>
      <c r="AJ480" s="197"/>
      <c r="AK480" s="197"/>
      <c r="AL480" s="197"/>
      <c r="AM480" s="197"/>
      <c r="AN480" s="197"/>
      <c r="AO480" s="197"/>
      <c r="AP480" s="197"/>
      <c r="AQ480" s="197"/>
      <c r="AY480" s="197"/>
      <c r="AZ480" s="197"/>
    </row>
    <row r="481" spans="1:52" s="196" customFormat="1" x14ac:dyDescent="0.2">
      <c r="A481" s="200"/>
      <c r="B481" s="194"/>
      <c r="C481" s="194"/>
      <c r="D481" s="194"/>
      <c r="E481" s="200"/>
      <c r="F481" s="200"/>
      <c r="H481" s="200"/>
      <c r="J481" s="515"/>
      <c r="K481" s="515"/>
      <c r="L481" s="515"/>
      <c r="M481" s="515"/>
      <c r="N481" s="515"/>
      <c r="O481" s="515"/>
      <c r="P481" s="197"/>
      <c r="Q481" s="516"/>
      <c r="R481" s="516"/>
      <c r="AH481" s="197"/>
      <c r="AI481" s="197"/>
      <c r="AJ481" s="197"/>
      <c r="AK481" s="197"/>
      <c r="AL481" s="197"/>
      <c r="AM481" s="197"/>
      <c r="AN481" s="197"/>
      <c r="AO481" s="197"/>
      <c r="AP481" s="197"/>
      <c r="AQ481" s="197"/>
      <c r="AY481" s="197"/>
      <c r="AZ481" s="197"/>
    </row>
    <row r="484" spans="1:52" s="196" customFormat="1" ht="15" customHeight="1" x14ac:dyDescent="0.2">
      <c r="A484" s="200"/>
      <c r="B484" s="194"/>
      <c r="C484" s="194"/>
      <c r="D484" s="194"/>
      <c r="E484" s="200"/>
      <c r="F484" s="614"/>
      <c r="G484" s="200"/>
      <c r="H484" s="200"/>
      <c r="P484" s="197"/>
      <c r="Q484" s="197"/>
      <c r="R484" s="197"/>
      <c r="AH484" s="197"/>
      <c r="AI484" s="197"/>
      <c r="AJ484" s="197"/>
      <c r="AK484" s="197"/>
      <c r="AL484" s="197"/>
      <c r="AM484" s="197"/>
      <c r="AN484" s="197"/>
      <c r="AO484" s="197"/>
      <c r="AP484" s="197"/>
      <c r="AQ484" s="197"/>
      <c r="AY484" s="197"/>
      <c r="AZ484" s="197"/>
    </row>
    <row r="485" spans="1:52" s="196" customFormat="1" ht="15" customHeight="1" x14ac:dyDescent="0.2">
      <c r="A485" s="200"/>
      <c r="B485" s="194"/>
      <c r="C485" s="194"/>
      <c r="D485" s="194"/>
      <c r="E485" s="200"/>
      <c r="F485" s="614"/>
      <c r="G485" s="200"/>
      <c r="H485" s="200"/>
      <c r="P485" s="197"/>
      <c r="Q485" s="197"/>
      <c r="R485" s="197"/>
      <c r="AH485" s="197"/>
      <c r="AI485" s="197"/>
      <c r="AJ485" s="197"/>
      <c r="AK485" s="197"/>
      <c r="AL485" s="197"/>
      <c r="AM485" s="197"/>
      <c r="AN485" s="197"/>
      <c r="AO485" s="197"/>
      <c r="AP485" s="197"/>
      <c r="AQ485" s="197"/>
      <c r="AY485" s="197"/>
      <c r="AZ485" s="197"/>
    </row>
    <row r="486" spans="1:52" s="196" customFormat="1" ht="15" customHeight="1" x14ac:dyDescent="0.2">
      <c r="A486" s="200"/>
      <c r="B486" s="194"/>
      <c r="C486" s="194"/>
      <c r="D486" s="194"/>
      <c r="E486" s="200"/>
      <c r="F486" s="614"/>
      <c r="G486" s="200"/>
      <c r="H486" s="200"/>
      <c r="P486" s="197"/>
      <c r="Q486" s="197"/>
      <c r="R486" s="197"/>
      <c r="AH486" s="197"/>
      <c r="AI486" s="197"/>
      <c r="AJ486" s="197"/>
      <c r="AK486" s="197"/>
      <c r="AL486" s="197"/>
      <c r="AM486" s="197"/>
      <c r="AN486" s="197"/>
      <c r="AO486" s="197"/>
      <c r="AP486" s="197"/>
      <c r="AQ486" s="197"/>
      <c r="AY486" s="197"/>
      <c r="AZ486" s="197"/>
    </row>
    <row r="487" spans="1:52" s="196" customFormat="1" ht="15" customHeight="1" x14ac:dyDescent="0.2">
      <c r="A487" s="200"/>
      <c r="B487" s="194"/>
      <c r="C487" s="194"/>
      <c r="D487" s="194"/>
      <c r="E487" s="200"/>
      <c r="F487" s="614"/>
      <c r="G487" s="200"/>
      <c r="H487" s="200"/>
      <c r="P487" s="197"/>
      <c r="Q487" s="197"/>
      <c r="R487" s="197"/>
      <c r="AH487" s="197"/>
      <c r="AI487" s="197"/>
      <c r="AJ487" s="197"/>
      <c r="AK487" s="197"/>
      <c r="AL487" s="197"/>
      <c r="AM487" s="197"/>
      <c r="AN487" s="197"/>
      <c r="AO487" s="197"/>
      <c r="AP487" s="197"/>
      <c r="AQ487" s="197"/>
      <c r="AY487" s="197"/>
      <c r="AZ487" s="197"/>
    </row>
    <row r="488" spans="1:52" s="196" customFormat="1" ht="15" customHeight="1" x14ac:dyDescent="0.2">
      <c r="A488" s="200"/>
      <c r="B488" s="194"/>
      <c r="C488" s="194"/>
      <c r="D488" s="194"/>
      <c r="E488" s="200"/>
      <c r="F488" s="614"/>
      <c r="G488" s="200"/>
      <c r="H488" s="200"/>
      <c r="P488" s="197"/>
      <c r="Q488" s="197"/>
      <c r="R488" s="197"/>
      <c r="AH488" s="197"/>
      <c r="AI488" s="197"/>
      <c r="AJ488" s="197"/>
      <c r="AK488" s="197"/>
      <c r="AL488" s="197"/>
      <c r="AM488" s="197"/>
      <c r="AN488" s="197"/>
      <c r="AO488" s="197"/>
      <c r="AP488" s="197"/>
      <c r="AQ488" s="197"/>
      <c r="AY488" s="197"/>
      <c r="AZ488" s="197"/>
    </row>
    <row r="489" spans="1:52" s="196" customFormat="1" ht="15" customHeight="1" x14ac:dyDescent="0.2">
      <c r="A489" s="200"/>
      <c r="B489" s="194"/>
      <c r="C489" s="194"/>
      <c r="D489" s="194"/>
      <c r="E489" s="200"/>
      <c r="F489" s="614"/>
      <c r="G489" s="200"/>
      <c r="H489" s="200"/>
      <c r="P489" s="197"/>
      <c r="Q489" s="197"/>
      <c r="R489" s="197"/>
      <c r="AH489" s="197"/>
      <c r="AI489" s="197"/>
      <c r="AJ489" s="197"/>
      <c r="AK489" s="197"/>
      <c r="AL489" s="197"/>
      <c r="AM489" s="197"/>
      <c r="AN489" s="197"/>
      <c r="AO489" s="197"/>
      <c r="AP489" s="197"/>
      <c r="AQ489" s="197"/>
      <c r="AY489" s="197"/>
      <c r="AZ489" s="197"/>
    </row>
    <row r="490" spans="1:52" s="196" customFormat="1" ht="15" customHeight="1" x14ac:dyDescent="0.2">
      <c r="A490" s="200"/>
      <c r="B490" s="194"/>
      <c r="C490" s="194"/>
      <c r="D490" s="194"/>
      <c r="E490" s="200"/>
      <c r="F490" s="614"/>
      <c r="G490" s="200"/>
      <c r="H490" s="200"/>
      <c r="P490" s="197"/>
      <c r="Q490" s="197"/>
      <c r="R490" s="197"/>
      <c r="AH490" s="197"/>
      <c r="AI490" s="197"/>
      <c r="AJ490" s="197"/>
      <c r="AK490" s="197"/>
      <c r="AL490" s="197"/>
      <c r="AM490" s="197"/>
      <c r="AN490" s="197"/>
      <c r="AO490" s="197"/>
      <c r="AP490" s="197"/>
      <c r="AQ490" s="197"/>
      <c r="AY490" s="197"/>
      <c r="AZ490" s="197"/>
    </row>
    <row r="491" spans="1:52" s="196" customFormat="1" ht="15" customHeight="1" x14ac:dyDescent="0.2">
      <c r="A491" s="200"/>
      <c r="B491" s="194"/>
      <c r="C491" s="194"/>
      <c r="D491" s="194"/>
      <c r="E491" s="200"/>
      <c r="F491" s="614"/>
      <c r="G491" s="200"/>
      <c r="H491" s="200"/>
      <c r="P491" s="197"/>
      <c r="Q491" s="197"/>
      <c r="R491" s="197"/>
      <c r="AH491" s="197"/>
      <c r="AI491" s="197"/>
      <c r="AJ491" s="197"/>
      <c r="AK491" s="197"/>
      <c r="AL491" s="197"/>
      <c r="AM491" s="197"/>
      <c r="AN491" s="197"/>
      <c r="AO491" s="197"/>
      <c r="AP491" s="197"/>
      <c r="AQ491" s="197"/>
      <c r="AY491" s="197"/>
      <c r="AZ491" s="197"/>
    </row>
    <row r="492" spans="1:52" s="196" customFormat="1" ht="15" customHeight="1" x14ac:dyDescent="0.2">
      <c r="A492" s="200"/>
      <c r="B492" s="194"/>
      <c r="C492" s="194"/>
      <c r="D492" s="194"/>
      <c r="E492" s="200"/>
      <c r="F492" s="614"/>
      <c r="G492" s="200"/>
      <c r="H492" s="200"/>
      <c r="P492" s="197"/>
      <c r="Q492" s="197"/>
      <c r="R492" s="197"/>
      <c r="AH492" s="197"/>
      <c r="AI492" s="197"/>
      <c r="AJ492" s="197"/>
      <c r="AK492" s="197"/>
      <c r="AL492" s="197"/>
      <c r="AM492" s="197"/>
      <c r="AN492" s="197"/>
      <c r="AO492" s="197"/>
      <c r="AP492" s="197"/>
      <c r="AQ492" s="197"/>
      <c r="AY492" s="197"/>
      <c r="AZ492" s="197"/>
    </row>
    <row r="493" spans="1:52" s="196" customFormat="1" ht="15" customHeight="1" x14ac:dyDescent="0.2">
      <c r="A493" s="200"/>
      <c r="B493" s="194"/>
      <c r="C493" s="194"/>
      <c r="D493" s="194"/>
      <c r="E493" s="200"/>
      <c r="F493" s="614"/>
      <c r="G493" s="200"/>
      <c r="H493" s="200"/>
      <c r="P493" s="197"/>
      <c r="Q493" s="197"/>
      <c r="R493" s="197"/>
      <c r="AH493" s="197"/>
      <c r="AI493" s="197"/>
      <c r="AJ493" s="197"/>
      <c r="AK493" s="197"/>
      <c r="AL493" s="197"/>
      <c r="AM493" s="197"/>
      <c r="AN493" s="197"/>
      <c r="AO493" s="197"/>
      <c r="AP493" s="197"/>
      <c r="AQ493" s="197"/>
      <c r="AY493" s="197"/>
      <c r="AZ493" s="197"/>
    </row>
    <row r="494" spans="1:52" s="196" customFormat="1" ht="15" customHeight="1" x14ac:dyDescent="0.2">
      <c r="A494" s="200"/>
      <c r="B494" s="194"/>
      <c r="C494" s="194"/>
      <c r="D494" s="194"/>
      <c r="E494" s="200"/>
      <c r="F494" s="614"/>
      <c r="G494" s="200"/>
      <c r="H494" s="200"/>
      <c r="P494" s="197"/>
      <c r="Q494" s="197"/>
      <c r="R494" s="197"/>
      <c r="AH494" s="197"/>
      <c r="AI494" s="197"/>
      <c r="AJ494" s="197"/>
      <c r="AK494" s="197"/>
      <c r="AL494" s="197"/>
      <c r="AM494" s="197"/>
      <c r="AN494" s="197"/>
      <c r="AO494" s="197"/>
      <c r="AP494" s="197"/>
      <c r="AQ494" s="197"/>
      <c r="AY494" s="197"/>
      <c r="AZ494" s="197"/>
    </row>
    <row r="495" spans="1:52" s="196" customFormat="1" ht="15" customHeight="1" x14ac:dyDescent="0.2">
      <c r="A495" s="200"/>
      <c r="B495" s="194"/>
      <c r="C495" s="194"/>
      <c r="D495" s="194"/>
      <c r="E495" s="200"/>
      <c r="F495" s="614"/>
      <c r="G495" s="200"/>
      <c r="H495" s="200"/>
      <c r="P495" s="197"/>
      <c r="Q495" s="197"/>
      <c r="R495" s="197"/>
      <c r="AH495" s="197"/>
      <c r="AI495" s="197"/>
      <c r="AJ495" s="197"/>
      <c r="AK495" s="197"/>
      <c r="AL495" s="197"/>
      <c r="AM495" s="197"/>
      <c r="AN495" s="197"/>
      <c r="AO495" s="197"/>
      <c r="AP495" s="197"/>
      <c r="AQ495" s="197"/>
      <c r="AY495" s="197"/>
      <c r="AZ495" s="197"/>
    </row>
    <row r="496" spans="1:52" s="196" customFormat="1" ht="15" customHeight="1" x14ac:dyDescent="0.2">
      <c r="A496" s="200"/>
      <c r="B496" s="194"/>
      <c r="C496" s="194"/>
      <c r="D496" s="194"/>
      <c r="E496" s="200"/>
      <c r="F496" s="614"/>
      <c r="G496" s="200"/>
      <c r="H496" s="200"/>
      <c r="P496" s="197"/>
      <c r="Q496" s="197"/>
      <c r="R496" s="197"/>
      <c r="AH496" s="197"/>
      <c r="AI496" s="197"/>
      <c r="AJ496" s="197"/>
      <c r="AK496" s="197"/>
      <c r="AL496" s="197"/>
      <c r="AM496" s="197"/>
      <c r="AN496" s="197"/>
      <c r="AO496" s="197"/>
      <c r="AP496" s="197"/>
      <c r="AQ496" s="197"/>
      <c r="AY496" s="197"/>
      <c r="AZ496" s="197"/>
    </row>
    <row r="497" spans="1:52" s="196" customFormat="1" ht="15" customHeight="1" x14ac:dyDescent="0.2">
      <c r="A497" s="200"/>
      <c r="B497" s="194"/>
      <c r="C497" s="194"/>
      <c r="D497" s="194"/>
      <c r="E497" s="200"/>
      <c r="F497" s="614"/>
      <c r="G497" s="200"/>
      <c r="H497" s="200"/>
      <c r="P497" s="197"/>
      <c r="Q497" s="197"/>
      <c r="R497" s="197"/>
      <c r="AH497" s="197"/>
      <c r="AI497" s="197"/>
      <c r="AJ497" s="197"/>
      <c r="AK497" s="197"/>
      <c r="AL497" s="197"/>
      <c r="AM497" s="197"/>
      <c r="AN497" s="197"/>
      <c r="AO497" s="197"/>
      <c r="AP497" s="197"/>
      <c r="AQ497" s="197"/>
      <c r="AY497" s="197"/>
      <c r="AZ497" s="197"/>
    </row>
    <row r="498" spans="1:52" s="196" customFormat="1" ht="15" customHeight="1" x14ac:dyDescent="0.2">
      <c r="A498" s="200"/>
      <c r="B498" s="194"/>
      <c r="C498" s="194"/>
      <c r="D498" s="194"/>
      <c r="E498" s="200"/>
      <c r="F498" s="614"/>
      <c r="G498" s="200"/>
      <c r="H498" s="200"/>
      <c r="P498" s="197"/>
      <c r="Q498" s="197"/>
      <c r="R498" s="197"/>
      <c r="AH498" s="197"/>
      <c r="AI498" s="197"/>
      <c r="AJ498" s="197"/>
      <c r="AK498" s="197"/>
      <c r="AL498" s="197"/>
      <c r="AM498" s="197"/>
      <c r="AN498" s="197"/>
      <c r="AO498" s="197"/>
      <c r="AP498" s="197"/>
      <c r="AQ498" s="197"/>
      <c r="AY498" s="197"/>
      <c r="AZ498" s="197"/>
    </row>
    <row r="499" spans="1:52" s="196" customFormat="1" ht="15" customHeight="1" x14ac:dyDescent="0.2">
      <c r="A499" s="200"/>
      <c r="B499" s="194"/>
      <c r="C499" s="194"/>
      <c r="D499" s="194"/>
      <c r="E499" s="200"/>
      <c r="F499" s="614"/>
      <c r="G499" s="200"/>
      <c r="H499" s="200"/>
      <c r="P499" s="197"/>
      <c r="Q499" s="197"/>
      <c r="R499" s="197"/>
      <c r="AH499" s="197"/>
      <c r="AI499" s="197"/>
      <c r="AJ499" s="197"/>
      <c r="AK499" s="197"/>
      <c r="AL499" s="197"/>
      <c r="AM499" s="197"/>
      <c r="AN499" s="197"/>
      <c r="AO499" s="197"/>
      <c r="AP499" s="197"/>
      <c r="AQ499" s="197"/>
      <c r="AY499" s="197"/>
      <c r="AZ499" s="197"/>
    </row>
    <row r="525" spans="1:52" s="196" customFormat="1" ht="15" customHeight="1" x14ac:dyDescent="0.2">
      <c r="A525" s="200"/>
      <c r="B525" s="194"/>
      <c r="C525" s="194"/>
      <c r="D525" s="194"/>
      <c r="E525" s="200"/>
      <c r="F525" s="614"/>
      <c r="G525" s="200"/>
      <c r="H525" s="200"/>
      <c r="P525" s="197"/>
      <c r="Q525" s="197"/>
      <c r="R525" s="197"/>
      <c r="AH525" s="197"/>
      <c r="AI525" s="197"/>
      <c r="AJ525" s="197"/>
      <c r="AK525" s="197"/>
      <c r="AL525" s="197"/>
      <c r="AM525" s="197"/>
      <c r="AN525" s="197"/>
      <c r="AO525" s="197"/>
      <c r="AP525" s="197"/>
      <c r="AQ525" s="197"/>
      <c r="AY525" s="197"/>
      <c r="AZ525" s="197"/>
    </row>
    <row r="526" spans="1:52" s="196" customFormat="1" ht="15" customHeight="1" x14ac:dyDescent="0.2">
      <c r="A526" s="200"/>
      <c r="B526" s="194"/>
      <c r="C526" s="194"/>
      <c r="D526" s="194"/>
      <c r="E526" s="200"/>
      <c r="F526" s="614"/>
      <c r="G526" s="200"/>
      <c r="H526" s="200"/>
      <c r="P526" s="197"/>
      <c r="Q526" s="197"/>
      <c r="R526" s="197"/>
      <c r="AH526" s="197"/>
      <c r="AI526" s="197"/>
      <c r="AJ526" s="197"/>
      <c r="AK526" s="197"/>
      <c r="AL526" s="197"/>
      <c r="AM526" s="197"/>
      <c r="AN526" s="197"/>
      <c r="AO526" s="197"/>
      <c r="AP526" s="197"/>
      <c r="AQ526" s="197"/>
      <c r="AY526" s="197"/>
      <c r="AZ526" s="197"/>
    </row>
    <row r="544" spans="1:52" s="196" customFormat="1" x14ac:dyDescent="0.2">
      <c r="A544" s="200"/>
      <c r="B544" s="194"/>
      <c r="C544" s="194"/>
      <c r="D544" s="194"/>
      <c r="E544" s="614"/>
      <c r="F544" s="200"/>
      <c r="G544" s="200"/>
      <c r="H544" s="200"/>
      <c r="J544" s="515"/>
      <c r="K544" s="515"/>
      <c r="L544" s="515"/>
      <c r="M544" s="515"/>
      <c r="N544" s="515"/>
      <c r="O544" s="515"/>
      <c r="P544" s="197"/>
      <c r="Q544" s="516"/>
      <c r="R544" s="516"/>
      <c r="AH544" s="197"/>
      <c r="AI544" s="197"/>
      <c r="AJ544" s="197"/>
      <c r="AK544" s="197"/>
      <c r="AL544" s="197"/>
      <c r="AM544" s="197"/>
      <c r="AN544" s="197"/>
      <c r="AO544" s="197"/>
      <c r="AP544" s="197"/>
      <c r="AQ544" s="197"/>
      <c r="AY544" s="197"/>
      <c r="AZ544" s="197"/>
    </row>
    <row r="545" spans="1:52" s="196" customFormat="1" x14ac:dyDescent="0.2">
      <c r="A545" s="200"/>
      <c r="B545" s="194"/>
      <c r="C545" s="194"/>
      <c r="D545" s="194"/>
      <c r="E545" s="614"/>
      <c r="F545" s="200"/>
      <c r="G545" s="200"/>
      <c r="H545" s="200"/>
      <c r="J545" s="515"/>
      <c r="K545" s="515"/>
      <c r="L545" s="515"/>
      <c r="M545" s="515"/>
      <c r="N545" s="515"/>
      <c r="O545" s="515"/>
      <c r="P545" s="197"/>
      <c r="Q545" s="516"/>
      <c r="R545" s="516"/>
      <c r="AH545" s="197"/>
      <c r="AI545" s="197"/>
      <c r="AJ545" s="197"/>
      <c r="AK545" s="197"/>
      <c r="AL545" s="197"/>
      <c r="AM545" s="197"/>
      <c r="AN545" s="197"/>
      <c r="AO545" s="197"/>
      <c r="AP545" s="197"/>
      <c r="AQ545" s="197"/>
      <c r="AY545" s="197"/>
      <c r="AZ545" s="197"/>
    </row>
    <row r="553" spans="1:52" s="196" customFormat="1" x14ac:dyDescent="0.2">
      <c r="A553" s="200"/>
      <c r="B553" s="194"/>
      <c r="C553" s="194"/>
      <c r="D553" s="194"/>
      <c r="E553" s="200"/>
      <c r="F553" s="200"/>
      <c r="G553" s="200"/>
      <c r="H553" s="200"/>
      <c r="P553" s="197"/>
      <c r="Q553" s="197"/>
      <c r="R553" s="197"/>
      <c r="AH553" s="197"/>
      <c r="AI553" s="197"/>
      <c r="AJ553" s="197"/>
      <c r="AK553" s="197"/>
      <c r="AL553" s="197"/>
      <c r="AM553" s="197"/>
      <c r="AN553" s="197"/>
      <c r="AO553" s="197"/>
      <c r="AP553" s="197"/>
      <c r="AQ553" s="197"/>
      <c r="AY553" s="197"/>
      <c r="AZ553" s="197"/>
    </row>
    <row r="554" spans="1:52" s="196" customFormat="1" ht="15" customHeight="1" x14ac:dyDescent="0.2">
      <c r="A554" s="200"/>
      <c r="B554" s="194"/>
      <c r="C554" s="194"/>
      <c r="D554" s="194"/>
      <c r="E554" s="200"/>
      <c r="F554" s="200"/>
      <c r="G554" s="614"/>
      <c r="H554" s="200"/>
      <c r="I554" s="178"/>
      <c r="J554" s="178"/>
      <c r="K554" s="178"/>
      <c r="L554" s="178"/>
      <c r="M554" s="178"/>
      <c r="N554" s="178"/>
      <c r="O554" s="178"/>
      <c r="P554" s="197"/>
      <c r="Q554" s="197"/>
      <c r="R554" s="197"/>
      <c r="AH554" s="197"/>
      <c r="AI554" s="197"/>
      <c r="AJ554" s="197"/>
      <c r="AK554" s="197"/>
      <c r="AL554" s="197"/>
      <c r="AM554" s="197"/>
      <c r="AN554" s="197"/>
      <c r="AO554" s="197"/>
      <c r="AP554" s="197"/>
      <c r="AQ554" s="197"/>
      <c r="AY554" s="197"/>
      <c r="AZ554" s="197"/>
    </row>
    <row r="555" spans="1:52" s="196" customFormat="1" ht="15" customHeight="1" x14ac:dyDescent="0.2">
      <c r="A555" s="200"/>
      <c r="B555" s="194"/>
      <c r="C555" s="194"/>
      <c r="D555" s="194"/>
      <c r="E555" s="200"/>
      <c r="F555" s="200"/>
      <c r="G555" s="614"/>
      <c r="H555" s="200"/>
      <c r="I555" s="178"/>
      <c r="J555" s="178"/>
      <c r="K555" s="178"/>
      <c r="L555" s="178"/>
      <c r="M555" s="178"/>
      <c r="N555" s="178"/>
      <c r="O555" s="178"/>
      <c r="P555" s="197"/>
      <c r="Q555" s="197"/>
      <c r="R555" s="197"/>
      <c r="AH555" s="197"/>
      <c r="AI555" s="197"/>
      <c r="AJ555" s="197"/>
      <c r="AK555" s="197"/>
      <c r="AL555" s="197"/>
      <c r="AM555" s="197"/>
      <c r="AN555" s="197"/>
      <c r="AO555" s="197"/>
      <c r="AP555" s="197"/>
      <c r="AQ555" s="197"/>
      <c r="AY555" s="197"/>
      <c r="AZ555" s="197"/>
    </row>
    <row r="556" spans="1:52" s="196" customFormat="1" ht="15" customHeight="1" x14ac:dyDescent="0.2">
      <c r="A556" s="200"/>
      <c r="B556" s="194"/>
      <c r="C556" s="194"/>
      <c r="D556" s="194"/>
      <c r="E556" s="200"/>
      <c r="F556" s="200"/>
      <c r="G556" s="614"/>
      <c r="H556" s="200"/>
      <c r="I556" s="178"/>
      <c r="J556" s="178"/>
      <c r="K556" s="178"/>
      <c r="L556" s="178"/>
      <c r="M556" s="178"/>
      <c r="N556" s="178"/>
      <c r="O556" s="178"/>
      <c r="P556" s="197"/>
      <c r="Q556" s="197"/>
      <c r="R556" s="197"/>
      <c r="AH556" s="197"/>
      <c r="AI556" s="197"/>
      <c r="AJ556" s="197"/>
      <c r="AK556" s="197"/>
      <c r="AL556" s="197"/>
      <c r="AM556" s="197"/>
      <c r="AN556" s="197"/>
      <c r="AO556" s="197"/>
      <c r="AP556" s="197"/>
      <c r="AQ556" s="197"/>
      <c r="AY556" s="197"/>
      <c r="AZ556" s="197"/>
    </row>
    <row r="557" spans="1:52" s="196" customFormat="1" ht="15" customHeight="1" x14ac:dyDescent="0.2">
      <c r="A557" s="200"/>
      <c r="B557" s="194"/>
      <c r="C557" s="194"/>
      <c r="D557" s="194"/>
      <c r="E557" s="200"/>
      <c r="F557" s="200"/>
      <c r="G557" s="614"/>
      <c r="H557" s="200"/>
      <c r="I557" s="178"/>
      <c r="J557" s="178"/>
      <c r="K557" s="178"/>
      <c r="L557" s="178"/>
      <c r="M557" s="178"/>
      <c r="N557" s="178"/>
      <c r="O557" s="178"/>
      <c r="P557" s="197"/>
      <c r="Q557" s="197"/>
      <c r="R557" s="197"/>
      <c r="AH557" s="197"/>
      <c r="AI557" s="197"/>
      <c r="AJ557" s="197"/>
      <c r="AK557" s="197"/>
      <c r="AL557" s="197"/>
      <c r="AM557" s="197"/>
      <c r="AN557" s="197"/>
      <c r="AO557" s="197"/>
      <c r="AP557" s="197"/>
      <c r="AQ557" s="197"/>
      <c r="AY557" s="197"/>
      <c r="AZ557" s="197"/>
    </row>
    <row r="558" spans="1:52" s="196" customFormat="1" ht="15" customHeight="1" x14ac:dyDescent="0.2">
      <c r="A558" s="200"/>
      <c r="B558" s="194"/>
      <c r="C558" s="194"/>
      <c r="D558" s="194"/>
      <c r="E558" s="200"/>
      <c r="F558" s="200"/>
      <c r="G558" s="614"/>
      <c r="H558" s="200"/>
      <c r="I558" s="178"/>
      <c r="J558" s="178"/>
      <c r="K558" s="178"/>
      <c r="L558" s="178"/>
      <c r="M558" s="178"/>
      <c r="N558" s="178"/>
      <c r="O558" s="178"/>
      <c r="P558" s="197"/>
      <c r="Q558" s="197"/>
      <c r="R558" s="197"/>
      <c r="AH558" s="197"/>
      <c r="AI558" s="197"/>
      <c r="AJ558" s="197"/>
      <c r="AK558" s="197"/>
      <c r="AL558" s="197"/>
      <c r="AM558" s="197"/>
      <c r="AN558" s="197"/>
      <c r="AO558" s="197"/>
      <c r="AP558" s="197"/>
      <c r="AQ558" s="197"/>
      <c r="AY558" s="197"/>
      <c r="AZ558" s="197"/>
    </row>
    <row r="559" spans="1:52" s="196" customFormat="1" ht="15" customHeight="1" x14ac:dyDescent="0.2">
      <c r="A559" s="200"/>
      <c r="B559" s="194"/>
      <c r="C559" s="194"/>
      <c r="D559" s="194"/>
      <c r="E559" s="200"/>
      <c r="F559" s="200"/>
      <c r="G559" s="614"/>
      <c r="H559" s="200"/>
      <c r="I559" s="178"/>
      <c r="J559" s="178"/>
      <c r="K559" s="178"/>
      <c r="L559" s="178"/>
      <c r="M559" s="178"/>
      <c r="N559" s="178"/>
      <c r="O559" s="178"/>
      <c r="P559" s="197"/>
      <c r="Q559" s="197"/>
      <c r="R559" s="197"/>
      <c r="AH559" s="197"/>
      <c r="AI559" s="197"/>
      <c r="AJ559" s="197"/>
      <c r="AK559" s="197"/>
      <c r="AL559" s="197"/>
      <c r="AM559" s="197"/>
      <c r="AN559" s="197"/>
      <c r="AO559" s="197"/>
      <c r="AP559" s="197"/>
      <c r="AQ559" s="197"/>
      <c r="AY559" s="197"/>
      <c r="AZ559" s="197"/>
    </row>
    <row r="560" spans="1:52" s="196" customFormat="1" ht="15" customHeight="1" x14ac:dyDescent="0.2">
      <c r="A560" s="200"/>
      <c r="B560" s="194"/>
      <c r="C560" s="194"/>
      <c r="D560" s="194"/>
      <c r="E560" s="200"/>
      <c r="F560" s="200"/>
      <c r="G560" s="614"/>
      <c r="H560" s="200"/>
      <c r="I560" s="178"/>
      <c r="J560" s="178"/>
      <c r="K560" s="178"/>
      <c r="L560" s="178"/>
      <c r="M560" s="178"/>
      <c r="N560" s="178"/>
      <c r="O560" s="178"/>
      <c r="P560" s="197"/>
      <c r="Q560" s="197"/>
      <c r="R560" s="197"/>
      <c r="AH560" s="197"/>
      <c r="AI560" s="197"/>
      <c r="AJ560" s="197"/>
      <c r="AK560" s="197"/>
      <c r="AL560" s="197"/>
      <c r="AM560" s="197"/>
      <c r="AN560" s="197"/>
      <c r="AO560" s="197"/>
      <c r="AP560" s="197"/>
      <c r="AQ560" s="197"/>
      <c r="AY560" s="197"/>
      <c r="AZ560" s="197"/>
    </row>
    <row r="561" spans="1:52" s="196" customFormat="1" ht="15" customHeight="1" x14ac:dyDescent="0.2">
      <c r="A561" s="200"/>
      <c r="B561" s="194"/>
      <c r="C561" s="194"/>
      <c r="D561" s="194"/>
      <c r="E561" s="200"/>
      <c r="F561" s="200"/>
      <c r="G561" s="614"/>
      <c r="H561" s="200"/>
      <c r="I561" s="178"/>
      <c r="J561" s="178"/>
      <c r="K561" s="178"/>
      <c r="L561" s="178"/>
      <c r="M561" s="178"/>
      <c r="N561" s="178"/>
      <c r="O561" s="178"/>
      <c r="P561" s="197"/>
      <c r="Q561" s="197"/>
      <c r="R561" s="197"/>
      <c r="AH561" s="197"/>
      <c r="AI561" s="197"/>
      <c r="AJ561" s="197"/>
      <c r="AK561" s="197"/>
      <c r="AL561" s="197"/>
      <c r="AM561" s="197"/>
      <c r="AN561" s="197"/>
      <c r="AO561" s="197"/>
      <c r="AP561" s="197"/>
      <c r="AQ561" s="197"/>
      <c r="AY561" s="197"/>
      <c r="AZ561" s="197"/>
    </row>
    <row r="562" spans="1:52" s="196" customFormat="1" ht="15" customHeight="1" x14ac:dyDescent="0.2">
      <c r="A562" s="200"/>
      <c r="B562" s="194"/>
      <c r="C562" s="194"/>
      <c r="D562" s="194"/>
      <c r="E562" s="200"/>
      <c r="F562" s="200"/>
      <c r="G562" s="614"/>
      <c r="H562" s="200"/>
      <c r="I562" s="178"/>
      <c r="J562" s="178"/>
      <c r="K562" s="178"/>
      <c r="L562" s="178"/>
      <c r="M562" s="178"/>
      <c r="N562" s="178"/>
      <c r="O562" s="178"/>
      <c r="P562" s="197"/>
      <c r="Q562" s="197"/>
      <c r="R562" s="197"/>
      <c r="AH562" s="197"/>
      <c r="AI562" s="197"/>
      <c r="AJ562" s="197"/>
      <c r="AK562" s="197"/>
      <c r="AL562" s="197"/>
      <c r="AM562" s="197"/>
      <c r="AN562" s="197"/>
      <c r="AO562" s="197"/>
      <c r="AP562" s="197"/>
      <c r="AQ562" s="197"/>
      <c r="AY562" s="197"/>
      <c r="AZ562" s="197"/>
    </row>
    <row r="563" spans="1:52" s="196" customFormat="1" ht="15" customHeight="1" x14ac:dyDescent="0.2">
      <c r="A563" s="200"/>
      <c r="B563" s="194"/>
      <c r="C563" s="194"/>
      <c r="D563" s="194"/>
      <c r="E563" s="200"/>
      <c r="F563" s="200"/>
      <c r="G563" s="614"/>
      <c r="H563" s="200"/>
      <c r="P563" s="197"/>
      <c r="Q563" s="197"/>
      <c r="R563" s="197"/>
      <c r="AH563" s="197"/>
      <c r="AI563" s="197"/>
      <c r="AJ563" s="197"/>
      <c r="AK563" s="197"/>
      <c r="AL563" s="197"/>
      <c r="AM563" s="197"/>
      <c r="AN563" s="197"/>
      <c r="AO563" s="197"/>
      <c r="AP563" s="197"/>
      <c r="AQ563" s="197"/>
      <c r="AY563" s="197"/>
      <c r="AZ563" s="197"/>
    </row>
    <row r="582" spans="9:18" ht="15" customHeight="1" x14ac:dyDescent="0.2">
      <c r="I582" s="178"/>
      <c r="J582" s="178"/>
      <c r="K582" s="178"/>
      <c r="L582" s="178"/>
      <c r="M582" s="178"/>
      <c r="N582" s="178"/>
      <c r="O582" s="178"/>
      <c r="Q582" s="197"/>
      <c r="R582" s="197"/>
    </row>
    <row r="583" spans="9:18" ht="15" customHeight="1" x14ac:dyDescent="0.2">
      <c r="I583" s="178"/>
      <c r="J583" s="178"/>
      <c r="K583" s="178"/>
      <c r="L583" s="178"/>
      <c r="M583" s="178"/>
      <c r="N583" s="178"/>
      <c r="O583" s="178"/>
      <c r="Q583" s="197"/>
      <c r="R583" s="197"/>
    </row>
    <row r="584" spans="9:18" ht="15" customHeight="1" x14ac:dyDescent="0.2">
      <c r="I584" s="178"/>
      <c r="J584" s="178"/>
      <c r="K584" s="178"/>
      <c r="L584" s="178"/>
      <c r="M584" s="178"/>
      <c r="N584" s="178"/>
      <c r="O584" s="178"/>
      <c r="Q584" s="197"/>
      <c r="R584" s="197"/>
    </row>
    <row r="585" spans="9:18" ht="15" customHeight="1" x14ac:dyDescent="0.2">
      <c r="I585" s="178"/>
      <c r="J585" s="178"/>
      <c r="K585" s="178"/>
      <c r="L585" s="178"/>
      <c r="M585" s="178"/>
      <c r="N585" s="178"/>
      <c r="O585" s="178"/>
      <c r="Q585" s="197"/>
      <c r="R585" s="197"/>
    </row>
    <row r="586" spans="9:18" ht="15" customHeight="1" x14ac:dyDescent="0.2">
      <c r="I586" s="178"/>
      <c r="J586" s="178"/>
      <c r="K586" s="178"/>
      <c r="L586" s="178"/>
      <c r="M586" s="178"/>
      <c r="N586" s="178"/>
      <c r="O586" s="178"/>
      <c r="Q586" s="197"/>
      <c r="R586" s="197"/>
    </row>
    <row r="587" spans="9:18" ht="15" customHeight="1" x14ac:dyDescent="0.2">
      <c r="I587" s="178"/>
      <c r="J587" s="178"/>
      <c r="K587" s="178"/>
      <c r="L587" s="178"/>
      <c r="M587" s="178"/>
      <c r="N587" s="178"/>
      <c r="O587" s="178"/>
      <c r="Q587" s="197"/>
      <c r="R587" s="197"/>
    </row>
    <row r="588" spans="9:18" ht="15" customHeight="1" x14ac:dyDescent="0.2">
      <c r="I588" s="178"/>
      <c r="J588" s="178"/>
      <c r="K588" s="178"/>
      <c r="L588" s="178"/>
      <c r="M588" s="178"/>
      <c r="N588" s="178"/>
      <c r="O588" s="178"/>
      <c r="Q588" s="197"/>
      <c r="R588" s="197"/>
    </row>
    <row r="589" spans="9:18" ht="15" customHeight="1" x14ac:dyDescent="0.2"/>
    <row r="609" spans="1:53" s="196" customFormat="1" x14ac:dyDescent="0.2">
      <c r="A609" s="200"/>
      <c r="B609" s="194"/>
      <c r="C609" s="194"/>
      <c r="D609" s="194"/>
      <c r="E609" s="200"/>
      <c r="F609" s="200"/>
      <c r="G609" s="200"/>
      <c r="H609" s="200"/>
      <c r="I609" s="200"/>
      <c r="J609" s="200"/>
      <c r="K609" s="200"/>
      <c r="L609" s="200"/>
      <c r="M609" s="200"/>
      <c r="N609" s="200"/>
      <c r="O609" s="200"/>
      <c r="P609" s="419"/>
      <c r="Q609" s="419"/>
      <c r="R609" s="419"/>
      <c r="S609" s="201"/>
      <c r="T609" s="201"/>
      <c r="AH609" s="197"/>
      <c r="AI609" s="197"/>
      <c r="AJ609" s="197"/>
      <c r="AK609" s="197"/>
      <c r="AL609" s="197"/>
      <c r="AM609" s="197"/>
      <c r="AN609" s="197"/>
      <c r="AO609" s="197"/>
      <c r="AP609" s="197"/>
      <c r="AQ609" s="197"/>
      <c r="AY609" s="197"/>
      <c r="AZ609" s="197"/>
    </row>
    <row r="611" spans="1:53" x14ac:dyDescent="0.2">
      <c r="M611" s="515">
        <f t="shared" ref="M611:Q611" si="619">SUBTOTAL(9,M125:M447)</f>
        <v>651186555</v>
      </c>
      <c r="N611" s="515">
        <f t="shared" si="619"/>
        <v>38370094</v>
      </c>
      <c r="P611" s="515">
        <f t="shared" si="619"/>
        <v>4087.1105999999991</v>
      </c>
      <c r="Q611" s="515">
        <f t="shared" si="619"/>
        <v>2983.0930999999982</v>
      </c>
      <c r="R611" s="615"/>
    </row>
    <row r="613" spans="1:53" x14ac:dyDescent="0.2">
      <c r="M613" s="515">
        <f t="shared" ref="M613:BA613" si="620">SUBTOTAL(9,M16:M450)</f>
        <v>778003072</v>
      </c>
      <c r="N613" s="515">
        <f t="shared" si="620"/>
        <v>45855260</v>
      </c>
      <c r="P613" s="515">
        <f t="shared" si="620"/>
        <v>5011.3621000000039</v>
      </c>
      <c r="Q613" s="515">
        <f t="shared" si="620"/>
        <v>3577.4309999999978</v>
      </c>
      <c r="S613" s="515">
        <f t="shared" si="620"/>
        <v>-164368</v>
      </c>
      <c r="T613" s="515">
        <f t="shared" si="620"/>
        <v>624676</v>
      </c>
      <c r="U613" s="515"/>
      <c r="V613" s="515">
        <f t="shared" si="620"/>
        <v>357342</v>
      </c>
      <c r="W613" s="515">
        <f t="shared" si="620"/>
        <v>12722111</v>
      </c>
      <c r="X613" s="515">
        <f t="shared" si="620"/>
        <v>164368</v>
      </c>
      <c r="Y613" s="515">
        <f t="shared" si="620"/>
        <v>0</v>
      </c>
      <c r="Z613" s="515">
        <f t="shared" si="620"/>
        <v>164368</v>
      </c>
      <c r="AA613" s="515">
        <f t="shared" si="620"/>
        <v>12886479</v>
      </c>
      <c r="AB613" s="515">
        <f t="shared" si="620"/>
        <v>4355624</v>
      </c>
      <c r="AC613" s="515">
        <f t="shared" si="620"/>
        <v>254432</v>
      </c>
      <c r="AD613" s="515">
        <f t="shared" si="620"/>
        <v>147300</v>
      </c>
      <c r="AE613" s="515">
        <f t="shared" si="620"/>
        <v>267346</v>
      </c>
      <c r="AF613" s="515">
        <f t="shared" si="620"/>
        <v>414646</v>
      </c>
      <c r="AG613" s="515">
        <f t="shared" si="620"/>
        <v>17911181</v>
      </c>
      <c r="AH613" s="515">
        <f t="shared" si="620"/>
        <v>0</v>
      </c>
      <c r="AI613" s="515">
        <f t="shared" si="620"/>
        <v>-0.02</v>
      </c>
      <c r="AJ613" s="515">
        <f t="shared" si="620"/>
        <v>1.8199999999999998</v>
      </c>
      <c r="AK613" s="515"/>
      <c r="AL613" s="515"/>
      <c r="AM613" s="515">
        <f t="shared" si="620"/>
        <v>0.94</v>
      </c>
      <c r="AN613" s="515">
        <f t="shared" si="620"/>
        <v>0</v>
      </c>
      <c r="AO613" s="515">
        <f t="shared" si="620"/>
        <v>23.880000000000013</v>
      </c>
      <c r="AP613" s="515">
        <f t="shared" si="620"/>
        <v>1.7800000000000002</v>
      </c>
      <c r="AQ613" s="515">
        <f t="shared" si="620"/>
        <v>25.660000000000014</v>
      </c>
      <c r="AR613" s="515">
        <f t="shared" si="620"/>
        <v>3225478268</v>
      </c>
      <c r="AS613" s="515">
        <f t="shared" si="620"/>
        <v>2305484536</v>
      </c>
      <c r="AT613" s="515">
        <f t="shared" si="620"/>
        <v>19231480</v>
      </c>
      <c r="AU613" s="515"/>
      <c r="AV613" s="515">
        <f t="shared" si="620"/>
        <v>782358696</v>
      </c>
      <c r="AW613" s="515">
        <f t="shared" si="620"/>
        <v>46109692</v>
      </c>
      <c r="AX613" s="515">
        <f t="shared" si="620"/>
        <v>72293864</v>
      </c>
      <c r="AY613" s="515">
        <f t="shared" si="620"/>
        <v>5037.0220999999992</v>
      </c>
      <c r="AZ613" s="515">
        <f t="shared" si="620"/>
        <v>3601.3109999999974</v>
      </c>
      <c r="BA613" s="515">
        <f t="shared" si="620"/>
        <v>1435.7110999999998</v>
      </c>
    </row>
  </sheetData>
  <mergeCells count="25">
    <mergeCell ref="I6:R7"/>
    <mergeCell ref="A3:E3"/>
    <mergeCell ref="AA7:AA10"/>
    <mergeCell ref="AB7:AB10"/>
    <mergeCell ref="I8:I10"/>
    <mergeCell ref="J8:O9"/>
    <mergeCell ref="P8:P10"/>
    <mergeCell ref="Q8:R9"/>
    <mergeCell ref="S6:AQ6"/>
    <mergeCell ref="AK8:AL8"/>
    <mergeCell ref="AR6:BA7"/>
    <mergeCell ref="S7:W9"/>
    <mergeCell ref="X7:Z9"/>
    <mergeCell ref="AC7:AC10"/>
    <mergeCell ref="AD7:AF9"/>
    <mergeCell ref="AG7:AG10"/>
    <mergeCell ref="AH7:AQ7"/>
    <mergeCell ref="AH8:AI9"/>
    <mergeCell ref="AM8:AN9"/>
    <mergeCell ref="AO8:AQ9"/>
    <mergeCell ref="AR8:AR10"/>
    <mergeCell ref="AS8:AX9"/>
    <mergeCell ref="AY8:AY10"/>
    <mergeCell ref="AZ8:BA9"/>
    <mergeCell ref="AJ8:AJ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220"/>
  <sheetViews>
    <sheetView workbookViewId="0">
      <pane xSplit="8" ySplit="11" topLeftCell="AP185" activePane="bottomRight" state="frozen"/>
      <selection pane="topRight" activeCell="AU456" sqref="AU456"/>
      <selection pane="bottomLeft" activeCell="AU456" sqref="AU456"/>
      <selection pane="bottomRight" activeCell="AU197" sqref="AU197"/>
    </sheetView>
  </sheetViews>
  <sheetFormatPr defaultColWidth="9.140625" defaultRowHeight="15" x14ac:dyDescent="0.25"/>
  <cols>
    <col min="1" max="1" width="5" style="102" customWidth="1"/>
    <col min="2" max="2" width="8" style="80" customWidth="1"/>
    <col min="3" max="3" width="10.28515625" style="80" customWidth="1"/>
    <col min="4" max="4" width="9.42578125" style="80" customWidth="1"/>
    <col min="5" max="5" width="26.28515625" style="82" customWidth="1"/>
    <col min="6" max="6" width="4.42578125" style="82" bestFit="1" customWidth="1"/>
    <col min="7" max="7" width="8.7109375" style="82" customWidth="1"/>
    <col min="8" max="8" width="8.5703125" style="127" customWidth="1"/>
    <col min="9" max="9" width="11.7109375" style="82" customWidth="1"/>
    <col min="10" max="10" width="10" style="82" customWidth="1"/>
    <col min="11" max="11" width="9.85546875" style="82" customWidth="1"/>
    <col min="12" max="12" width="10.42578125" style="82" customWidth="1"/>
    <col min="13" max="13" width="10.140625" style="82" customWidth="1"/>
    <col min="14" max="14" width="9.7109375" style="82" customWidth="1"/>
    <col min="15" max="15" width="10.5703125" style="82" customWidth="1"/>
    <col min="16" max="16" width="11.7109375" style="112" customWidth="1"/>
    <col min="17" max="17" width="10.140625" style="112" customWidth="1"/>
    <col min="18" max="18" width="10.28515625" style="112" customWidth="1"/>
    <col min="19" max="19" width="9.140625" style="81" customWidth="1"/>
    <col min="20" max="20" width="9.140625" style="82" customWidth="1"/>
    <col min="21" max="21" width="9.7109375" style="82" customWidth="1"/>
    <col min="22" max="22" width="9.85546875" style="82" customWidth="1"/>
    <col min="23" max="23" width="9.140625" style="82" customWidth="1"/>
    <col min="24" max="24" width="8.85546875" style="82" customWidth="1"/>
    <col min="25" max="26" width="9.140625" style="82" customWidth="1"/>
    <col min="27" max="27" width="10" style="82" customWidth="1"/>
    <col min="28" max="32" width="9.140625" style="82" customWidth="1"/>
    <col min="33" max="33" width="9.85546875" style="82" customWidth="1"/>
    <col min="34" max="34" width="9.28515625" style="112" customWidth="1"/>
    <col min="35" max="35" width="9" style="112" customWidth="1"/>
    <col min="36" max="41" width="9.140625" style="112" customWidth="1"/>
    <col min="42" max="42" width="8.42578125" style="112" customWidth="1"/>
    <col min="43" max="43" width="9.5703125" style="112" customWidth="1"/>
    <col min="44" max="44" width="10" style="82" customWidth="1"/>
    <col min="45" max="45" width="11" style="82" customWidth="1"/>
    <col min="46" max="47" width="10.28515625" style="82" customWidth="1"/>
    <col min="48" max="50" width="9.140625" style="82" customWidth="1"/>
    <col min="51" max="51" width="11.28515625" style="112" customWidth="1"/>
    <col min="52" max="53" width="9.140625" style="112" customWidth="1"/>
    <col min="54" max="55" width="9.140625" style="82" customWidth="1"/>
    <col min="56" max="16384" width="9.140625" style="82"/>
  </cols>
  <sheetData>
    <row r="1" spans="1:53" ht="12" customHeight="1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2" customHeight="1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731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731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731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2.75" customHeight="1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8.75" customHeight="1" thickBot="1" x14ac:dyDescent="0.3">
      <c r="A7" s="205"/>
      <c r="B7" s="466"/>
      <c r="C7" s="748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5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9.5" customHeight="1" thickBot="1" x14ac:dyDescent="0.3">
      <c r="A9" s="304" t="s">
        <v>756</v>
      </c>
      <c r="B9" s="748"/>
      <c r="C9" s="748"/>
      <c r="D9" s="468"/>
      <c r="E9" s="74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46.5" customHeight="1" thickBot="1" x14ac:dyDescent="0.3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435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2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3" t="s">
        <v>70</v>
      </c>
      <c r="Z11" s="259" t="s">
        <v>69</v>
      </c>
      <c r="AA11" s="259" t="s">
        <v>71</v>
      </c>
      <c r="AB11" s="253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0" t="s">
        <v>78</v>
      </c>
      <c r="AO11" s="260" t="s">
        <v>77</v>
      </c>
      <c r="AP11" s="260" t="s">
        <v>78</v>
      </c>
      <c r="AQ11" s="26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ht="14.25" customHeight="1" x14ac:dyDescent="0.25">
      <c r="A12" s="311">
        <v>1</v>
      </c>
      <c r="B12" s="476">
        <v>5490</v>
      </c>
      <c r="C12" s="476">
        <v>600099474</v>
      </c>
      <c r="D12" s="476">
        <v>71173854</v>
      </c>
      <c r="E12" s="549" t="s">
        <v>757</v>
      </c>
      <c r="F12" s="476">
        <v>3111</v>
      </c>
      <c r="G12" s="550" t="s">
        <v>586</v>
      </c>
      <c r="H12" s="551" t="s">
        <v>86</v>
      </c>
      <c r="I12" s="479">
        <v>11591456</v>
      </c>
      <c r="J12" s="480">
        <v>8436593</v>
      </c>
      <c r="K12" s="481">
        <v>25463</v>
      </c>
      <c r="L12" s="481">
        <v>0</v>
      </c>
      <c r="M12" s="417">
        <v>2851568</v>
      </c>
      <c r="N12" s="417">
        <v>168732</v>
      </c>
      <c r="O12" s="480">
        <v>109100</v>
      </c>
      <c r="P12" s="482">
        <v>19.930399999999999</v>
      </c>
      <c r="Q12" s="483">
        <v>15.75</v>
      </c>
      <c r="R12" s="484">
        <v>4.1803999999999997</v>
      </c>
      <c r="S12" s="485">
        <f>X12*-1</f>
        <v>0</v>
      </c>
      <c r="T12" s="491">
        <v>0</v>
      </c>
      <c r="U12" s="491">
        <v>0</v>
      </c>
      <c r="V12" s="491">
        <v>0</v>
      </c>
      <c r="W12" s="491">
        <f t="shared" ref="W12:W17" si="0">SUM(S12:V12)</f>
        <v>0</v>
      </c>
      <c r="X12" s="491">
        <v>0</v>
      </c>
      <c r="Y12" s="486">
        <v>25463</v>
      </c>
      <c r="Z12" s="491">
        <f t="shared" ref="Z12:Z17" si="1">SUM(X12:Y12)</f>
        <v>25463</v>
      </c>
      <c r="AA12" s="491">
        <f t="shared" ref="AA12:AA17" si="2">W12+Z12</f>
        <v>25463</v>
      </c>
      <c r="AB12" s="321">
        <f t="shared" ref="AB12:AB17" si="3">ROUND((W12+X12)*33.8%,0)</f>
        <v>0</v>
      </c>
      <c r="AC12" s="263">
        <f t="shared" ref="AC12:AC17" si="4">ROUND(W12*2%,0)</f>
        <v>0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25463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507">
        <f>AH12+AJ12+AK12+AM12</f>
        <v>0</v>
      </c>
      <c r="AP12" s="507">
        <f>AI12+AL12+AN12</f>
        <v>0</v>
      </c>
      <c r="AQ12" s="552">
        <f>SUM(AO12:AP12)</f>
        <v>0</v>
      </c>
      <c r="AR12" s="553">
        <f t="shared" ref="AR12:AR17" si="5">I12+AG12</f>
        <v>11616919</v>
      </c>
      <c r="AS12" s="554">
        <f t="shared" ref="AS12:AS17" si="6">J12+W12</f>
        <v>8436593</v>
      </c>
      <c r="AT12" s="492">
        <f t="shared" ref="AT12:AT17" si="7">K12+Z12</f>
        <v>50926</v>
      </c>
      <c r="AU12" s="486">
        <f t="shared" ref="AU12:AU17" si="8">L12</f>
        <v>0</v>
      </c>
      <c r="AV12" s="490">
        <f t="shared" ref="AV12:AW17" si="9">M12+AB12</f>
        <v>2851568</v>
      </c>
      <c r="AW12" s="491">
        <f t="shared" si="9"/>
        <v>168732</v>
      </c>
      <c r="AX12" s="491">
        <f t="shared" ref="AX12:AX17" si="10">O12+AF12</f>
        <v>109100</v>
      </c>
      <c r="AY12" s="493">
        <f t="shared" ref="AY12:AY17" si="11">P12+AQ12</f>
        <v>19.930399999999999</v>
      </c>
      <c r="AZ12" s="493">
        <f t="shared" ref="AZ12:BA17" si="12">Q12+AO12</f>
        <v>15.75</v>
      </c>
      <c r="BA12" s="494">
        <f t="shared" si="12"/>
        <v>4.1803999999999997</v>
      </c>
    </row>
    <row r="13" spans="1:53" ht="12" customHeight="1" x14ac:dyDescent="0.25">
      <c r="A13" s="307">
        <v>1</v>
      </c>
      <c r="B13" s="555">
        <v>5490</v>
      </c>
      <c r="C13" s="555">
        <v>600099474</v>
      </c>
      <c r="D13" s="555">
        <v>71173854</v>
      </c>
      <c r="E13" s="556" t="s">
        <v>757</v>
      </c>
      <c r="F13" s="555">
        <v>3111</v>
      </c>
      <c r="G13" s="537" t="s">
        <v>87</v>
      </c>
      <c r="H13" s="500" t="s">
        <v>86</v>
      </c>
      <c r="I13" s="501">
        <v>1498449</v>
      </c>
      <c r="J13" s="502">
        <v>1103424</v>
      </c>
      <c r="K13" s="502">
        <v>0</v>
      </c>
      <c r="L13" s="502">
        <v>0</v>
      </c>
      <c r="M13" s="417">
        <v>372957</v>
      </c>
      <c r="N13" s="417">
        <v>22068</v>
      </c>
      <c r="O13" s="502">
        <v>0</v>
      </c>
      <c r="P13" s="503">
        <v>3</v>
      </c>
      <c r="Q13" s="418">
        <v>3</v>
      </c>
      <c r="R13" s="504">
        <v>0</v>
      </c>
      <c r="S13" s="505">
        <f>X13*-1</f>
        <v>0</v>
      </c>
      <c r="T13" s="492">
        <v>0</v>
      </c>
      <c r="U13" s="492">
        <v>0</v>
      </c>
      <c r="V13" s="492">
        <v>0</v>
      </c>
      <c r="W13" s="492">
        <f t="shared" si="0"/>
        <v>0</v>
      </c>
      <c r="X13" s="492">
        <v>0</v>
      </c>
      <c r="Y13" s="492">
        <v>0</v>
      </c>
      <c r="Z13" s="492">
        <f t="shared" si="1"/>
        <v>0</v>
      </c>
      <c r="AA13" s="492">
        <f t="shared" si="2"/>
        <v>0</v>
      </c>
      <c r="AB13" s="321">
        <f t="shared" si="3"/>
        <v>0</v>
      </c>
      <c r="AC13" s="179">
        <f t="shared" si="4"/>
        <v>0</v>
      </c>
      <c r="AD13" s="492">
        <v>0</v>
      </c>
      <c r="AE13" s="492">
        <v>0</v>
      </c>
      <c r="AF13" s="492">
        <f t="shared" ref="AF13:AF77" si="13">SUM(AD13:AE13)</f>
        <v>0</v>
      </c>
      <c r="AG13" s="492">
        <f t="shared" ref="AG13:AG77" si="14">AA13+AB13+AC13+AF13</f>
        <v>0</v>
      </c>
      <c r="AH13" s="507">
        <v>0</v>
      </c>
      <c r="AI13" s="507">
        <v>0</v>
      </c>
      <c r="AJ13" s="507">
        <v>0</v>
      </c>
      <c r="AK13" s="507">
        <v>0</v>
      </c>
      <c r="AL13" s="507">
        <v>0</v>
      </c>
      <c r="AM13" s="507">
        <v>0</v>
      </c>
      <c r="AN13" s="507">
        <v>0</v>
      </c>
      <c r="AO13" s="507">
        <f>AH13+AJ13+AK13+AM13</f>
        <v>0</v>
      </c>
      <c r="AP13" s="507">
        <f>AI13+AL13+AN13</f>
        <v>0</v>
      </c>
      <c r="AQ13" s="535">
        <f t="shared" ref="AQ13:AQ77" si="15">SUM(AO13:AP13)</f>
        <v>0</v>
      </c>
      <c r="AR13" s="536">
        <f t="shared" si="5"/>
        <v>1498449</v>
      </c>
      <c r="AS13" s="506">
        <f t="shared" si="6"/>
        <v>1103424</v>
      </c>
      <c r="AT13" s="492">
        <f t="shared" si="7"/>
        <v>0</v>
      </c>
      <c r="AU13" s="486">
        <f t="shared" si="8"/>
        <v>0</v>
      </c>
      <c r="AV13" s="505">
        <f t="shared" si="9"/>
        <v>372957</v>
      </c>
      <c r="AW13" s="492">
        <f t="shared" si="9"/>
        <v>22068</v>
      </c>
      <c r="AX13" s="492">
        <f t="shared" si="10"/>
        <v>0</v>
      </c>
      <c r="AY13" s="507">
        <f t="shared" si="11"/>
        <v>3</v>
      </c>
      <c r="AZ13" s="507">
        <f t="shared" si="12"/>
        <v>3</v>
      </c>
      <c r="BA13" s="508">
        <f t="shared" si="12"/>
        <v>0</v>
      </c>
    </row>
    <row r="14" spans="1:53" ht="12.95" customHeight="1" x14ac:dyDescent="0.25">
      <c r="A14" s="307">
        <v>1</v>
      </c>
      <c r="B14" s="557">
        <v>5490</v>
      </c>
      <c r="C14" s="555">
        <v>600099474</v>
      </c>
      <c r="D14" s="557">
        <v>71173854</v>
      </c>
      <c r="E14" s="558" t="s">
        <v>757</v>
      </c>
      <c r="F14" s="557">
        <v>3114</v>
      </c>
      <c r="G14" s="537" t="s">
        <v>506</v>
      </c>
      <c r="H14" s="500" t="s">
        <v>86</v>
      </c>
      <c r="I14" s="501">
        <v>5361523</v>
      </c>
      <c r="J14" s="502">
        <v>3917966</v>
      </c>
      <c r="K14" s="502">
        <v>1924</v>
      </c>
      <c r="L14" s="502">
        <v>1924</v>
      </c>
      <c r="M14" s="417">
        <v>1324273</v>
      </c>
      <c r="N14" s="417">
        <v>78360</v>
      </c>
      <c r="O14" s="502">
        <v>39000</v>
      </c>
      <c r="P14" s="503">
        <v>6.6655999999999995</v>
      </c>
      <c r="Q14" s="418">
        <v>4</v>
      </c>
      <c r="R14" s="504">
        <v>2.6656</v>
      </c>
      <c r="S14" s="505">
        <f t="shared" ref="S14:S79" si="16">X14*-1</f>
        <v>0</v>
      </c>
      <c r="T14" s="492">
        <v>0</v>
      </c>
      <c r="U14" s="492">
        <v>210184</v>
      </c>
      <c r="V14" s="492">
        <v>-73638</v>
      </c>
      <c r="W14" s="492">
        <f t="shared" si="0"/>
        <v>136546</v>
      </c>
      <c r="X14" s="492">
        <v>0</v>
      </c>
      <c r="Y14" s="492">
        <v>0</v>
      </c>
      <c r="Z14" s="492">
        <f t="shared" si="1"/>
        <v>0</v>
      </c>
      <c r="AA14" s="492">
        <f t="shared" si="2"/>
        <v>136546</v>
      </c>
      <c r="AB14" s="321">
        <f t="shared" si="3"/>
        <v>46153</v>
      </c>
      <c r="AC14" s="179">
        <f t="shared" si="4"/>
        <v>2731</v>
      </c>
      <c r="AD14" s="492">
        <v>0</v>
      </c>
      <c r="AE14" s="492">
        <v>100000</v>
      </c>
      <c r="AF14" s="492">
        <f t="shared" si="13"/>
        <v>100000</v>
      </c>
      <c r="AG14" s="492">
        <f t="shared" si="14"/>
        <v>285430</v>
      </c>
      <c r="AH14" s="507">
        <v>0</v>
      </c>
      <c r="AI14" s="507">
        <v>0</v>
      </c>
      <c r="AJ14" s="507">
        <v>0</v>
      </c>
      <c r="AK14" s="507">
        <v>0.33</v>
      </c>
      <c r="AL14" s="507">
        <v>0</v>
      </c>
      <c r="AM14" s="507">
        <v>0</v>
      </c>
      <c r="AN14" s="507">
        <v>0</v>
      </c>
      <c r="AO14" s="507">
        <f t="shared" ref="AO14:AO17" si="17">AH14+AJ14+AK14+AM14</f>
        <v>0.33</v>
      </c>
      <c r="AP14" s="507">
        <f t="shared" ref="AP14:AP17" si="18">AI14+AL14+AN14</f>
        <v>0</v>
      </c>
      <c r="AQ14" s="535">
        <f t="shared" si="15"/>
        <v>0.33</v>
      </c>
      <c r="AR14" s="536">
        <f t="shared" si="5"/>
        <v>5646953</v>
      </c>
      <c r="AS14" s="506">
        <f t="shared" si="6"/>
        <v>4054512</v>
      </c>
      <c r="AT14" s="492">
        <f t="shared" si="7"/>
        <v>1924</v>
      </c>
      <c r="AU14" s="486">
        <f t="shared" si="8"/>
        <v>1924</v>
      </c>
      <c r="AV14" s="505">
        <f t="shared" si="9"/>
        <v>1370426</v>
      </c>
      <c r="AW14" s="492">
        <f t="shared" si="9"/>
        <v>81091</v>
      </c>
      <c r="AX14" s="492">
        <f t="shared" si="10"/>
        <v>139000</v>
      </c>
      <c r="AY14" s="507">
        <f t="shared" si="11"/>
        <v>6.9955999999999996</v>
      </c>
      <c r="AZ14" s="507">
        <f t="shared" si="12"/>
        <v>4.33</v>
      </c>
      <c r="BA14" s="508">
        <f t="shared" si="12"/>
        <v>2.6656</v>
      </c>
    </row>
    <row r="15" spans="1:53" ht="12.95" customHeight="1" x14ac:dyDescent="0.25">
      <c r="A15" s="307">
        <v>1</v>
      </c>
      <c r="B15" s="555">
        <v>5490</v>
      </c>
      <c r="C15" s="555">
        <v>600099474</v>
      </c>
      <c r="D15" s="555">
        <v>71173854</v>
      </c>
      <c r="E15" s="556" t="s">
        <v>757</v>
      </c>
      <c r="F15" s="557">
        <v>3114</v>
      </c>
      <c r="G15" s="534" t="s">
        <v>91</v>
      </c>
      <c r="H15" s="500" t="s">
        <v>82</v>
      </c>
      <c r="I15" s="501">
        <v>0</v>
      </c>
      <c r="J15" s="502">
        <v>0</v>
      </c>
      <c r="K15" s="502">
        <v>0</v>
      </c>
      <c r="L15" s="502">
        <v>0</v>
      </c>
      <c r="M15" s="417">
        <v>0</v>
      </c>
      <c r="N15" s="417">
        <v>0</v>
      </c>
      <c r="O15" s="502">
        <v>0</v>
      </c>
      <c r="P15" s="503">
        <v>0</v>
      </c>
      <c r="Q15" s="418">
        <v>0</v>
      </c>
      <c r="R15" s="504">
        <v>0</v>
      </c>
      <c r="S15" s="505">
        <f t="shared" si="16"/>
        <v>0</v>
      </c>
      <c r="T15" s="492">
        <v>0</v>
      </c>
      <c r="U15" s="492">
        <v>0</v>
      </c>
      <c r="V15" s="492">
        <v>0</v>
      </c>
      <c r="W15" s="492">
        <f t="shared" si="0"/>
        <v>0</v>
      </c>
      <c r="X15" s="492">
        <v>0</v>
      </c>
      <c r="Y15" s="492">
        <v>0</v>
      </c>
      <c r="Z15" s="492">
        <f t="shared" si="1"/>
        <v>0</v>
      </c>
      <c r="AA15" s="492">
        <f t="shared" si="2"/>
        <v>0</v>
      </c>
      <c r="AB15" s="321">
        <f t="shared" si="3"/>
        <v>0</v>
      </c>
      <c r="AC15" s="179">
        <f t="shared" si="4"/>
        <v>0</v>
      </c>
      <c r="AD15" s="492">
        <v>0</v>
      </c>
      <c r="AE15" s="492">
        <v>0</v>
      </c>
      <c r="AF15" s="492">
        <f t="shared" si="13"/>
        <v>0</v>
      </c>
      <c r="AG15" s="492">
        <f t="shared" si="14"/>
        <v>0</v>
      </c>
      <c r="AH15" s="507">
        <v>0</v>
      </c>
      <c r="AI15" s="507">
        <v>0</v>
      </c>
      <c r="AJ15" s="507">
        <v>0</v>
      </c>
      <c r="AK15" s="507">
        <v>0</v>
      </c>
      <c r="AL15" s="507">
        <v>0</v>
      </c>
      <c r="AM15" s="507">
        <v>0</v>
      </c>
      <c r="AN15" s="507">
        <v>0</v>
      </c>
      <c r="AO15" s="507">
        <f t="shared" si="17"/>
        <v>0</v>
      </c>
      <c r="AP15" s="507">
        <f t="shared" si="18"/>
        <v>0</v>
      </c>
      <c r="AQ15" s="535">
        <f t="shared" si="15"/>
        <v>0</v>
      </c>
      <c r="AR15" s="536">
        <f t="shared" si="5"/>
        <v>0</v>
      </c>
      <c r="AS15" s="506">
        <f t="shared" si="6"/>
        <v>0</v>
      </c>
      <c r="AT15" s="492">
        <f t="shared" si="7"/>
        <v>0</v>
      </c>
      <c r="AU15" s="486">
        <f t="shared" si="8"/>
        <v>0</v>
      </c>
      <c r="AV15" s="505">
        <f t="shared" si="9"/>
        <v>0</v>
      </c>
      <c r="AW15" s="492">
        <f t="shared" si="9"/>
        <v>0</v>
      </c>
      <c r="AX15" s="492">
        <f t="shared" si="10"/>
        <v>0</v>
      </c>
      <c r="AY15" s="507">
        <f t="shared" si="11"/>
        <v>0</v>
      </c>
      <c r="AZ15" s="507">
        <f t="shared" si="12"/>
        <v>0</v>
      </c>
      <c r="BA15" s="508">
        <f t="shared" si="12"/>
        <v>0</v>
      </c>
    </row>
    <row r="16" spans="1:53" ht="12.95" customHeight="1" x14ac:dyDescent="0.25">
      <c r="A16" s="307">
        <v>1</v>
      </c>
      <c r="B16" s="557">
        <v>5490</v>
      </c>
      <c r="C16" s="555">
        <v>600099474</v>
      </c>
      <c r="D16" s="557">
        <v>71173854</v>
      </c>
      <c r="E16" s="558" t="s">
        <v>757</v>
      </c>
      <c r="F16" s="557">
        <v>3114</v>
      </c>
      <c r="G16" s="537" t="s">
        <v>87</v>
      </c>
      <c r="H16" s="500" t="s">
        <v>86</v>
      </c>
      <c r="I16" s="501">
        <v>2257843</v>
      </c>
      <c r="J16" s="502">
        <v>1662624</v>
      </c>
      <c r="K16" s="502">
        <v>0</v>
      </c>
      <c r="L16" s="502">
        <v>0</v>
      </c>
      <c r="M16" s="417">
        <v>561967</v>
      </c>
      <c r="N16" s="417">
        <v>33252</v>
      </c>
      <c r="O16" s="502">
        <v>0</v>
      </c>
      <c r="P16" s="503">
        <v>4.5</v>
      </c>
      <c r="Q16" s="418">
        <v>4.5</v>
      </c>
      <c r="R16" s="504">
        <v>0</v>
      </c>
      <c r="S16" s="505">
        <f t="shared" si="16"/>
        <v>0</v>
      </c>
      <c r="T16" s="492">
        <v>0</v>
      </c>
      <c r="U16" s="492">
        <v>123157</v>
      </c>
      <c r="V16" s="492">
        <v>0</v>
      </c>
      <c r="W16" s="492">
        <f t="shared" si="0"/>
        <v>123157</v>
      </c>
      <c r="X16" s="492">
        <v>0</v>
      </c>
      <c r="Y16" s="492">
        <v>0</v>
      </c>
      <c r="Z16" s="492">
        <f t="shared" si="1"/>
        <v>0</v>
      </c>
      <c r="AA16" s="492">
        <f t="shared" si="2"/>
        <v>123157</v>
      </c>
      <c r="AB16" s="321">
        <f t="shared" si="3"/>
        <v>41627</v>
      </c>
      <c r="AC16" s="179">
        <f t="shared" si="4"/>
        <v>2463</v>
      </c>
      <c r="AD16" s="492">
        <v>0</v>
      </c>
      <c r="AE16" s="492">
        <v>0</v>
      </c>
      <c r="AF16" s="492">
        <f t="shared" si="13"/>
        <v>0</v>
      </c>
      <c r="AG16" s="492">
        <f t="shared" si="14"/>
        <v>167247</v>
      </c>
      <c r="AH16" s="507">
        <v>0</v>
      </c>
      <c r="AI16" s="507">
        <v>0</v>
      </c>
      <c r="AJ16" s="507">
        <v>0</v>
      </c>
      <c r="AK16" s="507">
        <v>0.33</v>
      </c>
      <c r="AL16" s="507">
        <v>0</v>
      </c>
      <c r="AM16" s="507">
        <v>0</v>
      </c>
      <c r="AN16" s="507">
        <v>0</v>
      </c>
      <c r="AO16" s="507">
        <f t="shared" si="17"/>
        <v>0.33</v>
      </c>
      <c r="AP16" s="507">
        <f t="shared" si="18"/>
        <v>0</v>
      </c>
      <c r="AQ16" s="535">
        <f t="shared" si="15"/>
        <v>0.33</v>
      </c>
      <c r="AR16" s="536">
        <f t="shared" si="5"/>
        <v>2425090</v>
      </c>
      <c r="AS16" s="506">
        <f t="shared" si="6"/>
        <v>1785781</v>
      </c>
      <c r="AT16" s="492">
        <f t="shared" si="7"/>
        <v>0</v>
      </c>
      <c r="AU16" s="486">
        <f t="shared" si="8"/>
        <v>0</v>
      </c>
      <c r="AV16" s="505">
        <f t="shared" si="9"/>
        <v>603594</v>
      </c>
      <c r="AW16" s="492">
        <f t="shared" si="9"/>
        <v>35715</v>
      </c>
      <c r="AX16" s="492">
        <f t="shared" si="10"/>
        <v>0</v>
      </c>
      <c r="AY16" s="507">
        <f t="shared" si="11"/>
        <v>4.83</v>
      </c>
      <c r="AZ16" s="507">
        <f t="shared" si="12"/>
        <v>4.83</v>
      </c>
      <c r="BA16" s="508">
        <f t="shared" si="12"/>
        <v>0</v>
      </c>
    </row>
    <row r="17" spans="1:53" ht="12.95" customHeight="1" x14ac:dyDescent="0.25">
      <c r="A17" s="307">
        <v>1</v>
      </c>
      <c r="B17" s="555">
        <v>5490</v>
      </c>
      <c r="C17" s="555">
        <v>600099474</v>
      </c>
      <c r="D17" s="555">
        <v>71173854</v>
      </c>
      <c r="E17" s="556" t="s">
        <v>757</v>
      </c>
      <c r="F17" s="555">
        <v>3141</v>
      </c>
      <c r="G17" s="559" t="s">
        <v>88</v>
      </c>
      <c r="H17" s="500" t="s">
        <v>82</v>
      </c>
      <c r="I17" s="501">
        <v>1657707</v>
      </c>
      <c r="J17" s="502">
        <v>1213734</v>
      </c>
      <c r="K17" s="502">
        <v>0</v>
      </c>
      <c r="L17" s="502">
        <v>0</v>
      </c>
      <c r="M17" s="417">
        <v>410242</v>
      </c>
      <c r="N17" s="417">
        <v>24275</v>
      </c>
      <c r="O17" s="502">
        <v>9456</v>
      </c>
      <c r="P17" s="503">
        <v>4.13</v>
      </c>
      <c r="Q17" s="418">
        <v>0</v>
      </c>
      <c r="R17" s="504">
        <v>4.13</v>
      </c>
      <c r="S17" s="505">
        <f t="shared" si="16"/>
        <v>0</v>
      </c>
      <c r="T17" s="492">
        <v>0</v>
      </c>
      <c r="U17" s="492">
        <v>-924</v>
      </c>
      <c r="V17" s="492">
        <v>0</v>
      </c>
      <c r="W17" s="492">
        <f t="shared" si="0"/>
        <v>-924</v>
      </c>
      <c r="X17" s="492">
        <v>0</v>
      </c>
      <c r="Y17" s="492">
        <v>0</v>
      </c>
      <c r="Z17" s="492">
        <f t="shared" si="1"/>
        <v>0</v>
      </c>
      <c r="AA17" s="492">
        <f t="shared" si="2"/>
        <v>-924</v>
      </c>
      <c r="AB17" s="321">
        <f t="shared" si="3"/>
        <v>-312</v>
      </c>
      <c r="AC17" s="179">
        <f t="shared" si="4"/>
        <v>-18</v>
      </c>
      <c r="AD17" s="492">
        <v>0</v>
      </c>
      <c r="AE17" s="492">
        <v>0</v>
      </c>
      <c r="AF17" s="492">
        <f t="shared" si="13"/>
        <v>0</v>
      </c>
      <c r="AG17" s="492">
        <f t="shared" si="14"/>
        <v>-1254</v>
      </c>
      <c r="AH17" s="507">
        <v>0</v>
      </c>
      <c r="AI17" s="507">
        <v>0</v>
      </c>
      <c r="AJ17" s="507">
        <v>0</v>
      </c>
      <c r="AK17" s="507">
        <v>0</v>
      </c>
      <c r="AL17" s="507">
        <v>-0.01</v>
      </c>
      <c r="AM17" s="507">
        <v>0</v>
      </c>
      <c r="AN17" s="507">
        <v>0</v>
      </c>
      <c r="AO17" s="507">
        <f t="shared" si="17"/>
        <v>0</v>
      </c>
      <c r="AP17" s="507">
        <f t="shared" si="18"/>
        <v>-0.01</v>
      </c>
      <c r="AQ17" s="535">
        <f t="shared" si="15"/>
        <v>-0.01</v>
      </c>
      <c r="AR17" s="536">
        <f t="shared" si="5"/>
        <v>1656453</v>
      </c>
      <c r="AS17" s="506">
        <f t="shared" si="6"/>
        <v>1212810</v>
      </c>
      <c r="AT17" s="492">
        <f t="shared" si="7"/>
        <v>0</v>
      </c>
      <c r="AU17" s="486">
        <f t="shared" si="8"/>
        <v>0</v>
      </c>
      <c r="AV17" s="505">
        <f t="shared" si="9"/>
        <v>409930</v>
      </c>
      <c r="AW17" s="492">
        <f t="shared" si="9"/>
        <v>24257</v>
      </c>
      <c r="AX17" s="492">
        <f t="shared" si="10"/>
        <v>9456</v>
      </c>
      <c r="AY17" s="507">
        <f t="shared" si="11"/>
        <v>4.12</v>
      </c>
      <c r="AZ17" s="507">
        <f t="shared" si="12"/>
        <v>0</v>
      </c>
      <c r="BA17" s="508">
        <f t="shared" si="12"/>
        <v>4.12</v>
      </c>
    </row>
    <row r="18" spans="1:53" ht="12.95" customHeight="1" x14ac:dyDescent="0.25">
      <c r="A18" s="308">
        <v>1</v>
      </c>
      <c r="B18" s="128">
        <v>5490</v>
      </c>
      <c r="C18" s="128">
        <v>600099474</v>
      </c>
      <c r="D18" s="128">
        <v>71173854</v>
      </c>
      <c r="E18" s="560" t="s">
        <v>758</v>
      </c>
      <c r="F18" s="128"/>
      <c r="G18" s="560"/>
      <c r="H18" s="377"/>
      <c r="I18" s="129">
        <v>22366978</v>
      </c>
      <c r="J18" s="240">
        <v>16334341</v>
      </c>
      <c r="K18" s="240">
        <v>27387</v>
      </c>
      <c r="L18" s="240">
        <v>1924</v>
      </c>
      <c r="M18" s="240">
        <v>5521007</v>
      </c>
      <c r="N18" s="240">
        <v>326687</v>
      </c>
      <c r="O18" s="240">
        <v>157556</v>
      </c>
      <c r="P18" s="384">
        <v>38.225999999999999</v>
      </c>
      <c r="Q18" s="384">
        <v>27.25</v>
      </c>
      <c r="R18" s="400">
        <v>10.975999999999999</v>
      </c>
      <c r="S18" s="240">
        <f t="shared" ref="S18:BA18" si="19">SUM(S12:S17)</f>
        <v>0</v>
      </c>
      <c r="T18" s="168">
        <f t="shared" si="19"/>
        <v>0</v>
      </c>
      <c r="U18" s="168">
        <f t="shared" si="19"/>
        <v>332417</v>
      </c>
      <c r="V18" s="168">
        <f t="shared" si="19"/>
        <v>-73638</v>
      </c>
      <c r="W18" s="168">
        <f t="shared" si="19"/>
        <v>258779</v>
      </c>
      <c r="X18" s="168">
        <f t="shared" si="19"/>
        <v>0</v>
      </c>
      <c r="Y18" s="168">
        <f t="shared" si="19"/>
        <v>25463</v>
      </c>
      <c r="Z18" s="168">
        <f t="shared" si="19"/>
        <v>25463</v>
      </c>
      <c r="AA18" s="168">
        <f t="shared" si="19"/>
        <v>284242</v>
      </c>
      <c r="AB18" s="168">
        <f t="shared" si="19"/>
        <v>87468</v>
      </c>
      <c r="AC18" s="168">
        <f t="shared" si="19"/>
        <v>5176</v>
      </c>
      <c r="AD18" s="168">
        <f t="shared" si="19"/>
        <v>0</v>
      </c>
      <c r="AE18" s="168">
        <f t="shared" si="19"/>
        <v>100000</v>
      </c>
      <c r="AF18" s="168">
        <f t="shared" si="19"/>
        <v>100000</v>
      </c>
      <c r="AG18" s="168">
        <f t="shared" si="19"/>
        <v>476886</v>
      </c>
      <c r="AH18" s="316">
        <f t="shared" si="19"/>
        <v>0</v>
      </c>
      <c r="AI18" s="316">
        <f t="shared" si="19"/>
        <v>0</v>
      </c>
      <c r="AJ18" s="316">
        <f t="shared" si="19"/>
        <v>0</v>
      </c>
      <c r="AK18" s="316">
        <f t="shared" si="19"/>
        <v>0.66</v>
      </c>
      <c r="AL18" s="316">
        <f t="shared" si="19"/>
        <v>-0.01</v>
      </c>
      <c r="AM18" s="316">
        <f t="shared" si="19"/>
        <v>0</v>
      </c>
      <c r="AN18" s="316">
        <f t="shared" si="19"/>
        <v>0</v>
      </c>
      <c r="AO18" s="316">
        <f t="shared" si="19"/>
        <v>0.66</v>
      </c>
      <c r="AP18" s="316">
        <f t="shared" si="19"/>
        <v>-0.01</v>
      </c>
      <c r="AQ18" s="393">
        <f t="shared" si="19"/>
        <v>0.65</v>
      </c>
      <c r="AR18" s="129">
        <f t="shared" si="19"/>
        <v>22843864</v>
      </c>
      <c r="AS18" s="168">
        <f t="shared" si="19"/>
        <v>16593120</v>
      </c>
      <c r="AT18" s="431">
        <f t="shared" si="19"/>
        <v>52850</v>
      </c>
      <c r="AU18" s="431">
        <f t="shared" si="19"/>
        <v>1924</v>
      </c>
      <c r="AV18" s="168">
        <f t="shared" si="19"/>
        <v>5608475</v>
      </c>
      <c r="AW18" s="168">
        <f t="shared" si="19"/>
        <v>331863</v>
      </c>
      <c r="AX18" s="168">
        <f t="shared" si="19"/>
        <v>257556</v>
      </c>
      <c r="AY18" s="316">
        <f t="shared" si="19"/>
        <v>38.875999999999998</v>
      </c>
      <c r="AZ18" s="316">
        <f t="shared" si="19"/>
        <v>27.909999999999997</v>
      </c>
      <c r="BA18" s="317">
        <f t="shared" si="19"/>
        <v>10.966000000000001</v>
      </c>
    </row>
    <row r="19" spans="1:53" ht="12.95" customHeight="1" x14ac:dyDescent="0.25">
      <c r="A19" s="307">
        <v>2</v>
      </c>
      <c r="B19" s="561">
        <v>5460</v>
      </c>
      <c r="C19" s="561">
        <v>600098621</v>
      </c>
      <c r="D19" s="561">
        <v>72743549</v>
      </c>
      <c r="E19" s="562" t="s">
        <v>759</v>
      </c>
      <c r="F19" s="561">
        <v>3111</v>
      </c>
      <c r="G19" s="559" t="s">
        <v>586</v>
      </c>
      <c r="H19" s="563" t="s">
        <v>86</v>
      </c>
      <c r="I19" s="501">
        <v>4894724</v>
      </c>
      <c r="J19" s="502">
        <v>3547028</v>
      </c>
      <c r="K19" s="502">
        <v>20000</v>
      </c>
      <c r="L19" s="502">
        <v>0</v>
      </c>
      <c r="M19" s="417">
        <v>1205655</v>
      </c>
      <c r="N19" s="417">
        <v>70941</v>
      </c>
      <c r="O19" s="502">
        <v>51100</v>
      </c>
      <c r="P19" s="503">
        <v>8.0441999999999982</v>
      </c>
      <c r="Q19" s="418">
        <v>6</v>
      </c>
      <c r="R19" s="504">
        <v>2.0442</v>
      </c>
      <c r="S19" s="505">
        <f t="shared" si="16"/>
        <v>0</v>
      </c>
      <c r="T19" s="492">
        <v>0</v>
      </c>
      <c r="U19" s="492">
        <v>0</v>
      </c>
      <c r="V19" s="492">
        <v>0</v>
      </c>
      <c r="W19" s="492">
        <f>SUM(S19:V19)</f>
        <v>0</v>
      </c>
      <c r="X19" s="492">
        <v>0</v>
      </c>
      <c r="Y19" s="492">
        <v>0</v>
      </c>
      <c r="Z19" s="492">
        <f>SUM(X19:Y19)</f>
        <v>0</v>
      </c>
      <c r="AA19" s="492">
        <f>W19+Z19</f>
        <v>0</v>
      </c>
      <c r="AB19" s="321">
        <f>ROUND((W19+X19)*33.8%,0)</f>
        <v>0</v>
      </c>
      <c r="AC19" s="179">
        <f>ROUND(W19*2%,0)</f>
        <v>0</v>
      </c>
      <c r="AD19" s="492">
        <v>0</v>
      </c>
      <c r="AE19" s="492">
        <v>0</v>
      </c>
      <c r="AF19" s="492">
        <f t="shared" si="13"/>
        <v>0</v>
      </c>
      <c r="AG19" s="492">
        <f t="shared" si="14"/>
        <v>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</v>
      </c>
      <c r="AN19" s="507">
        <v>0</v>
      </c>
      <c r="AO19" s="507">
        <f t="shared" ref="AO19:AO21" si="20">AH19+AJ19+AK19+AM19</f>
        <v>0</v>
      </c>
      <c r="AP19" s="507">
        <f t="shared" ref="AP19:AP21" si="21">AI19+AL19+AN19</f>
        <v>0</v>
      </c>
      <c r="AQ19" s="535">
        <f t="shared" si="15"/>
        <v>0</v>
      </c>
      <c r="AR19" s="536">
        <f>I19+AG19</f>
        <v>4894724</v>
      </c>
      <c r="AS19" s="492">
        <f>J19+W19</f>
        <v>3547028</v>
      </c>
      <c r="AT19" s="492">
        <f>K19+Z19</f>
        <v>20000</v>
      </c>
      <c r="AU19" s="486">
        <f>L19</f>
        <v>0</v>
      </c>
      <c r="AV19" s="492">
        <f t="shared" ref="AV19:AW21" si="22">M19+AB19</f>
        <v>1205655</v>
      </c>
      <c r="AW19" s="492">
        <f t="shared" si="22"/>
        <v>70941</v>
      </c>
      <c r="AX19" s="492">
        <f>O19+AF19</f>
        <v>51100</v>
      </c>
      <c r="AY19" s="507">
        <f>P19+AQ19</f>
        <v>8.0441999999999982</v>
      </c>
      <c r="AZ19" s="507">
        <f t="shared" ref="AZ19:BA21" si="23">Q19+AO19</f>
        <v>6</v>
      </c>
      <c r="BA19" s="508">
        <f t="shared" si="23"/>
        <v>2.0442</v>
      </c>
    </row>
    <row r="20" spans="1:53" ht="12.95" customHeight="1" x14ac:dyDescent="0.25">
      <c r="A20" s="307">
        <v>2</v>
      </c>
      <c r="B20" s="557">
        <v>5460</v>
      </c>
      <c r="C20" s="557">
        <v>600098621</v>
      </c>
      <c r="D20" s="557">
        <v>72743549</v>
      </c>
      <c r="E20" s="558" t="s">
        <v>759</v>
      </c>
      <c r="F20" s="561">
        <v>3111</v>
      </c>
      <c r="G20" s="534" t="s">
        <v>91</v>
      </c>
      <c r="H20" s="500" t="s">
        <v>82</v>
      </c>
      <c r="I20" s="501">
        <v>304456</v>
      </c>
      <c r="J20" s="502">
        <v>222721</v>
      </c>
      <c r="K20" s="502">
        <v>0</v>
      </c>
      <c r="L20" s="502">
        <v>0</v>
      </c>
      <c r="M20" s="417">
        <v>75280</v>
      </c>
      <c r="N20" s="417">
        <v>4455</v>
      </c>
      <c r="O20" s="502">
        <v>2000</v>
      </c>
      <c r="P20" s="503">
        <v>0.62000000000000011</v>
      </c>
      <c r="Q20" s="418">
        <v>0.62000000000000011</v>
      </c>
      <c r="R20" s="504">
        <v>0</v>
      </c>
      <c r="S20" s="505">
        <f t="shared" si="16"/>
        <v>0</v>
      </c>
      <c r="T20" s="492">
        <v>0</v>
      </c>
      <c r="U20" s="492">
        <v>0</v>
      </c>
      <c r="V20" s="492">
        <v>0</v>
      </c>
      <c r="W20" s="492">
        <f>SUM(S20:V20)</f>
        <v>0</v>
      </c>
      <c r="X20" s="492">
        <v>0</v>
      </c>
      <c r="Y20" s="492">
        <v>0</v>
      </c>
      <c r="Z20" s="492">
        <f>SUM(X20:Y20)</f>
        <v>0</v>
      </c>
      <c r="AA20" s="492">
        <f>W20+Z20</f>
        <v>0</v>
      </c>
      <c r="AB20" s="321">
        <f>ROUND((W20+X20)*33.8%,0)</f>
        <v>0</v>
      </c>
      <c r="AC20" s="179">
        <f>ROUND(W20*2%,0)</f>
        <v>0</v>
      </c>
      <c r="AD20" s="492">
        <v>3500</v>
      </c>
      <c r="AE20" s="492">
        <v>0</v>
      </c>
      <c r="AF20" s="492">
        <f t="shared" si="13"/>
        <v>3500</v>
      </c>
      <c r="AG20" s="492">
        <f t="shared" si="14"/>
        <v>3500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si="20"/>
        <v>0</v>
      </c>
      <c r="AP20" s="507">
        <f t="shared" si="21"/>
        <v>0</v>
      </c>
      <c r="AQ20" s="535">
        <f t="shared" si="15"/>
        <v>0</v>
      </c>
      <c r="AR20" s="536">
        <f>I20+AG20</f>
        <v>307956</v>
      </c>
      <c r="AS20" s="492">
        <f>J20+W20</f>
        <v>222721</v>
      </c>
      <c r="AT20" s="492">
        <f>K20+Z20</f>
        <v>0</v>
      </c>
      <c r="AU20" s="486">
        <f>L20</f>
        <v>0</v>
      </c>
      <c r="AV20" s="492">
        <f t="shared" si="22"/>
        <v>75280</v>
      </c>
      <c r="AW20" s="492">
        <f t="shared" si="22"/>
        <v>4455</v>
      </c>
      <c r="AX20" s="492">
        <f>O20+AF20</f>
        <v>5500</v>
      </c>
      <c r="AY20" s="507">
        <f>P20+AQ20</f>
        <v>0.62000000000000011</v>
      </c>
      <c r="AZ20" s="507">
        <f t="shared" si="23"/>
        <v>0.62000000000000011</v>
      </c>
      <c r="BA20" s="508">
        <f t="shared" si="23"/>
        <v>0</v>
      </c>
    </row>
    <row r="21" spans="1:53" ht="12.95" customHeight="1" x14ac:dyDescent="0.25">
      <c r="A21" s="307">
        <v>2</v>
      </c>
      <c r="B21" s="557">
        <v>5460</v>
      </c>
      <c r="C21" s="557">
        <v>600098621</v>
      </c>
      <c r="D21" s="557">
        <v>72743549</v>
      </c>
      <c r="E21" s="558" t="s">
        <v>759</v>
      </c>
      <c r="F21" s="557">
        <v>3141</v>
      </c>
      <c r="G21" s="559" t="s">
        <v>88</v>
      </c>
      <c r="H21" s="500" t="s">
        <v>82</v>
      </c>
      <c r="I21" s="501">
        <v>822883</v>
      </c>
      <c r="J21" s="502">
        <v>602834</v>
      </c>
      <c r="K21" s="502">
        <v>0</v>
      </c>
      <c r="L21" s="502">
        <v>0</v>
      </c>
      <c r="M21" s="417">
        <v>203758</v>
      </c>
      <c r="N21" s="417">
        <v>12057</v>
      </c>
      <c r="O21" s="502">
        <v>4234</v>
      </c>
      <c r="P21" s="503">
        <v>2.0499999999999998</v>
      </c>
      <c r="Q21" s="418">
        <v>0</v>
      </c>
      <c r="R21" s="504">
        <v>2.0499999999999998</v>
      </c>
      <c r="S21" s="505">
        <f t="shared" si="16"/>
        <v>0</v>
      </c>
      <c r="T21" s="492">
        <v>0</v>
      </c>
      <c r="U21" s="492">
        <v>-1864</v>
      </c>
      <c r="V21" s="492">
        <v>0</v>
      </c>
      <c r="W21" s="492">
        <f>SUM(S21:V21)</f>
        <v>-1864</v>
      </c>
      <c r="X21" s="492">
        <v>0</v>
      </c>
      <c r="Y21" s="492">
        <v>0</v>
      </c>
      <c r="Z21" s="492">
        <f>SUM(X21:Y21)</f>
        <v>0</v>
      </c>
      <c r="AA21" s="492">
        <f>W21+Z21</f>
        <v>-1864</v>
      </c>
      <c r="AB21" s="321">
        <f>ROUND((W21+X21)*33.8%,0)</f>
        <v>-630</v>
      </c>
      <c r="AC21" s="179">
        <f>ROUND(W21*2%,0)</f>
        <v>-37</v>
      </c>
      <c r="AD21" s="492">
        <v>0</v>
      </c>
      <c r="AE21" s="492">
        <v>0</v>
      </c>
      <c r="AF21" s="492">
        <f t="shared" si="13"/>
        <v>0</v>
      </c>
      <c r="AG21" s="492">
        <f t="shared" si="14"/>
        <v>-2531</v>
      </c>
      <c r="AH21" s="507">
        <v>0</v>
      </c>
      <c r="AI21" s="507">
        <v>0</v>
      </c>
      <c r="AJ21" s="507">
        <v>0</v>
      </c>
      <c r="AK21" s="507">
        <v>0</v>
      </c>
      <c r="AL21" s="507">
        <v>0</v>
      </c>
      <c r="AM21" s="507">
        <v>0</v>
      </c>
      <c r="AN21" s="507">
        <v>0</v>
      </c>
      <c r="AO21" s="507">
        <f t="shared" si="20"/>
        <v>0</v>
      </c>
      <c r="AP21" s="507">
        <f t="shared" si="21"/>
        <v>0</v>
      </c>
      <c r="AQ21" s="535">
        <f t="shared" si="15"/>
        <v>0</v>
      </c>
      <c r="AR21" s="536">
        <f>I21+AG21</f>
        <v>820352</v>
      </c>
      <c r="AS21" s="492">
        <f>J21+W21</f>
        <v>600970</v>
      </c>
      <c r="AT21" s="492">
        <f>K21+Z21</f>
        <v>0</v>
      </c>
      <c r="AU21" s="486">
        <f>L21</f>
        <v>0</v>
      </c>
      <c r="AV21" s="492">
        <f t="shared" si="22"/>
        <v>203128</v>
      </c>
      <c r="AW21" s="492">
        <f t="shared" si="22"/>
        <v>12020</v>
      </c>
      <c r="AX21" s="492">
        <f>O21+AF21</f>
        <v>4234</v>
      </c>
      <c r="AY21" s="507">
        <f>P21+AQ21</f>
        <v>2.0499999999999998</v>
      </c>
      <c r="AZ21" s="507">
        <f t="shared" si="23"/>
        <v>0</v>
      </c>
      <c r="BA21" s="508">
        <f t="shared" si="23"/>
        <v>2.0499999999999998</v>
      </c>
    </row>
    <row r="22" spans="1:53" ht="12.95" customHeight="1" x14ac:dyDescent="0.25">
      <c r="A22" s="308">
        <v>2</v>
      </c>
      <c r="B22" s="128">
        <v>5460</v>
      </c>
      <c r="C22" s="128">
        <v>600098621</v>
      </c>
      <c r="D22" s="128">
        <v>72743549</v>
      </c>
      <c r="E22" s="560" t="s">
        <v>760</v>
      </c>
      <c r="F22" s="128"/>
      <c r="G22" s="560"/>
      <c r="H22" s="377"/>
      <c r="I22" s="130">
        <v>6022063</v>
      </c>
      <c r="J22" s="141">
        <v>4372583</v>
      </c>
      <c r="K22" s="141">
        <v>20000</v>
      </c>
      <c r="L22" s="141">
        <v>0</v>
      </c>
      <c r="M22" s="141">
        <v>1484693</v>
      </c>
      <c r="N22" s="141">
        <v>87453</v>
      </c>
      <c r="O22" s="141">
        <v>57334</v>
      </c>
      <c r="P22" s="385">
        <v>10.714199999999998</v>
      </c>
      <c r="Q22" s="385">
        <v>6.62</v>
      </c>
      <c r="R22" s="401">
        <v>4.0941999999999998</v>
      </c>
      <c r="S22" s="141">
        <f t="shared" ref="S22:BA22" si="24">SUM(S19:S21)</f>
        <v>0</v>
      </c>
      <c r="T22" s="87">
        <f t="shared" si="24"/>
        <v>0</v>
      </c>
      <c r="U22" s="87">
        <f t="shared" si="24"/>
        <v>-1864</v>
      </c>
      <c r="V22" s="87">
        <f t="shared" si="24"/>
        <v>0</v>
      </c>
      <c r="W22" s="87">
        <f t="shared" si="24"/>
        <v>-1864</v>
      </c>
      <c r="X22" s="87">
        <f t="shared" si="24"/>
        <v>0</v>
      </c>
      <c r="Y22" s="87">
        <f t="shared" si="24"/>
        <v>0</v>
      </c>
      <c r="Z22" s="87">
        <f t="shared" si="24"/>
        <v>0</v>
      </c>
      <c r="AA22" s="87">
        <f t="shared" si="24"/>
        <v>-1864</v>
      </c>
      <c r="AB22" s="87">
        <f t="shared" si="24"/>
        <v>-630</v>
      </c>
      <c r="AC22" s="87">
        <f t="shared" si="24"/>
        <v>-37</v>
      </c>
      <c r="AD22" s="87">
        <f t="shared" si="24"/>
        <v>3500</v>
      </c>
      <c r="AE22" s="87">
        <f t="shared" si="24"/>
        <v>0</v>
      </c>
      <c r="AF22" s="87">
        <f t="shared" si="24"/>
        <v>3500</v>
      </c>
      <c r="AG22" s="87">
        <f t="shared" si="24"/>
        <v>969</v>
      </c>
      <c r="AH22" s="88">
        <f t="shared" si="24"/>
        <v>0</v>
      </c>
      <c r="AI22" s="88">
        <f t="shared" si="24"/>
        <v>0</v>
      </c>
      <c r="AJ22" s="88">
        <f t="shared" si="24"/>
        <v>0</v>
      </c>
      <c r="AK22" s="88">
        <f t="shared" ref="AK22:AL22" si="25">SUM(AK19:AK21)</f>
        <v>0</v>
      </c>
      <c r="AL22" s="88">
        <f t="shared" si="25"/>
        <v>0</v>
      </c>
      <c r="AM22" s="88">
        <f t="shared" si="24"/>
        <v>0</v>
      </c>
      <c r="AN22" s="88">
        <f t="shared" si="24"/>
        <v>0</v>
      </c>
      <c r="AO22" s="88">
        <f t="shared" si="24"/>
        <v>0</v>
      </c>
      <c r="AP22" s="88">
        <f t="shared" si="24"/>
        <v>0</v>
      </c>
      <c r="AQ22" s="394">
        <f t="shared" si="24"/>
        <v>0</v>
      </c>
      <c r="AR22" s="130">
        <f t="shared" si="24"/>
        <v>6023032</v>
      </c>
      <c r="AS22" s="87">
        <f t="shared" si="24"/>
        <v>4370719</v>
      </c>
      <c r="AT22" s="87">
        <f t="shared" si="24"/>
        <v>20000</v>
      </c>
      <c r="AU22" s="87">
        <f t="shared" si="24"/>
        <v>0</v>
      </c>
      <c r="AV22" s="87">
        <f t="shared" si="24"/>
        <v>1484063</v>
      </c>
      <c r="AW22" s="87">
        <f t="shared" si="24"/>
        <v>87416</v>
      </c>
      <c r="AX22" s="87">
        <f t="shared" si="24"/>
        <v>60834</v>
      </c>
      <c r="AY22" s="88">
        <f t="shared" si="24"/>
        <v>10.714199999999998</v>
      </c>
      <c r="AZ22" s="88">
        <f t="shared" si="24"/>
        <v>6.62</v>
      </c>
      <c r="BA22" s="276">
        <f t="shared" si="24"/>
        <v>4.0941999999999998</v>
      </c>
    </row>
    <row r="23" spans="1:53" ht="12.95" customHeight="1" x14ac:dyDescent="0.25">
      <c r="A23" s="307">
        <v>3</v>
      </c>
      <c r="B23" s="561">
        <v>5462</v>
      </c>
      <c r="C23" s="561">
        <v>600098851</v>
      </c>
      <c r="D23" s="561">
        <v>72743620</v>
      </c>
      <c r="E23" s="562" t="s">
        <v>761</v>
      </c>
      <c r="F23" s="561">
        <v>3111</v>
      </c>
      <c r="G23" s="559" t="s">
        <v>586</v>
      </c>
      <c r="H23" s="500" t="s">
        <v>86</v>
      </c>
      <c r="I23" s="501">
        <v>3428375</v>
      </c>
      <c r="J23" s="502">
        <v>2501896</v>
      </c>
      <c r="K23" s="502">
        <v>0</v>
      </c>
      <c r="L23" s="502">
        <v>0</v>
      </c>
      <c r="M23" s="417">
        <v>845641</v>
      </c>
      <c r="N23" s="417">
        <v>50038</v>
      </c>
      <c r="O23" s="502">
        <v>30800</v>
      </c>
      <c r="P23" s="503">
        <v>5.7097999999999995</v>
      </c>
      <c r="Q23" s="418">
        <v>4.22</v>
      </c>
      <c r="R23" s="504">
        <v>1.4898</v>
      </c>
      <c r="S23" s="505">
        <f t="shared" si="16"/>
        <v>0</v>
      </c>
      <c r="T23" s="492">
        <v>0</v>
      </c>
      <c r="U23" s="492">
        <v>311894</v>
      </c>
      <c r="V23" s="492">
        <v>0</v>
      </c>
      <c r="W23" s="492">
        <f>SUM(S23:V23)</f>
        <v>311894</v>
      </c>
      <c r="X23" s="492">
        <v>0</v>
      </c>
      <c r="Y23" s="492">
        <v>0</v>
      </c>
      <c r="Z23" s="492">
        <f>SUM(X23:Y23)</f>
        <v>0</v>
      </c>
      <c r="AA23" s="492">
        <f>W23+Z23</f>
        <v>311894</v>
      </c>
      <c r="AB23" s="321">
        <f>ROUND((W23+X23)*33.8%,0)</f>
        <v>105420</v>
      </c>
      <c r="AC23" s="179">
        <f>ROUND(W23*2%,0)</f>
        <v>6238</v>
      </c>
      <c r="AD23" s="492">
        <v>0</v>
      </c>
      <c r="AE23" s="492">
        <v>0</v>
      </c>
      <c r="AF23" s="492">
        <f t="shared" si="13"/>
        <v>0</v>
      </c>
      <c r="AG23" s="492">
        <f t="shared" si="14"/>
        <v>423552</v>
      </c>
      <c r="AH23" s="507">
        <v>0</v>
      </c>
      <c r="AI23" s="507">
        <v>0</v>
      </c>
      <c r="AJ23" s="507">
        <v>0</v>
      </c>
      <c r="AK23" s="507">
        <v>0.62</v>
      </c>
      <c r="AL23" s="507">
        <v>0</v>
      </c>
      <c r="AM23" s="507">
        <v>0</v>
      </c>
      <c r="AN23" s="507">
        <v>0</v>
      </c>
      <c r="AO23" s="507">
        <f t="shared" ref="AO23:AO25" si="26">AH23+AJ23+AK23+AM23</f>
        <v>0.62</v>
      </c>
      <c r="AP23" s="507">
        <f t="shared" ref="AP23:AP25" si="27">AI23+AL23+AN23</f>
        <v>0</v>
      </c>
      <c r="AQ23" s="535">
        <f t="shared" si="15"/>
        <v>0.62</v>
      </c>
      <c r="AR23" s="536">
        <f>I23+AG23</f>
        <v>3851927</v>
      </c>
      <c r="AS23" s="492">
        <f>J23+W23</f>
        <v>2813790</v>
      </c>
      <c r="AT23" s="492">
        <f>K23+Z23</f>
        <v>0</v>
      </c>
      <c r="AU23" s="486">
        <f>L23</f>
        <v>0</v>
      </c>
      <c r="AV23" s="492">
        <f t="shared" ref="AV23:AW25" si="28">M23+AB23</f>
        <v>951061</v>
      </c>
      <c r="AW23" s="492">
        <f t="shared" si="28"/>
        <v>56276</v>
      </c>
      <c r="AX23" s="492">
        <f>O23+AF23</f>
        <v>30800</v>
      </c>
      <c r="AY23" s="507">
        <f>P23+AQ23</f>
        <v>6.3297999999999996</v>
      </c>
      <c r="AZ23" s="507">
        <f t="shared" ref="AZ23:BA25" si="29">Q23+AO23</f>
        <v>4.84</v>
      </c>
      <c r="BA23" s="508">
        <f t="shared" si="29"/>
        <v>1.4898</v>
      </c>
    </row>
    <row r="24" spans="1:53" ht="12.95" customHeight="1" x14ac:dyDescent="0.25">
      <c r="A24" s="307">
        <v>3</v>
      </c>
      <c r="B24" s="561">
        <v>5462</v>
      </c>
      <c r="C24" s="561">
        <v>600098851</v>
      </c>
      <c r="D24" s="561">
        <v>72743620</v>
      </c>
      <c r="E24" s="562" t="s">
        <v>761</v>
      </c>
      <c r="F24" s="561">
        <v>3111</v>
      </c>
      <c r="G24" s="559" t="s">
        <v>91</v>
      </c>
      <c r="H24" s="500" t="s">
        <v>82</v>
      </c>
      <c r="I24" s="501">
        <v>10266</v>
      </c>
      <c r="J24" s="502">
        <v>7560</v>
      </c>
      <c r="K24" s="502">
        <v>0</v>
      </c>
      <c r="L24" s="502">
        <v>0</v>
      </c>
      <c r="M24" s="417">
        <v>2555</v>
      </c>
      <c r="N24" s="417">
        <v>151</v>
      </c>
      <c r="O24" s="502">
        <v>0</v>
      </c>
      <c r="P24" s="503">
        <v>0.02</v>
      </c>
      <c r="Q24" s="418">
        <v>0.02</v>
      </c>
      <c r="R24" s="504">
        <v>0</v>
      </c>
      <c r="S24" s="505">
        <f t="shared" si="16"/>
        <v>0</v>
      </c>
      <c r="T24" s="492">
        <v>0</v>
      </c>
      <c r="U24" s="492">
        <v>0</v>
      </c>
      <c r="V24" s="492">
        <v>0</v>
      </c>
      <c r="W24" s="492">
        <f>SUM(S24:V24)</f>
        <v>0</v>
      </c>
      <c r="X24" s="492">
        <v>0</v>
      </c>
      <c r="Y24" s="492">
        <v>0</v>
      </c>
      <c r="Z24" s="492">
        <f>SUM(X24:Y24)</f>
        <v>0</v>
      </c>
      <c r="AA24" s="492">
        <f>W24+Z24</f>
        <v>0</v>
      </c>
      <c r="AB24" s="321">
        <f>ROUND((W24+X24)*33.8%,0)</f>
        <v>0</v>
      </c>
      <c r="AC24" s="179">
        <f>ROUND(W24*2%,0)</f>
        <v>0</v>
      </c>
      <c r="AD24" s="492">
        <v>0</v>
      </c>
      <c r="AE24" s="492">
        <v>0</v>
      </c>
      <c r="AF24" s="492">
        <f t="shared" si="13"/>
        <v>0</v>
      </c>
      <c r="AG24" s="492">
        <f t="shared" si="14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 t="shared" si="26"/>
        <v>0</v>
      </c>
      <c r="AP24" s="507">
        <f t="shared" si="27"/>
        <v>0</v>
      </c>
      <c r="AQ24" s="535">
        <f t="shared" si="15"/>
        <v>0</v>
      </c>
      <c r="AR24" s="536">
        <f>I24+AG24</f>
        <v>10266</v>
      </c>
      <c r="AS24" s="492">
        <f>J24+W24</f>
        <v>7560</v>
      </c>
      <c r="AT24" s="492">
        <f>K24+Z24</f>
        <v>0</v>
      </c>
      <c r="AU24" s="486">
        <f>L24</f>
        <v>0</v>
      </c>
      <c r="AV24" s="492">
        <f t="shared" si="28"/>
        <v>2555</v>
      </c>
      <c r="AW24" s="492">
        <f t="shared" si="28"/>
        <v>151</v>
      </c>
      <c r="AX24" s="492">
        <f>O24+AF24</f>
        <v>0</v>
      </c>
      <c r="AY24" s="507">
        <f>P24+AQ24</f>
        <v>0.02</v>
      </c>
      <c r="AZ24" s="507">
        <f t="shared" si="29"/>
        <v>0.02</v>
      </c>
      <c r="BA24" s="508">
        <f t="shared" si="29"/>
        <v>0</v>
      </c>
    </row>
    <row r="25" spans="1:53" ht="12.95" customHeight="1" x14ac:dyDescent="0.25">
      <c r="A25" s="307">
        <v>3</v>
      </c>
      <c r="B25" s="561">
        <v>5462</v>
      </c>
      <c r="C25" s="561">
        <v>600098851</v>
      </c>
      <c r="D25" s="561">
        <v>72743620</v>
      </c>
      <c r="E25" s="562" t="s">
        <v>761</v>
      </c>
      <c r="F25" s="561">
        <v>3141</v>
      </c>
      <c r="G25" s="559" t="s">
        <v>88</v>
      </c>
      <c r="H25" s="500" t="s">
        <v>82</v>
      </c>
      <c r="I25" s="501">
        <v>583322</v>
      </c>
      <c r="J25" s="502">
        <v>427666</v>
      </c>
      <c r="K25" s="502">
        <v>0</v>
      </c>
      <c r="L25" s="502">
        <v>0</v>
      </c>
      <c r="M25" s="417">
        <v>144551</v>
      </c>
      <c r="N25" s="417">
        <v>8553</v>
      </c>
      <c r="O25" s="502">
        <v>2552</v>
      </c>
      <c r="P25" s="503">
        <v>1.45</v>
      </c>
      <c r="Q25" s="418">
        <v>0</v>
      </c>
      <c r="R25" s="504">
        <v>1.45</v>
      </c>
      <c r="S25" s="505">
        <f t="shared" si="16"/>
        <v>0</v>
      </c>
      <c r="T25" s="492">
        <v>0</v>
      </c>
      <c r="U25" s="492">
        <v>13088</v>
      </c>
      <c r="V25" s="492">
        <v>0</v>
      </c>
      <c r="W25" s="492">
        <f>SUM(S25:V25)</f>
        <v>13088</v>
      </c>
      <c r="X25" s="492">
        <v>0</v>
      </c>
      <c r="Y25" s="492">
        <v>0</v>
      </c>
      <c r="Z25" s="492">
        <f>SUM(X25:Y25)</f>
        <v>0</v>
      </c>
      <c r="AA25" s="492">
        <f>W25+Z25</f>
        <v>13088</v>
      </c>
      <c r="AB25" s="321">
        <f>ROUND((W25+X25)*33.8%,0)</f>
        <v>4424</v>
      </c>
      <c r="AC25" s="179">
        <f>ROUND(W25*2%,0)</f>
        <v>262</v>
      </c>
      <c r="AD25" s="492">
        <v>0</v>
      </c>
      <c r="AE25" s="492">
        <v>0</v>
      </c>
      <c r="AF25" s="492">
        <f t="shared" si="13"/>
        <v>0</v>
      </c>
      <c r="AG25" s="492">
        <f t="shared" si="14"/>
        <v>17774</v>
      </c>
      <c r="AH25" s="507">
        <v>0</v>
      </c>
      <c r="AI25" s="507">
        <v>0</v>
      </c>
      <c r="AJ25" s="507">
        <v>0</v>
      </c>
      <c r="AK25" s="507">
        <v>0</v>
      </c>
      <c r="AL25" s="507">
        <v>0.05</v>
      </c>
      <c r="AM25" s="507">
        <v>0</v>
      </c>
      <c r="AN25" s="507">
        <v>0</v>
      </c>
      <c r="AO25" s="507">
        <f t="shared" si="26"/>
        <v>0</v>
      </c>
      <c r="AP25" s="507">
        <f t="shared" si="27"/>
        <v>0.05</v>
      </c>
      <c r="AQ25" s="535">
        <f t="shared" si="15"/>
        <v>0.05</v>
      </c>
      <c r="AR25" s="536">
        <f>I25+AG25</f>
        <v>601096</v>
      </c>
      <c r="AS25" s="492">
        <f>J25+W25</f>
        <v>440754</v>
      </c>
      <c r="AT25" s="492">
        <f>K25+Z25</f>
        <v>0</v>
      </c>
      <c r="AU25" s="486">
        <f>L25</f>
        <v>0</v>
      </c>
      <c r="AV25" s="492">
        <f t="shared" si="28"/>
        <v>148975</v>
      </c>
      <c r="AW25" s="492">
        <f t="shared" si="28"/>
        <v>8815</v>
      </c>
      <c r="AX25" s="492">
        <f>O25+AF25</f>
        <v>2552</v>
      </c>
      <c r="AY25" s="507">
        <f>P25+AQ25</f>
        <v>1.5</v>
      </c>
      <c r="AZ25" s="507">
        <f t="shared" si="29"/>
        <v>0</v>
      </c>
      <c r="BA25" s="508">
        <f t="shared" si="29"/>
        <v>1.5</v>
      </c>
    </row>
    <row r="26" spans="1:53" ht="12.95" customHeight="1" x14ac:dyDescent="0.25">
      <c r="A26" s="308">
        <v>3</v>
      </c>
      <c r="B26" s="131">
        <v>5462</v>
      </c>
      <c r="C26" s="131">
        <v>600098851</v>
      </c>
      <c r="D26" s="131">
        <v>72743620</v>
      </c>
      <c r="E26" s="564" t="s">
        <v>762</v>
      </c>
      <c r="F26" s="131"/>
      <c r="G26" s="564"/>
      <c r="H26" s="378"/>
      <c r="I26" s="133">
        <v>4021963</v>
      </c>
      <c r="J26" s="241">
        <v>2937122</v>
      </c>
      <c r="K26" s="241">
        <v>0</v>
      </c>
      <c r="L26" s="241">
        <v>0</v>
      </c>
      <c r="M26" s="241">
        <v>992747</v>
      </c>
      <c r="N26" s="241">
        <v>58742</v>
      </c>
      <c r="O26" s="241">
        <v>33352</v>
      </c>
      <c r="P26" s="386">
        <v>7.1797999999999993</v>
      </c>
      <c r="Q26" s="386">
        <v>4.2399999999999993</v>
      </c>
      <c r="R26" s="402">
        <v>2.9398</v>
      </c>
      <c r="S26" s="241">
        <f t="shared" ref="S26:BA26" si="30">SUM(S23:S25)</f>
        <v>0</v>
      </c>
      <c r="T26" s="169">
        <f t="shared" si="30"/>
        <v>0</v>
      </c>
      <c r="U26" s="169">
        <f t="shared" si="30"/>
        <v>324982</v>
      </c>
      <c r="V26" s="169">
        <f t="shared" si="30"/>
        <v>0</v>
      </c>
      <c r="W26" s="169">
        <f t="shared" si="30"/>
        <v>324982</v>
      </c>
      <c r="X26" s="169">
        <f t="shared" si="30"/>
        <v>0</v>
      </c>
      <c r="Y26" s="169">
        <f t="shared" si="30"/>
        <v>0</v>
      </c>
      <c r="Z26" s="169">
        <f t="shared" si="30"/>
        <v>0</v>
      </c>
      <c r="AA26" s="169">
        <f t="shared" si="30"/>
        <v>324982</v>
      </c>
      <c r="AB26" s="169">
        <f t="shared" si="30"/>
        <v>109844</v>
      </c>
      <c r="AC26" s="169">
        <f t="shared" si="30"/>
        <v>6500</v>
      </c>
      <c r="AD26" s="169">
        <f t="shared" si="30"/>
        <v>0</v>
      </c>
      <c r="AE26" s="169">
        <f t="shared" si="30"/>
        <v>0</v>
      </c>
      <c r="AF26" s="169">
        <f t="shared" si="30"/>
        <v>0</v>
      </c>
      <c r="AG26" s="169">
        <f t="shared" si="30"/>
        <v>441326</v>
      </c>
      <c r="AH26" s="318">
        <f t="shared" si="30"/>
        <v>0</v>
      </c>
      <c r="AI26" s="318">
        <f t="shared" si="30"/>
        <v>0</v>
      </c>
      <c r="AJ26" s="318">
        <f t="shared" si="30"/>
        <v>0</v>
      </c>
      <c r="AK26" s="318">
        <f t="shared" ref="AK26:AL26" si="31">SUM(AK23:AK25)</f>
        <v>0.62</v>
      </c>
      <c r="AL26" s="318">
        <f t="shared" si="31"/>
        <v>0.05</v>
      </c>
      <c r="AM26" s="318">
        <f t="shared" si="30"/>
        <v>0</v>
      </c>
      <c r="AN26" s="318">
        <f t="shared" si="30"/>
        <v>0</v>
      </c>
      <c r="AO26" s="318">
        <f t="shared" si="30"/>
        <v>0.62</v>
      </c>
      <c r="AP26" s="318">
        <f t="shared" si="30"/>
        <v>0.05</v>
      </c>
      <c r="AQ26" s="395">
        <f t="shared" si="30"/>
        <v>0.67</v>
      </c>
      <c r="AR26" s="133">
        <f t="shared" si="30"/>
        <v>4463289</v>
      </c>
      <c r="AS26" s="169">
        <f t="shared" si="30"/>
        <v>3262104</v>
      </c>
      <c r="AT26" s="169">
        <f t="shared" si="30"/>
        <v>0</v>
      </c>
      <c r="AU26" s="169">
        <f t="shared" si="30"/>
        <v>0</v>
      </c>
      <c r="AV26" s="169">
        <f t="shared" si="30"/>
        <v>1102591</v>
      </c>
      <c r="AW26" s="169">
        <f t="shared" si="30"/>
        <v>65242</v>
      </c>
      <c r="AX26" s="169">
        <f t="shared" si="30"/>
        <v>33352</v>
      </c>
      <c r="AY26" s="318">
        <f t="shared" si="30"/>
        <v>7.8497999999999992</v>
      </c>
      <c r="AZ26" s="318">
        <f t="shared" si="30"/>
        <v>4.8599999999999994</v>
      </c>
      <c r="BA26" s="319">
        <f t="shared" si="30"/>
        <v>2.9897999999999998</v>
      </c>
    </row>
    <row r="27" spans="1:53" ht="12.95" customHeight="1" x14ac:dyDescent="0.25">
      <c r="A27" s="307">
        <v>4</v>
      </c>
      <c r="B27" s="557">
        <v>5464</v>
      </c>
      <c r="C27" s="557">
        <v>600098869</v>
      </c>
      <c r="D27" s="557">
        <v>72743719</v>
      </c>
      <c r="E27" s="565" t="s">
        <v>763</v>
      </c>
      <c r="F27" s="566">
        <v>3111</v>
      </c>
      <c r="G27" s="559" t="s">
        <v>586</v>
      </c>
      <c r="H27" s="500" t="s">
        <v>86</v>
      </c>
      <c r="I27" s="501">
        <v>4642326</v>
      </c>
      <c r="J27" s="502">
        <v>3321949</v>
      </c>
      <c r="K27" s="502">
        <v>65560</v>
      </c>
      <c r="L27" s="502">
        <v>0</v>
      </c>
      <c r="M27" s="417">
        <v>1144978</v>
      </c>
      <c r="N27" s="417">
        <v>66439</v>
      </c>
      <c r="O27" s="502">
        <v>43400</v>
      </c>
      <c r="P27" s="503">
        <v>7.7841999999999993</v>
      </c>
      <c r="Q27" s="418">
        <v>5.98</v>
      </c>
      <c r="R27" s="504">
        <v>1.8042</v>
      </c>
      <c r="S27" s="505">
        <f t="shared" si="16"/>
        <v>0</v>
      </c>
      <c r="T27" s="492">
        <v>0</v>
      </c>
      <c r="U27" s="492">
        <v>0</v>
      </c>
      <c r="V27" s="492">
        <v>0</v>
      </c>
      <c r="W27" s="492">
        <f>SUM(S27:V27)</f>
        <v>0</v>
      </c>
      <c r="X27" s="492">
        <v>0</v>
      </c>
      <c r="Y27" s="492">
        <v>0</v>
      </c>
      <c r="Z27" s="492">
        <f>SUM(X27:Y27)</f>
        <v>0</v>
      </c>
      <c r="AA27" s="492">
        <f>W27+Z27</f>
        <v>0</v>
      </c>
      <c r="AB27" s="321">
        <f>ROUND((W27+X27)*33.8%,0)</f>
        <v>0</v>
      </c>
      <c r="AC27" s="179">
        <f>ROUND(W27*2%,0)</f>
        <v>0</v>
      </c>
      <c r="AD27" s="492">
        <v>0</v>
      </c>
      <c r="AE27" s="492">
        <v>0</v>
      </c>
      <c r="AF27" s="492">
        <f t="shared" si="13"/>
        <v>0</v>
      </c>
      <c r="AG27" s="492">
        <f t="shared" si="14"/>
        <v>0</v>
      </c>
      <c r="AH27" s="507">
        <v>0</v>
      </c>
      <c r="AI27" s="507">
        <v>0</v>
      </c>
      <c r="AJ27" s="507">
        <v>0</v>
      </c>
      <c r="AK27" s="507">
        <v>0</v>
      </c>
      <c r="AL27" s="507">
        <v>0</v>
      </c>
      <c r="AM27" s="507">
        <v>0</v>
      </c>
      <c r="AN27" s="507">
        <v>0</v>
      </c>
      <c r="AO27" s="507">
        <f t="shared" ref="AO27:AO29" si="32">AH27+AJ27+AK27+AM27</f>
        <v>0</v>
      </c>
      <c r="AP27" s="507">
        <f t="shared" ref="AP27:AP29" si="33">AI27+AL27+AN27</f>
        <v>0</v>
      </c>
      <c r="AQ27" s="535">
        <f t="shared" si="15"/>
        <v>0</v>
      </c>
      <c r="AR27" s="536">
        <f>I27+AG27</f>
        <v>4642326</v>
      </c>
      <c r="AS27" s="492">
        <f>J27+W27</f>
        <v>3321949</v>
      </c>
      <c r="AT27" s="492">
        <f>K27+Z27</f>
        <v>65560</v>
      </c>
      <c r="AU27" s="486">
        <f>L27</f>
        <v>0</v>
      </c>
      <c r="AV27" s="492">
        <f t="shared" ref="AV27:AW29" si="34">M27+AB27</f>
        <v>1144978</v>
      </c>
      <c r="AW27" s="492">
        <f t="shared" si="34"/>
        <v>66439</v>
      </c>
      <c r="AX27" s="492">
        <f>O27+AF27</f>
        <v>43400</v>
      </c>
      <c r="AY27" s="507">
        <f>P27+AQ27</f>
        <v>7.7841999999999993</v>
      </c>
      <c r="AZ27" s="507">
        <f t="shared" ref="AZ27:BA29" si="35">Q27+AO27</f>
        <v>5.98</v>
      </c>
      <c r="BA27" s="508">
        <f t="shared" si="35"/>
        <v>1.8042</v>
      </c>
    </row>
    <row r="28" spans="1:53" ht="12.95" customHeight="1" x14ac:dyDescent="0.25">
      <c r="A28" s="307">
        <v>4</v>
      </c>
      <c r="B28" s="557">
        <v>5464</v>
      </c>
      <c r="C28" s="557">
        <v>600098869</v>
      </c>
      <c r="D28" s="557">
        <v>72743719</v>
      </c>
      <c r="E28" s="556" t="s">
        <v>763</v>
      </c>
      <c r="F28" s="566">
        <v>3111</v>
      </c>
      <c r="G28" s="534" t="s">
        <v>91</v>
      </c>
      <c r="H28" s="500" t="s">
        <v>82</v>
      </c>
      <c r="I28" s="501">
        <v>70449</v>
      </c>
      <c r="J28" s="502">
        <v>51877</v>
      </c>
      <c r="K28" s="502">
        <v>0</v>
      </c>
      <c r="L28" s="502">
        <v>0</v>
      </c>
      <c r="M28" s="417">
        <v>17534</v>
      </c>
      <c r="N28" s="417">
        <v>1038</v>
      </c>
      <c r="O28" s="502">
        <v>0</v>
      </c>
      <c r="P28" s="503">
        <v>0.21</v>
      </c>
      <c r="Q28" s="418">
        <v>0.21</v>
      </c>
      <c r="R28" s="504">
        <v>0</v>
      </c>
      <c r="S28" s="505">
        <f t="shared" si="16"/>
        <v>0</v>
      </c>
      <c r="T28" s="492">
        <v>0</v>
      </c>
      <c r="U28" s="492">
        <v>0</v>
      </c>
      <c r="V28" s="492">
        <v>0</v>
      </c>
      <c r="W28" s="492">
        <f>SUM(S28:V28)</f>
        <v>0</v>
      </c>
      <c r="X28" s="492">
        <v>0</v>
      </c>
      <c r="Y28" s="492">
        <v>0</v>
      </c>
      <c r="Z28" s="492">
        <f>SUM(X28:Y28)</f>
        <v>0</v>
      </c>
      <c r="AA28" s="492">
        <f>W28+Z28</f>
        <v>0</v>
      </c>
      <c r="AB28" s="321">
        <f>ROUND((W28+X28)*33.8%,0)</f>
        <v>0</v>
      </c>
      <c r="AC28" s="179">
        <f>ROUND(W28*2%,0)</f>
        <v>0</v>
      </c>
      <c r="AD28" s="492">
        <v>0</v>
      </c>
      <c r="AE28" s="492">
        <v>0</v>
      </c>
      <c r="AF28" s="492">
        <f t="shared" si="13"/>
        <v>0</v>
      </c>
      <c r="AG28" s="492">
        <f t="shared" si="14"/>
        <v>0</v>
      </c>
      <c r="AH28" s="507">
        <v>0</v>
      </c>
      <c r="AI28" s="507">
        <v>0</v>
      </c>
      <c r="AJ28" s="507">
        <v>0</v>
      </c>
      <c r="AK28" s="507">
        <v>0</v>
      </c>
      <c r="AL28" s="507">
        <v>0</v>
      </c>
      <c r="AM28" s="507">
        <v>0</v>
      </c>
      <c r="AN28" s="507">
        <v>0</v>
      </c>
      <c r="AO28" s="507">
        <f t="shared" si="32"/>
        <v>0</v>
      </c>
      <c r="AP28" s="507">
        <f t="shared" si="33"/>
        <v>0</v>
      </c>
      <c r="AQ28" s="535">
        <f t="shared" si="15"/>
        <v>0</v>
      </c>
      <c r="AR28" s="536">
        <f>I28+AG28</f>
        <v>70449</v>
      </c>
      <c r="AS28" s="492">
        <f>J28+W28</f>
        <v>51877</v>
      </c>
      <c r="AT28" s="492">
        <f>K28+Z28</f>
        <v>0</v>
      </c>
      <c r="AU28" s="486">
        <f>L28</f>
        <v>0</v>
      </c>
      <c r="AV28" s="492">
        <f t="shared" si="34"/>
        <v>17534</v>
      </c>
      <c r="AW28" s="492">
        <f t="shared" si="34"/>
        <v>1038</v>
      </c>
      <c r="AX28" s="492">
        <f>O28+AF28</f>
        <v>0</v>
      </c>
      <c r="AY28" s="507">
        <f>P28+AQ28</f>
        <v>0.21</v>
      </c>
      <c r="AZ28" s="507">
        <f t="shared" si="35"/>
        <v>0.21</v>
      </c>
      <c r="BA28" s="508">
        <f t="shared" si="35"/>
        <v>0</v>
      </c>
    </row>
    <row r="29" spans="1:53" ht="12.95" customHeight="1" x14ac:dyDescent="0.25">
      <c r="A29" s="307">
        <v>4</v>
      </c>
      <c r="B29" s="557">
        <v>5464</v>
      </c>
      <c r="C29" s="557">
        <v>600098869</v>
      </c>
      <c r="D29" s="557">
        <v>72743719</v>
      </c>
      <c r="E29" s="556" t="s">
        <v>763</v>
      </c>
      <c r="F29" s="567">
        <v>3141</v>
      </c>
      <c r="G29" s="559" t="s">
        <v>88</v>
      </c>
      <c r="H29" s="500" t="s">
        <v>82</v>
      </c>
      <c r="I29" s="501">
        <v>736975</v>
      </c>
      <c r="J29" s="502">
        <v>540043</v>
      </c>
      <c r="K29" s="502">
        <v>0</v>
      </c>
      <c r="L29" s="502">
        <v>0</v>
      </c>
      <c r="M29" s="417">
        <v>182535</v>
      </c>
      <c r="N29" s="417">
        <v>10801</v>
      </c>
      <c r="O29" s="502">
        <v>3596</v>
      </c>
      <c r="P29" s="503">
        <v>1.84</v>
      </c>
      <c r="Q29" s="418">
        <v>0</v>
      </c>
      <c r="R29" s="504">
        <v>1.84</v>
      </c>
      <c r="S29" s="505">
        <f t="shared" si="16"/>
        <v>0</v>
      </c>
      <c r="T29" s="492">
        <v>0</v>
      </c>
      <c r="U29" s="492">
        <v>1948</v>
      </c>
      <c r="V29" s="492">
        <v>0</v>
      </c>
      <c r="W29" s="492">
        <f>SUM(S29:V29)</f>
        <v>1948</v>
      </c>
      <c r="X29" s="492">
        <v>0</v>
      </c>
      <c r="Y29" s="492">
        <v>0</v>
      </c>
      <c r="Z29" s="492">
        <f>SUM(X29:Y29)</f>
        <v>0</v>
      </c>
      <c r="AA29" s="492">
        <f>W29+Z29</f>
        <v>1948</v>
      </c>
      <c r="AB29" s="321">
        <f>ROUND((W29+X29)*33.8%,0)</f>
        <v>658</v>
      </c>
      <c r="AC29" s="179">
        <f>ROUND(W29*2%,0)</f>
        <v>39</v>
      </c>
      <c r="AD29" s="492">
        <v>0</v>
      </c>
      <c r="AE29" s="492">
        <v>0</v>
      </c>
      <c r="AF29" s="492">
        <f t="shared" si="13"/>
        <v>0</v>
      </c>
      <c r="AG29" s="492">
        <f t="shared" si="14"/>
        <v>2645</v>
      </c>
      <c r="AH29" s="507">
        <v>0</v>
      </c>
      <c r="AI29" s="507">
        <v>0</v>
      </c>
      <c r="AJ29" s="507">
        <v>0</v>
      </c>
      <c r="AK29" s="507">
        <v>0</v>
      </c>
      <c r="AL29" s="507">
        <v>0.01</v>
      </c>
      <c r="AM29" s="507">
        <v>0</v>
      </c>
      <c r="AN29" s="507">
        <v>0</v>
      </c>
      <c r="AO29" s="507">
        <f t="shared" si="32"/>
        <v>0</v>
      </c>
      <c r="AP29" s="507">
        <f t="shared" si="33"/>
        <v>0.01</v>
      </c>
      <c r="AQ29" s="535">
        <f t="shared" si="15"/>
        <v>0.01</v>
      </c>
      <c r="AR29" s="536">
        <f>I29+AG29</f>
        <v>739620</v>
      </c>
      <c r="AS29" s="492">
        <f>J29+W29</f>
        <v>541991</v>
      </c>
      <c r="AT29" s="492">
        <f>K29+Z29</f>
        <v>0</v>
      </c>
      <c r="AU29" s="486">
        <f>L29</f>
        <v>0</v>
      </c>
      <c r="AV29" s="492">
        <f t="shared" si="34"/>
        <v>183193</v>
      </c>
      <c r="AW29" s="492">
        <f t="shared" si="34"/>
        <v>10840</v>
      </c>
      <c r="AX29" s="492">
        <f>O29+AF29</f>
        <v>3596</v>
      </c>
      <c r="AY29" s="507">
        <f>P29+AQ29</f>
        <v>1.85</v>
      </c>
      <c r="AZ29" s="507">
        <f t="shared" si="35"/>
        <v>0</v>
      </c>
      <c r="BA29" s="508">
        <f t="shared" si="35"/>
        <v>1.85</v>
      </c>
    </row>
    <row r="30" spans="1:53" ht="12.95" customHeight="1" x14ac:dyDescent="0.25">
      <c r="A30" s="308">
        <v>4</v>
      </c>
      <c r="B30" s="128">
        <v>5464</v>
      </c>
      <c r="C30" s="128">
        <v>600098869</v>
      </c>
      <c r="D30" s="128">
        <v>72743719</v>
      </c>
      <c r="E30" s="568" t="s">
        <v>764</v>
      </c>
      <c r="F30" s="132"/>
      <c r="G30" s="568"/>
      <c r="H30" s="379"/>
      <c r="I30" s="130">
        <v>5449750</v>
      </c>
      <c r="J30" s="141">
        <v>3913869</v>
      </c>
      <c r="K30" s="141">
        <v>65560</v>
      </c>
      <c r="L30" s="141">
        <v>0</v>
      </c>
      <c r="M30" s="141">
        <v>1345047</v>
      </c>
      <c r="N30" s="141">
        <v>78278</v>
      </c>
      <c r="O30" s="141">
        <v>46996</v>
      </c>
      <c r="P30" s="385">
        <v>9.8341999999999992</v>
      </c>
      <c r="Q30" s="385">
        <v>6.19</v>
      </c>
      <c r="R30" s="401">
        <v>3.6442000000000001</v>
      </c>
      <c r="S30" s="141">
        <f t="shared" ref="S30:BA30" si="36">SUM(S27:S29)</f>
        <v>0</v>
      </c>
      <c r="T30" s="87">
        <f t="shared" si="36"/>
        <v>0</v>
      </c>
      <c r="U30" s="87">
        <f t="shared" si="36"/>
        <v>1948</v>
      </c>
      <c r="V30" s="87">
        <f t="shared" si="36"/>
        <v>0</v>
      </c>
      <c r="W30" s="87">
        <f t="shared" si="36"/>
        <v>1948</v>
      </c>
      <c r="X30" s="87">
        <f t="shared" si="36"/>
        <v>0</v>
      </c>
      <c r="Y30" s="87">
        <f t="shared" si="36"/>
        <v>0</v>
      </c>
      <c r="Z30" s="87">
        <f t="shared" si="36"/>
        <v>0</v>
      </c>
      <c r="AA30" s="87">
        <f t="shared" si="36"/>
        <v>1948</v>
      </c>
      <c r="AB30" s="87">
        <f t="shared" si="36"/>
        <v>658</v>
      </c>
      <c r="AC30" s="87">
        <f t="shared" si="36"/>
        <v>39</v>
      </c>
      <c r="AD30" s="87">
        <f t="shared" si="36"/>
        <v>0</v>
      </c>
      <c r="AE30" s="87">
        <f t="shared" si="36"/>
        <v>0</v>
      </c>
      <c r="AF30" s="87">
        <f t="shared" si="36"/>
        <v>0</v>
      </c>
      <c r="AG30" s="87">
        <f t="shared" si="36"/>
        <v>2645</v>
      </c>
      <c r="AH30" s="88">
        <f t="shared" si="36"/>
        <v>0</v>
      </c>
      <c r="AI30" s="88">
        <f t="shared" si="36"/>
        <v>0</v>
      </c>
      <c r="AJ30" s="88">
        <f t="shared" si="36"/>
        <v>0</v>
      </c>
      <c r="AK30" s="88">
        <f t="shared" ref="AK30:AL30" si="37">SUM(AK27:AK29)</f>
        <v>0</v>
      </c>
      <c r="AL30" s="88">
        <f t="shared" si="37"/>
        <v>0.01</v>
      </c>
      <c r="AM30" s="88">
        <f t="shared" si="36"/>
        <v>0</v>
      </c>
      <c r="AN30" s="88">
        <f t="shared" si="36"/>
        <v>0</v>
      </c>
      <c r="AO30" s="88">
        <f t="shared" si="36"/>
        <v>0</v>
      </c>
      <c r="AP30" s="88">
        <f t="shared" si="36"/>
        <v>0.01</v>
      </c>
      <c r="AQ30" s="394">
        <f t="shared" si="36"/>
        <v>0.01</v>
      </c>
      <c r="AR30" s="130">
        <f t="shared" si="36"/>
        <v>5452395</v>
      </c>
      <c r="AS30" s="87">
        <f t="shared" si="36"/>
        <v>3915817</v>
      </c>
      <c r="AT30" s="87">
        <f t="shared" si="36"/>
        <v>65560</v>
      </c>
      <c r="AU30" s="87">
        <f t="shared" si="36"/>
        <v>0</v>
      </c>
      <c r="AV30" s="87">
        <f t="shared" si="36"/>
        <v>1345705</v>
      </c>
      <c r="AW30" s="87">
        <f t="shared" si="36"/>
        <v>78317</v>
      </c>
      <c r="AX30" s="87">
        <f t="shared" si="36"/>
        <v>46996</v>
      </c>
      <c r="AY30" s="88">
        <f t="shared" si="36"/>
        <v>9.844199999999999</v>
      </c>
      <c r="AZ30" s="88">
        <f t="shared" si="36"/>
        <v>6.19</v>
      </c>
      <c r="BA30" s="276">
        <f t="shared" si="36"/>
        <v>3.6542000000000003</v>
      </c>
    </row>
    <row r="31" spans="1:53" ht="12.95" customHeight="1" x14ac:dyDescent="0.25">
      <c r="A31" s="307">
        <v>5</v>
      </c>
      <c r="B31" s="557">
        <v>5467</v>
      </c>
      <c r="C31" s="557">
        <v>600098648</v>
      </c>
      <c r="D31" s="557">
        <v>72743948</v>
      </c>
      <c r="E31" s="558" t="s">
        <v>765</v>
      </c>
      <c r="F31" s="557">
        <v>3111</v>
      </c>
      <c r="G31" s="559" t="s">
        <v>586</v>
      </c>
      <c r="H31" s="500" t="s">
        <v>86</v>
      </c>
      <c r="I31" s="501">
        <v>4437810</v>
      </c>
      <c r="J31" s="502">
        <v>3242128</v>
      </c>
      <c r="K31" s="502">
        <v>0</v>
      </c>
      <c r="L31" s="502">
        <v>0</v>
      </c>
      <c r="M31" s="417">
        <v>1095839</v>
      </c>
      <c r="N31" s="417">
        <v>64843</v>
      </c>
      <c r="O31" s="502">
        <v>35000</v>
      </c>
      <c r="P31" s="503">
        <v>8.0167000000000002</v>
      </c>
      <c r="Q31" s="418">
        <v>6.0324999999999998</v>
      </c>
      <c r="R31" s="504">
        <v>1.9842</v>
      </c>
      <c r="S31" s="505">
        <f t="shared" si="16"/>
        <v>0</v>
      </c>
      <c r="T31" s="492">
        <v>0</v>
      </c>
      <c r="U31" s="492">
        <v>0</v>
      </c>
      <c r="V31" s="492">
        <v>0</v>
      </c>
      <c r="W31" s="492">
        <f>SUM(S31:V31)</f>
        <v>0</v>
      </c>
      <c r="X31" s="492">
        <v>0</v>
      </c>
      <c r="Y31" s="492">
        <v>0</v>
      </c>
      <c r="Z31" s="492">
        <f>SUM(X31:Y31)</f>
        <v>0</v>
      </c>
      <c r="AA31" s="492">
        <f>W31+Z31</f>
        <v>0</v>
      </c>
      <c r="AB31" s="321">
        <f>ROUND((W31+X31)*33.8%,0)</f>
        <v>0</v>
      </c>
      <c r="AC31" s="179">
        <f>ROUND(W31*2%,0)</f>
        <v>0</v>
      </c>
      <c r="AD31" s="492">
        <v>0</v>
      </c>
      <c r="AE31" s="492">
        <v>0</v>
      </c>
      <c r="AF31" s="492">
        <f t="shared" si="13"/>
        <v>0</v>
      </c>
      <c r="AG31" s="492">
        <f t="shared" si="14"/>
        <v>0</v>
      </c>
      <c r="AH31" s="507">
        <v>0</v>
      </c>
      <c r="AI31" s="507">
        <v>0</v>
      </c>
      <c r="AJ31" s="507">
        <v>0</v>
      </c>
      <c r="AK31" s="507">
        <v>0</v>
      </c>
      <c r="AL31" s="507">
        <v>0</v>
      </c>
      <c r="AM31" s="507">
        <v>0</v>
      </c>
      <c r="AN31" s="507">
        <v>0</v>
      </c>
      <c r="AO31" s="507">
        <f t="shared" ref="AO31:AO33" si="38">AH31+AJ31+AK31+AM31</f>
        <v>0</v>
      </c>
      <c r="AP31" s="507">
        <f t="shared" ref="AP31:AP33" si="39">AI31+AL31+AN31</f>
        <v>0</v>
      </c>
      <c r="AQ31" s="535">
        <f t="shared" si="15"/>
        <v>0</v>
      </c>
      <c r="AR31" s="536">
        <f>I31+AG31</f>
        <v>4437810</v>
      </c>
      <c r="AS31" s="492">
        <f>J31+W31</f>
        <v>3242128</v>
      </c>
      <c r="AT31" s="492">
        <f>K31+Z31</f>
        <v>0</v>
      </c>
      <c r="AU31" s="486">
        <f>L31</f>
        <v>0</v>
      </c>
      <c r="AV31" s="492">
        <f t="shared" ref="AV31:AW33" si="40">M31+AB31</f>
        <v>1095839</v>
      </c>
      <c r="AW31" s="492">
        <f t="shared" si="40"/>
        <v>64843</v>
      </c>
      <c r="AX31" s="492">
        <f>O31+AF31</f>
        <v>35000</v>
      </c>
      <c r="AY31" s="507">
        <f>P31+AQ31</f>
        <v>8.0167000000000002</v>
      </c>
      <c r="AZ31" s="507">
        <f t="shared" ref="AZ31:BA33" si="41">Q31+AO31</f>
        <v>6.0324999999999998</v>
      </c>
      <c r="BA31" s="508">
        <f t="shared" si="41"/>
        <v>1.9842</v>
      </c>
    </row>
    <row r="32" spans="1:53" ht="12.95" customHeight="1" x14ac:dyDescent="0.25">
      <c r="A32" s="307">
        <v>5</v>
      </c>
      <c r="B32" s="557">
        <v>5467</v>
      </c>
      <c r="C32" s="557">
        <v>600098648</v>
      </c>
      <c r="D32" s="557">
        <v>72743948</v>
      </c>
      <c r="E32" s="556" t="s">
        <v>765</v>
      </c>
      <c r="F32" s="557">
        <v>3111</v>
      </c>
      <c r="G32" s="534" t="s">
        <v>91</v>
      </c>
      <c r="H32" s="500" t="s">
        <v>82</v>
      </c>
      <c r="I32" s="501">
        <v>20534</v>
      </c>
      <c r="J32" s="502">
        <v>15120</v>
      </c>
      <c r="K32" s="502">
        <v>0</v>
      </c>
      <c r="L32" s="502">
        <v>0</v>
      </c>
      <c r="M32" s="417">
        <v>5111</v>
      </c>
      <c r="N32" s="417">
        <v>303</v>
      </c>
      <c r="O32" s="502">
        <v>0</v>
      </c>
      <c r="P32" s="503">
        <v>3.0000000000000002E-2</v>
      </c>
      <c r="Q32" s="418">
        <v>3.0000000000000002E-2</v>
      </c>
      <c r="R32" s="504">
        <v>0</v>
      </c>
      <c r="S32" s="505">
        <f t="shared" si="16"/>
        <v>0</v>
      </c>
      <c r="T32" s="492">
        <v>0</v>
      </c>
      <c r="U32" s="492">
        <v>0</v>
      </c>
      <c r="V32" s="492">
        <v>0</v>
      </c>
      <c r="W32" s="492">
        <f>SUM(S32:V32)</f>
        <v>0</v>
      </c>
      <c r="X32" s="492">
        <v>0</v>
      </c>
      <c r="Y32" s="492">
        <v>0</v>
      </c>
      <c r="Z32" s="492">
        <f>SUM(X32:Y32)</f>
        <v>0</v>
      </c>
      <c r="AA32" s="492">
        <f>W32+Z32</f>
        <v>0</v>
      </c>
      <c r="AB32" s="321">
        <f>ROUND((W32+X32)*33.8%,0)</f>
        <v>0</v>
      </c>
      <c r="AC32" s="179">
        <f>ROUND(W32*2%,0)</f>
        <v>0</v>
      </c>
      <c r="AD32" s="492">
        <v>0</v>
      </c>
      <c r="AE32" s="492">
        <v>0</v>
      </c>
      <c r="AF32" s="492">
        <f t="shared" si="13"/>
        <v>0</v>
      </c>
      <c r="AG32" s="492">
        <f t="shared" si="14"/>
        <v>0</v>
      </c>
      <c r="AH32" s="507">
        <v>0</v>
      </c>
      <c r="AI32" s="507">
        <v>0</v>
      </c>
      <c r="AJ32" s="507">
        <v>0</v>
      </c>
      <c r="AK32" s="507">
        <v>0</v>
      </c>
      <c r="AL32" s="507">
        <v>0</v>
      </c>
      <c r="AM32" s="507">
        <v>0</v>
      </c>
      <c r="AN32" s="507">
        <v>0</v>
      </c>
      <c r="AO32" s="507">
        <f t="shared" si="38"/>
        <v>0</v>
      </c>
      <c r="AP32" s="507">
        <f t="shared" si="39"/>
        <v>0</v>
      </c>
      <c r="AQ32" s="535">
        <f t="shared" si="15"/>
        <v>0</v>
      </c>
      <c r="AR32" s="536">
        <f>I32+AG32</f>
        <v>20534</v>
      </c>
      <c r="AS32" s="492">
        <f>J32+W32</f>
        <v>15120</v>
      </c>
      <c r="AT32" s="492">
        <f>K32+Z32</f>
        <v>0</v>
      </c>
      <c r="AU32" s="486">
        <f>L32</f>
        <v>0</v>
      </c>
      <c r="AV32" s="492">
        <f t="shared" si="40"/>
        <v>5111</v>
      </c>
      <c r="AW32" s="492">
        <f t="shared" si="40"/>
        <v>303</v>
      </c>
      <c r="AX32" s="492">
        <f>O32+AF32</f>
        <v>0</v>
      </c>
      <c r="AY32" s="507">
        <f>P32+AQ32</f>
        <v>3.0000000000000002E-2</v>
      </c>
      <c r="AZ32" s="507">
        <f t="shared" si="41"/>
        <v>3.0000000000000002E-2</v>
      </c>
      <c r="BA32" s="508">
        <f t="shared" si="41"/>
        <v>0</v>
      </c>
    </row>
    <row r="33" spans="1:53" ht="12.95" customHeight="1" x14ac:dyDescent="0.25">
      <c r="A33" s="307">
        <v>5</v>
      </c>
      <c r="B33" s="557">
        <v>5467</v>
      </c>
      <c r="C33" s="557">
        <v>600098648</v>
      </c>
      <c r="D33" s="557">
        <v>72743948</v>
      </c>
      <c r="E33" s="556" t="s">
        <v>765</v>
      </c>
      <c r="F33" s="567">
        <v>3141</v>
      </c>
      <c r="G33" s="559" t="s">
        <v>88</v>
      </c>
      <c r="H33" s="500" t="s">
        <v>82</v>
      </c>
      <c r="I33" s="501">
        <v>636990</v>
      </c>
      <c r="J33" s="502">
        <v>466929</v>
      </c>
      <c r="K33" s="502">
        <v>0</v>
      </c>
      <c r="L33" s="502">
        <v>0</v>
      </c>
      <c r="M33" s="417">
        <v>157822</v>
      </c>
      <c r="N33" s="417">
        <v>9339</v>
      </c>
      <c r="O33" s="502">
        <v>2900</v>
      </c>
      <c r="P33" s="503">
        <v>1.59</v>
      </c>
      <c r="Q33" s="418">
        <v>0</v>
      </c>
      <c r="R33" s="504">
        <v>1.59</v>
      </c>
      <c r="S33" s="505">
        <f t="shared" si="16"/>
        <v>0</v>
      </c>
      <c r="T33" s="492">
        <v>0</v>
      </c>
      <c r="U33" s="492">
        <v>0</v>
      </c>
      <c r="V33" s="492">
        <v>0</v>
      </c>
      <c r="W33" s="492">
        <f>SUM(S33:V33)</f>
        <v>0</v>
      </c>
      <c r="X33" s="492">
        <v>0</v>
      </c>
      <c r="Y33" s="492">
        <v>0</v>
      </c>
      <c r="Z33" s="492">
        <f>SUM(X33:Y33)</f>
        <v>0</v>
      </c>
      <c r="AA33" s="492">
        <f>W33+Z33</f>
        <v>0</v>
      </c>
      <c r="AB33" s="321">
        <f>ROUND((W33+X33)*33.8%,0)</f>
        <v>0</v>
      </c>
      <c r="AC33" s="179">
        <f>ROUND(W33*2%,0)</f>
        <v>0</v>
      </c>
      <c r="AD33" s="492">
        <v>0</v>
      </c>
      <c r="AE33" s="492">
        <v>0</v>
      </c>
      <c r="AF33" s="492">
        <f t="shared" si="13"/>
        <v>0</v>
      </c>
      <c r="AG33" s="492">
        <f t="shared" si="14"/>
        <v>0</v>
      </c>
      <c r="AH33" s="507">
        <v>0</v>
      </c>
      <c r="AI33" s="507">
        <v>0</v>
      </c>
      <c r="AJ33" s="507">
        <v>0</v>
      </c>
      <c r="AK33" s="507">
        <v>0</v>
      </c>
      <c r="AL33" s="507">
        <v>0</v>
      </c>
      <c r="AM33" s="507">
        <v>0</v>
      </c>
      <c r="AN33" s="507">
        <v>0</v>
      </c>
      <c r="AO33" s="507">
        <f t="shared" si="38"/>
        <v>0</v>
      </c>
      <c r="AP33" s="507">
        <f t="shared" si="39"/>
        <v>0</v>
      </c>
      <c r="AQ33" s="535">
        <f t="shared" si="15"/>
        <v>0</v>
      </c>
      <c r="AR33" s="536">
        <f>I33+AG33</f>
        <v>636990</v>
      </c>
      <c r="AS33" s="492">
        <f>J33+W33</f>
        <v>466929</v>
      </c>
      <c r="AT33" s="492">
        <f>K33+Z33</f>
        <v>0</v>
      </c>
      <c r="AU33" s="486">
        <f>L33</f>
        <v>0</v>
      </c>
      <c r="AV33" s="492">
        <f t="shared" si="40"/>
        <v>157822</v>
      </c>
      <c r="AW33" s="492">
        <f t="shared" si="40"/>
        <v>9339</v>
      </c>
      <c r="AX33" s="492">
        <f>O33+AF33</f>
        <v>2900</v>
      </c>
      <c r="AY33" s="507">
        <f>P33+AQ33</f>
        <v>1.59</v>
      </c>
      <c r="AZ33" s="507">
        <f t="shared" si="41"/>
        <v>0</v>
      </c>
      <c r="BA33" s="508">
        <f t="shared" si="41"/>
        <v>1.59</v>
      </c>
    </row>
    <row r="34" spans="1:53" ht="12.95" customHeight="1" x14ac:dyDescent="0.25">
      <c r="A34" s="308">
        <v>5</v>
      </c>
      <c r="B34" s="131">
        <v>5467</v>
      </c>
      <c r="C34" s="131">
        <v>600098648</v>
      </c>
      <c r="D34" s="131">
        <v>72743948</v>
      </c>
      <c r="E34" s="568" t="s">
        <v>766</v>
      </c>
      <c r="F34" s="132"/>
      <c r="G34" s="568"/>
      <c r="H34" s="379"/>
      <c r="I34" s="133">
        <v>5095334</v>
      </c>
      <c r="J34" s="241">
        <v>3724177</v>
      </c>
      <c r="K34" s="241">
        <v>0</v>
      </c>
      <c r="L34" s="241">
        <v>0</v>
      </c>
      <c r="M34" s="241">
        <v>1258772</v>
      </c>
      <c r="N34" s="241">
        <v>74485</v>
      </c>
      <c r="O34" s="241">
        <v>37900</v>
      </c>
      <c r="P34" s="386">
        <v>9.6366999999999994</v>
      </c>
      <c r="Q34" s="386">
        <v>6.0625</v>
      </c>
      <c r="R34" s="402">
        <v>3.5742000000000003</v>
      </c>
      <c r="S34" s="241">
        <f t="shared" ref="S34:BA34" si="42">SUM(S31:S33)</f>
        <v>0</v>
      </c>
      <c r="T34" s="169">
        <f t="shared" si="42"/>
        <v>0</v>
      </c>
      <c r="U34" s="169">
        <f t="shared" si="42"/>
        <v>0</v>
      </c>
      <c r="V34" s="169">
        <f t="shared" si="42"/>
        <v>0</v>
      </c>
      <c r="W34" s="169">
        <f t="shared" si="42"/>
        <v>0</v>
      </c>
      <c r="X34" s="169">
        <f t="shared" si="42"/>
        <v>0</v>
      </c>
      <c r="Y34" s="169">
        <f t="shared" si="42"/>
        <v>0</v>
      </c>
      <c r="Z34" s="169">
        <f t="shared" si="42"/>
        <v>0</v>
      </c>
      <c r="AA34" s="169">
        <f t="shared" si="42"/>
        <v>0</v>
      </c>
      <c r="AB34" s="169">
        <f t="shared" si="42"/>
        <v>0</v>
      </c>
      <c r="AC34" s="169">
        <f t="shared" si="42"/>
        <v>0</v>
      </c>
      <c r="AD34" s="169">
        <f t="shared" si="42"/>
        <v>0</v>
      </c>
      <c r="AE34" s="169">
        <f t="shared" si="42"/>
        <v>0</v>
      </c>
      <c r="AF34" s="169">
        <f t="shared" si="42"/>
        <v>0</v>
      </c>
      <c r="AG34" s="169">
        <f t="shared" si="42"/>
        <v>0</v>
      </c>
      <c r="AH34" s="318">
        <f t="shared" si="42"/>
        <v>0</v>
      </c>
      <c r="AI34" s="318">
        <f t="shared" si="42"/>
        <v>0</v>
      </c>
      <c r="AJ34" s="318">
        <f t="shared" si="42"/>
        <v>0</v>
      </c>
      <c r="AK34" s="318">
        <f t="shared" ref="AK34:AL34" si="43">SUM(AK31:AK33)</f>
        <v>0</v>
      </c>
      <c r="AL34" s="318">
        <f t="shared" si="43"/>
        <v>0</v>
      </c>
      <c r="AM34" s="318">
        <f t="shared" si="42"/>
        <v>0</v>
      </c>
      <c r="AN34" s="318">
        <f t="shared" si="42"/>
        <v>0</v>
      </c>
      <c r="AO34" s="318">
        <f t="shared" si="42"/>
        <v>0</v>
      </c>
      <c r="AP34" s="318">
        <f t="shared" si="42"/>
        <v>0</v>
      </c>
      <c r="AQ34" s="395">
        <f t="shared" si="42"/>
        <v>0</v>
      </c>
      <c r="AR34" s="133">
        <f t="shared" si="42"/>
        <v>5095334</v>
      </c>
      <c r="AS34" s="169">
        <f t="shared" si="42"/>
        <v>3724177</v>
      </c>
      <c r="AT34" s="169">
        <f t="shared" si="42"/>
        <v>0</v>
      </c>
      <c r="AU34" s="169">
        <f t="shared" si="42"/>
        <v>0</v>
      </c>
      <c r="AV34" s="169">
        <f t="shared" si="42"/>
        <v>1258772</v>
      </c>
      <c r="AW34" s="169">
        <f t="shared" si="42"/>
        <v>74485</v>
      </c>
      <c r="AX34" s="169">
        <f t="shared" si="42"/>
        <v>37900</v>
      </c>
      <c r="AY34" s="318">
        <f t="shared" si="42"/>
        <v>9.6366999999999994</v>
      </c>
      <c r="AZ34" s="318">
        <f t="shared" si="42"/>
        <v>6.0625</v>
      </c>
      <c r="BA34" s="319">
        <f t="shared" si="42"/>
        <v>3.5742000000000003</v>
      </c>
    </row>
    <row r="35" spans="1:53" ht="12.95" customHeight="1" x14ac:dyDescent="0.25">
      <c r="A35" s="307">
        <v>6</v>
      </c>
      <c r="B35" s="557">
        <v>5463</v>
      </c>
      <c r="C35" s="557">
        <v>600098877</v>
      </c>
      <c r="D35" s="557">
        <v>72743786</v>
      </c>
      <c r="E35" s="562" t="s">
        <v>767</v>
      </c>
      <c r="F35" s="557">
        <v>3111</v>
      </c>
      <c r="G35" s="559" t="s">
        <v>586</v>
      </c>
      <c r="H35" s="500" t="s">
        <v>86</v>
      </c>
      <c r="I35" s="501">
        <v>3418990</v>
      </c>
      <c r="J35" s="502">
        <v>2490862</v>
      </c>
      <c r="K35" s="502">
        <v>0</v>
      </c>
      <c r="L35" s="502">
        <v>0</v>
      </c>
      <c r="M35" s="417">
        <v>841911</v>
      </c>
      <c r="N35" s="417">
        <v>49817</v>
      </c>
      <c r="O35" s="502">
        <v>36400</v>
      </c>
      <c r="P35" s="503">
        <v>5.7097999999999995</v>
      </c>
      <c r="Q35" s="418">
        <v>4.22</v>
      </c>
      <c r="R35" s="504">
        <v>1.4898</v>
      </c>
      <c r="S35" s="505">
        <f t="shared" si="16"/>
        <v>0</v>
      </c>
      <c r="T35" s="492">
        <v>0</v>
      </c>
      <c r="U35" s="492">
        <v>306951</v>
      </c>
      <c r="V35" s="492">
        <v>0</v>
      </c>
      <c r="W35" s="492">
        <f>SUM(S35:V35)</f>
        <v>306951</v>
      </c>
      <c r="X35" s="492">
        <v>0</v>
      </c>
      <c r="Y35" s="492">
        <v>0</v>
      </c>
      <c r="Z35" s="492">
        <f>SUM(X35:Y35)</f>
        <v>0</v>
      </c>
      <c r="AA35" s="492">
        <f>W35+Z35</f>
        <v>306951</v>
      </c>
      <c r="AB35" s="321">
        <f>ROUND((W35+X35)*33.8%,0)</f>
        <v>103749</v>
      </c>
      <c r="AC35" s="179">
        <f>ROUND(W35*2%,0)</f>
        <v>6139</v>
      </c>
      <c r="AD35" s="492">
        <v>0</v>
      </c>
      <c r="AE35" s="492">
        <v>0</v>
      </c>
      <c r="AF35" s="492">
        <f t="shared" si="13"/>
        <v>0</v>
      </c>
      <c r="AG35" s="492">
        <f t="shared" si="14"/>
        <v>416839</v>
      </c>
      <c r="AH35" s="507">
        <v>0</v>
      </c>
      <c r="AI35" s="507">
        <v>0</v>
      </c>
      <c r="AJ35" s="507">
        <v>0</v>
      </c>
      <c r="AK35" s="507">
        <v>0.62</v>
      </c>
      <c r="AL35" s="507">
        <v>0</v>
      </c>
      <c r="AM35" s="507">
        <v>0</v>
      </c>
      <c r="AN35" s="507">
        <v>0</v>
      </c>
      <c r="AO35" s="507">
        <f t="shared" ref="AO35:AO37" si="44">AH35+AJ35+AK35+AM35</f>
        <v>0.62</v>
      </c>
      <c r="AP35" s="507">
        <f t="shared" ref="AP35:AP37" si="45">AI35+AL35+AN35</f>
        <v>0</v>
      </c>
      <c r="AQ35" s="535">
        <f t="shared" si="15"/>
        <v>0.62</v>
      </c>
      <c r="AR35" s="536">
        <f>I35+AG35</f>
        <v>3835829</v>
      </c>
      <c r="AS35" s="492">
        <f>J35+W35</f>
        <v>2797813</v>
      </c>
      <c r="AT35" s="492">
        <f>K35+Z35</f>
        <v>0</v>
      </c>
      <c r="AU35" s="486">
        <f>L35</f>
        <v>0</v>
      </c>
      <c r="AV35" s="492">
        <f t="shared" ref="AV35:AW37" si="46">M35+AB35</f>
        <v>945660</v>
      </c>
      <c r="AW35" s="492">
        <f t="shared" si="46"/>
        <v>55956</v>
      </c>
      <c r="AX35" s="492">
        <f>O35+AF35</f>
        <v>36400</v>
      </c>
      <c r="AY35" s="507">
        <f>P35+AQ35</f>
        <v>6.3297999999999996</v>
      </c>
      <c r="AZ35" s="507">
        <f t="shared" ref="AZ35:BA37" si="47">Q35+AO35</f>
        <v>4.84</v>
      </c>
      <c r="BA35" s="508">
        <f t="shared" si="47"/>
        <v>1.4898</v>
      </c>
    </row>
    <row r="36" spans="1:53" ht="12.95" customHeight="1" x14ac:dyDescent="0.25">
      <c r="A36" s="307">
        <v>6</v>
      </c>
      <c r="B36" s="557">
        <v>5463</v>
      </c>
      <c r="C36" s="557">
        <v>600098877</v>
      </c>
      <c r="D36" s="557">
        <v>72743786</v>
      </c>
      <c r="E36" s="558" t="s">
        <v>767</v>
      </c>
      <c r="F36" s="557">
        <v>3111</v>
      </c>
      <c r="G36" s="534" t="s">
        <v>91</v>
      </c>
      <c r="H36" s="500" t="s">
        <v>82</v>
      </c>
      <c r="I36" s="501">
        <v>120562</v>
      </c>
      <c r="J36" s="502">
        <v>88780</v>
      </c>
      <c r="K36" s="502">
        <v>0</v>
      </c>
      <c r="L36" s="502">
        <v>0</v>
      </c>
      <c r="M36" s="417">
        <v>30007</v>
      </c>
      <c r="N36" s="417">
        <v>1775</v>
      </c>
      <c r="O36" s="502">
        <v>0</v>
      </c>
      <c r="P36" s="503">
        <v>0.21000000000000002</v>
      </c>
      <c r="Q36" s="418">
        <v>0.21000000000000002</v>
      </c>
      <c r="R36" s="504">
        <v>0</v>
      </c>
      <c r="S36" s="505">
        <f t="shared" si="16"/>
        <v>0</v>
      </c>
      <c r="T36" s="492">
        <v>0</v>
      </c>
      <c r="U36" s="492">
        <v>0</v>
      </c>
      <c r="V36" s="492">
        <v>0</v>
      </c>
      <c r="W36" s="492">
        <f>SUM(S36:V36)</f>
        <v>0</v>
      </c>
      <c r="X36" s="492">
        <v>0</v>
      </c>
      <c r="Y36" s="492">
        <v>0</v>
      </c>
      <c r="Z36" s="492">
        <f>SUM(X36:Y36)</f>
        <v>0</v>
      </c>
      <c r="AA36" s="492">
        <f>W36+Z36</f>
        <v>0</v>
      </c>
      <c r="AB36" s="321">
        <f>ROUND((W36+X36)*33.8%,0)</f>
        <v>0</v>
      </c>
      <c r="AC36" s="179">
        <f>ROUND(W36*2%,0)</f>
        <v>0</v>
      </c>
      <c r="AD36" s="492">
        <v>0</v>
      </c>
      <c r="AE36" s="492">
        <v>0</v>
      </c>
      <c r="AF36" s="492">
        <f t="shared" si="13"/>
        <v>0</v>
      </c>
      <c r="AG36" s="492">
        <f t="shared" si="14"/>
        <v>0</v>
      </c>
      <c r="AH36" s="507">
        <v>0</v>
      </c>
      <c r="AI36" s="507">
        <v>0</v>
      </c>
      <c r="AJ36" s="507">
        <v>0</v>
      </c>
      <c r="AK36" s="507">
        <v>0</v>
      </c>
      <c r="AL36" s="507">
        <v>0</v>
      </c>
      <c r="AM36" s="507">
        <v>0</v>
      </c>
      <c r="AN36" s="507">
        <v>0</v>
      </c>
      <c r="AO36" s="507">
        <f t="shared" si="44"/>
        <v>0</v>
      </c>
      <c r="AP36" s="507">
        <f t="shared" si="45"/>
        <v>0</v>
      </c>
      <c r="AQ36" s="535">
        <f t="shared" si="15"/>
        <v>0</v>
      </c>
      <c r="AR36" s="536">
        <f>I36+AG36</f>
        <v>120562</v>
      </c>
      <c r="AS36" s="492">
        <f>J36+W36</f>
        <v>88780</v>
      </c>
      <c r="AT36" s="492">
        <f>K36+Z36</f>
        <v>0</v>
      </c>
      <c r="AU36" s="486">
        <f>L36</f>
        <v>0</v>
      </c>
      <c r="AV36" s="492">
        <f t="shared" si="46"/>
        <v>30007</v>
      </c>
      <c r="AW36" s="492">
        <f t="shared" si="46"/>
        <v>1775</v>
      </c>
      <c r="AX36" s="492">
        <f>O36+AF36</f>
        <v>0</v>
      </c>
      <c r="AY36" s="507">
        <f>P36+AQ36</f>
        <v>0.21000000000000002</v>
      </c>
      <c r="AZ36" s="507">
        <f t="shared" si="47"/>
        <v>0.21000000000000002</v>
      </c>
      <c r="BA36" s="508">
        <f t="shared" si="47"/>
        <v>0</v>
      </c>
    </row>
    <row r="37" spans="1:53" ht="12.95" customHeight="1" x14ac:dyDescent="0.25">
      <c r="A37" s="307">
        <v>6</v>
      </c>
      <c r="B37" s="557">
        <v>5463</v>
      </c>
      <c r="C37" s="557">
        <v>600098877</v>
      </c>
      <c r="D37" s="557">
        <v>72743786</v>
      </c>
      <c r="E37" s="558" t="s">
        <v>767</v>
      </c>
      <c r="F37" s="557">
        <v>3141</v>
      </c>
      <c r="G37" s="559" t="s">
        <v>88</v>
      </c>
      <c r="H37" s="500" t="s">
        <v>82</v>
      </c>
      <c r="I37" s="501">
        <v>662794</v>
      </c>
      <c r="J37" s="502">
        <v>485803</v>
      </c>
      <c r="K37" s="502">
        <v>0</v>
      </c>
      <c r="L37" s="502">
        <v>0</v>
      </c>
      <c r="M37" s="417">
        <v>164201</v>
      </c>
      <c r="N37" s="417">
        <v>9716</v>
      </c>
      <c r="O37" s="502">
        <v>3074</v>
      </c>
      <c r="P37" s="503">
        <v>1.65</v>
      </c>
      <c r="Q37" s="418">
        <v>0</v>
      </c>
      <c r="R37" s="504">
        <v>1.65</v>
      </c>
      <c r="S37" s="505">
        <f t="shared" si="16"/>
        <v>0</v>
      </c>
      <c r="T37" s="492">
        <v>0</v>
      </c>
      <c r="U37" s="492">
        <v>0</v>
      </c>
      <c r="V37" s="492">
        <v>0</v>
      </c>
      <c r="W37" s="492">
        <f>SUM(S37:V37)</f>
        <v>0</v>
      </c>
      <c r="X37" s="492">
        <v>0</v>
      </c>
      <c r="Y37" s="492">
        <v>0</v>
      </c>
      <c r="Z37" s="492">
        <f>SUM(X37:Y37)</f>
        <v>0</v>
      </c>
      <c r="AA37" s="492">
        <f>W37+Z37</f>
        <v>0</v>
      </c>
      <c r="AB37" s="321">
        <f>ROUND((W37+X37)*33.8%,0)</f>
        <v>0</v>
      </c>
      <c r="AC37" s="179">
        <f>ROUND(W37*2%,0)</f>
        <v>0</v>
      </c>
      <c r="AD37" s="492">
        <v>0</v>
      </c>
      <c r="AE37" s="492">
        <v>0</v>
      </c>
      <c r="AF37" s="492">
        <f t="shared" si="13"/>
        <v>0</v>
      </c>
      <c r="AG37" s="492">
        <f t="shared" si="14"/>
        <v>0</v>
      </c>
      <c r="AH37" s="507">
        <v>0</v>
      </c>
      <c r="AI37" s="507">
        <v>0</v>
      </c>
      <c r="AJ37" s="507">
        <v>0</v>
      </c>
      <c r="AK37" s="507">
        <v>0</v>
      </c>
      <c r="AL37" s="507">
        <v>0</v>
      </c>
      <c r="AM37" s="507">
        <v>0</v>
      </c>
      <c r="AN37" s="507">
        <v>0</v>
      </c>
      <c r="AO37" s="507">
        <f t="shared" si="44"/>
        <v>0</v>
      </c>
      <c r="AP37" s="507">
        <f t="shared" si="45"/>
        <v>0</v>
      </c>
      <c r="AQ37" s="535">
        <f t="shared" si="15"/>
        <v>0</v>
      </c>
      <c r="AR37" s="536">
        <f>I37+AG37</f>
        <v>662794</v>
      </c>
      <c r="AS37" s="492">
        <f>J37+W37</f>
        <v>485803</v>
      </c>
      <c r="AT37" s="492">
        <f>K37+Z37</f>
        <v>0</v>
      </c>
      <c r="AU37" s="486">
        <f>L37</f>
        <v>0</v>
      </c>
      <c r="AV37" s="492">
        <f t="shared" si="46"/>
        <v>164201</v>
      </c>
      <c r="AW37" s="492">
        <f t="shared" si="46"/>
        <v>9716</v>
      </c>
      <c r="AX37" s="492">
        <f>O37+AF37</f>
        <v>3074</v>
      </c>
      <c r="AY37" s="507">
        <f>P37+AQ37</f>
        <v>1.65</v>
      </c>
      <c r="AZ37" s="507">
        <f t="shared" si="47"/>
        <v>0</v>
      </c>
      <c r="BA37" s="508">
        <f t="shared" si="47"/>
        <v>1.65</v>
      </c>
    </row>
    <row r="38" spans="1:53" ht="12.95" customHeight="1" x14ac:dyDescent="0.25">
      <c r="A38" s="308">
        <v>6</v>
      </c>
      <c r="B38" s="128">
        <v>5463</v>
      </c>
      <c r="C38" s="128">
        <v>600098877</v>
      </c>
      <c r="D38" s="128">
        <v>72743786</v>
      </c>
      <c r="E38" s="560" t="s">
        <v>768</v>
      </c>
      <c r="F38" s="128"/>
      <c r="G38" s="560"/>
      <c r="H38" s="377"/>
      <c r="I38" s="129">
        <v>4202346</v>
      </c>
      <c r="J38" s="240">
        <v>3065445</v>
      </c>
      <c r="K38" s="240">
        <v>0</v>
      </c>
      <c r="L38" s="240">
        <v>0</v>
      </c>
      <c r="M38" s="240">
        <v>1036119</v>
      </c>
      <c r="N38" s="240">
        <v>61308</v>
      </c>
      <c r="O38" s="240">
        <v>39474</v>
      </c>
      <c r="P38" s="384">
        <v>7.569799999999999</v>
      </c>
      <c r="Q38" s="384">
        <v>4.43</v>
      </c>
      <c r="R38" s="400">
        <v>3.1398000000000001</v>
      </c>
      <c r="S38" s="240">
        <f t="shared" ref="S38:BA38" si="48">SUM(S35:S37)</f>
        <v>0</v>
      </c>
      <c r="T38" s="168">
        <f t="shared" si="48"/>
        <v>0</v>
      </c>
      <c r="U38" s="168">
        <f t="shared" si="48"/>
        <v>306951</v>
      </c>
      <c r="V38" s="168">
        <f t="shared" si="48"/>
        <v>0</v>
      </c>
      <c r="W38" s="168">
        <f t="shared" si="48"/>
        <v>306951</v>
      </c>
      <c r="X38" s="168">
        <f t="shared" si="48"/>
        <v>0</v>
      </c>
      <c r="Y38" s="168">
        <f t="shared" si="48"/>
        <v>0</v>
      </c>
      <c r="Z38" s="168">
        <f t="shared" si="48"/>
        <v>0</v>
      </c>
      <c r="AA38" s="168">
        <f t="shared" si="48"/>
        <v>306951</v>
      </c>
      <c r="AB38" s="168">
        <f t="shared" si="48"/>
        <v>103749</v>
      </c>
      <c r="AC38" s="168">
        <f t="shared" si="48"/>
        <v>6139</v>
      </c>
      <c r="AD38" s="168">
        <f t="shared" si="48"/>
        <v>0</v>
      </c>
      <c r="AE38" s="168">
        <f t="shared" si="48"/>
        <v>0</v>
      </c>
      <c r="AF38" s="168">
        <f t="shared" si="48"/>
        <v>0</v>
      </c>
      <c r="AG38" s="168">
        <f t="shared" si="48"/>
        <v>416839</v>
      </c>
      <c r="AH38" s="316">
        <f t="shared" si="48"/>
        <v>0</v>
      </c>
      <c r="AI38" s="316">
        <f t="shared" si="48"/>
        <v>0</v>
      </c>
      <c r="AJ38" s="316">
        <f t="shared" si="48"/>
        <v>0</v>
      </c>
      <c r="AK38" s="316">
        <f t="shared" ref="AK38:AL38" si="49">SUM(AK35:AK37)</f>
        <v>0.62</v>
      </c>
      <c r="AL38" s="316">
        <f t="shared" si="49"/>
        <v>0</v>
      </c>
      <c r="AM38" s="316">
        <f t="shared" si="48"/>
        <v>0</v>
      </c>
      <c r="AN38" s="316">
        <f t="shared" si="48"/>
        <v>0</v>
      </c>
      <c r="AO38" s="316">
        <f t="shared" si="48"/>
        <v>0.62</v>
      </c>
      <c r="AP38" s="316">
        <f t="shared" si="48"/>
        <v>0</v>
      </c>
      <c r="AQ38" s="393">
        <f t="shared" si="48"/>
        <v>0.62</v>
      </c>
      <c r="AR38" s="129">
        <f t="shared" si="48"/>
        <v>4619185</v>
      </c>
      <c r="AS38" s="168">
        <f t="shared" si="48"/>
        <v>3372396</v>
      </c>
      <c r="AT38" s="168">
        <f t="shared" si="48"/>
        <v>0</v>
      </c>
      <c r="AU38" s="168">
        <f t="shared" si="48"/>
        <v>0</v>
      </c>
      <c r="AV38" s="168">
        <f t="shared" si="48"/>
        <v>1139868</v>
      </c>
      <c r="AW38" s="168">
        <f t="shared" si="48"/>
        <v>67447</v>
      </c>
      <c r="AX38" s="168">
        <f t="shared" si="48"/>
        <v>39474</v>
      </c>
      <c r="AY38" s="316">
        <f t="shared" si="48"/>
        <v>8.1898</v>
      </c>
      <c r="AZ38" s="316">
        <f t="shared" si="48"/>
        <v>5.05</v>
      </c>
      <c r="BA38" s="317">
        <f t="shared" si="48"/>
        <v>3.1398000000000001</v>
      </c>
    </row>
    <row r="39" spans="1:53" ht="12.95" customHeight="1" x14ac:dyDescent="0.25">
      <c r="A39" s="307">
        <v>7</v>
      </c>
      <c r="B39" s="557">
        <v>5461</v>
      </c>
      <c r="C39" s="557">
        <v>600098915</v>
      </c>
      <c r="D39" s="557">
        <v>72743701</v>
      </c>
      <c r="E39" s="562" t="s">
        <v>769</v>
      </c>
      <c r="F39" s="557">
        <v>3111</v>
      </c>
      <c r="G39" s="559" t="s">
        <v>586</v>
      </c>
      <c r="H39" s="500" t="s">
        <v>86</v>
      </c>
      <c r="I39" s="501">
        <v>3163708</v>
      </c>
      <c r="J39" s="502">
        <v>2306486</v>
      </c>
      <c r="K39" s="502">
        <v>0</v>
      </c>
      <c r="L39" s="502">
        <v>0</v>
      </c>
      <c r="M39" s="417">
        <v>779592</v>
      </c>
      <c r="N39" s="417">
        <v>46130</v>
      </c>
      <c r="O39" s="502">
        <v>31500</v>
      </c>
      <c r="P39" s="503">
        <v>5.4897999999999998</v>
      </c>
      <c r="Q39" s="418">
        <v>4</v>
      </c>
      <c r="R39" s="504">
        <v>1.4898</v>
      </c>
      <c r="S39" s="505">
        <f t="shared" si="16"/>
        <v>0</v>
      </c>
      <c r="T39" s="492">
        <v>0</v>
      </c>
      <c r="U39" s="492">
        <v>0</v>
      </c>
      <c r="V39" s="492">
        <v>0</v>
      </c>
      <c r="W39" s="492">
        <f>SUM(S39:V39)</f>
        <v>0</v>
      </c>
      <c r="X39" s="492">
        <v>0</v>
      </c>
      <c r="Y39" s="492">
        <v>0</v>
      </c>
      <c r="Z39" s="492">
        <f>SUM(X39:Y39)</f>
        <v>0</v>
      </c>
      <c r="AA39" s="492">
        <f>W39+Z39</f>
        <v>0</v>
      </c>
      <c r="AB39" s="321">
        <f>ROUND((W39+X39)*33.8%,0)</f>
        <v>0</v>
      </c>
      <c r="AC39" s="179">
        <f>ROUND(W39*2%,0)</f>
        <v>0</v>
      </c>
      <c r="AD39" s="492">
        <v>0</v>
      </c>
      <c r="AE39" s="492">
        <v>0</v>
      </c>
      <c r="AF39" s="492">
        <f t="shared" si="13"/>
        <v>0</v>
      </c>
      <c r="AG39" s="492">
        <f t="shared" si="14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ref="AO39:AO40" si="50">AH39+AJ39+AK39+AM39</f>
        <v>0</v>
      </c>
      <c r="AP39" s="507">
        <f t="shared" ref="AP39:AP40" si="51">AI39+AL39+AN39</f>
        <v>0</v>
      </c>
      <c r="AQ39" s="535">
        <f t="shared" si="15"/>
        <v>0</v>
      </c>
      <c r="AR39" s="536">
        <f>I39+AG39</f>
        <v>3163708</v>
      </c>
      <c r="AS39" s="492">
        <f>J39+W39</f>
        <v>2306486</v>
      </c>
      <c r="AT39" s="492">
        <f>K39+Z39</f>
        <v>0</v>
      </c>
      <c r="AU39" s="486">
        <f>L39</f>
        <v>0</v>
      </c>
      <c r="AV39" s="492">
        <f>M39+AB39</f>
        <v>779592</v>
      </c>
      <c r="AW39" s="492">
        <f>N39+AC39</f>
        <v>46130</v>
      </c>
      <c r="AX39" s="492">
        <f>O39+AF39</f>
        <v>31500</v>
      </c>
      <c r="AY39" s="507">
        <f>P39+AQ39</f>
        <v>5.4897999999999998</v>
      </c>
      <c r="AZ39" s="507">
        <f>Q39+AO39</f>
        <v>4</v>
      </c>
      <c r="BA39" s="508">
        <f>R39+AP39</f>
        <v>1.4898</v>
      </c>
    </row>
    <row r="40" spans="1:53" ht="12.95" customHeight="1" x14ac:dyDescent="0.25">
      <c r="A40" s="307">
        <v>7</v>
      </c>
      <c r="B40" s="566">
        <v>5461</v>
      </c>
      <c r="C40" s="566">
        <v>600098915</v>
      </c>
      <c r="D40" s="566">
        <v>72743701</v>
      </c>
      <c r="E40" s="565" t="s">
        <v>769</v>
      </c>
      <c r="F40" s="566">
        <v>3141</v>
      </c>
      <c r="G40" s="559" t="s">
        <v>88</v>
      </c>
      <c r="H40" s="500" t="s">
        <v>82</v>
      </c>
      <c r="I40" s="501">
        <v>592477</v>
      </c>
      <c r="J40" s="502">
        <v>434365</v>
      </c>
      <c r="K40" s="502">
        <v>0</v>
      </c>
      <c r="L40" s="502">
        <v>0</v>
      </c>
      <c r="M40" s="417">
        <v>146815</v>
      </c>
      <c r="N40" s="417">
        <v>8687</v>
      </c>
      <c r="O40" s="502">
        <v>2610</v>
      </c>
      <c r="P40" s="503">
        <v>1.48</v>
      </c>
      <c r="Q40" s="418">
        <v>0</v>
      </c>
      <c r="R40" s="504">
        <v>1.48</v>
      </c>
      <c r="S40" s="505">
        <f t="shared" si="16"/>
        <v>0</v>
      </c>
      <c r="T40" s="492">
        <v>0</v>
      </c>
      <c r="U40" s="492">
        <v>-4489</v>
      </c>
      <c r="V40" s="492">
        <v>0</v>
      </c>
      <c r="W40" s="492">
        <f>SUM(S40:V40)</f>
        <v>-4489</v>
      </c>
      <c r="X40" s="492">
        <v>0</v>
      </c>
      <c r="Y40" s="492">
        <v>0</v>
      </c>
      <c r="Z40" s="492">
        <f>SUM(X40:Y40)</f>
        <v>0</v>
      </c>
      <c r="AA40" s="492">
        <f>W40+Z40</f>
        <v>-4489</v>
      </c>
      <c r="AB40" s="321">
        <f>ROUND((W40+X40)*33.8%,0)</f>
        <v>-1517</v>
      </c>
      <c r="AC40" s="179">
        <f>ROUND(W40*2%,0)</f>
        <v>-90</v>
      </c>
      <c r="AD40" s="492">
        <v>0</v>
      </c>
      <c r="AE40" s="492">
        <v>0</v>
      </c>
      <c r="AF40" s="492">
        <f t="shared" si="13"/>
        <v>0</v>
      </c>
      <c r="AG40" s="492">
        <f t="shared" si="14"/>
        <v>-6096</v>
      </c>
      <c r="AH40" s="507">
        <v>0</v>
      </c>
      <c r="AI40" s="507">
        <v>0</v>
      </c>
      <c r="AJ40" s="507">
        <v>0</v>
      </c>
      <c r="AK40" s="507">
        <v>0</v>
      </c>
      <c r="AL40" s="507">
        <v>-0.01</v>
      </c>
      <c r="AM40" s="507">
        <v>0</v>
      </c>
      <c r="AN40" s="507">
        <v>0</v>
      </c>
      <c r="AO40" s="507">
        <f t="shared" si="50"/>
        <v>0</v>
      </c>
      <c r="AP40" s="507">
        <f t="shared" si="51"/>
        <v>-0.01</v>
      </c>
      <c r="AQ40" s="535">
        <f t="shared" si="15"/>
        <v>-0.01</v>
      </c>
      <c r="AR40" s="536">
        <f>I40+AG40</f>
        <v>586381</v>
      </c>
      <c r="AS40" s="492">
        <f>J40+W40</f>
        <v>429876</v>
      </c>
      <c r="AT40" s="492">
        <f>K40+Z40</f>
        <v>0</v>
      </c>
      <c r="AU40" s="486">
        <f>L40</f>
        <v>0</v>
      </c>
      <c r="AV40" s="492">
        <f>M40+AB40</f>
        <v>145298</v>
      </c>
      <c r="AW40" s="492">
        <f>N40+AC40</f>
        <v>8597</v>
      </c>
      <c r="AX40" s="492">
        <f>O40+AF40</f>
        <v>2610</v>
      </c>
      <c r="AY40" s="507">
        <f>P40+AQ40</f>
        <v>1.47</v>
      </c>
      <c r="AZ40" s="507">
        <f>Q40+AO40</f>
        <v>0</v>
      </c>
      <c r="BA40" s="508">
        <f>R40+AP40</f>
        <v>1.47</v>
      </c>
    </row>
    <row r="41" spans="1:53" ht="12.95" customHeight="1" x14ac:dyDescent="0.25">
      <c r="A41" s="308">
        <v>7</v>
      </c>
      <c r="B41" s="134">
        <v>5461</v>
      </c>
      <c r="C41" s="134">
        <v>600098915</v>
      </c>
      <c r="D41" s="134">
        <v>72743701</v>
      </c>
      <c r="E41" s="569" t="s">
        <v>770</v>
      </c>
      <c r="F41" s="134"/>
      <c r="G41" s="569"/>
      <c r="H41" s="380"/>
      <c r="I41" s="130">
        <v>3756185</v>
      </c>
      <c r="J41" s="141">
        <v>2740851</v>
      </c>
      <c r="K41" s="141">
        <v>0</v>
      </c>
      <c r="L41" s="141">
        <v>0</v>
      </c>
      <c r="M41" s="141">
        <v>926407</v>
      </c>
      <c r="N41" s="141">
        <v>54817</v>
      </c>
      <c r="O41" s="141">
        <v>34110</v>
      </c>
      <c r="P41" s="385">
        <v>6.9697999999999993</v>
      </c>
      <c r="Q41" s="385">
        <v>4</v>
      </c>
      <c r="R41" s="401">
        <v>2.9698000000000002</v>
      </c>
      <c r="S41" s="141">
        <f t="shared" ref="S41:BA41" si="52">SUM(S39:S40)</f>
        <v>0</v>
      </c>
      <c r="T41" s="87">
        <f t="shared" si="52"/>
        <v>0</v>
      </c>
      <c r="U41" s="87">
        <f t="shared" si="52"/>
        <v>-4489</v>
      </c>
      <c r="V41" s="87">
        <f t="shared" si="52"/>
        <v>0</v>
      </c>
      <c r="W41" s="87">
        <f t="shared" si="52"/>
        <v>-4489</v>
      </c>
      <c r="X41" s="87">
        <f t="shared" si="52"/>
        <v>0</v>
      </c>
      <c r="Y41" s="87">
        <f t="shared" si="52"/>
        <v>0</v>
      </c>
      <c r="Z41" s="87">
        <f t="shared" si="52"/>
        <v>0</v>
      </c>
      <c r="AA41" s="87">
        <f t="shared" si="52"/>
        <v>-4489</v>
      </c>
      <c r="AB41" s="87">
        <f t="shared" si="52"/>
        <v>-1517</v>
      </c>
      <c r="AC41" s="87">
        <f t="shared" si="52"/>
        <v>-90</v>
      </c>
      <c r="AD41" s="87">
        <f t="shared" si="52"/>
        <v>0</v>
      </c>
      <c r="AE41" s="87">
        <f t="shared" si="52"/>
        <v>0</v>
      </c>
      <c r="AF41" s="87">
        <f t="shared" si="52"/>
        <v>0</v>
      </c>
      <c r="AG41" s="87">
        <f t="shared" si="52"/>
        <v>-6096</v>
      </c>
      <c r="AH41" s="88">
        <f t="shared" si="52"/>
        <v>0</v>
      </c>
      <c r="AI41" s="88">
        <f t="shared" si="52"/>
        <v>0</v>
      </c>
      <c r="AJ41" s="88">
        <f t="shared" si="52"/>
        <v>0</v>
      </c>
      <c r="AK41" s="88">
        <f t="shared" ref="AK41:AL41" si="53">SUM(AK39:AK40)</f>
        <v>0</v>
      </c>
      <c r="AL41" s="88">
        <f t="shared" si="53"/>
        <v>-0.01</v>
      </c>
      <c r="AM41" s="88">
        <f t="shared" si="52"/>
        <v>0</v>
      </c>
      <c r="AN41" s="88">
        <f t="shared" si="52"/>
        <v>0</v>
      </c>
      <c r="AO41" s="88">
        <f t="shared" si="52"/>
        <v>0</v>
      </c>
      <c r="AP41" s="88">
        <f t="shared" si="52"/>
        <v>-0.01</v>
      </c>
      <c r="AQ41" s="394">
        <f t="shared" si="52"/>
        <v>-0.01</v>
      </c>
      <c r="AR41" s="130">
        <f t="shared" si="52"/>
        <v>3750089</v>
      </c>
      <c r="AS41" s="87">
        <f t="shared" si="52"/>
        <v>2736362</v>
      </c>
      <c r="AT41" s="87">
        <f t="shared" si="52"/>
        <v>0</v>
      </c>
      <c r="AU41" s="87">
        <f t="shared" si="52"/>
        <v>0</v>
      </c>
      <c r="AV41" s="87">
        <f t="shared" si="52"/>
        <v>924890</v>
      </c>
      <c r="AW41" s="87">
        <f t="shared" si="52"/>
        <v>54727</v>
      </c>
      <c r="AX41" s="87">
        <f t="shared" si="52"/>
        <v>34110</v>
      </c>
      <c r="AY41" s="88">
        <f t="shared" si="52"/>
        <v>6.9597999999999995</v>
      </c>
      <c r="AZ41" s="88">
        <f t="shared" si="52"/>
        <v>4</v>
      </c>
      <c r="BA41" s="276">
        <f t="shared" si="52"/>
        <v>2.9598</v>
      </c>
    </row>
    <row r="42" spans="1:53" ht="12.95" customHeight="1" x14ac:dyDescent="0.25">
      <c r="A42" s="307">
        <v>8</v>
      </c>
      <c r="B42" s="555">
        <v>5466</v>
      </c>
      <c r="C42" s="555">
        <v>600098885</v>
      </c>
      <c r="D42" s="555">
        <v>72743794</v>
      </c>
      <c r="E42" s="556" t="s">
        <v>771</v>
      </c>
      <c r="F42" s="555">
        <v>3111</v>
      </c>
      <c r="G42" s="559" t="s">
        <v>586</v>
      </c>
      <c r="H42" s="500" t="s">
        <v>86</v>
      </c>
      <c r="I42" s="501">
        <v>8234028</v>
      </c>
      <c r="J42" s="502">
        <v>5976059</v>
      </c>
      <c r="K42" s="502">
        <v>30000</v>
      </c>
      <c r="L42" s="502">
        <v>0</v>
      </c>
      <c r="M42" s="417">
        <v>2030048</v>
      </c>
      <c r="N42" s="417">
        <v>119521</v>
      </c>
      <c r="O42" s="502">
        <v>78400</v>
      </c>
      <c r="P42" s="503">
        <v>14.0092</v>
      </c>
      <c r="Q42" s="418">
        <v>10.36</v>
      </c>
      <c r="R42" s="504">
        <v>3.6492000000000004</v>
      </c>
      <c r="S42" s="505">
        <f t="shared" si="16"/>
        <v>0</v>
      </c>
      <c r="T42" s="492">
        <v>0</v>
      </c>
      <c r="U42" s="492">
        <v>0</v>
      </c>
      <c r="V42" s="492">
        <v>0</v>
      </c>
      <c r="W42" s="492">
        <f>SUM(S42:V42)</f>
        <v>0</v>
      </c>
      <c r="X42" s="492">
        <v>0</v>
      </c>
      <c r="Y42" s="492">
        <v>0</v>
      </c>
      <c r="Z42" s="492">
        <f>SUM(X42:Y42)</f>
        <v>0</v>
      </c>
      <c r="AA42" s="492">
        <f>W42+Z42</f>
        <v>0</v>
      </c>
      <c r="AB42" s="321">
        <f>ROUND((W42+X42)*33.8%,0)</f>
        <v>0</v>
      </c>
      <c r="AC42" s="179">
        <f>ROUND(W42*2%,0)</f>
        <v>0</v>
      </c>
      <c r="AD42" s="492">
        <v>0</v>
      </c>
      <c r="AE42" s="492">
        <v>0</v>
      </c>
      <c r="AF42" s="492">
        <f t="shared" si="13"/>
        <v>0</v>
      </c>
      <c r="AG42" s="492">
        <f t="shared" si="14"/>
        <v>0</v>
      </c>
      <c r="AH42" s="507">
        <v>0</v>
      </c>
      <c r="AI42" s="507">
        <v>0</v>
      </c>
      <c r="AJ42" s="507">
        <v>0</v>
      </c>
      <c r="AK42" s="507">
        <v>0</v>
      </c>
      <c r="AL42" s="507">
        <v>0</v>
      </c>
      <c r="AM42" s="507">
        <v>0</v>
      </c>
      <c r="AN42" s="507">
        <v>0</v>
      </c>
      <c r="AO42" s="507">
        <f t="shared" ref="AO42:AO43" si="54">AH42+AJ42+AK42+AM42</f>
        <v>0</v>
      </c>
      <c r="AP42" s="507">
        <f t="shared" ref="AP42:AP43" si="55">AI42+AL42+AN42</f>
        <v>0</v>
      </c>
      <c r="AQ42" s="535">
        <f t="shared" si="15"/>
        <v>0</v>
      </c>
      <c r="AR42" s="536">
        <f>I42+AG42</f>
        <v>8234028</v>
      </c>
      <c r="AS42" s="492">
        <f>J42+W42</f>
        <v>5976059</v>
      </c>
      <c r="AT42" s="492">
        <f>K42+Z42</f>
        <v>30000</v>
      </c>
      <c r="AU42" s="486">
        <f>L42</f>
        <v>0</v>
      </c>
      <c r="AV42" s="492">
        <f>M42+AB42</f>
        <v>2030048</v>
      </c>
      <c r="AW42" s="492">
        <f>N42+AC42</f>
        <v>119521</v>
      </c>
      <c r="AX42" s="492">
        <f>O42+AF42</f>
        <v>78400</v>
      </c>
      <c r="AY42" s="507">
        <f>P42+AQ42</f>
        <v>14.0092</v>
      </c>
      <c r="AZ42" s="507">
        <f>Q42+AO42</f>
        <v>10.36</v>
      </c>
      <c r="BA42" s="508">
        <f>R42+AP42</f>
        <v>3.6492000000000004</v>
      </c>
    </row>
    <row r="43" spans="1:53" ht="12.95" customHeight="1" x14ac:dyDescent="0.25">
      <c r="A43" s="307">
        <v>8</v>
      </c>
      <c r="B43" s="557">
        <v>5466</v>
      </c>
      <c r="C43" s="557">
        <v>600098885</v>
      </c>
      <c r="D43" s="557">
        <v>72743794</v>
      </c>
      <c r="E43" s="558" t="s">
        <v>771</v>
      </c>
      <c r="F43" s="557">
        <v>3141</v>
      </c>
      <c r="G43" s="559" t="s">
        <v>88</v>
      </c>
      <c r="H43" s="500" t="s">
        <v>82</v>
      </c>
      <c r="I43" s="501">
        <v>1031766</v>
      </c>
      <c r="J43" s="502">
        <v>755455</v>
      </c>
      <c r="K43" s="502">
        <v>0</v>
      </c>
      <c r="L43" s="502">
        <v>0</v>
      </c>
      <c r="M43" s="417">
        <v>255344</v>
      </c>
      <c r="N43" s="417">
        <v>15109</v>
      </c>
      <c r="O43" s="502">
        <v>5858</v>
      </c>
      <c r="P43" s="503">
        <v>2.57</v>
      </c>
      <c r="Q43" s="418">
        <v>0</v>
      </c>
      <c r="R43" s="504">
        <v>2.57</v>
      </c>
      <c r="S43" s="505">
        <f t="shared" si="16"/>
        <v>0</v>
      </c>
      <c r="T43" s="492">
        <v>0</v>
      </c>
      <c r="U43" s="492">
        <v>1812</v>
      </c>
      <c r="V43" s="492">
        <v>0</v>
      </c>
      <c r="W43" s="492">
        <f>SUM(S43:V43)</f>
        <v>1812</v>
      </c>
      <c r="X43" s="492">
        <v>0</v>
      </c>
      <c r="Y43" s="492">
        <v>0</v>
      </c>
      <c r="Z43" s="492">
        <f>SUM(X43:Y43)</f>
        <v>0</v>
      </c>
      <c r="AA43" s="492">
        <f>W43+Z43</f>
        <v>1812</v>
      </c>
      <c r="AB43" s="321">
        <f>ROUND((W43+X43)*33.8%,0)</f>
        <v>612</v>
      </c>
      <c r="AC43" s="179">
        <f>ROUND(W43*2%,0)</f>
        <v>36</v>
      </c>
      <c r="AD43" s="492">
        <v>0</v>
      </c>
      <c r="AE43" s="492">
        <v>0</v>
      </c>
      <c r="AF43" s="492">
        <f t="shared" si="13"/>
        <v>0</v>
      </c>
      <c r="AG43" s="492">
        <f t="shared" si="14"/>
        <v>2460</v>
      </c>
      <c r="AH43" s="507">
        <v>0</v>
      </c>
      <c r="AI43" s="507">
        <v>0</v>
      </c>
      <c r="AJ43" s="507">
        <v>0</v>
      </c>
      <c r="AK43" s="507">
        <v>0</v>
      </c>
      <c r="AL43" s="507">
        <v>0</v>
      </c>
      <c r="AM43" s="507">
        <v>0</v>
      </c>
      <c r="AN43" s="507">
        <v>0</v>
      </c>
      <c r="AO43" s="507">
        <f t="shared" si="54"/>
        <v>0</v>
      </c>
      <c r="AP43" s="507">
        <f t="shared" si="55"/>
        <v>0</v>
      </c>
      <c r="AQ43" s="535">
        <f t="shared" si="15"/>
        <v>0</v>
      </c>
      <c r="AR43" s="536">
        <f>I43+AG43</f>
        <v>1034226</v>
      </c>
      <c r="AS43" s="492">
        <f>J43+W43</f>
        <v>757267</v>
      </c>
      <c r="AT43" s="492">
        <f>K43+Z43</f>
        <v>0</v>
      </c>
      <c r="AU43" s="486">
        <f>L43</f>
        <v>0</v>
      </c>
      <c r="AV43" s="492">
        <f>M43+AB43</f>
        <v>255956</v>
      </c>
      <c r="AW43" s="492">
        <f>N43+AC43</f>
        <v>15145</v>
      </c>
      <c r="AX43" s="492">
        <f>O43+AF43</f>
        <v>5858</v>
      </c>
      <c r="AY43" s="507">
        <f>P43+AQ43</f>
        <v>2.57</v>
      </c>
      <c r="AZ43" s="507">
        <f>Q43+AO43</f>
        <v>0</v>
      </c>
      <c r="BA43" s="508">
        <f>R43+AP43</f>
        <v>2.57</v>
      </c>
    </row>
    <row r="44" spans="1:53" ht="12.95" customHeight="1" x14ac:dyDescent="0.25">
      <c r="A44" s="308">
        <v>8</v>
      </c>
      <c r="B44" s="128">
        <v>5466</v>
      </c>
      <c r="C44" s="128">
        <v>600098885</v>
      </c>
      <c r="D44" s="128">
        <v>72743794</v>
      </c>
      <c r="E44" s="560" t="s">
        <v>772</v>
      </c>
      <c r="F44" s="128"/>
      <c r="G44" s="560"/>
      <c r="H44" s="377"/>
      <c r="I44" s="130">
        <v>9265794</v>
      </c>
      <c r="J44" s="141">
        <v>6731514</v>
      </c>
      <c r="K44" s="141">
        <v>30000</v>
      </c>
      <c r="L44" s="141">
        <v>0</v>
      </c>
      <c r="M44" s="141">
        <v>2285392</v>
      </c>
      <c r="N44" s="141">
        <v>134630</v>
      </c>
      <c r="O44" s="141">
        <v>84258</v>
      </c>
      <c r="P44" s="385">
        <v>16.5792</v>
      </c>
      <c r="Q44" s="385">
        <v>10.36</v>
      </c>
      <c r="R44" s="401">
        <v>6.2192000000000007</v>
      </c>
      <c r="S44" s="141">
        <f t="shared" ref="S44:BA44" si="56">SUM(S42:S43)</f>
        <v>0</v>
      </c>
      <c r="T44" s="87">
        <f t="shared" si="56"/>
        <v>0</v>
      </c>
      <c r="U44" s="87">
        <f t="shared" si="56"/>
        <v>1812</v>
      </c>
      <c r="V44" s="87">
        <f t="shared" si="56"/>
        <v>0</v>
      </c>
      <c r="W44" s="87">
        <f t="shared" si="56"/>
        <v>1812</v>
      </c>
      <c r="X44" s="87">
        <f t="shared" si="56"/>
        <v>0</v>
      </c>
      <c r="Y44" s="87">
        <f t="shared" si="56"/>
        <v>0</v>
      </c>
      <c r="Z44" s="87">
        <f t="shared" si="56"/>
        <v>0</v>
      </c>
      <c r="AA44" s="87">
        <f t="shared" si="56"/>
        <v>1812</v>
      </c>
      <c r="AB44" s="87">
        <f t="shared" si="56"/>
        <v>612</v>
      </c>
      <c r="AC44" s="87">
        <f t="shared" si="56"/>
        <v>36</v>
      </c>
      <c r="AD44" s="87">
        <f t="shared" si="56"/>
        <v>0</v>
      </c>
      <c r="AE44" s="87">
        <f t="shared" si="56"/>
        <v>0</v>
      </c>
      <c r="AF44" s="87">
        <f t="shared" si="56"/>
        <v>0</v>
      </c>
      <c r="AG44" s="87">
        <f t="shared" si="56"/>
        <v>2460</v>
      </c>
      <c r="AH44" s="88">
        <f t="shared" si="56"/>
        <v>0</v>
      </c>
      <c r="AI44" s="88">
        <f t="shared" si="56"/>
        <v>0</v>
      </c>
      <c r="AJ44" s="88">
        <f t="shared" si="56"/>
        <v>0</v>
      </c>
      <c r="AK44" s="88">
        <f t="shared" ref="AK44:AL44" si="57">SUM(AK42:AK43)</f>
        <v>0</v>
      </c>
      <c r="AL44" s="88">
        <f t="shared" si="57"/>
        <v>0</v>
      </c>
      <c r="AM44" s="88">
        <f t="shared" si="56"/>
        <v>0</v>
      </c>
      <c r="AN44" s="88">
        <f t="shared" si="56"/>
        <v>0</v>
      </c>
      <c r="AO44" s="88">
        <f t="shared" si="56"/>
        <v>0</v>
      </c>
      <c r="AP44" s="88">
        <f t="shared" si="56"/>
        <v>0</v>
      </c>
      <c r="AQ44" s="394">
        <f t="shared" si="56"/>
        <v>0</v>
      </c>
      <c r="AR44" s="130">
        <f t="shared" si="56"/>
        <v>9268254</v>
      </c>
      <c r="AS44" s="87">
        <f t="shared" si="56"/>
        <v>6733326</v>
      </c>
      <c r="AT44" s="87">
        <f t="shared" si="56"/>
        <v>30000</v>
      </c>
      <c r="AU44" s="87">
        <f t="shared" si="56"/>
        <v>0</v>
      </c>
      <c r="AV44" s="87">
        <f t="shared" si="56"/>
        <v>2286004</v>
      </c>
      <c r="AW44" s="87">
        <f t="shared" si="56"/>
        <v>134666</v>
      </c>
      <c r="AX44" s="87">
        <f t="shared" si="56"/>
        <v>84258</v>
      </c>
      <c r="AY44" s="88">
        <f t="shared" si="56"/>
        <v>16.5792</v>
      </c>
      <c r="AZ44" s="88">
        <f t="shared" si="56"/>
        <v>10.36</v>
      </c>
      <c r="BA44" s="276">
        <f t="shared" si="56"/>
        <v>6.2192000000000007</v>
      </c>
    </row>
    <row r="45" spans="1:53" ht="12.95" customHeight="1" x14ac:dyDescent="0.25">
      <c r="A45" s="307">
        <v>9</v>
      </c>
      <c r="B45" s="557">
        <v>5702</v>
      </c>
      <c r="C45" s="557">
        <v>600099547</v>
      </c>
      <c r="D45" s="557">
        <v>855022</v>
      </c>
      <c r="E45" s="556" t="s">
        <v>773</v>
      </c>
      <c r="F45" s="567">
        <v>3233</v>
      </c>
      <c r="G45" s="556" t="s">
        <v>676</v>
      </c>
      <c r="H45" s="500" t="s">
        <v>82</v>
      </c>
      <c r="I45" s="501">
        <v>3639199</v>
      </c>
      <c r="J45" s="502">
        <v>2407042</v>
      </c>
      <c r="K45" s="502">
        <v>250000</v>
      </c>
      <c r="L45" s="502">
        <v>0</v>
      </c>
      <c r="M45" s="417">
        <v>898080</v>
      </c>
      <c r="N45" s="417">
        <v>48141</v>
      </c>
      <c r="O45" s="502">
        <v>35936</v>
      </c>
      <c r="P45" s="503">
        <v>5.6000000000000005</v>
      </c>
      <c r="Q45" s="418">
        <v>3.69</v>
      </c>
      <c r="R45" s="504">
        <v>1.91</v>
      </c>
      <c r="S45" s="505">
        <f t="shared" si="16"/>
        <v>0</v>
      </c>
      <c r="T45" s="492">
        <v>0</v>
      </c>
      <c r="U45" s="492">
        <v>0</v>
      </c>
      <c r="V45" s="492">
        <v>0</v>
      </c>
      <c r="W45" s="492">
        <f>SUM(S45:V45)</f>
        <v>0</v>
      </c>
      <c r="X45" s="492">
        <v>0</v>
      </c>
      <c r="Y45" s="492">
        <v>0</v>
      </c>
      <c r="Z45" s="492">
        <f>SUM(X45:Y45)</f>
        <v>0</v>
      </c>
      <c r="AA45" s="492">
        <f>W45+Z45</f>
        <v>0</v>
      </c>
      <c r="AB45" s="321">
        <f>ROUND((W45+X45)*33.8%,0)</f>
        <v>0</v>
      </c>
      <c r="AC45" s="179">
        <f>ROUND(W45*2%,0)</f>
        <v>0</v>
      </c>
      <c r="AD45" s="492">
        <v>0</v>
      </c>
      <c r="AE45" s="492">
        <v>0</v>
      </c>
      <c r="AF45" s="492">
        <f t="shared" si="13"/>
        <v>0</v>
      </c>
      <c r="AG45" s="492">
        <f t="shared" si="14"/>
        <v>0</v>
      </c>
      <c r="AH45" s="507">
        <v>0</v>
      </c>
      <c r="AI45" s="507">
        <v>0</v>
      </c>
      <c r="AJ45" s="507">
        <v>0</v>
      </c>
      <c r="AK45" s="507">
        <v>0</v>
      </c>
      <c r="AL45" s="507">
        <v>0</v>
      </c>
      <c r="AM45" s="507">
        <v>0</v>
      </c>
      <c r="AN45" s="507">
        <v>0</v>
      </c>
      <c r="AO45" s="507">
        <f>AH45+AJ45+AK45+AM45</f>
        <v>0</v>
      </c>
      <c r="AP45" s="507">
        <f>AI45+AL45+AN45</f>
        <v>0</v>
      </c>
      <c r="AQ45" s="535">
        <f t="shared" si="15"/>
        <v>0</v>
      </c>
      <c r="AR45" s="536">
        <f>I45+AG45</f>
        <v>3639199</v>
      </c>
      <c r="AS45" s="492">
        <f>J45+W45</f>
        <v>2407042</v>
      </c>
      <c r="AT45" s="492">
        <f>K45+Z45</f>
        <v>250000</v>
      </c>
      <c r="AU45" s="486">
        <f>L45</f>
        <v>0</v>
      </c>
      <c r="AV45" s="492">
        <f>M45+AB45</f>
        <v>898080</v>
      </c>
      <c r="AW45" s="492">
        <f>N45+AC45</f>
        <v>48141</v>
      </c>
      <c r="AX45" s="492">
        <f>O45+AF45</f>
        <v>35936</v>
      </c>
      <c r="AY45" s="507">
        <f>P45+AQ45</f>
        <v>5.6000000000000005</v>
      </c>
      <c r="AZ45" s="507">
        <f>Q45+AO45</f>
        <v>3.69</v>
      </c>
      <c r="BA45" s="508">
        <f>R45+AP45</f>
        <v>1.91</v>
      </c>
    </row>
    <row r="46" spans="1:53" ht="12.95" customHeight="1" x14ac:dyDescent="0.25">
      <c r="A46" s="308">
        <v>9</v>
      </c>
      <c r="B46" s="128">
        <v>5702</v>
      </c>
      <c r="C46" s="128">
        <v>600099547</v>
      </c>
      <c r="D46" s="128">
        <v>855022</v>
      </c>
      <c r="E46" s="568" t="s">
        <v>774</v>
      </c>
      <c r="F46" s="132"/>
      <c r="G46" s="568"/>
      <c r="H46" s="379"/>
      <c r="I46" s="129">
        <v>3639199</v>
      </c>
      <c r="J46" s="240">
        <v>2407042</v>
      </c>
      <c r="K46" s="240">
        <v>250000</v>
      </c>
      <c r="L46" s="240">
        <v>0</v>
      </c>
      <c r="M46" s="240">
        <v>898080</v>
      </c>
      <c r="N46" s="240">
        <v>48141</v>
      </c>
      <c r="O46" s="240">
        <v>35936</v>
      </c>
      <c r="P46" s="384">
        <v>5.6000000000000005</v>
      </c>
      <c r="Q46" s="384">
        <v>3.69</v>
      </c>
      <c r="R46" s="400">
        <v>1.91</v>
      </c>
      <c r="S46" s="240">
        <f t="shared" ref="S46:BA46" si="58">SUM(S45)</f>
        <v>0</v>
      </c>
      <c r="T46" s="168">
        <f t="shared" si="58"/>
        <v>0</v>
      </c>
      <c r="U46" s="168">
        <f t="shared" si="58"/>
        <v>0</v>
      </c>
      <c r="V46" s="168">
        <f t="shared" si="58"/>
        <v>0</v>
      </c>
      <c r="W46" s="168">
        <f t="shared" si="58"/>
        <v>0</v>
      </c>
      <c r="X46" s="168">
        <f t="shared" si="58"/>
        <v>0</v>
      </c>
      <c r="Y46" s="168">
        <f t="shared" si="58"/>
        <v>0</v>
      </c>
      <c r="Z46" s="168">
        <f t="shared" si="58"/>
        <v>0</v>
      </c>
      <c r="AA46" s="168">
        <f t="shared" si="58"/>
        <v>0</v>
      </c>
      <c r="AB46" s="168">
        <f t="shared" si="58"/>
        <v>0</v>
      </c>
      <c r="AC46" s="168">
        <f t="shared" si="58"/>
        <v>0</v>
      </c>
      <c r="AD46" s="168">
        <f t="shared" si="58"/>
        <v>0</v>
      </c>
      <c r="AE46" s="168">
        <f t="shared" si="58"/>
        <v>0</v>
      </c>
      <c r="AF46" s="168">
        <f t="shared" si="58"/>
        <v>0</v>
      </c>
      <c r="AG46" s="168">
        <f t="shared" si="58"/>
        <v>0</v>
      </c>
      <c r="AH46" s="316">
        <f t="shared" si="58"/>
        <v>0</v>
      </c>
      <c r="AI46" s="316">
        <f t="shared" si="58"/>
        <v>0</v>
      </c>
      <c r="AJ46" s="316">
        <f t="shared" si="58"/>
        <v>0</v>
      </c>
      <c r="AK46" s="316">
        <f t="shared" si="58"/>
        <v>0</v>
      </c>
      <c r="AL46" s="316">
        <f t="shared" si="58"/>
        <v>0</v>
      </c>
      <c r="AM46" s="316">
        <f t="shared" si="58"/>
        <v>0</v>
      </c>
      <c r="AN46" s="316">
        <f t="shared" si="58"/>
        <v>0</v>
      </c>
      <c r="AO46" s="316">
        <f t="shared" si="58"/>
        <v>0</v>
      </c>
      <c r="AP46" s="316">
        <f t="shared" si="58"/>
        <v>0</v>
      </c>
      <c r="AQ46" s="393">
        <f t="shared" si="58"/>
        <v>0</v>
      </c>
      <c r="AR46" s="129">
        <f t="shared" si="58"/>
        <v>3639199</v>
      </c>
      <c r="AS46" s="168">
        <f t="shared" si="58"/>
        <v>2407042</v>
      </c>
      <c r="AT46" s="168">
        <f t="shared" si="58"/>
        <v>250000</v>
      </c>
      <c r="AU46" s="168">
        <f t="shared" si="58"/>
        <v>0</v>
      </c>
      <c r="AV46" s="168">
        <f t="shared" si="58"/>
        <v>898080</v>
      </c>
      <c r="AW46" s="168">
        <f t="shared" si="58"/>
        <v>48141</v>
      </c>
      <c r="AX46" s="168">
        <f t="shared" si="58"/>
        <v>35936</v>
      </c>
      <c r="AY46" s="316">
        <f t="shared" si="58"/>
        <v>5.6000000000000005</v>
      </c>
      <c r="AZ46" s="316">
        <f t="shared" si="58"/>
        <v>3.69</v>
      </c>
      <c r="BA46" s="317">
        <f t="shared" si="58"/>
        <v>1.91</v>
      </c>
    </row>
    <row r="47" spans="1:53" ht="12.95" customHeight="1" x14ac:dyDescent="0.25">
      <c r="A47" s="307">
        <v>10</v>
      </c>
      <c r="B47" s="557">
        <v>5458</v>
      </c>
      <c r="C47" s="557">
        <v>600099288</v>
      </c>
      <c r="D47" s="557">
        <v>856126</v>
      </c>
      <c r="E47" s="558" t="s">
        <v>775</v>
      </c>
      <c r="F47" s="557">
        <v>3113</v>
      </c>
      <c r="G47" s="558" t="s">
        <v>284</v>
      </c>
      <c r="H47" s="500" t="s">
        <v>86</v>
      </c>
      <c r="I47" s="501">
        <v>35874439</v>
      </c>
      <c r="J47" s="502">
        <v>25242468</v>
      </c>
      <c r="K47" s="502">
        <v>266728</v>
      </c>
      <c r="L47" s="502">
        <v>86728</v>
      </c>
      <c r="M47" s="417">
        <v>8592794</v>
      </c>
      <c r="N47" s="417">
        <v>504849</v>
      </c>
      <c r="O47" s="502">
        <v>1267600</v>
      </c>
      <c r="P47" s="503">
        <v>46.329299999999996</v>
      </c>
      <c r="Q47" s="418">
        <v>35.963499999999996</v>
      </c>
      <c r="R47" s="504">
        <v>10.3658</v>
      </c>
      <c r="S47" s="505">
        <f t="shared" si="16"/>
        <v>0</v>
      </c>
      <c r="T47" s="492">
        <v>0</v>
      </c>
      <c r="U47" s="492">
        <v>0</v>
      </c>
      <c r="V47" s="492">
        <v>0</v>
      </c>
      <c r="W47" s="492">
        <f>SUM(S47:V47)</f>
        <v>0</v>
      </c>
      <c r="X47" s="492">
        <v>0</v>
      </c>
      <c r="Y47" s="492">
        <v>0</v>
      </c>
      <c r="Z47" s="492">
        <f>SUM(X47:Y47)</f>
        <v>0</v>
      </c>
      <c r="AA47" s="492">
        <f>W47+Z47</f>
        <v>0</v>
      </c>
      <c r="AB47" s="321">
        <f>ROUND((W47+X47)*33.8%,0)</f>
        <v>0</v>
      </c>
      <c r="AC47" s="179">
        <f>ROUND(W47*2%,0)</f>
        <v>0</v>
      </c>
      <c r="AD47" s="492">
        <v>0</v>
      </c>
      <c r="AE47" s="492">
        <v>0</v>
      </c>
      <c r="AF47" s="492">
        <f t="shared" si="13"/>
        <v>0</v>
      </c>
      <c r="AG47" s="492">
        <f t="shared" si="14"/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f t="shared" ref="AO47:AO51" si="59">AH47+AJ47+AK47+AM47</f>
        <v>0</v>
      </c>
      <c r="AP47" s="507">
        <f t="shared" ref="AP47:AP51" si="60">AI47+AL47+AN47</f>
        <v>0</v>
      </c>
      <c r="AQ47" s="535">
        <f t="shared" si="15"/>
        <v>0</v>
      </c>
      <c r="AR47" s="536">
        <f>I47+AG47</f>
        <v>35874439</v>
      </c>
      <c r="AS47" s="492">
        <f>J47+W47</f>
        <v>25242468</v>
      </c>
      <c r="AT47" s="492">
        <f>K47+Z47</f>
        <v>266728</v>
      </c>
      <c r="AU47" s="486">
        <f>L47</f>
        <v>86728</v>
      </c>
      <c r="AV47" s="492">
        <f t="shared" ref="AV47:AW51" si="61">M47+AB47</f>
        <v>8592794</v>
      </c>
      <c r="AW47" s="492">
        <f t="shared" si="61"/>
        <v>504849</v>
      </c>
      <c r="AX47" s="492">
        <f>O47+AF47</f>
        <v>1267600</v>
      </c>
      <c r="AY47" s="507">
        <f>P47+AQ47</f>
        <v>46.329299999999996</v>
      </c>
      <c r="AZ47" s="507">
        <f t="shared" ref="AZ47:BA51" si="62">Q47+AO47</f>
        <v>35.963499999999996</v>
      </c>
      <c r="BA47" s="508">
        <f t="shared" si="62"/>
        <v>10.3658</v>
      </c>
    </row>
    <row r="48" spans="1:53" ht="12.95" customHeight="1" x14ac:dyDescent="0.25">
      <c r="A48" s="307">
        <v>10</v>
      </c>
      <c r="B48" s="557">
        <v>5458</v>
      </c>
      <c r="C48" s="557">
        <v>600099288</v>
      </c>
      <c r="D48" s="557">
        <v>856126</v>
      </c>
      <c r="E48" s="558" t="s">
        <v>775</v>
      </c>
      <c r="F48" s="557">
        <v>3113</v>
      </c>
      <c r="G48" s="534" t="s">
        <v>91</v>
      </c>
      <c r="H48" s="500" t="s">
        <v>82</v>
      </c>
      <c r="I48" s="501">
        <v>1177985</v>
      </c>
      <c r="J48" s="502">
        <v>862655</v>
      </c>
      <c r="K48" s="502">
        <v>0</v>
      </c>
      <c r="L48" s="502">
        <v>0</v>
      </c>
      <c r="M48" s="417">
        <v>291577</v>
      </c>
      <c r="N48" s="417">
        <v>17253</v>
      </c>
      <c r="O48" s="502">
        <v>6500</v>
      </c>
      <c r="P48" s="503">
        <v>2.3600000000000003</v>
      </c>
      <c r="Q48" s="418">
        <v>2.3600000000000003</v>
      </c>
      <c r="R48" s="504">
        <v>0</v>
      </c>
      <c r="S48" s="505">
        <f t="shared" si="16"/>
        <v>0</v>
      </c>
      <c r="T48" s="492">
        <v>53790</v>
      </c>
      <c r="U48" s="492">
        <v>0</v>
      </c>
      <c r="V48" s="492">
        <v>0</v>
      </c>
      <c r="W48" s="492">
        <f>SUM(S48:V48)</f>
        <v>53790</v>
      </c>
      <c r="X48" s="492">
        <v>0</v>
      </c>
      <c r="Y48" s="492">
        <v>0</v>
      </c>
      <c r="Z48" s="492">
        <f>SUM(X48:Y48)</f>
        <v>0</v>
      </c>
      <c r="AA48" s="492">
        <f>W48+Z48</f>
        <v>53790</v>
      </c>
      <c r="AB48" s="321">
        <f>ROUND((W48+X48)*33.8%,0)</f>
        <v>18181</v>
      </c>
      <c r="AC48" s="179">
        <f>ROUND(W48*2%,0)</f>
        <v>1076</v>
      </c>
      <c r="AD48" s="492">
        <v>0</v>
      </c>
      <c r="AE48" s="492">
        <v>0</v>
      </c>
      <c r="AF48" s="492">
        <f t="shared" si="13"/>
        <v>0</v>
      </c>
      <c r="AG48" s="492">
        <f t="shared" si="14"/>
        <v>73047</v>
      </c>
      <c r="AH48" s="507">
        <v>0</v>
      </c>
      <c r="AI48" s="507">
        <v>0</v>
      </c>
      <c r="AJ48" s="507">
        <v>0.16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si="59"/>
        <v>0.16</v>
      </c>
      <c r="AP48" s="507">
        <f t="shared" si="60"/>
        <v>0</v>
      </c>
      <c r="AQ48" s="535">
        <f t="shared" si="15"/>
        <v>0.16</v>
      </c>
      <c r="AR48" s="536">
        <f>I48+AG48</f>
        <v>1251032</v>
      </c>
      <c r="AS48" s="492">
        <f>J48+W48</f>
        <v>916445</v>
      </c>
      <c r="AT48" s="492">
        <f>K48+Z48</f>
        <v>0</v>
      </c>
      <c r="AU48" s="486">
        <f>L48</f>
        <v>0</v>
      </c>
      <c r="AV48" s="492">
        <f t="shared" si="61"/>
        <v>309758</v>
      </c>
      <c r="AW48" s="492">
        <f t="shared" si="61"/>
        <v>18329</v>
      </c>
      <c r="AX48" s="492">
        <f>O48+AF48</f>
        <v>6500</v>
      </c>
      <c r="AY48" s="507">
        <f>P48+AQ48</f>
        <v>2.5200000000000005</v>
      </c>
      <c r="AZ48" s="507">
        <f t="shared" si="62"/>
        <v>2.5200000000000005</v>
      </c>
      <c r="BA48" s="508">
        <f t="shared" si="62"/>
        <v>0</v>
      </c>
    </row>
    <row r="49" spans="1:53" ht="12.95" customHeight="1" x14ac:dyDescent="0.25">
      <c r="A49" s="307">
        <v>10</v>
      </c>
      <c r="B49" s="557">
        <v>5458</v>
      </c>
      <c r="C49" s="557">
        <v>600099288</v>
      </c>
      <c r="D49" s="557">
        <v>856126</v>
      </c>
      <c r="E49" s="556" t="s">
        <v>775</v>
      </c>
      <c r="F49" s="567">
        <v>3141</v>
      </c>
      <c r="G49" s="559" t="s">
        <v>88</v>
      </c>
      <c r="H49" s="500" t="s">
        <v>82</v>
      </c>
      <c r="I49" s="501">
        <v>3315787</v>
      </c>
      <c r="J49" s="502">
        <v>2416641</v>
      </c>
      <c r="K49" s="502">
        <v>0</v>
      </c>
      <c r="L49" s="502">
        <v>0</v>
      </c>
      <c r="M49" s="417">
        <v>816825</v>
      </c>
      <c r="N49" s="417">
        <v>48333</v>
      </c>
      <c r="O49" s="502">
        <v>33988</v>
      </c>
      <c r="P49" s="503">
        <v>8.2200000000000006</v>
      </c>
      <c r="Q49" s="418">
        <v>0</v>
      </c>
      <c r="R49" s="504">
        <v>8.2200000000000006</v>
      </c>
      <c r="S49" s="505">
        <f t="shared" si="16"/>
        <v>0</v>
      </c>
      <c r="T49" s="492">
        <v>0</v>
      </c>
      <c r="U49" s="492">
        <v>0</v>
      </c>
      <c r="V49" s="492">
        <v>0</v>
      </c>
      <c r="W49" s="492">
        <f>SUM(S49:V49)</f>
        <v>0</v>
      </c>
      <c r="X49" s="492">
        <v>0</v>
      </c>
      <c r="Y49" s="492">
        <v>0</v>
      </c>
      <c r="Z49" s="492">
        <f>SUM(X49:Y49)</f>
        <v>0</v>
      </c>
      <c r="AA49" s="492">
        <f>W49+Z49</f>
        <v>0</v>
      </c>
      <c r="AB49" s="321">
        <f>ROUND((W49+X49)*33.8%,0)</f>
        <v>0</v>
      </c>
      <c r="AC49" s="179">
        <f>ROUND(W49*2%,0)</f>
        <v>0</v>
      </c>
      <c r="AD49" s="492">
        <v>0</v>
      </c>
      <c r="AE49" s="492">
        <v>0</v>
      </c>
      <c r="AF49" s="492">
        <f t="shared" si="13"/>
        <v>0</v>
      </c>
      <c r="AG49" s="492">
        <f t="shared" si="14"/>
        <v>0</v>
      </c>
      <c r="AH49" s="507">
        <v>0</v>
      </c>
      <c r="AI49" s="507">
        <v>0</v>
      </c>
      <c r="AJ49" s="507">
        <v>0</v>
      </c>
      <c r="AK49" s="507">
        <v>0</v>
      </c>
      <c r="AL49" s="507">
        <v>0</v>
      </c>
      <c r="AM49" s="507">
        <v>0</v>
      </c>
      <c r="AN49" s="507">
        <v>0</v>
      </c>
      <c r="AO49" s="507">
        <f t="shared" si="59"/>
        <v>0</v>
      </c>
      <c r="AP49" s="507">
        <f t="shared" si="60"/>
        <v>0</v>
      </c>
      <c r="AQ49" s="535">
        <f t="shared" si="15"/>
        <v>0</v>
      </c>
      <c r="AR49" s="536">
        <f>I49+AG49</f>
        <v>3315787</v>
      </c>
      <c r="AS49" s="492">
        <f>J49+W49</f>
        <v>2416641</v>
      </c>
      <c r="AT49" s="492">
        <f>K49+Z49</f>
        <v>0</v>
      </c>
      <c r="AU49" s="486">
        <f>L49</f>
        <v>0</v>
      </c>
      <c r="AV49" s="492">
        <f t="shared" si="61"/>
        <v>816825</v>
      </c>
      <c r="AW49" s="492">
        <f t="shared" si="61"/>
        <v>48333</v>
      </c>
      <c r="AX49" s="492">
        <f>O49+AF49</f>
        <v>33988</v>
      </c>
      <c r="AY49" s="507">
        <f>P49+AQ49</f>
        <v>8.2200000000000006</v>
      </c>
      <c r="AZ49" s="507">
        <f t="shared" si="62"/>
        <v>0</v>
      </c>
      <c r="BA49" s="508">
        <f t="shared" si="62"/>
        <v>8.2200000000000006</v>
      </c>
    </row>
    <row r="50" spans="1:53" ht="12.95" customHeight="1" x14ac:dyDescent="0.25">
      <c r="A50" s="307">
        <v>10</v>
      </c>
      <c r="B50" s="557">
        <v>5458</v>
      </c>
      <c r="C50" s="557">
        <v>600099288</v>
      </c>
      <c r="D50" s="557">
        <v>856126</v>
      </c>
      <c r="E50" s="558" t="s">
        <v>775</v>
      </c>
      <c r="F50" s="557">
        <v>3143</v>
      </c>
      <c r="G50" s="534" t="s">
        <v>149</v>
      </c>
      <c r="H50" s="500" t="s">
        <v>86</v>
      </c>
      <c r="I50" s="501">
        <v>2909217</v>
      </c>
      <c r="J50" s="502">
        <v>2142280</v>
      </c>
      <c r="K50" s="502">
        <v>0</v>
      </c>
      <c r="L50" s="502">
        <v>0</v>
      </c>
      <c r="M50" s="417">
        <v>724091</v>
      </c>
      <c r="N50" s="417">
        <v>42846</v>
      </c>
      <c r="O50" s="502">
        <v>0</v>
      </c>
      <c r="P50" s="503">
        <v>4.6425999999999998</v>
      </c>
      <c r="Q50" s="418">
        <v>4.6425999999999998</v>
      </c>
      <c r="R50" s="504">
        <v>0</v>
      </c>
      <c r="S50" s="505">
        <f t="shared" si="16"/>
        <v>0</v>
      </c>
      <c r="T50" s="492">
        <v>0</v>
      </c>
      <c r="U50" s="492">
        <v>0</v>
      </c>
      <c r="V50" s="492">
        <v>0</v>
      </c>
      <c r="W50" s="492">
        <f>SUM(S50:V50)</f>
        <v>0</v>
      </c>
      <c r="X50" s="492">
        <v>0</v>
      </c>
      <c r="Y50" s="492">
        <v>0</v>
      </c>
      <c r="Z50" s="492">
        <f>SUM(X50:Y50)</f>
        <v>0</v>
      </c>
      <c r="AA50" s="492">
        <f>W50+Z50</f>
        <v>0</v>
      </c>
      <c r="AB50" s="321">
        <f>ROUND((W50+X50)*33.8%,0)</f>
        <v>0</v>
      </c>
      <c r="AC50" s="179">
        <f>ROUND(W50*2%,0)</f>
        <v>0</v>
      </c>
      <c r="AD50" s="492">
        <v>0</v>
      </c>
      <c r="AE50" s="492">
        <v>0</v>
      </c>
      <c r="AF50" s="492">
        <f t="shared" si="13"/>
        <v>0</v>
      </c>
      <c r="AG50" s="492">
        <f t="shared" si="14"/>
        <v>0</v>
      </c>
      <c r="AH50" s="507">
        <v>0</v>
      </c>
      <c r="AI50" s="507">
        <v>0</v>
      </c>
      <c r="AJ50" s="507">
        <v>0</v>
      </c>
      <c r="AK50" s="507">
        <v>0</v>
      </c>
      <c r="AL50" s="507">
        <v>0</v>
      </c>
      <c r="AM50" s="507">
        <v>0</v>
      </c>
      <c r="AN50" s="507">
        <v>0</v>
      </c>
      <c r="AO50" s="507">
        <f t="shared" si="59"/>
        <v>0</v>
      </c>
      <c r="AP50" s="507">
        <f t="shared" si="60"/>
        <v>0</v>
      </c>
      <c r="AQ50" s="535">
        <f t="shared" si="15"/>
        <v>0</v>
      </c>
      <c r="AR50" s="536">
        <f>I50+AG50</f>
        <v>2909217</v>
      </c>
      <c r="AS50" s="492">
        <f>J50+W50</f>
        <v>2142280</v>
      </c>
      <c r="AT50" s="492">
        <f>K50+Z50</f>
        <v>0</v>
      </c>
      <c r="AU50" s="486">
        <f>L50</f>
        <v>0</v>
      </c>
      <c r="AV50" s="492">
        <f t="shared" si="61"/>
        <v>724091</v>
      </c>
      <c r="AW50" s="492">
        <f t="shared" si="61"/>
        <v>42846</v>
      </c>
      <c r="AX50" s="492">
        <f>O50+AF50</f>
        <v>0</v>
      </c>
      <c r="AY50" s="507">
        <f>P50+AQ50</f>
        <v>4.6425999999999998</v>
      </c>
      <c r="AZ50" s="507">
        <f t="shared" si="62"/>
        <v>4.6425999999999998</v>
      </c>
      <c r="BA50" s="508">
        <f t="shared" si="62"/>
        <v>0</v>
      </c>
    </row>
    <row r="51" spans="1:53" ht="12.95" customHeight="1" x14ac:dyDescent="0.25">
      <c r="A51" s="307">
        <v>10</v>
      </c>
      <c r="B51" s="557">
        <v>5458</v>
      </c>
      <c r="C51" s="557">
        <v>600099288</v>
      </c>
      <c r="D51" s="557">
        <v>856126</v>
      </c>
      <c r="E51" s="558" t="s">
        <v>775</v>
      </c>
      <c r="F51" s="557">
        <v>3143</v>
      </c>
      <c r="G51" s="534" t="s">
        <v>150</v>
      </c>
      <c r="H51" s="500" t="s">
        <v>82</v>
      </c>
      <c r="I51" s="501">
        <v>98309</v>
      </c>
      <c r="J51" s="502">
        <v>69300</v>
      </c>
      <c r="K51" s="502">
        <v>0</v>
      </c>
      <c r="L51" s="502">
        <v>0</v>
      </c>
      <c r="M51" s="417">
        <v>23423</v>
      </c>
      <c r="N51" s="417">
        <v>1386</v>
      </c>
      <c r="O51" s="502">
        <v>4200</v>
      </c>
      <c r="P51" s="503">
        <v>0.28999999999999998</v>
      </c>
      <c r="Q51" s="418">
        <v>0</v>
      </c>
      <c r="R51" s="504">
        <v>0.28999999999999998</v>
      </c>
      <c r="S51" s="505">
        <f t="shared" si="16"/>
        <v>0</v>
      </c>
      <c r="T51" s="492">
        <v>0</v>
      </c>
      <c r="U51" s="492">
        <v>0</v>
      </c>
      <c r="V51" s="492">
        <v>0</v>
      </c>
      <c r="W51" s="492">
        <f>SUM(S51:V51)</f>
        <v>0</v>
      </c>
      <c r="X51" s="492">
        <v>0</v>
      </c>
      <c r="Y51" s="492">
        <v>0</v>
      </c>
      <c r="Z51" s="492">
        <f>SUM(X51:Y51)</f>
        <v>0</v>
      </c>
      <c r="AA51" s="492">
        <f>W51+Z51</f>
        <v>0</v>
      </c>
      <c r="AB51" s="321">
        <f>ROUND((W51+X51)*33.8%,0)</f>
        <v>0</v>
      </c>
      <c r="AC51" s="179">
        <f>ROUND(W51*2%,0)</f>
        <v>0</v>
      </c>
      <c r="AD51" s="492">
        <v>0</v>
      </c>
      <c r="AE51" s="492">
        <v>0</v>
      </c>
      <c r="AF51" s="492">
        <f t="shared" si="13"/>
        <v>0</v>
      </c>
      <c r="AG51" s="492">
        <f t="shared" si="14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si="59"/>
        <v>0</v>
      </c>
      <c r="AP51" s="507">
        <f t="shared" si="60"/>
        <v>0</v>
      </c>
      <c r="AQ51" s="535">
        <f t="shared" si="15"/>
        <v>0</v>
      </c>
      <c r="AR51" s="536">
        <f>I51+AG51</f>
        <v>98309</v>
      </c>
      <c r="AS51" s="492">
        <f>J51+W51</f>
        <v>69300</v>
      </c>
      <c r="AT51" s="492">
        <f>K51+Z51</f>
        <v>0</v>
      </c>
      <c r="AU51" s="486">
        <f>L51</f>
        <v>0</v>
      </c>
      <c r="AV51" s="492">
        <f t="shared" si="61"/>
        <v>23423</v>
      </c>
      <c r="AW51" s="492">
        <f t="shared" si="61"/>
        <v>1386</v>
      </c>
      <c r="AX51" s="492">
        <f>O51+AF51</f>
        <v>4200</v>
      </c>
      <c r="AY51" s="507">
        <f>P51+AQ51</f>
        <v>0.28999999999999998</v>
      </c>
      <c r="AZ51" s="507">
        <f t="shared" si="62"/>
        <v>0</v>
      </c>
      <c r="BA51" s="508">
        <f t="shared" si="62"/>
        <v>0.28999999999999998</v>
      </c>
    </row>
    <row r="52" spans="1:53" ht="12.95" customHeight="1" x14ac:dyDescent="0.25">
      <c r="A52" s="308">
        <v>10</v>
      </c>
      <c r="B52" s="128">
        <v>5458</v>
      </c>
      <c r="C52" s="128">
        <v>600099288</v>
      </c>
      <c r="D52" s="128">
        <v>856126</v>
      </c>
      <c r="E52" s="560" t="s">
        <v>776</v>
      </c>
      <c r="F52" s="128"/>
      <c r="G52" s="560"/>
      <c r="H52" s="377"/>
      <c r="I52" s="133">
        <v>43375737</v>
      </c>
      <c r="J52" s="241">
        <v>30733344</v>
      </c>
      <c r="K52" s="241">
        <v>266728</v>
      </c>
      <c r="L52" s="241">
        <v>86728</v>
      </c>
      <c r="M52" s="241">
        <v>10448710</v>
      </c>
      <c r="N52" s="241">
        <v>614667</v>
      </c>
      <c r="O52" s="241">
        <v>1312288</v>
      </c>
      <c r="P52" s="386">
        <v>61.841899999999995</v>
      </c>
      <c r="Q52" s="386">
        <v>42.966099999999997</v>
      </c>
      <c r="R52" s="402">
        <v>18.875799999999998</v>
      </c>
      <c r="S52" s="241">
        <f t="shared" ref="S52:BA52" si="63">SUM(S47:S51)</f>
        <v>0</v>
      </c>
      <c r="T52" s="169">
        <f t="shared" si="63"/>
        <v>53790</v>
      </c>
      <c r="U52" s="169">
        <f t="shared" si="63"/>
        <v>0</v>
      </c>
      <c r="V52" s="169">
        <f t="shared" si="63"/>
        <v>0</v>
      </c>
      <c r="W52" s="169">
        <f t="shared" si="63"/>
        <v>53790</v>
      </c>
      <c r="X52" s="169">
        <f t="shared" si="63"/>
        <v>0</v>
      </c>
      <c r="Y52" s="169">
        <f t="shared" si="63"/>
        <v>0</v>
      </c>
      <c r="Z52" s="169">
        <f t="shared" si="63"/>
        <v>0</v>
      </c>
      <c r="AA52" s="169">
        <f t="shared" si="63"/>
        <v>53790</v>
      </c>
      <c r="AB52" s="169">
        <f t="shared" si="63"/>
        <v>18181</v>
      </c>
      <c r="AC52" s="169">
        <f t="shared" si="63"/>
        <v>1076</v>
      </c>
      <c r="AD52" s="169">
        <f t="shared" si="63"/>
        <v>0</v>
      </c>
      <c r="AE52" s="169">
        <f t="shared" si="63"/>
        <v>0</v>
      </c>
      <c r="AF52" s="169">
        <f t="shared" si="63"/>
        <v>0</v>
      </c>
      <c r="AG52" s="169">
        <f t="shared" si="63"/>
        <v>73047</v>
      </c>
      <c r="AH52" s="318">
        <f t="shared" si="63"/>
        <v>0</v>
      </c>
      <c r="AI52" s="318">
        <f t="shared" si="63"/>
        <v>0</v>
      </c>
      <c r="AJ52" s="318">
        <f t="shared" si="63"/>
        <v>0.16</v>
      </c>
      <c r="AK52" s="318">
        <f t="shared" ref="AK52:AL52" si="64">SUM(AK47:AK51)</f>
        <v>0</v>
      </c>
      <c r="AL52" s="318">
        <f t="shared" si="64"/>
        <v>0</v>
      </c>
      <c r="AM52" s="318">
        <f t="shared" si="63"/>
        <v>0</v>
      </c>
      <c r="AN52" s="318">
        <f t="shared" si="63"/>
        <v>0</v>
      </c>
      <c r="AO52" s="318">
        <f t="shared" si="63"/>
        <v>0.16</v>
      </c>
      <c r="AP52" s="318">
        <f t="shared" si="63"/>
        <v>0</v>
      </c>
      <c r="AQ52" s="395">
        <f t="shared" si="63"/>
        <v>0.16</v>
      </c>
      <c r="AR52" s="133">
        <f t="shared" si="63"/>
        <v>43448784</v>
      </c>
      <c r="AS52" s="169">
        <f t="shared" si="63"/>
        <v>30787134</v>
      </c>
      <c r="AT52" s="169">
        <f t="shared" si="63"/>
        <v>266728</v>
      </c>
      <c r="AU52" s="169">
        <f t="shared" si="63"/>
        <v>86728</v>
      </c>
      <c r="AV52" s="169">
        <f t="shared" si="63"/>
        <v>10466891</v>
      </c>
      <c r="AW52" s="169">
        <f t="shared" si="63"/>
        <v>615743</v>
      </c>
      <c r="AX52" s="169">
        <f t="shared" si="63"/>
        <v>1312288</v>
      </c>
      <c r="AY52" s="318">
        <f t="shared" si="63"/>
        <v>62.001899999999999</v>
      </c>
      <c r="AZ52" s="318">
        <f t="shared" si="63"/>
        <v>43.126100000000001</v>
      </c>
      <c r="BA52" s="319">
        <f t="shared" si="63"/>
        <v>18.875799999999998</v>
      </c>
    </row>
    <row r="53" spans="1:53" ht="12.95" customHeight="1" x14ac:dyDescent="0.25">
      <c r="A53" s="307">
        <v>11</v>
      </c>
      <c r="B53" s="557">
        <v>5456</v>
      </c>
      <c r="C53" s="557">
        <v>600099369</v>
      </c>
      <c r="D53" s="557">
        <v>854794</v>
      </c>
      <c r="E53" s="558" t="s">
        <v>777</v>
      </c>
      <c r="F53" s="557">
        <v>3113</v>
      </c>
      <c r="G53" s="558" t="s">
        <v>284</v>
      </c>
      <c r="H53" s="500" t="s">
        <v>86</v>
      </c>
      <c r="I53" s="501">
        <v>40918367</v>
      </c>
      <c r="J53" s="502">
        <v>28594382</v>
      </c>
      <c r="K53" s="502">
        <v>586794</v>
      </c>
      <c r="L53" s="502">
        <v>275546</v>
      </c>
      <c r="M53" s="417">
        <v>9770103</v>
      </c>
      <c r="N53" s="417">
        <v>571888</v>
      </c>
      <c r="O53" s="502">
        <v>1395200</v>
      </c>
      <c r="P53" s="503">
        <v>55.437899999999999</v>
      </c>
      <c r="Q53" s="418">
        <v>43.259099999999997</v>
      </c>
      <c r="R53" s="504">
        <v>12.178799999999999</v>
      </c>
      <c r="S53" s="505">
        <f t="shared" si="16"/>
        <v>0</v>
      </c>
      <c r="T53" s="492">
        <v>0</v>
      </c>
      <c r="U53" s="492">
        <v>554418</v>
      </c>
      <c r="V53" s="492">
        <v>22672</v>
      </c>
      <c r="W53" s="492">
        <f>SUM(S53:V53)</f>
        <v>577090</v>
      </c>
      <c r="X53" s="492">
        <v>0</v>
      </c>
      <c r="Y53" s="492">
        <v>0</v>
      </c>
      <c r="Z53" s="492">
        <f>SUM(X53:Y53)</f>
        <v>0</v>
      </c>
      <c r="AA53" s="492">
        <f>W53+Z53</f>
        <v>577090</v>
      </c>
      <c r="AB53" s="321">
        <f>ROUND((W53+X53)*33.8%,0)</f>
        <v>195056</v>
      </c>
      <c r="AC53" s="179">
        <f>ROUND(W53*2%,0)</f>
        <v>11542</v>
      </c>
      <c r="AD53" s="492">
        <v>0</v>
      </c>
      <c r="AE53" s="492">
        <v>0</v>
      </c>
      <c r="AF53" s="492">
        <f t="shared" si="13"/>
        <v>0</v>
      </c>
      <c r="AG53" s="492">
        <f t="shared" si="14"/>
        <v>783688</v>
      </c>
      <c r="AH53" s="507">
        <v>0</v>
      </c>
      <c r="AI53" s="507">
        <v>0</v>
      </c>
      <c r="AJ53" s="507">
        <v>0</v>
      </c>
      <c r="AK53" s="507">
        <v>0.95</v>
      </c>
      <c r="AL53" s="507">
        <v>0</v>
      </c>
      <c r="AM53" s="507">
        <v>0</v>
      </c>
      <c r="AN53" s="507">
        <v>0</v>
      </c>
      <c r="AO53" s="507">
        <f t="shared" ref="AO53:AO57" si="65">AH53+AJ53+AK53+AM53</f>
        <v>0.95</v>
      </c>
      <c r="AP53" s="507">
        <f t="shared" ref="AP53:AP57" si="66">AI53+AL53+AN53</f>
        <v>0</v>
      </c>
      <c r="AQ53" s="535">
        <f t="shared" si="15"/>
        <v>0.95</v>
      </c>
      <c r="AR53" s="536">
        <f>I53+AG53</f>
        <v>41702055</v>
      </c>
      <c r="AS53" s="492">
        <f>J53+W53</f>
        <v>29171472</v>
      </c>
      <c r="AT53" s="492">
        <f>K53+Z53</f>
        <v>586794</v>
      </c>
      <c r="AU53" s="486">
        <f>L53</f>
        <v>275546</v>
      </c>
      <c r="AV53" s="492">
        <f t="shared" ref="AV53:AW57" si="67">M53+AB53</f>
        <v>9965159</v>
      </c>
      <c r="AW53" s="492">
        <f t="shared" si="67"/>
        <v>583430</v>
      </c>
      <c r="AX53" s="492">
        <f>O53+AF53</f>
        <v>1395200</v>
      </c>
      <c r="AY53" s="507">
        <f>P53+AQ53</f>
        <v>56.387900000000002</v>
      </c>
      <c r="AZ53" s="507">
        <f t="shared" ref="AZ53:BA57" si="68">Q53+AO53</f>
        <v>44.209099999999999</v>
      </c>
      <c r="BA53" s="508">
        <f t="shared" si="68"/>
        <v>12.178799999999999</v>
      </c>
    </row>
    <row r="54" spans="1:53" ht="12.95" customHeight="1" x14ac:dyDescent="0.25">
      <c r="A54" s="307">
        <v>11</v>
      </c>
      <c r="B54" s="557">
        <v>5456</v>
      </c>
      <c r="C54" s="557">
        <v>600099369</v>
      </c>
      <c r="D54" s="557">
        <v>854794</v>
      </c>
      <c r="E54" s="562" t="s">
        <v>777</v>
      </c>
      <c r="F54" s="557">
        <v>3113</v>
      </c>
      <c r="G54" s="534" t="s">
        <v>91</v>
      </c>
      <c r="H54" s="500" t="s">
        <v>82</v>
      </c>
      <c r="I54" s="501">
        <v>4055425</v>
      </c>
      <c r="J54" s="502">
        <v>2986321</v>
      </c>
      <c r="K54" s="502">
        <v>0</v>
      </c>
      <c r="L54" s="502">
        <v>0</v>
      </c>
      <c r="M54" s="417">
        <v>1009377</v>
      </c>
      <c r="N54" s="417">
        <v>59727</v>
      </c>
      <c r="O54" s="502">
        <v>0</v>
      </c>
      <c r="P54" s="503">
        <v>8.1199999999999992</v>
      </c>
      <c r="Q54" s="418">
        <v>8.1199999999999992</v>
      </c>
      <c r="R54" s="504">
        <v>0</v>
      </c>
      <c r="S54" s="505">
        <f t="shared" si="16"/>
        <v>0</v>
      </c>
      <c r="T54" s="492">
        <v>0</v>
      </c>
      <c r="U54" s="492">
        <v>0</v>
      </c>
      <c r="V54" s="492">
        <v>0</v>
      </c>
      <c r="W54" s="492">
        <f>SUM(S54:V54)</f>
        <v>0</v>
      </c>
      <c r="X54" s="492">
        <v>0</v>
      </c>
      <c r="Y54" s="492">
        <v>0</v>
      </c>
      <c r="Z54" s="492">
        <f>SUM(X54:Y54)</f>
        <v>0</v>
      </c>
      <c r="AA54" s="492">
        <f>W54+Z54</f>
        <v>0</v>
      </c>
      <c r="AB54" s="321">
        <f>ROUND((W54+X54)*33.8%,0)</f>
        <v>0</v>
      </c>
      <c r="AC54" s="179">
        <f>ROUND(W54*2%,0)</f>
        <v>0</v>
      </c>
      <c r="AD54" s="492">
        <v>0</v>
      </c>
      <c r="AE54" s="492">
        <v>0</v>
      </c>
      <c r="AF54" s="492">
        <f t="shared" si="13"/>
        <v>0</v>
      </c>
      <c r="AG54" s="492">
        <f t="shared" si="14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 t="shared" si="65"/>
        <v>0</v>
      </c>
      <c r="AP54" s="507">
        <f t="shared" si="66"/>
        <v>0</v>
      </c>
      <c r="AQ54" s="535">
        <f t="shared" si="15"/>
        <v>0</v>
      </c>
      <c r="AR54" s="536">
        <f>I54+AG54</f>
        <v>4055425</v>
      </c>
      <c r="AS54" s="492">
        <f>J54+W54</f>
        <v>2986321</v>
      </c>
      <c r="AT54" s="492">
        <f>K54+Z54</f>
        <v>0</v>
      </c>
      <c r="AU54" s="486">
        <f>L54</f>
        <v>0</v>
      </c>
      <c r="AV54" s="492">
        <f t="shared" si="67"/>
        <v>1009377</v>
      </c>
      <c r="AW54" s="492">
        <f t="shared" si="67"/>
        <v>59727</v>
      </c>
      <c r="AX54" s="492">
        <f>O54+AF54</f>
        <v>0</v>
      </c>
      <c r="AY54" s="507">
        <f>P54+AQ54</f>
        <v>8.1199999999999992</v>
      </c>
      <c r="AZ54" s="507">
        <f t="shared" si="68"/>
        <v>8.1199999999999992</v>
      </c>
      <c r="BA54" s="508">
        <f t="shared" si="68"/>
        <v>0</v>
      </c>
    </row>
    <row r="55" spans="1:53" ht="12.95" customHeight="1" x14ac:dyDescent="0.25">
      <c r="A55" s="307">
        <v>11</v>
      </c>
      <c r="B55" s="557">
        <v>5456</v>
      </c>
      <c r="C55" s="557">
        <v>600099369</v>
      </c>
      <c r="D55" s="557">
        <v>854794</v>
      </c>
      <c r="E55" s="556" t="s">
        <v>777</v>
      </c>
      <c r="F55" s="567">
        <v>3141</v>
      </c>
      <c r="G55" s="559" t="s">
        <v>88</v>
      </c>
      <c r="H55" s="500" t="s">
        <v>82</v>
      </c>
      <c r="I55" s="501">
        <v>4623755</v>
      </c>
      <c r="J55" s="502">
        <v>3349559</v>
      </c>
      <c r="K55" s="502">
        <v>20000</v>
      </c>
      <c r="L55" s="502">
        <v>0</v>
      </c>
      <c r="M55" s="417">
        <v>1138911</v>
      </c>
      <c r="N55" s="417">
        <v>66991</v>
      </c>
      <c r="O55" s="502">
        <v>48294</v>
      </c>
      <c r="P55" s="503">
        <v>11.46</v>
      </c>
      <c r="Q55" s="418">
        <v>0</v>
      </c>
      <c r="R55" s="504">
        <v>11.46</v>
      </c>
      <c r="S55" s="505">
        <f t="shared" si="16"/>
        <v>0</v>
      </c>
      <c r="T55" s="492">
        <v>0</v>
      </c>
      <c r="U55" s="492">
        <v>86647</v>
      </c>
      <c r="V55" s="492">
        <v>0</v>
      </c>
      <c r="W55" s="492">
        <f>SUM(S55:V55)</f>
        <v>86647</v>
      </c>
      <c r="X55" s="492">
        <v>0</v>
      </c>
      <c r="Y55" s="492">
        <v>0</v>
      </c>
      <c r="Z55" s="492">
        <f>SUM(X55:Y55)</f>
        <v>0</v>
      </c>
      <c r="AA55" s="492">
        <f>W55+Z55</f>
        <v>86647</v>
      </c>
      <c r="AB55" s="321">
        <f>ROUND((W55+X55)*33.8%,0)</f>
        <v>29287</v>
      </c>
      <c r="AC55" s="179">
        <f>ROUND(W55*2%,0)</f>
        <v>1733</v>
      </c>
      <c r="AD55" s="492">
        <v>0</v>
      </c>
      <c r="AE55" s="492">
        <v>0</v>
      </c>
      <c r="AF55" s="492">
        <f t="shared" si="13"/>
        <v>0</v>
      </c>
      <c r="AG55" s="492">
        <f t="shared" si="14"/>
        <v>117667</v>
      </c>
      <c r="AH55" s="507">
        <v>0</v>
      </c>
      <c r="AI55" s="507">
        <v>0</v>
      </c>
      <c r="AJ55" s="507">
        <v>0</v>
      </c>
      <c r="AK55" s="507">
        <v>0</v>
      </c>
      <c r="AL55" s="507">
        <v>0.28000000000000003</v>
      </c>
      <c r="AM55" s="507">
        <v>0</v>
      </c>
      <c r="AN55" s="507">
        <v>0</v>
      </c>
      <c r="AO55" s="507">
        <f t="shared" si="65"/>
        <v>0</v>
      </c>
      <c r="AP55" s="507">
        <f t="shared" si="66"/>
        <v>0.28000000000000003</v>
      </c>
      <c r="AQ55" s="535">
        <f t="shared" si="15"/>
        <v>0.28000000000000003</v>
      </c>
      <c r="AR55" s="536">
        <f>I55+AG55</f>
        <v>4741422</v>
      </c>
      <c r="AS55" s="492">
        <f>J55+W55</f>
        <v>3436206</v>
      </c>
      <c r="AT55" s="492">
        <f>K55+Z55</f>
        <v>20000</v>
      </c>
      <c r="AU55" s="486">
        <f>L55</f>
        <v>0</v>
      </c>
      <c r="AV55" s="492">
        <f t="shared" si="67"/>
        <v>1168198</v>
      </c>
      <c r="AW55" s="492">
        <f t="shared" si="67"/>
        <v>68724</v>
      </c>
      <c r="AX55" s="492">
        <f>O55+AF55</f>
        <v>48294</v>
      </c>
      <c r="AY55" s="507">
        <f>P55+AQ55</f>
        <v>11.74</v>
      </c>
      <c r="AZ55" s="507">
        <f t="shared" si="68"/>
        <v>0</v>
      </c>
      <c r="BA55" s="508">
        <f t="shared" si="68"/>
        <v>11.74</v>
      </c>
    </row>
    <row r="56" spans="1:53" ht="12.95" customHeight="1" x14ac:dyDescent="0.25">
      <c r="A56" s="307">
        <v>11</v>
      </c>
      <c r="B56" s="557">
        <v>5456</v>
      </c>
      <c r="C56" s="557">
        <v>600099369</v>
      </c>
      <c r="D56" s="557">
        <v>854794</v>
      </c>
      <c r="E56" s="562" t="s">
        <v>777</v>
      </c>
      <c r="F56" s="557">
        <v>3143</v>
      </c>
      <c r="G56" s="534" t="s">
        <v>149</v>
      </c>
      <c r="H56" s="500" t="s">
        <v>86</v>
      </c>
      <c r="I56" s="501">
        <v>2812281</v>
      </c>
      <c r="J56" s="502">
        <v>2061046</v>
      </c>
      <c r="K56" s="502">
        <v>10000</v>
      </c>
      <c r="L56" s="502">
        <v>0</v>
      </c>
      <c r="M56" s="417">
        <v>700014</v>
      </c>
      <c r="N56" s="417">
        <v>41221</v>
      </c>
      <c r="O56" s="502">
        <v>0</v>
      </c>
      <c r="P56" s="503">
        <v>4.3250000000000002</v>
      </c>
      <c r="Q56" s="418">
        <v>4.3250000000000002</v>
      </c>
      <c r="R56" s="504">
        <v>0</v>
      </c>
      <c r="S56" s="505">
        <f t="shared" si="16"/>
        <v>0</v>
      </c>
      <c r="T56" s="492">
        <v>0</v>
      </c>
      <c r="U56" s="492">
        <v>0</v>
      </c>
      <c r="V56" s="492">
        <v>0</v>
      </c>
      <c r="W56" s="492">
        <f>SUM(S56:V56)</f>
        <v>0</v>
      </c>
      <c r="X56" s="492">
        <v>0</v>
      </c>
      <c r="Y56" s="492">
        <v>0</v>
      </c>
      <c r="Z56" s="492">
        <f>SUM(X56:Y56)</f>
        <v>0</v>
      </c>
      <c r="AA56" s="492">
        <f>W56+Z56</f>
        <v>0</v>
      </c>
      <c r="AB56" s="321">
        <f>ROUND((W56+X56)*33.8%,0)</f>
        <v>0</v>
      </c>
      <c r="AC56" s="179">
        <f>ROUND(W56*2%,0)</f>
        <v>0</v>
      </c>
      <c r="AD56" s="492">
        <v>0</v>
      </c>
      <c r="AE56" s="492">
        <v>0</v>
      </c>
      <c r="AF56" s="492">
        <f t="shared" si="13"/>
        <v>0</v>
      </c>
      <c r="AG56" s="492">
        <f t="shared" si="14"/>
        <v>0</v>
      </c>
      <c r="AH56" s="507">
        <v>0</v>
      </c>
      <c r="AI56" s="507">
        <v>0</v>
      </c>
      <c r="AJ56" s="507">
        <v>0</v>
      </c>
      <c r="AK56" s="507">
        <v>0</v>
      </c>
      <c r="AL56" s="507">
        <v>0</v>
      </c>
      <c r="AM56" s="507">
        <v>0</v>
      </c>
      <c r="AN56" s="507">
        <v>0</v>
      </c>
      <c r="AO56" s="507">
        <f t="shared" si="65"/>
        <v>0</v>
      </c>
      <c r="AP56" s="507">
        <f t="shared" si="66"/>
        <v>0</v>
      </c>
      <c r="AQ56" s="535">
        <f t="shared" si="15"/>
        <v>0</v>
      </c>
      <c r="AR56" s="536">
        <f>I56+AG56</f>
        <v>2812281</v>
      </c>
      <c r="AS56" s="492">
        <f>J56+W56</f>
        <v>2061046</v>
      </c>
      <c r="AT56" s="492">
        <f>K56+Z56</f>
        <v>10000</v>
      </c>
      <c r="AU56" s="486">
        <f>L56</f>
        <v>0</v>
      </c>
      <c r="AV56" s="492">
        <f t="shared" si="67"/>
        <v>700014</v>
      </c>
      <c r="AW56" s="492">
        <f t="shared" si="67"/>
        <v>41221</v>
      </c>
      <c r="AX56" s="492">
        <f>O56+AF56</f>
        <v>0</v>
      </c>
      <c r="AY56" s="507">
        <f>P56+AQ56</f>
        <v>4.3250000000000002</v>
      </c>
      <c r="AZ56" s="507">
        <f t="shared" si="68"/>
        <v>4.3250000000000002</v>
      </c>
      <c r="BA56" s="508">
        <f t="shared" si="68"/>
        <v>0</v>
      </c>
    </row>
    <row r="57" spans="1:53" ht="12.95" customHeight="1" x14ac:dyDescent="0.25">
      <c r="A57" s="307">
        <v>11</v>
      </c>
      <c r="B57" s="557">
        <v>5456</v>
      </c>
      <c r="C57" s="557">
        <v>600099369</v>
      </c>
      <c r="D57" s="557">
        <v>854794</v>
      </c>
      <c r="E57" s="562" t="s">
        <v>777</v>
      </c>
      <c r="F57" s="557">
        <v>3143</v>
      </c>
      <c r="G57" s="534" t="s">
        <v>150</v>
      </c>
      <c r="H57" s="500" t="s">
        <v>82</v>
      </c>
      <c r="I57" s="501">
        <v>104629</v>
      </c>
      <c r="J57" s="502">
        <v>73755</v>
      </c>
      <c r="K57" s="502">
        <v>0</v>
      </c>
      <c r="L57" s="502">
        <v>0</v>
      </c>
      <c r="M57" s="417">
        <v>24929</v>
      </c>
      <c r="N57" s="417">
        <v>1475</v>
      </c>
      <c r="O57" s="502">
        <v>4470</v>
      </c>
      <c r="P57" s="503">
        <v>0.31</v>
      </c>
      <c r="Q57" s="418">
        <v>0</v>
      </c>
      <c r="R57" s="504">
        <v>0.31</v>
      </c>
      <c r="S57" s="505">
        <f t="shared" si="16"/>
        <v>0</v>
      </c>
      <c r="T57" s="492">
        <v>0</v>
      </c>
      <c r="U57" s="492">
        <v>0</v>
      </c>
      <c r="V57" s="492">
        <v>0</v>
      </c>
      <c r="W57" s="492">
        <f>SUM(S57:V57)</f>
        <v>0</v>
      </c>
      <c r="X57" s="492">
        <v>0</v>
      </c>
      <c r="Y57" s="492">
        <v>0</v>
      </c>
      <c r="Z57" s="492">
        <f>SUM(X57:Y57)</f>
        <v>0</v>
      </c>
      <c r="AA57" s="492">
        <f>W57+Z57</f>
        <v>0</v>
      </c>
      <c r="AB57" s="321">
        <f>ROUND((W57+X57)*33.8%,0)</f>
        <v>0</v>
      </c>
      <c r="AC57" s="179">
        <f>ROUND(W57*2%,0)</f>
        <v>0</v>
      </c>
      <c r="AD57" s="492">
        <v>0</v>
      </c>
      <c r="AE57" s="492">
        <v>0</v>
      </c>
      <c r="AF57" s="492">
        <f t="shared" si="13"/>
        <v>0</v>
      </c>
      <c r="AG57" s="492">
        <f t="shared" si="14"/>
        <v>0</v>
      </c>
      <c r="AH57" s="507">
        <v>0</v>
      </c>
      <c r="AI57" s="507">
        <v>0</v>
      </c>
      <c r="AJ57" s="507">
        <v>0</v>
      </c>
      <c r="AK57" s="507">
        <v>0</v>
      </c>
      <c r="AL57" s="507">
        <v>0</v>
      </c>
      <c r="AM57" s="507">
        <v>0</v>
      </c>
      <c r="AN57" s="507">
        <v>0</v>
      </c>
      <c r="AO57" s="507">
        <f t="shared" si="65"/>
        <v>0</v>
      </c>
      <c r="AP57" s="507">
        <f t="shared" si="66"/>
        <v>0</v>
      </c>
      <c r="AQ57" s="535">
        <f t="shared" si="15"/>
        <v>0</v>
      </c>
      <c r="AR57" s="536">
        <f>I57+AG57</f>
        <v>104629</v>
      </c>
      <c r="AS57" s="492">
        <f>J57+W57</f>
        <v>73755</v>
      </c>
      <c r="AT57" s="492">
        <f>K57+Z57</f>
        <v>0</v>
      </c>
      <c r="AU57" s="486">
        <f>L57</f>
        <v>0</v>
      </c>
      <c r="AV57" s="492">
        <f t="shared" si="67"/>
        <v>24929</v>
      </c>
      <c r="AW57" s="492">
        <f t="shared" si="67"/>
        <v>1475</v>
      </c>
      <c r="AX57" s="492">
        <f>O57+AF57</f>
        <v>4470</v>
      </c>
      <c r="AY57" s="507">
        <f>P57+AQ57</f>
        <v>0.31</v>
      </c>
      <c r="AZ57" s="507">
        <f t="shared" si="68"/>
        <v>0</v>
      </c>
      <c r="BA57" s="508">
        <f t="shared" si="68"/>
        <v>0.31</v>
      </c>
    </row>
    <row r="58" spans="1:53" ht="12.95" customHeight="1" x14ac:dyDescent="0.25">
      <c r="A58" s="308">
        <v>11</v>
      </c>
      <c r="B58" s="135">
        <v>5456</v>
      </c>
      <c r="C58" s="135">
        <v>600099369</v>
      </c>
      <c r="D58" s="135">
        <v>854794</v>
      </c>
      <c r="E58" s="560" t="s">
        <v>778</v>
      </c>
      <c r="F58" s="135"/>
      <c r="G58" s="570"/>
      <c r="H58" s="381"/>
      <c r="I58" s="130">
        <v>52514457</v>
      </c>
      <c r="J58" s="141">
        <v>37065063</v>
      </c>
      <c r="K58" s="141">
        <v>616794</v>
      </c>
      <c r="L58" s="141">
        <v>275546</v>
      </c>
      <c r="M58" s="141">
        <v>12643334</v>
      </c>
      <c r="N58" s="141">
        <v>741302</v>
      </c>
      <c r="O58" s="141">
        <v>1447964</v>
      </c>
      <c r="P58" s="385">
        <v>79.652900000000002</v>
      </c>
      <c r="Q58" s="385">
        <v>55.704099999999997</v>
      </c>
      <c r="R58" s="401">
        <v>23.948799999999999</v>
      </c>
      <c r="S58" s="141">
        <f t="shared" ref="S58:BA58" si="69">SUM(S53:S57)</f>
        <v>0</v>
      </c>
      <c r="T58" s="87">
        <f t="shared" si="69"/>
        <v>0</v>
      </c>
      <c r="U58" s="87">
        <f t="shared" si="69"/>
        <v>641065</v>
      </c>
      <c r="V58" s="87">
        <f t="shared" si="69"/>
        <v>22672</v>
      </c>
      <c r="W58" s="87">
        <f t="shared" si="69"/>
        <v>663737</v>
      </c>
      <c r="X58" s="87">
        <f t="shared" si="69"/>
        <v>0</v>
      </c>
      <c r="Y58" s="87">
        <f t="shared" si="69"/>
        <v>0</v>
      </c>
      <c r="Z58" s="87">
        <f t="shared" si="69"/>
        <v>0</v>
      </c>
      <c r="AA58" s="87">
        <f t="shared" si="69"/>
        <v>663737</v>
      </c>
      <c r="AB58" s="87">
        <f t="shared" si="69"/>
        <v>224343</v>
      </c>
      <c r="AC58" s="87">
        <f t="shared" si="69"/>
        <v>13275</v>
      </c>
      <c r="AD58" s="87">
        <f t="shared" si="69"/>
        <v>0</v>
      </c>
      <c r="AE58" s="87">
        <f t="shared" si="69"/>
        <v>0</v>
      </c>
      <c r="AF58" s="87">
        <f t="shared" si="69"/>
        <v>0</v>
      </c>
      <c r="AG58" s="87">
        <f t="shared" si="69"/>
        <v>901355</v>
      </c>
      <c r="AH58" s="88">
        <f t="shared" si="69"/>
        <v>0</v>
      </c>
      <c r="AI58" s="88">
        <f t="shared" si="69"/>
        <v>0</v>
      </c>
      <c r="AJ58" s="88">
        <f t="shared" si="69"/>
        <v>0</v>
      </c>
      <c r="AK58" s="88">
        <f t="shared" ref="AK58:AL58" si="70">SUM(AK53:AK57)</f>
        <v>0.95</v>
      </c>
      <c r="AL58" s="88">
        <f t="shared" si="70"/>
        <v>0.28000000000000003</v>
      </c>
      <c r="AM58" s="88">
        <f t="shared" si="69"/>
        <v>0</v>
      </c>
      <c r="AN58" s="88">
        <f t="shared" si="69"/>
        <v>0</v>
      </c>
      <c r="AO58" s="88">
        <f t="shared" si="69"/>
        <v>0.95</v>
      </c>
      <c r="AP58" s="88">
        <f t="shared" si="69"/>
        <v>0.28000000000000003</v>
      </c>
      <c r="AQ58" s="394">
        <f t="shared" si="69"/>
        <v>1.23</v>
      </c>
      <c r="AR58" s="130">
        <f t="shared" si="69"/>
        <v>53415812</v>
      </c>
      <c r="AS58" s="87">
        <f t="shared" si="69"/>
        <v>37728800</v>
      </c>
      <c r="AT58" s="87">
        <f t="shared" si="69"/>
        <v>616794</v>
      </c>
      <c r="AU58" s="87">
        <f t="shared" si="69"/>
        <v>275546</v>
      </c>
      <c r="AV58" s="87">
        <f t="shared" si="69"/>
        <v>12867677</v>
      </c>
      <c r="AW58" s="87">
        <f t="shared" si="69"/>
        <v>754577</v>
      </c>
      <c r="AX58" s="87">
        <f t="shared" si="69"/>
        <v>1447964</v>
      </c>
      <c r="AY58" s="88">
        <f t="shared" si="69"/>
        <v>80.882900000000006</v>
      </c>
      <c r="AZ58" s="88">
        <f t="shared" si="69"/>
        <v>56.6541</v>
      </c>
      <c r="BA58" s="276">
        <f t="shared" si="69"/>
        <v>24.228799999999996</v>
      </c>
    </row>
    <row r="59" spans="1:53" ht="12.95" customHeight="1" x14ac:dyDescent="0.25">
      <c r="A59" s="307">
        <v>12</v>
      </c>
      <c r="B59" s="557">
        <v>5481</v>
      </c>
      <c r="C59" s="557">
        <v>600099075</v>
      </c>
      <c r="D59" s="557">
        <v>72742739</v>
      </c>
      <c r="E59" s="558" t="s">
        <v>779</v>
      </c>
      <c r="F59" s="557">
        <v>3117</v>
      </c>
      <c r="G59" s="558" t="s">
        <v>284</v>
      </c>
      <c r="H59" s="500" t="s">
        <v>86</v>
      </c>
      <c r="I59" s="501">
        <v>6110831</v>
      </c>
      <c r="J59" s="502">
        <v>4186927</v>
      </c>
      <c r="K59" s="502">
        <v>136836</v>
      </c>
      <c r="L59" s="502">
        <v>12136</v>
      </c>
      <c r="M59" s="417">
        <v>1457330</v>
      </c>
      <c r="N59" s="417">
        <v>83738</v>
      </c>
      <c r="O59" s="502">
        <v>246000</v>
      </c>
      <c r="P59" s="503">
        <v>7.8887000000000009</v>
      </c>
      <c r="Q59" s="418">
        <v>5.5910000000000002</v>
      </c>
      <c r="R59" s="504">
        <v>2.2976999999999999</v>
      </c>
      <c r="S59" s="505">
        <f t="shared" si="16"/>
        <v>0</v>
      </c>
      <c r="T59" s="492">
        <v>0</v>
      </c>
      <c r="U59" s="492">
        <v>0</v>
      </c>
      <c r="V59" s="492">
        <v>0</v>
      </c>
      <c r="W59" s="492">
        <f>SUM(S59:V59)</f>
        <v>0</v>
      </c>
      <c r="X59" s="492">
        <v>0</v>
      </c>
      <c r="Y59" s="492">
        <v>0</v>
      </c>
      <c r="Z59" s="492">
        <f>SUM(X59:Y59)</f>
        <v>0</v>
      </c>
      <c r="AA59" s="492">
        <f>W59+Z59</f>
        <v>0</v>
      </c>
      <c r="AB59" s="321">
        <f>ROUND((W59+X59)*33.8%,0)</f>
        <v>0</v>
      </c>
      <c r="AC59" s="179">
        <f>ROUND(W59*2%,0)</f>
        <v>0</v>
      </c>
      <c r="AD59" s="492">
        <v>0</v>
      </c>
      <c r="AE59" s="492">
        <v>0</v>
      </c>
      <c r="AF59" s="492">
        <f t="shared" si="13"/>
        <v>0</v>
      </c>
      <c r="AG59" s="492">
        <f t="shared" si="14"/>
        <v>0</v>
      </c>
      <c r="AH59" s="507">
        <v>0</v>
      </c>
      <c r="AI59" s="507">
        <v>0</v>
      </c>
      <c r="AJ59" s="507">
        <v>0</v>
      </c>
      <c r="AK59" s="507">
        <v>0</v>
      </c>
      <c r="AL59" s="507">
        <v>0</v>
      </c>
      <c r="AM59" s="507">
        <v>0</v>
      </c>
      <c r="AN59" s="507">
        <v>0</v>
      </c>
      <c r="AO59" s="507">
        <f t="shared" ref="AO59:AO63" si="71">AH59+AJ59+AK59+AM59</f>
        <v>0</v>
      </c>
      <c r="AP59" s="507">
        <f t="shared" ref="AP59:AP63" si="72">AI59+AL59+AN59</f>
        <v>0</v>
      </c>
      <c r="AQ59" s="535">
        <f t="shared" si="15"/>
        <v>0</v>
      </c>
      <c r="AR59" s="536">
        <f>I59+AG59</f>
        <v>6110831</v>
      </c>
      <c r="AS59" s="492">
        <f>J59+W59</f>
        <v>4186927</v>
      </c>
      <c r="AT59" s="492">
        <f>K59+Z59</f>
        <v>136836</v>
      </c>
      <c r="AU59" s="486">
        <f>L59</f>
        <v>12136</v>
      </c>
      <c r="AV59" s="492">
        <f t="shared" ref="AV59:AW63" si="73">M59+AB59</f>
        <v>1457330</v>
      </c>
      <c r="AW59" s="492">
        <f t="shared" si="73"/>
        <v>83738</v>
      </c>
      <c r="AX59" s="492">
        <f>O59+AF59</f>
        <v>246000</v>
      </c>
      <c r="AY59" s="507">
        <f>P59+AQ59</f>
        <v>7.8887000000000009</v>
      </c>
      <c r="AZ59" s="507">
        <f t="shared" ref="AZ59:BA63" si="74">Q59+AO59</f>
        <v>5.5910000000000002</v>
      </c>
      <c r="BA59" s="508">
        <f t="shared" si="74"/>
        <v>2.2976999999999999</v>
      </c>
    </row>
    <row r="60" spans="1:53" ht="12.95" customHeight="1" x14ac:dyDescent="0.25">
      <c r="A60" s="307">
        <v>12</v>
      </c>
      <c r="B60" s="557">
        <v>5481</v>
      </c>
      <c r="C60" s="557">
        <v>600099075</v>
      </c>
      <c r="D60" s="557">
        <v>72742739</v>
      </c>
      <c r="E60" s="562" t="s">
        <v>779</v>
      </c>
      <c r="F60" s="557">
        <v>3117</v>
      </c>
      <c r="G60" s="534" t="s">
        <v>91</v>
      </c>
      <c r="H60" s="500" t="s">
        <v>82</v>
      </c>
      <c r="I60" s="501">
        <v>99963</v>
      </c>
      <c r="J60" s="502">
        <v>73610</v>
      </c>
      <c r="K60" s="502">
        <v>0</v>
      </c>
      <c r="L60" s="502">
        <v>0</v>
      </c>
      <c r="M60" s="417">
        <v>24881</v>
      </c>
      <c r="N60" s="417">
        <v>1472</v>
      </c>
      <c r="O60" s="502">
        <v>0</v>
      </c>
      <c r="P60" s="503">
        <v>0.2</v>
      </c>
      <c r="Q60" s="418">
        <v>0.2</v>
      </c>
      <c r="R60" s="504">
        <v>0</v>
      </c>
      <c r="S60" s="505">
        <f t="shared" si="16"/>
        <v>0</v>
      </c>
      <c r="T60" s="492">
        <v>0</v>
      </c>
      <c r="U60" s="492">
        <v>0</v>
      </c>
      <c r="V60" s="492">
        <v>0</v>
      </c>
      <c r="W60" s="492">
        <f>SUM(S60:V60)</f>
        <v>0</v>
      </c>
      <c r="X60" s="492">
        <v>0</v>
      </c>
      <c r="Y60" s="492">
        <v>0</v>
      </c>
      <c r="Z60" s="492">
        <f>SUM(X60:Y60)</f>
        <v>0</v>
      </c>
      <c r="AA60" s="492">
        <f>W60+Z60</f>
        <v>0</v>
      </c>
      <c r="AB60" s="321">
        <f>ROUND((W60+X60)*33.8%,0)</f>
        <v>0</v>
      </c>
      <c r="AC60" s="179">
        <f>ROUND(W60*2%,0)</f>
        <v>0</v>
      </c>
      <c r="AD60" s="492">
        <v>0</v>
      </c>
      <c r="AE60" s="492">
        <v>0</v>
      </c>
      <c r="AF60" s="492">
        <f t="shared" si="13"/>
        <v>0</v>
      </c>
      <c r="AG60" s="492">
        <f t="shared" si="14"/>
        <v>0</v>
      </c>
      <c r="AH60" s="507">
        <v>0</v>
      </c>
      <c r="AI60" s="507">
        <v>0</v>
      </c>
      <c r="AJ60" s="507">
        <v>0</v>
      </c>
      <c r="AK60" s="507">
        <v>0</v>
      </c>
      <c r="AL60" s="507">
        <v>0</v>
      </c>
      <c r="AM60" s="507">
        <v>0</v>
      </c>
      <c r="AN60" s="507">
        <v>0</v>
      </c>
      <c r="AO60" s="507">
        <f t="shared" si="71"/>
        <v>0</v>
      </c>
      <c r="AP60" s="507">
        <f t="shared" si="72"/>
        <v>0</v>
      </c>
      <c r="AQ60" s="535">
        <f t="shared" si="15"/>
        <v>0</v>
      </c>
      <c r="AR60" s="536">
        <f>I60+AG60</f>
        <v>99963</v>
      </c>
      <c r="AS60" s="492">
        <f>J60+W60</f>
        <v>73610</v>
      </c>
      <c r="AT60" s="492">
        <f>K60+Z60</f>
        <v>0</v>
      </c>
      <c r="AU60" s="486">
        <f>L60</f>
        <v>0</v>
      </c>
      <c r="AV60" s="492">
        <f t="shared" si="73"/>
        <v>24881</v>
      </c>
      <c r="AW60" s="492">
        <f t="shared" si="73"/>
        <v>1472</v>
      </c>
      <c r="AX60" s="492">
        <f>O60+AF60</f>
        <v>0</v>
      </c>
      <c r="AY60" s="507">
        <f>P60+AQ60</f>
        <v>0.2</v>
      </c>
      <c r="AZ60" s="507">
        <f t="shared" si="74"/>
        <v>0.2</v>
      </c>
      <c r="BA60" s="508">
        <f t="shared" si="74"/>
        <v>0</v>
      </c>
    </row>
    <row r="61" spans="1:53" ht="12.95" customHeight="1" x14ac:dyDescent="0.25">
      <c r="A61" s="307">
        <v>12</v>
      </c>
      <c r="B61" s="557">
        <v>5481</v>
      </c>
      <c r="C61" s="557">
        <v>600099075</v>
      </c>
      <c r="D61" s="557">
        <v>72742739</v>
      </c>
      <c r="E61" s="562" t="s">
        <v>779</v>
      </c>
      <c r="F61" s="557">
        <v>3141</v>
      </c>
      <c r="G61" s="534" t="s">
        <v>88</v>
      </c>
      <c r="H61" s="500" t="s">
        <v>82</v>
      </c>
      <c r="I61" s="501">
        <v>0</v>
      </c>
      <c r="J61" s="502">
        <v>0</v>
      </c>
      <c r="K61" s="502">
        <v>0</v>
      </c>
      <c r="L61" s="502">
        <v>0</v>
      </c>
      <c r="M61" s="417">
        <v>0</v>
      </c>
      <c r="N61" s="417">
        <v>0</v>
      </c>
      <c r="O61" s="502">
        <v>0</v>
      </c>
      <c r="P61" s="503">
        <v>0</v>
      </c>
      <c r="Q61" s="418">
        <v>0</v>
      </c>
      <c r="R61" s="504">
        <v>0</v>
      </c>
      <c r="S61" s="505">
        <f t="shared" si="16"/>
        <v>0</v>
      </c>
      <c r="T61" s="492">
        <v>0</v>
      </c>
      <c r="U61" s="492">
        <v>50026</v>
      </c>
      <c r="V61" s="492">
        <v>0</v>
      </c>
      <c r="W61" s="492">
        <f>SUM(S61:V61)</f>
        <v>50026</v>
      </c>
      <c r="X61" s="492">
        <v>0</v>
      </c>
      <c r="Y61" s="492">
        <v>0</v>
      </c>
      <c r="Z61" s="492">
        <f>SUM(X61:Y61)</f>
        <v>0</v>
      </c>
      <c r="AA61" s="492">
        <f>W61+Z61</f>
        <v>50026</v>
      </c>
      <c r="AB61" s="321">
        <f>ROUND((W61+X61)*33.8%,0)</f>
        <v>16909</v>
      </c>
      <c r="AC61" s="179">
        <f>ROUND(W61*2%,0)</f>
        <v>1001</v>
      </c>
      <c r="AD61" s="492">
        <v>0</v>
      </c>
      <c r="AE61" s="492">
        <v>0</v>
      </c>
      <c r="AF61" s="492">
        <f t="shared" ref="AF61" si="75">SUM(AD61:AE61)</f>
        <v>0</v>
      </c>
      <c r="AG61" s="492">
        <f t="shared" si="14"/>
        <v>67936</v>
      </c>
      <c r="AH61" s="507">
        <v>0</v>
      </c>
      <c r="AI61" s="507">
        <v>0</v>
      </c>
      <c r="AJ61" s="507">
        <v>0</v>
      </c>
      <c r="AK61" s="507">
        <v>0</v>
      </c>
      <c r="AL61" s="507">
        <v>0.17</v>
      </c>
      <c r="AM61" s="507">
        <v>0</v>
      </c>
      <c r="AN61" s="507">
        <v>0</v>
      </c>
      <c r="AO61" s="507">
        <f t="shared" si="71"/>
        <v>0</v>
      </c>
      <c r="AP61" s="507">
        <f t="shared" si="72"/>
        <v>0.17</v>
      </c>
      <c r="AQ61" s="535">
        <f t="shared" ref="AQ61" si="76">SUM(AO61:AP61)</f>
        <v>0.17</v>
      </c>
      <c r="AR61" s="536">
        <f>I61+AG61</f>
        <v>67936</v>
      </c>
      <c r="AS61" s="492">
        <f>J61+W61</f>
        <v>50026</v>
      </c>
      <c r="AT61" s="492">
        <f>K61+Z61</f>
        <v>0</v>
      </c>
      <c r="AU61" s="486">
        <f>L61</f>
        <v>0</v>
      </c>
      <c r="AV61" s="492">
        <f t="shared" si="73"/>
        <v>16909</v>
      </c>
      <c r="AW61" s="492">
        <f t="shared" si="73"/>
        <v>1001</v>
      </c>
      <c r="AX61" s="492">
        <f>O61+AF61</f>
        <v>0</v>
      </c>
      <c r="AY61" s="507">
        <f>P61+AQ61</f>
        <v>0.17</v>
      </c>
      <c r="AZ61" s="507">
        <f t="shared" si="74"/>
        <v>0</v>
      </c>
      <c r="BA61" s="508">
        <f t="shared" si="74"/>
        <v>0.17</v>
      </c>
    </row>
    <row r="62" spans="1:53" ht="12.95" customHeight="1" x14ac:dyDescent="0.25">
      <c r="A62" s="307">
        <v>12</v>
      </c>
      <c r="B62" s="557">
        <v>5481</v>
      </c>
      <c r="C62" s="557">
        <v>600099075</v>
      </c>
      <c r="D62" s="557">
        <v>72742739</v>
      </c>
      <c r="E62" s="562" t="s">
        <v>779</v>
      </c>
      <c r="F62" s="557">
        <v>3143</v>
      </c>
      <c r="G62" s="534" t="s">
        <v>149</v>
      </c>
      <c r="H62" s="500" t="s">
        <v>86</v>
      </c>
      <c r="I62" s="501">
        <v>983702</v>
      </c>
      <c r="J62" s="502">
        <v>724375</v>
      </c>
      <c r="K62" s="502">
        <v>0</v>
      </c>
      <c r="L62" s="502">
        <v>0</v>
      </c>
      <c r="M62" s="417">
        <v>244839</v>
      </c>
      <c r="N62" s="417">
        <v>14488</v>
      </c>
      <c r="O62" s="502">
        <v>0</v>
      </c>
      <c r="P62" s="503">
        <v>1.5</v>
      </c>
      <c r="Q62" s="418">
        <v>1.5</v>
      </c>
      <c r="R62" s="504">
        <v>0</v>
      </c>
      <c r="S62" s="505">
        <f t="shared" si="16"/>
        <v>0</v>
      </c>
      <c r="T62" s="492">
        <v>0</v>
      </c>
      <c r="U62" s="492">
        <v>0</v>
      </c>
      <c r="V62" s="492">
        <v>0</v>
      </c>
      <c r="W62" s="492">
        <f>SUM(S62:V62)</f>
        <v>0</v>
      </c>
      <c r="X62" s="492">
        <v>0</v>
      </c>
      <c r="Y62" s="492">
        <v>0</v>
      </c>
      <c r="Z62" s="492">
        <f>SUM(X62:Y62)</f>
        <v>0</v>
      </c>
      <c r="AA62" s="492">
        <f>W62+Z62</f>
        <v>0</v>
      </c>
      <c r="AB62" s="321">
        <f>ROUND((W62+X62)*33.8%,0)</f>
        <v>0</v>
      </c>
      <c r="AC62" s="179">
        <f>ROUND(W62*2%,0)</f>
        <v>0</v>
      </c>
      <c r="AD62" s="492">
        <v>0</v>
      </c>
      <c r="AE62" s="492">
        <v>0</v>
      </c>
      <c r="AF62" s="492">
        <f t="shared" si="13"/>
        <v>0</v>
      </c>
      <c r="AG62" s="492">
        <f t="shared" si="14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 t="shared" si="71"/>
        <v>0</v>
      </c>
      <c r="AP62" s="507">
        <f t="shared" si="72"/>
        <v>0</v>
      </c>
      <c r="AQ62" s="535">
        <f t="shared" si="15"/>
        <v>0</v>
      </c>
      <c r="AR62" s="536">
        <f>I62+AG62</f>
        <v>983702</v>
      </c>
      <c r="AS62" s="492">
        <f>J62+W62</f>
        <v>724375</v>
      </c>
      <c r="AT62" s="492">
        <f>K62+Z62</f>
        <v>0</v>
      </c>
      <c r="AU62" s="486">
        <f>L62</f>
        <v>0</v>
      </c>
      <c r="AV62" s="492">
        <f t="shared" si="73"/>
        <v>244839</v>
      </c>
      <c r="AW62" s="492">
        <f t="shared" si="73"/>
        <v>14488</v>
      </c>
      <c r="AX62" s="492">
        <f>O62+AF62</f>
        <v>0</v>
      </c>
      <c r="AY62" s="507">
        <f>P62+AQ62</f>
        <v>1.5</v>
      </c>
      <c r="AZ62" s="507">
        <f t="shared" si="74"/>
        <v>1.5</v>
      </c>
      <c r="BA62" s="508">
        <f t="shared" si="74"/>
        <v>0</v>
      </c>
    </row>
    <row r="63" spans="1:53" ht="12.95" customHeight="1" x14ac:dyDescent="0.25">
      <c r="A63" s="307">
        <v>12</v>
      </c>
      <c r="B63" s="557">
        <v>5481</v>
      </c>
      <c r="C63" s="557">
        <v>600099075</v>
      </c>
      <c r="D63" s="557">
        <v>72742739</v>
      </c>
      <c r="E63" s="562" t="s">
        <v>779</v>
      </c>
      <c r="F63" s="557">
        <v>3143</v>
      </c>
      <c r="G63" s="534" t="s">
        <v>150</v>
      </c>
      <c r="H63" s="500" t="s">
        <v>82</v>
      </c>
      <c r="I63" s="501">
        <v>39323</v>
      </c>
      <c r="J63" s="502">
        <v>27720</v>
      </c>
      <c r="K63" s="502">
        <v>0</v>
      </c>
      <c r="L63" s="502">
        <v>0</v>
      </c>
      <c r="M63" s="417">
        <v>9369</v>
      </c>
      <c r="N63" s="417">
        <v>554</v>
      </c>
      <c r="O63" s="502">
        <v>1680</v>
      </c>
      <c r="P63" s="503">
        <v>0.12</v>
      </c>
      <c r="Q63" s="418">
        <v>0</v>
      </c>
      <c r="R63" s="504">
        <v>0.12</v>
      </c>
      <c r="S63" s="505">
        <f t="shared" si="16"/>
        <v>0</v>
      </c>
      <c r="T63" s="492">
        <v>0</v>
      </c>
      <c r="U63" s="492">
        <v>0</v>
      </c>
      <c r="V63" s="492">
        <v>0</v>
      </c>
      <c r="W63" s="492">
        <f>SUM(S63:V63)</f>
        <v>0</v>
      </c>
      <c r="X63" s="492">
        <v>0</v>
      </c>
      <c r="Y63" s="492">
        <v>0</v>
      </c>
      <c r="Z63" s="492">
        <f>SUM(X63:Y63)</f>
        <v>0</v>
      </c>
      <c r="AA63" s="492">
        <f>W63+Z63</f>
        <v>0</v>
      </c>
      <c r="AB63" s="321">
        <f>ROUND((W63+X63)*33.8%,0)</f>
        <v>0</v>
      </c>
      <c r="AC63" s="179">
        <f>ROUND(W63*2%,0)</f>
        <v>0</v>
      </c>
      <c r="AD63" s="492">
        <v>0</v>
      </c>
      <c r="AE63" s="492">
        <v>0</v>
      </c>
      <c r="AF63" s="492">
        <f t="shared" si="13"/>
        <v>0</v>
      </c>
      <c r="AG63" s="492">
        <f t="shared" si="14"/>
        <v>0</v>
      </c>
      <c r="AH63" s="507">
        <v>0</v>
      </c>
      <c r="AI63" s="507">
        <v>0</v>
      </c>
      <c r="AJ63" s="507">
        <v>0</v>
      </c>
      <c r="AK63" s="507">
        <v>0</v>
      </c>
      <c r="AL63" s="507">
        <v>0</v>
      </c>
      <c r="AM63" s="507">
        <v>0</v>
      </c>
      <c r="AN63" s="507">
        <v>0</v>
      </c>
      <c r="AO63" s="507">
        <f t="shared" si="71"/>
        <v>0</v>
      </c>
      <c r="AP63" s="507">
        <f t="shared" si="72"/>
        <v>0</v>
      </c>
      <c r="AQ63" s="535">
        <f t="shared" si="15"/>
        <v>0</v>
      </c>
      <c r="AR63" s="536">
        <f>I63+AG63</f>
        <v>39323</v>
      </c>
      <c r="AS63" s="492">
        <f>J63+W63</f>
        <v>27720</v>
      </c>
      <c r="AT63" s="492">
        <f>K63+Z63</f>
        <v>0</v>
      </c>
      <c r="AU63" s="486">
        <f>L63</f>
        <v>0</v>
      </c>
      <c r="AV63" s="492">
        <f t="shared" si="73"/>
        <v>9369</v>
      </c>
      <c r="AW63" s="492">
        <f t="shared" si="73"/>
        <v>554</v>
      </c>
      <c r="AX63" s="492">
        <f>O63+AF63</f>
        <v>1680</v>
      </c>
      <c r="AY63" s="507">
        <f>P63+AQ63</f>
        <v>0.12</v>
      </c>
      <c r="AZ63" s="507">
        <f t="shared" si="74"/>
        <v>0</v>
      </c>
      <c r="BA63" s="508">
        <f t="shared" si="74"/>
        <v>0.12</v>
      </c>
    </row>
    <row r="64" spans="1:53" ht="12.95" customHeight="1" x14ac:dyDescent="0.25">
      <c r="A64" s="308">
        <v>12</v>
      </c>
      <c r="B64" s="128">
        <v>5481</v>
      </c>
      <c r="C64" s="128">
        <v>600099075</v>
      </c>
      <c r="D64" s="128">
        <v>72742739</v>
      </c>
      <c r="E64" s="560" t="s">
        <v>780</v>
      </c>
      <c r="F64" s="128"/>
      <c r="G64" s="560"/>
      <c r="H64" s="377"/>
      <c r="I64" s="136">
        <v>7233819</v>
      </c>
      <c r="J64" s="242">
        <v>5012632</v>
      </c>
      <c r="K64" s="242">
        <v>136836</v>
      </c>
      <c r="L64" s="242">
        <v>12136</v>
      </c>
      <c r="M64" s="242">
        <v>1736419</v>
      </c>
      <c r="N64" s="242">
        <v>100252</v>
      </c>
      <c r="O64" s="242">
        <v>247680</v>
      </c>
      <c r="P64" s="387">
        <v>9.7087000000000003</v>
      </c>
      <c r="Q64" s="387">
        <v>7.2910000000000004</v>
      </c>
      <c r="R64" s="403">
        <v>2.4177</v>
      </c>
      <c r="S64" s="242">
        <f t="shared" ref="S64:BA64" si="77">SUM(S59:S63)</f>
        <v>0</v>
      </c>
      <c r="T64" s="116">
        <f t="shared" si="77"/>
        <v>0</v>
      </c>
      <c r="U64" s="116">
        <f t="shared" si="77"/>
        <v>50026</v>
      </c>
      <c r="V64" s="116">
        <f t="shared" si="77"/>
        <v>0</v>
      </c>
      <c r="W64" s="116">
        <f t="shared" si="77"/>
        <v>50026</v>
      </c>
      <c r="X64" s="116">
        <f t="shared" si="77"/>
        <v>0</v>
      </c>
      <c r="Y64" s="116">
        <f t="shared" si="77"/>
        <v>0</v>
      </c>
      <c r="Z64" s="116">
        <f t="shared" si="77"/>
        <v>0</v>
      </c>
      <c r="AA64" s="116">
        <f t="shared" si="77"/>
        <v>50026</v>
      </c>
      <c r="AB64" s="116">
        <f t="shared" si="77"/>
        <v>16909</v>
      </c>
      <c r="AC64" s="116">
        <f t="shared" si="77"/>
        <v>1001</v>
      </c>
      <c r="AD64" s="116">
        <f t="shared" si="77"/>
        <v>0</v>
      </c>
      <c r="AE64" s="116">
        <f t="shared" si="77"/>
        <v>0</v>
      </c>
      <c r="AF64" s="116">
        <f t="shared" si="77"/>
        <v>0</v>
      </c>
      <c r="AG64" s="116">
        <f t="shared" si="77"/>
        <v>67936</v>
      </c>
      <c r="AH64" s="305">
        <f t="shared" si="77"/>
        <v>0</v>
      </c>
      <c r="AI64" s="305">
        <f t="shared" si="77"/>
        <v>0</v>
      </c>
      <c r="AJ64" s="305">
        <f t="shared" si="77"/>
        <v>0</v>
      </c>
      <c r="AK64" s="305">
        <f t="shared" ref="AK64:AL64" si="78">SUM(AK59:AK63)</f>
        <v>0</v>
      </c>
      <c r="AL64" s="305">
        <f t="shared" si="78"/>
        <v>0.17</v>
      </c>
      <c r="AM64" s="305">
        <f t="shared" si="77"/>
        <v>0</v>
      </c>
      <c r="AN64" s="305">
        <f t="shared" si="77"/>
        <v>0</v>
      </c>
      <c r="AO64" s="305">
        <f t="shared" si="77"/>
        <v>0</v>
      </c>
      <c r="AP64" s="305">
        <f t="shared" si="77"/>
        <v>0.17</v>
      </c>
      <c r="AQ64" s="396">
        <f t="shared" si="77"/>
        <v>0.17</v>
      </c>
      <c r="AR64" s="136">
        <f t="shared" si="77"/>
        <v>7301755</v>
      </c>
      <c r="AS64" s="116">
        <f t="shared" si="77"/>
        <v>5062658</v>
      </c>
      <c r="AT64" s="116">
        <f t="shared" si="77"/>
        <v>136836</v>
      </c>
      <c r="AU64" s="116">
        <f t="shared" si="77"/>
        <v>12136</v>
      </c>
      <c r="AV64" s="116">
        <f t="shared" si="77"/>
        <v>1753328</v>
      </c>
      <c r="AW64" s="116">
        <f t="shared" si="77"/>
        <v>101253</v>
      </c>
      <c r="AX64" s="116">
        <f t="shared" si="77"/>
        <v>247680</v>
      </c>
      <c r="AY64" s="305">
        <f t="shared" si="77"/>
        <v>9.8787000000000003</v>
      </c>
      <c r="AZ64" s="305">
        <f t="shared" si="77"/>
        <v>7.2910000000000004</v>
      </c>
      <c r="BA64" s="306">
        <f t="shared" si="77"/>
        <v>2.5876999999999999</v>
      </c>
    </row>
    <row r="65" spans="1:53" ht="12.95" customHeight="1" x14ac:dyDescent="0.25">
      <c r="A65" s="307">
        <v>13</v>
      </c>
      <c r="B65" s="557">
        <v>5492</v>
      </c>
      <c r="C65" s="557">
        <v>691007322</v>
      </c>
      <c r="D65" s="557">
        <v>71294180</v>
      </c>
      <c r="E65" s="562" t="s">
        <v>781</v>
      </c>
      <c r="F65" s="557">
        <v>3114</v>
      </c>
      <c r="G65" s="537" t="s">
        <v>506</v>
      </c>
      <c r="H65" s="500" t="s">
        <v>86</v>
      </c>
      <c r="I65" s="501">
        <v>9937973</v>
      </c>
      <c r="J65" s="502">
        <v>6975065</v>
      </c>
      <c r="K65" s="502">
        <v>229436</v>
      </c>
      <c r="L65" s="502">
        <v>8436</v>
      </c>
      <c r="M65" s="417">
        <v>2432270</v>
      </c>
      <c r="N65" s="417">
        <v>139502</v>
      </c>
      <c r="O65" s="502">
        <v>161700</v>
      </c>
      <c r="P65" s="503">
        <v>12.1027</v>
      </c>
      <c r="Q65" s="418">
        <v>9.09</v>
      </c>
      <c r="R65" s="504">
        <v>3.0126999999999997</v>
      </c>
      <c r="S65" s="505">
        <f t="shared" si="16"/>
        <v>0</v>
      </c>
      <c r="T65" s="492">
        <v>0</v>
      </c>
      <c r="U65" s="492">
        <v>0</v>
      </c>
      <c r="V65" s="492">
        <v>0</v>
      </c>
      <c r="W65" s="492">
        <f>SUM(S65:V65)</f>
        <v>0</v>
      </c>
      <c r="X65" s="492">
        <v>0</v>
      </c>
      <c r="Y65" s="492">
        <v>0</v>
      </c>
      <c r="Z65" s="492">
        <f>SUM(X65:Y65)</f>
        <v>0</v>
      </c>
      <c r="AA65" s="492">
        <f>W65+Z65</f>
        <v>0</v>
      </c>
      <c r="AB65" s="321">
        <f>ROUND((W65+X65)*33.8%,0)</f>
        <v>0</v>
      </c>
      <c r="AC65" s="179">
        <f>ROUND(W65*2%,0)</f>
        <v>0</v>
      </c>
      <c r="AD65" s="492">
        <v>0</v>
      </c>
      <c r="AE65" s="492">
        <v>0</v>
      </c>
      <c r="AF65" s="492">
        <f t="shared" si="13"/>
        <v>0</v>
      </c>
      <c r="AG65" s="492">
        <f t="shared" si="14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ref="AO65:AO68" si="79">AH65+AJ65+AK65+AM65</f>
        <v>0</v>
      </c>
      <c r="AP65" s="507">
        <f t="shared" ref="AP65:AP68" si="80">AI65+AL65+AN65</f>
        <v>0</v>
      </c>
      <c r="AQ65" s="535">
        <f t="shared" si="15"/>
        <v>0</v>
      </c>
      <c r="AR65" s="536">
        <f>I65+AG65</f>
        <v>9937973</v>
      </c>
      <c r="AS65" s="492">
        <f>J65+W65</f>
        <v>6975065</v>
      </c>
      <c r="AT65" s="492">
        <f>K65+Z65</f>
        <v>229436</v>
      </c>
      <c r="AU65" s="486">
        <f>L65</f>
        <v>8436</v>
      </c>
      <c r="AV65" s="492">
        <f t="shared" ref="AV65:AW68" si="81">M65+AB65</f>
        <v>2432270</v>
      </c>
      <c r="AW65" s="492">
        <f t="shared" si="81"/>
        <v>139502</v>
      </c>
      <c r="AX65" s="492">
        <f>O65+AF65</f>
        <v>161700</v>
      </c>
      <c r="AY65" s="507">
        <f>P65+AQ65</f>
        <v>12.1027</v>
      </c>
      <c r="AZ65" s="507">
        <f t="shared" ref="AZ65:BA68" si="82">Q65+AO65</f>
        <v>9.09</v>
      </c>
      <c r="BA65" s="508">
        <f t="shared" si="82"/>
        <v>3.0126999999999997</v>
      </c>
    </row>
    <row r="66" spans="1:53" ht="12.95" customHeight="1" x14ac:dyDescent="0.25">
      <c r="A66" s="307">
        <v>13</v>
      </c>
      <c r="B66" s="557">
        <v>5492</v>
      </c>
      <c r="C66" s="557">
        <v>691007322</v>
      </c>
      <c r="D66" s="557">
        <v>71294180</v>
      </c>
      <c r="E66" s="562" t="s">
        <v>781</v>
      </c>
      <c r="F66" s="557">
        <v>3114</v>
      </c>
      <c r="G66" s="537" t="s">
        <v>87</v>
      </c>
      <c r="H66" s="500" t="s">
        <v>86</v>
      </c>
      <c r="I66" s="501">
        <v>1319976</v>
      </c>
      <c r="J66" s="502">
        <v>972000</v>
      </c>
      <c r="K66" s="502">
        <v>0</v>
      </c>
      <c r="L66" s="502">
        <v>0</v>
      </c>
      <c r="M66" s="417">
        <v>328536</v>
      </c>
      <c r="N66" s="417">
        <v>19440</v>
      </c>
      <c r="O66" s="502">
        <v>0</v>
      </c>
      <c r="P66" s="503">
        <v>2.5</v>
      </c>
      <c r="Q66" s="418">
        <v>2.5</v>
      </c>
      <c r="R66" s="504">
        <v>0</v>
      </c>
      <c r="S66" s="505">
        <f t="shared" si="16"/>
        <v>0</v>
      </c>
      <c r="T66" s="492">
        <v>0</v>
      </c>
      <c r="U66" s="492">
        <v>0</v>
      </c>
      <c r="V66" s="492">
        <v>0</v>
      </c>
      <c r="W66" s="492">
        <f>SUM(S66:V66)</f>
        <v>0</v>
      </c>
      <c r="X66" s="492">
        <v>0</v>
      </c>
      <c r="Y66" s="492">
        <v>0</v>
      </c>
      <c r="Z66" s="492">
        <f>SUM(X66:Y66)</f>
        <v>0</v>
      </c>
      <c r="AA66" s="492">
        <f>W66+Z66</f>
        <v>0</v>
      </c>
      <c r="AB66" s="321">
        <f>ROUND((W66+X66)*33.8%,0)</f>
        <v>0</v>
      </c>
      <c r="AC66" s="179">
        <f>ROUND(W66*2%,0)</f>
        <v>0</v>
      </c>
      <c r="AD66" s="492">
        <v>0</v>
      </c>
      <c r="AE66" s="492">
        <v>0</v>
      </c>
      <c r="AF66" s="492">
        <f t="shared" si="13"/>
        <v>0</v>
      </c>
      <c r="AG66" s="492">
        <f t="shared" si="14"/>
        <v>0</v>
      </c>
      <c r="AH66" s="507">
        <v>0</v>
      </c>
      <c r="AI66" s="507">
        <v>0</v>
      </c>
      <c r="AJ66" s="507">
        <v>0</v>
      </c>
      <c r="AK66" s="507">
        <v>0</v>
      </c>
      <c r="AL66" s="507">
        <v>0</v>
      </c>
      <c r="AM66" s="507">
        <v>0</v>
      </c>
      <c r="AN66" s="507">
        <v>0</v>
      </c>
      <c r="AO66" s="507">
        <f t="shared" si="79"/>
        <v>0</v>
      </c>
      <c r="AP66" s="507">
        <f t="shared" si="80"/>
        <v>0</v>
      </c>
      <c r="AQ66" s="535">
        <f t="shared" si="15"/>
        <v>0</v>
      </c>
      <c r="AR66" s="536">
        <f>I66+AG66</f>
        <v>1319976</v>
      </c>
      <c r="AS66" s="492">
        <f>J66+W66</f>
        <v>972000</v>
      </c>
      <c r="AT66" s="492">
        <f>K66+Z66</f>
        <v>0</v>
      </c>
      <c r="AU66" s="486">
        <f>L66</f>
        <v>0</v>
      </c>
      <c r="AV66" s="492">
        <f t="shared" si="81"/>
        <v>328536</v>
      </c>
      <c r="AW66" s="492">
        <f t="shared" si="81"/>
        <v>19440</v>
      </c>
      <c r="AX66" s="492">
        <f>O66+AF66</f>
        <v>0</v>
      </c>
      <c r="AY66" s="507">
        <f>P66+AQ66</f>
        <v>2.5</v>
      </c>
      <c r="AZ66" s="507">
        <f t="shared" si="82"/>
        <v>2.5</v>
      </c>
      <c r="BA66" s="508">
        <f t="shared" si="82"/>
        <v>0</v>
      </c>
    </row>
    <row r="67" spans="1:53" ht="12.95" customHeight="1" x14ac:dyDescent="0.25">
      <c r="A67" s="307">
        <v>13</v>
      </c>
      <c r="B67" s="557">
        <v>5492</v>
      </c>
      <c r="C67" s="557">
        <v>691007322</v>
      </c>
      <c r="D67" s="557">
        <v>71294180</v>
      </c>
      <c r="E67" s="558" t="s">
        <v>781</v>
      </c>
      <c r="F67" s="557">
        <v>3143</v>
      </c>
      <c r="G67" s="534" t="s">
        <v>149</v>
      </c>
      <c r="H67" s="500" t="s">
        <v>86</v>
      </c>
      <c r="I67" s="501">
        <v>510969</v>
      </c>
      <c r="J67" s="502">
        <v>376266</v>
      </c>
      <c r="K67" s="502">
        <v>0</v>
      </c>
      <c r="L67" s="502">
        <v>0</v>
      </c>
      <c r="M67" s="417">
        <v>127178</v>
      </c>
      <c r="N67" s="417">
        <v>7525</v>
      </c>
      <c r="O67" s="502">
        <v>0</v>
      </c>
      <c r="P67" s="503">
        <v>0.77049999999999996</v>
      </c>
      <c r="Q67" s="418">
        <v>0.77049999999999996</v>
      </c>
      <c r="R67" s="504">
        <v>0</v>
      </c>
      <c r="S67" s="505">
        <f t="shared" si="16"/>
        <v>0</v>
      </c>
      <c r="T67" s="492">
        <v>0</v>
      </c>
      <c r="U67" s="492">
        <v>0</v>
      </c>
      <c r="V67" s="492">
        <v>0</v>
      </c>
      <c r="W67" s="492">
        <f>SUM(S67:V67)</f>
        <v>0</v>
      </c>
      <c r="X67" s="492">
        <v>0</v>
      </c>
      <c r="Y67" s="492">
        <v>0</v>
      </c>
      <c r="Z67" s="492">
        <f>SUM(X67:Y67)</f>
        <v>0</v>
      </c>
      <c r="AA67" s="492">
        <f>W67+Z67</f>
        <v>0</v>
      </c>
      <c r="AB67" s="321">
        <f>ROUND((W67+X67)*33.8%,0)</f>
        <v>0</v>
      </c>
      <c r="AC67" s="179">
        <f>ROUND(W67*2%,0)</f>
        <v>0</v>
      </c>
      <c r="AD67" s="492">
        <v>0</v>
      </c>
      <c r="AE67" s="492">
        <v>0</v>
      </c>
      <c r="AF67" s="492">
        <f t="shared" si="13"/>
        <v>0</v>
      </c>
      <c r="AG67" s="492">
        <f t="shared" si="14"/>
        <v>0</v>
      </c>
      <c r="AH67" s="507">
        <v>0</v>
      </c>
      <c r="AI67" s="507">
        <v>0</v>
      </c>
      <c r="AJ67" s="507">
        <v>0</v>
      </c>
      <c r="AK67" s="507">
        <v>0</v>
      </c>
      <c r="AL67" s="507">
        <v>0</v>
      </c>
      <c r="AM67" s="507">
        <v>0</v>
      </c>
      <c r="AN67" s="507">
        <v>0</v>
      </c>
      <c r="AO67" s="507">
        <f t="shared" si="79"/>
        <v>0</v>
      </c>
      <c r="AP67" s="507">
        <f t="shared" si="80"/>
        <v>0</v>
      </c>
      <c r="AQ67" s="535">
        <f t="shared" si="15"/>
        <v>0</v>
      </c>
      <c r="AR67" s="536">
        <f>I67+AG67</f>
        <v>510969</v>
      </c>
      <c r="AS67" s="492">
        <f>J67+W67</f>
        <v>376266</v>
      </c>
      <c r="AT67" s="492">
        <f>K67+Z67</f>
        <v>0</v>
      </c>
      <c r="AU67" s="486">
        <f>L67</f>
        <v>0</v>
      </c>
      <c r="AV67" s="492">
        <f t="shared" si="81"/>
        <v>127178</v>
      </c>
      <c r="AW67" s="492">
        <f t="shared" si="81"/>
        <v>7525</v>
      </c>
      <c r="AX67" s="492">
        <f>O67+AF67</f>
        <v>0</v>
      </c>
      <c r="AY67" s="507">
        <f>P67+AQ67</f>
        <v>0.77049999999999996</v>
      </c>
      <c r="AZ67" s="507">
        <f t="shared" si="82"/>
        <v>0.77049999999999996</v>
      </c>
      <c r="BA67" s="508">
        <f t="shared" si="82"/>
        <v>0</v>
      </c>
    </row>
    <row r="68" spans="1:53" ht="12.95" customHeight="1" x14ac:dyDescent="0.25">
      <c r="A68" s="307">
        <v>13</v>
      </c>
      <c r="B68" s="557">
        <v>5492</v>
      </c>
      <c r="C68" s="557">
        <v>691007322</v>
      </c>
      <c r="D68" s="557">
        <v>71294180</v>
      </c>
      <c r="E68" s="558" t="s">
        <v>781</v>
      </c>
      <c r="F68" s="557">
        <v>3143</v>
      </c>
      <c r="G68" s="534" t="s">
        <v>150</v>
      </c>
      <c r="H68" s="500" t="s">
        <v>82</v>
      </c>
      <c r="I68" s="501">
        <v>10534</v>
      </c>
      <c r="J68" s="502">
        <v>7425</v>
      </c>
      <c r="K68" s="502">
        <v>0</v>
      </c>
      <c r="L68" s="502">
        <v>0</v>
      </c>
      <c r="M68" s="417">
        <v>2510</v>
      </c>
      <c r="N68" s="417">
        <v>149</v>
      </c>
      <c r="O68" s="502">
        <v>450</v>
      </c>
      <c r="P68" s="503">
        <v>0.03</v>
      </c>
      <c r="Q68" s="418">
        <v>0</v>
      </c>
      <c r="R68" s="504">
        <v>0.03</v>
      </c>
      <c r="S68" s="505">
        <f t="shared" si="16"/>
        <v>0</v>
      </c>
      <c r="T68" s="492">
        <v>0</v>
      </c>
      <c r="U68" s="492">
        <v>0</v>
      </c>
      <c r="V68" s="492">
        <v>0</v>
      </c>
      <c r="W68" s="492">
        <f>SUM(S68:V68)</f>
        <v>0</v>
      </c>
      <c r="X68" s="492">
        <v>0</v>
      </c>
      <c r="Y68" s="492">
        <v>0</v>
      </c>
      <c r="Z68" s="492">
        <f>SUM(X68:Y68)</f>
        <v>0</v>
      </c>
      <c r="AA68" s="492">
        <f>W68+Z68</f>
        <v>0</v>
      </c>
      <c r="AB68" s="321">
        <f>ROUND((W68+X68)*33.8%,0)</f>
        <v>0</v>
      </c>
      <c r="AC68" s="179">
        <f>ROUND(W68*2%,0)</f>
        <v>0</v>
      </c>
      <c r="AD68" s="492">
        <v>0</v>
      </c>
      <c r="AE68" s="492">
        <v>0</v>
      </c>
      <c r="AF68" s="492">
        <f t="shared" si="13"/>
        <v>0</v>
      </c>
      <c r="AG68" s="492">
        <f t="shared" si="14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si="79"/>
        <v>0</v>
      </c>
      <c r="AP68" s="507">
        <f t="shared" si="80"/>
        <v>0</v>
      </c>
      <c r="AQ68" s="535">
        <f t="shared" si="15"/>
        <v>0</v>
      </c>
      <c r="AR68" s="536">
        <f>I68+AG68</f>
        <v>10534</v>
      </c>
      <c r="AS68" s="492">
        <f>J68+W68</f>
        <v>7425</v>
      </c>
      <c r="AT68" s="492">
        <f>K68+Z68</f>
        <v>0</v>
      </c>
      <c r="AU68" s="486">
        <f>L68</f>
        <v>0</v>
      </c>
      <c r="AV68" s="492">
        <f t="shared" si="81"/>
        <v>2510</v>
      </c>
      <c r="AW68" s="492">
        <f t="shared" si="81"/>
        <v>149</v>
      </c>
      <c r="AX68" s="492">
        <f>O68+AF68</f>
        <v>450</v>
      </c>
      <c r="AY68" s="507">
        <f>P68+AQ68</f>
        <v>0.03</v>
      </c>
      <c r="AZ68" s="507">
        <f t="shared" si="82"/>
        <v>0</v>
      </c>
      <c r="BA68" s="508">
        <f t="shared" si="82"/>
        <v>0.03</v>
      </c>
    </row>
    <row r="69" spans="1:53" ht="12.95" customHeight="1" x14ac:dyDescent="0.25">
      <c r="A69" s="308">
        <v>13</v>
      </c>
      <c r="B69" s="128">
        <v>5492</v>
      </c>
      <c r="C69" s="128">
        <v>691007322</v>
      </c>
      <c r="D69" s="128">
        <v>71294180</v>
      </c>
      <c r="E69" s="560" t="s">
        <v>782</v>
      </c>
      <c r="F69" s="128"/>
      <c r="G69" s="560"/>
      <c r="H69" s="377"/>
      <c r="I69" s="136">
        <v>11779452</v>
      </c>
      <c r="J69" s="242">
        <v>8330756</v>
      </c>
      <c r="K69" s="242">
        <v>229436</v>
      </c>
      <c r="L69" s="242">
        <v>8436</v>
      </c>
      <c r="M69" s="242">
        <v>2890494</v>
      </c>
      <c r="N69" s="242">
        <v>166616</v>
      </c>
      <c r="O69" s="242">
        <v>162150</v>
      </c>
      <c r="P69" s="387">
        <v>15.4032</v>
      </c>
      <c r="Q69" s="387">
        <v>12.3605</v>
      </c>
      <c r="R69" s="403">
        <v>3.0426999999999995</v>
      </c>
      <c r="S69" s="242">
        <f t="shared" ref="S69:BA69" si="83">SUM(S65:S68)</f>
        <v>0</v>
      </c>
      <c r="T69" s="116">
        <f t="shared" si="83"/>
        <v>0</v>
      </c>
      <c r="U69" s="116">
        <f t="shared" si="83"/>
        <v>0</v>
      </c>
      <c r="V69" s="116">
        <f t="shared" si="83"/>
        <v>0</v>
      </c>
      <c r="W69" s="116">
        <f t="shared" si="83"/>
        <v>0</v>
      </c>
      <c r="X69" s="116">
        <f t="shared" si="83"/>
        <v>0</v>
      </c>
      <c r="Y69" s="116">
        <f t="shared" si="83"/>
        <v>0</v>
      </c>
      <c r="Z69" s="116">
        <f t="shared" si="83"/>
        <v>0</v>
      </c>
      <c r="AA69" s="116">
        <f t="shared" si="83"/>
        <v>0</v>
      </c>
      <c r="AB69" s="116">
        <f t="shared" si="83"/>
        <v>0</v>
      </c>
      <c r="AC69" s="116">
        <f t="shared" si="83"/>
        <v>0</v>
      </c>
      <c r="AD69" s="116">
        <f t="shared" si="83"/>
        <v>0</v>
      </c>
      <c r="AE69" s="116">
        <f t="shared" si="83"/>
        <v>0</v>
      </c>
      <c r="AF69" s="116">
        <f t="shared" si="83"/>
        <v>0</v>
      </c>
      <c r="AG69" s="116">
        <f t="shared" si="83"/>
        <v>0</v>
      </c>
      <c r="AH69" s="305">
        <f t="shared" si="83"/>
        <v>0</v>
      </c>
      <c r="AI69" s="305">
        <f t="shared" si="83"/>
        <v>0</v>
      </c>
      <c r="AJ69" s="305">
        <f t="shared" si="83"/>
        <v>0</v>
      </c>
      <c r="AK69" s="305">
        <f t="shared" ref="AK69:AL69" si="84">SUM(AK65:AK68)</f>
        <v>0</v>
      </c>
      <c r="AL69" s="305">
        <f t="shared" si="84"/>
        <v>0</v>
      </c>
      <c r="AM69" s="305">
        <f t="shared" si="83"/>
        <v>0</v>
      </c>
      <c r="AN69" s="305">
        <f t="shared" si="83"/>
        <v>0</v>
      </c>
      <c r="AO69" s="305">
        <f t="shared" si="83"/>
        <v>0</v>
      </c>
      <c r="AP69" s="305">
        <f t="shared" si="83"/>
        <v>0</v>
      </c>
      <c r="AQ69" s="396">
        <f t="shared" si="83"/>
        <v>0</v>
      </c>
      <c r="AR69" s="136">
        <f t="shared" si="83"/>
        <v>11779452</v>
      </c>
      <c r="AS69" s="116">
        <f t="shared" si="83"/>
        <v>8330756</v>
      </c>
      <c r="AT69" s="116">
        <f t="shared" si="83"/>
        <v>229436</v>
      </c>
      <c r="AU69" s="116">
        <f t="shared" si="83"/>
        <v>8436</v>
      </c>
      <c r="AV69" s="116">
        <f t="shared" si="83"/>
        <v>2890494</v>
      </c>
      <c r="AW69" s="116">
        <f t="shared" si="83"/>
        <v>166616</v>
      </c>
      <c r="AX69" s="116">
        <f t="shared" si="83"/>
        <v>162150</v>
      </c>
      <c r="AY69" s="305">
        <f t="shared" si="83"/>
        <v>15.4032</v>
      </c>
      <c r="AZ69" s="305">
        <f t="shared" si="83"/>
        <v>12.3605</v>
      </c>
      <c r="BA69" s="306">
        <f t="shared" si="83"/>
        <v>3.0426999999999995</v>
      </c>
    </row>
    <row r="70" spans="1:53" ht="12.95" customHeight="1" x14ac:dyDescent="0.25">
      <c r="A70" s="307">
        <v>14</v>
      </c>
      <c r="B70" s="557">
        <v>5457</v>
      </c>
      <c r="C70" s="557">
        <v>600099377</v>
      </c>
      <c r="D70" s="557">
        <v>855049</v>
      </c>
      <c r="E70" s="558" t="s">
        <v>783</v>
      </c>
      <c r="F70" s="557">
        <v>3113</v>
      </c>
      <c r="G70" s="558" t="s">
        <v>284</v>
      </c>
      <c r="H70" s="500" t="s">
        <v>86</v>
      </c>
      <c r="I70" s="501">
        <v>35108409</v>
      </c>
      <c r="J70" s="502">
        <v>24814101</v>
      </c>
      <c r="K70" s="502">
        <v>187028</v>
      </c>
      <c r="L70" s="502">
        <v>83028</v>
      </c>
      <c r="M70" s="417">
        <v>8374998</v>
      </c>
      <c r="N70" s="417">
        <v>496282</v>
      </c>
      <c r="O70" s="502">
        <v>1236000</v>
      </c>
      <c r="P70" s="503">
        <v>46.926200000000001</v>
      </c>
      <c r="Q70" s="418">
        <v>37.083100000000002</v>
      </c>
      <c r="R70" s="504">
        <v>9.8430999999999997</v>
      </c>
      <c r="S70" s="505">
        <f t="shared" si="16"/>
        <v>0</v>
      </c>
      <c r="T70" s="492">
        <v>0</v>
      </c>
      <c r="U70" s="492">
        <v>0</v>
      </c>
      <c r="V70" s="492">
        <v>0</v>
      </c>
      <c r="W70" s="492">
        <f t="shared" ref="W70:W75" si="85">SUM(S70:V70)</f>
        <v>0</v>
      </c>
      <c r="X70" s="492">
        <v>0</v>
      </c>
      <c r="Y70" s="492">
        <v>0</v>
      </c>
      <c r="Z70" s="492">
        <f t="shared" ref="Z70:Z75" si="86">SUM(X70:Y70)</f>
        <v>0</v>
      </c>
      <c r="AA70" s="492">
        <f t="shared" ref="AA70:AA75" si="87">W70+Z70</f>
        <v>0</v>
      </c>
      <c r="AB70" s="321">
        <f t="shared" ref="AB70:AB75" si="88">ROUND((W70+X70)*33.8%,0)</f>
        <v>0</v>
      </c>
      <c r="AC70" s="179">
        <f t="shared" ref="AC70:AC75" si="89">ROUND(W70*2%,0)</f>
        <v>0</v>
      </c>
      <c r="AD70" s="492">
        <v>0</v>
      </c>
      <c r="AE70" s="492">
        <v>0</v>
      </c>
      <c r="AF70" s="492">
        <f t="shared" si="13"/>
        <v>0</v>
      </c>
      <c r="AG70" s="492">
        <f t="shared" si="14"/>
        <v>0</v>
      </c>
      <c r="AH70" s="507">
        <v>0</v>
      </c>
      <c r="AI70" s="507">
        <v>0</v>
      </c>
      <c r="AJ70" s="507">
        <v>0</v>
      </c>
      <c r="AK70" s="507">
        <v>0</v>
      </c>
      <c r="AL70" s="507">
        <v>0</v>
      </c>
      <c r="AM70" s="507">
        <v>0</v>
      </c>
      <c r="AN70" s="507">
        <v>0</v>
      </c>
      <c r="AO70" s="507">
        <f t="shared" ref="AO70:AO75" si="90">AH70+AJ70+AK70+AM70</f>
        <v>0</v>
      </c>
      <c r="AP70" s="507">
        <f t="shared" ref="AP70:AP75" si="91">AI70+AL70+AN70</f>
        <v>0</v>
      </c>
      <c r="AQ70" s="535">
        <f t="shared" si="15"/>
        <v>0</v>
      </c>
      <c r="AR70" s="536">
        <f t="shared" ref="AR70:AR75" si="92">I70+AG70</f>
        <v>35108409</v>
      </c>
      <c r="AS70" s="492">
        <f t="shared" ref="AS70:AS75" si="93">J70+W70</f>
        <v>24814101</v>
      </c>
      <c r="AT70" s="492">
        <f t="shared" ref="AT70:AT75" si="94">K70+Z70</f>
        <v>187028</v>
      </c>
      <c r="AU70" s="486">
        <f t="shared" ref="AU70:AU75" si="95">L70</f>
        <v>83028</v>
      </c>
      <c r="AV70" s="492">
        <f t="shared" ref="AV70:AW75" si="96">M70+AB70</f>
        <v>8374998</v>
      </c>
      <c r="AW70" s="492">
        <f t="shared" si="96"/>
        <v>496282</v>
      </c>
      <c r="AX70" s="492">
        <f t="shared" ref="AX70:AX75" si="97">O70+AF70</f>
        <v>1236000</v>
      </c>
      <c r="AY70" s="507">
        <f t="shared" ref="AY70:AY75" si="98">P70+AQ70</f>
        <v>46.926200000000001</v>
      </c>
      <c r="AZ70" s="507">
        <f t="shared" ref="AZ70:BA75" si="99">Q70+AO70</f>
        <v>37.083100000000002</v>
      </c>
      <c r="BA70" s="508">
        <f t="shared" si="99"/>
        <v>9.8430999999999997</v>
      </c>
    </row>
    <row r="71" spans="1:53" ht="12.95" customHeight="1" x14ac:dyDescent="0.25">
      <c r="A71" s="307">
        <v>14</v>
      </c>
      <c r="B71" s="557">
        <v>5457</v>
      </c>
      <c r="C71" s="557">
        <v>600099377</v>
      </c>
      <c r="D71" s="557">
        <v>855049</v>
      </c>
      <c r="E71" s="562" t="s">
        <v>783</v>
      </c>
      <c r="F71" s="557">
        <v>3113</v>
      </c>
      <c r="G71" s="534" t="s">
        <v>91</v>
      </c>
      <c r="H71" s="500" t="s">
        <v>82</v>
      </c>
      <c r="I71" s="501">
        <v>2622560</v>
      </c>
      <c r="J71" s="502">
        <v>1930825</v>
      </c>
      <c r="K71" s="502">
        <v>0</v>
      </c>
      <c r="L71" s="502">
        <v>0</v>
      </c>
      <c r="M71" s="417">
        <v>652618</v>
      </c>
      <c r="N71" s="417">
        <v>38617</v>
      </c>
      <c r="O71" s="502">
        <v>500</v>
      </c>
      <c r="P71" s="503">
        <v>4.92</v>
      </c>
      <c r="Q71" s="418">
        <v>4.92</v>
      </c>
      <c r="R71" s="504">
        <v>0</v>
      </c>
      <c r="S71" s="505">
        <f t="shared" si="16"/>
        <v>0</v>
      </c>
      <c r="T71" s="492">
        <v>0</v>
      </c>
      <c r="U71" s="492">
        <v>0</v>
      </c>
      <c r="V71" s="492">
        <v>0</v>
      </c>
      <c r="W71" s="492">
        <f t="shared" si="85"/>
        <v>0</v>
      </c>
      <c r="X71" s="492">
        <v>0</v>
      </c>
      <c r="Y71" s="492">
        <v>0</v>
      </c>
      <c r="Z71" s="492">
        <f t="shared" si="86"/>
        <v>0</v>
      </c>
      <c r="AA71" s="492">
        <f t="shared" si="87"/>
        <v>0</v>
      </c>
      <c r="AB71" s="321">
        <f t="shared" si="88"/>
        <v>0</v>
      </c>
      <c r="AC71" s="179">
        <f t="shared" si="89"/>
        <v>0</v>
      </c>
      <c r="AD71" s="492">
        <v>0</v>
      </c>
      <c r="AE71" s="492">
        <v>0</v>
      </c>
      <c r="AF71" s="492">
        <f t="shared" si="13"/>
        <v>0</v>
      </c>
      <c r="AG71" s="492">
        <f t="shared" si="14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 t="shared" si="90"/>
        <v>0</v>
      </c>
      <c r="AP71" s="507">
        <f t="shared" si="91"/>
        <v>0</v>
      </c>
      <c r="AQ71" s="535">
        <f t="shared" si="15"/>
        <v>0</v>
      </c>
      <c r="AR71" s="536">
        <f t="shared" si="92"/>
        <v>2622560</v>
      </c>
      <c r="AS71" s="492">
        <f t="shared" si="93"/>
        <v>1930825</v>
      </c>
      <c r="AT71" s="492">
        <f t="shared" si="94"/>
        <v>0</v>
      </c>
      <c r="AU71" s="486">
        <f t="shared" si="95"/>
        <v>0</v>
      </c>
      <c r="AV71" s="492">
        <f t="shared" si="96"/>
        <v>652618</v>
      </c>
      <c r="AW71" s="492">
        <f t="shared" si="96"/>
        <v>38617</v>
      </c>
      <c r="AX71" s="492">
        <f t="shared" si="97"/>
        <v>500</v>
      </c>
      <c r="AY71" s="507">
        <f t="shared" si="98"/>
        <v>4.92</v>
      </c>
      <c r="AZ71" s="507">
        <f t="shared" si="99"/>
        <v>4.92</v>
      </c>
      <c r="BA71" s="508">
        <f t="shared" si="99"/>
        <v>0</v>
      </c>
    </row>
    <row r="72" spans="1:53" ht="12.95" customHeight="1" x14ac:dyDescent="0.25">
      <c r="A72" s="307">
        <v>14</v>
      </c>
      <c r="B72" s="555">
        <v>5457</v>
      </c>
      <c r="C72" s="555">
        <v>600099377</v>
      </c>
      <c r="D72" s="555">
        <v>855049</v>
      </c>
      <c r="E72" s="556" t="s">
        <v>783</v>
      </c>
      <c r="F72" s="555">
        <v>3141</v>
      </c>
      <c r="G72" s="559" t="s">
        <v>88</v>
      </c>
      <c r="H72" s="500" t="s">
        <v>82</v>
      </c>
      <c r="I72" s="501">
        <v>1155824</v>
      </c>
      <c r="J72" s="502">
        <v>837411</v>
      </c>
      <c r="K72" s="502">
        <v>0</v>
      </c>
      <c r="L72" s="502">
        <v>0</v>
      </c>
      <c r="M72" s="417">
        <v>283045</v>
      </c>
      <c r="N72" s="417">
        <v>16748</v>
      </c>
      <c r="O72" s="502">
        <v>18620</v>
      </c>
      <c r="P72" s="503">
        <v>2.85</v>
      </c>
      <c r="Q72" s="418">
        <v>0</v>
      </c>
      <c r="R72" s="504">
        <v>2.85</v>
      </c>
      <c r="S72" s="505">
        <f t="shared" si="16"/>
        <v>0</v>
      </c>
      <c r="T72" s="492">
        <v>0</v>
      </c>
      <c r="U72" s="492">
        <v>4561</v>
      </c>
      <c r="V72" s="492">
        <v>0</v>
      </c>
      <c r="W72" s="492">
        <f t="shared" si="85"/>
        <v>4561</v>
      </c>
      <c r="X72" s="492">
        <v>0</v>
      </c>
      <c r="Y72" s="492">
        <v>0</v>
      </c>
      <c r="Z72" s="492">
        <f t="shared" si="86"/>
        <v>0</v>
      </c>
      <c r="AA72" s="492">
        <f t="shared" si="87"/>
        <v>4561</v>
      </c>
      <c r="AB72" s="321">
        <f t="shared" si="88"/>
        <v>1542</v>
      </c>
      <c r="AC72" s="179">
        <f t="shared" si="89"/>
        <v>91</v>
      </c>
      <c r="AD72" s="492">
        <v>0</v>
      </c>
      <c r="AE72" s="492">
        <v>0</v>
      </c>
      <c r="AF72" s="492">
        <f t="shared" si="13"/>
        <v>0</v>
      </c>
      <c r="AG72" s="492">
        <f t="shared" si="14"/>
        <v>6194</v>
      </c>
      <c r="AH72" s="507">
        <v>0</v>
      </c>
      <c r="AI72" s="507">
        <v>0</v>
      </c>
      <c r="AJ72" s="507">
        <v>0</v>
      </c>
      <c r="AK72" s="507">
        <v>0</v>
      </c>
      <c r="AL72" s="507">
        <v>0.01</v>
      </c>
      <c r="AM72" s="507">
        <v>0</v>
      </c>
      <c r="AN72" s="507">
        <v>0</v>
      </c>
      <c r="AO72" s="507">
        <f t="shared" si="90"/>
        <v>0</v>
      </c>
      <c r="AP72" s="507">
        <f t="shared" si="91"/>
        <v>0.01</v>
      </c>
      <c r="AQ72" s="535">
        <f t="shared" si="15"/>
        <v>0.01</v>
      </c>
      <c r="AR72" s="536">
        <f t="shared" si="92"/>
        <v>1162018</v>
      </c>
      <c r="AS72" s="492">
        <f t="shared" si="93"/>
        <v>841972</v>
      </c>
      <c r="AT72" s="492">
        <f t="shared" si="94"/>
        <v>0</v>
      </c>
      <c r="AU72" s="486">
        <f t="shared" si="95"/>
        <v>0</v>
      </c>
      <c r="AV72" s="492">
        <f t="shared" si="96"/>
        <v>284587</v>
      </c>
      <c r="AW72" s="492">
        <f t="shared" si="96"/>
        <v>16839</v>
      </c>
      <c r="AX72" s="492">
        <f t="shared" si="97"/>
        <v>18620</v>
      </c>
      <c r="AY72" s="507">
        <f t="shared" si="98"/>
        <v>2.86</v>
      </c>
      <c r="AZ72" s="507">
        <f t="shared" si="99"/>
        <v>0</v>
      </c>
      <c r="BA72" s="508">
        <f t="shared" si="99"/>
        <v>2.86</v>
      </c>
    </row>
    <row r="73" spans="1:53" ht="12.95" customHeight="1" x14ac:dyDescent="0.25">
      <c r="A73" s="307">
        <v>14</v>
      </c>
      <c r="B73" s="557">
        <v>5457</v>
      </c>
      <c r="C73" s="557">
        <v>600099377</v>
      </c>
      <c r="D73" s="557">
        <v>855049</v>
      </c>
      <c r="E73" s="558" t="s">
        <v>783</v>
      </c>
      <c r="F73" s="557">
        <v>3143</v>
      </c>
      <c r="G73" s="534" t="s">
        <v>149</v>
      </c>
      <c r="H73" s="500" t="s">
        <v>86</v>
      </c>
      <c r="I73" s="501">
        <v>3043021</v>
      </c>
      <c r="J73" s="502">
        <v>2240811</v>
      </c>
      <c r="K73" s="502">
        <v>0</v>
      </c>
      <c r="L73" s="502">
        <v>0</v>
      </c>
      <c r="M73" s="417">
        <v>757394</v>
      </c>
      <c r="N73" s="417">
        <v>44816</v>
      </c>
      <c r="O73" s="502">
        <v>0</v>
      </c>
      <c r="P73" s="503">
        <v>4.8882000000000003</v>
      </c>
      <c r="Q73" s="418">
        <v>4.8882000000000003</v>
      </c>
      <c r="R73" s="504">
        <v>0</v>
      </c>
      <c r="S73" s="505">
        <f t="shared" si="16"/>
        <v>0</v>
      </c>
      <c r="T73" s="492">
        <v>0</v>
      </c>
      <c r="U73" s="492">
        <v>0</v>
      </c>
      <c r="V73" s="492">
        <v>0</v>
      </c>
      <c r="W73" s="492">
        <f t="shared" si="85"/>
        <v>0</v>
      </c>
      <c r="X73" s="492">
        <v>0</v>
      </c>
      <c r="Y73" s="492">
        <v>0</v>
      </c>
      <c r="Z73" s="492">
        <f t="shared" si="86"/>
        <v>0</v>
      </c>
      <c r="AA73" s="492">
        <f t="shared" si="87"/>
        <v>0</v>
      </c>
      <c r="AB73" s="321">
        <f t="shared" si="88"/>
        <v>0</v>
      </c>
      <c r="AC73" s="179">
        <f t="shared" si="89"/>
        <v>0</v>
      </c>
      <c r="AD73" s="492">
        <v>0</v>
      </c>
      <c r="AE73" s="492">
        <v>0</v>
      </c>
      <c r="AF73" s="492">
        <f t="shared" si="13"/>
        <v>0</v>
      </c>
      <c r="AG73" s="492">
        <f t="shared" si="14"/>
        <v>0</v>
      </c>
      <c r="AH73" s="507">
        <v>0</v>
      </c>
      <c r="AI73" s="507">
        <v>0</v>
      </c>
      <c r="AJ73" s="507">
        <v>0</v>
      </c>
      <c r="AK73" s="507">
        <v>0</v>
      </c>
      <c r="AL73" s="507">
        <v>0</v>
      </c>
      <c r="AM73" s="507">
        <v>0</v>
      </c>
      <c r="AN73" s="507">
        <v>0</v>
      </c>
      <c r="AO73" s="507">
        <f t="shared" si="90"/>
        <v>0</v>
      </c>
      <c r="AP73" s="507">
        <f t="shared" si="91"/>
        <v>0</v>
      </c>
      <c r="AQ73" s="535">
        <f t="shared" si="15"/>
        <v>0</v>
      </c>
      <c r="AR73" s="536">
        <f t="shared" si="92"/>
        <v>3043021</v>
      </c>
      <c r="AS73" s="492">
        <f t="shared" si="93"/>
        <v>2240811</v>
      </c>
      <c r="AT73" s="492">
        <f t="shared" si="94"/>
        <v>0</v>
      </c>
      <c r="AU73" s="486">
        <f t="shared" si="95"/>
        <v>0</v>
      </c>
      <c r="AV73" s="492">
        <f t="shared" si="96"/>
        <v>757394</v>
      </c>
      <c r="AW73" s="492">
        <f t="shared" si="96"/>
        <v>44816</v>
      </c>
      <c r="AX73" s="492">
        <f t="shared" si="97"/>
        <v>0</v>
      </c>
      <c r="AY73" s="507">
        <f t="shared" si="98"/>
        <v>4.8882000000000003</v>
      </c>
      <c r="AZ73" s="507">
        <f t="shared" si="99"/>
        <v>4.8882000000000003</v>
      </c>
      <c r="BA73" s="508">
        <f t="shared" si="99"/>
        <v>0</v>
      </c>
    </row>
    <row r="74" spans="1:53" ht="12.95" customHeight="1" x14ac:dyDescent="0.25">
      <c r="A74" s="307">
        <v>14</v>
      </c>
      <c r="B74" s="557">
        <v>5457</v>
      </c>
      <c r="C74" s="557">
        <v>600099377</v>
      </c>
      <c r="D74" s="557">
        <v>855049</v>
      </c>
      <c r="E74" s="558" t="s">
        <v>783</v>
      </c>
      <c r="F74" s="557">
        <v>3143</v>
      </c>
      <c r="G74" s="534" t="s">
        <v>150</v>
      </c>
      <c r="H74" s="500" t="s">
        <v>82</v>
      </c>
      <c r="I74" s="501">
        <v>101119</v>
      </c>
      <c r="J74" s="502">
        <v>71280</v>
      </c>
      <c r="K74" s="502">
        <v>0</v>
      </c>
      <c r="L74" s="502">
        <v>0</v>
      </c>
      <c r="M74" s="417">
        <v>24093</v>
      </c>
      <c r="N74" s="417">
        <v>1426</v>
      </c>
      <c r="O74" s="502">
        <v>4320</v>
      </c>
      <c r="P74" s="503">
        <v>0.3</v>
      </c>
      <c r="Q74" s="418">
        <v>0</v>
      </c>
      <c r="R74" s="504">
        <v>0.3</v>
      </c>
      <c r="S74" s="505">
        <f t="shared" si="16"/>
        <v>0</v>
      </c>
      <c r="T74" s="492">
        <v>0</v>
      </c>
      <c r="U74" s="492">
        <v>0</v>
      </c>
      <c r="V74" s="492">
        <v>0</v>
      </c>
      <c r="W74" s="492">
        <f t="shared" si="85"/>
        <v>0</v>
      </c>
      <c r="X74" s="492">
        <v>0</v>
      </c>
      <c r="Y74" s="492">
        <v>0</v>
      </c>
      <c r="Z74" s="492">
        <f t="shared" si="86"/>
        <v>0</v>
      </c>
      <c r="AA74" s="492">
        <f t="shared" si="87"/>
        <v>0</v>
      </c>
      <c r="AB74" s="321">
        <f t="shared" si="88"/>
        <v>0</v>
      </c>
      <c r="AC74" s="179">
        <f t="shared" si="89"/>
        <v>0</v>
      </c>
      <c r="AD74" s="492">
        <v>0</v>
      </c>
      <c r="AE74" s="492">
        <v>0</v>
      </c>
      <c r="AF74" s="492">
        <f t="shared" si="13"/>
        <v>0</v>
      </c>
      <c r="AG74" s="492">
        <f t="shared" si="14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 t="shared" si="90"/>
        <v>0</v>
      </c>
      <c r="AP74" s="507">
        <f t="shared" si="91"/>
        <v>0</v>
      </c>
      <c r="AQ74" s="535">
        <f t="shared" si="15"/>
        <v>0</v>
      </c>
      <c r="AR74" s="536">
        <f t="shared" si="92"/>
        <v>101119</v>
      </c>
      <c r="AS74" s="492">
        <f t="shared" si="93"/>
        <v>71280</v>
      </c>
      <c r="AT74" s="492">
        <f t="shared" si="94"/>
        <v>0</v>
      </c>
      <c r="AU74" s="486">
        <f t="shared" si="95"/>
        <v>0</v>
      </c>
      <c r="AV74" s="492">
        <f t="shared" si="96"/>
        <v>24093</v>
      </c>
      <c r="AW74" s="492">
        <f t="shared" si="96"/>
        <v>1426</v>
      </c>
      <c r="AX74" s="492">
        <f t="shared" si="97"/>
        <v>4320</v>
      </c>
      <c r="AY74" s="507">
        <f t="shared" si="98"/>
        <v>0.3</v>
      </c>
      <c r="AZ74" s="507">
        <f t="shared" si="99"/>
        <v>0</v>
      </c>
      <c r="BA74" s="508">
        <f t="shared" si="99"/>
        <v>0.3</v>
      </c>
    </row>
    <row r="75" spans="1:53" ht="12.95" customHeight="1" x14ac:dyDescent="0.25">
      <c r="A75" s="307">
        <v>14</v>
      </c>
      <c r="B75" s="557">
        <v>5457</v>
      </c>
      <c r="C75" s="557">
        <v>600099377</v>
      </c>
      <c r="D75" s="557">
        <v>855049</v>
      </c>
      <c r="E75" s="562" t="s">
        <v>783</v>
      </c>
      <c r="F75" s="557">
        <v>3143</v>
      </c>
      <c r="G75" s="534" t="s">
        <v>168</v>
      </c>
      <c r="H75" s="500" t="s">
        <v>82</v>
      </c>
      <c r="I75" s="501">
        <v>583196</v>
      </c>
      <c r="J75" s="502">
        <v>426801</v>
      </c>
      <c r="K75" s="502">
        <v>0</v>
      </c>
      <c r="L75" s="502">
        <v>0</v>
      </c>
      <c r="M75" s="417">
        <v>144259</v>
      </c>
      <c r="N75" s="417">
        <v>8536</v>
      </c>
      <c r="O75" s="502">
        <v>3600</v>
      </c>
      <c r="P75" s="503">
        <v>1.04</v>
      </c>
      <c r="Q75" s="418">
        <v>0.79</v>
      </c>
      <c r="R75" s="504">
        <v>0.25</v>
      </c>
      <c r="S75" s="505">
        <f t="shared" si="16"/>
        <v>0</v>
      </c>
      <c r="T75" s="492">
        <v>0</v>
      </c>
      <c r="U75" s="492">
        <v>0</v>
      </c>
      <c r="V75" s="492">
        <v>0</v>
      </c>
      <c r="W75" s="492">
        <f t="shared" si="85"/>
        <v>0</v>
      </c>
      <c r="X75" s="492">
        <v>0</v>
      </c>
      <c r="Y75" s="492">
        <v>0</v>
      </c>
      <c r="Z75" s="492">
        <f t="shared" si="86"/>
        <v>0</v>
      </c>
      <c r="AA75" s="492">
        <f t="shared" si="87"/>
        <v>0</v>
      </c>
      <c r="AB75" s="321">
        <f t="shared" si="88"/>
        <v>0</v>
      </c>
      <c r="AC75" s="179">
        <f t="shared" si="89"/>
        <v>0</v>
      </c>
      <c r="AD75" s="492">
        <v>0</v>
      </c>
      <c r="AE75" s="492">
        <v>0</v>
      </c>
      <c r="AF75" s="492">
        <f t="shared" si="13"/>
        <v>0</v>
      </c>
      <c r="AG75" s="492">
        <f t="shared" si="14"/>
        <v>0</v>
      </c>
      <c r="AH75" s="507">
        <v>0</v>
      </c>
      <c r="AI75" s="507">
        <v>0</v>
      </c>
      <c r="AJ75" s="507">
        <v>0</v>
      </c>
      <c r="AK75" s="507">
        <v>0</v>
      </c>
      <c r="AL75" s="507">
        <v>0</v>
      </c>
      <c r="AM75" s="507">
        <v>0</v>
      </c>
      <c r="AN75" s="507">
        <v>0</v>
      </c>
      <c r="AO75" s="507">
        <f t="shared" si="90"/>
        <v>0</v>
      </c>
      <c r="AP75" s="507">
        <f t="shared" si="91"/>
        <v>0</v>
      </c>
      <c r="AQ75" s="535">
        <f t="shared" si="15"/>
        <v>0</v>
      </c>
      <c r="AR75" s="536">
        <f t="shared" si="92"/>
        <v>583196</v>
      </c>
      <c r="AS75" s="492">
        <f t="shared" si="93"/>
        <v>426801</v>
      </c>
      <c r="AT75" s="492">
        <f t="shared" si="94"/>
        <v>0</v>
      </c>
      <c r="AU75" s="486">
        <f t="shared" si="95"/>
        <v>0</v>
      </c>
      <c r="AV75" s="492">
        <f t="shared" si="96"/>
        <v>144259</v>
      </c>
      <c r="AW75" s="492">
        <f t="shared" si="96"/>
        <v>8536</v>
      </c>
      <c r="AX75" s="492">
        <f t="shared" si="97"/>
        <v>3600</v>
      </c>
      <c r="AY75" s="507">
        <f t="shared" si="98"/>
        <v>1.04</v>
      </c>
      <c r="AZ75" s="507">
        <f t="shared" si="99"/>
        <v>0.79</v>
      </c>
      <c r="BA75" s="508">
        <f t="shared" si="99"/>
        <v>0.25</v>
      </c>
    </row>
    <row r="76" spans="1:53" ht="12.95" customHeight="1" x14ac:dyDescent="0.25">
      <c r="A76" s="308">
        <v>14</v>
      </c>
      <c r="B76" s="135">
        <v>5457</v>
      </c>
      <c r="C76" s="135">
        <v>600099377</v>
      </c>
      <c r="D76" s="135">
        <v>855049</v>
      </c>
      <c r="E76" s="560" t="s">
        <v>784</v>
      </c>
      <c r="F76" s="135"/>
      <c r="G76" s="570"/>
      <c r="H76" s="381"/>
      <c r="I76" s="129">
        <v>42614129</v>
      </c>
      <c r="J76" s="240">
        <v>30321229</v>
      </c>
      <c r="K76" s="240">
        <v>187028</v>
      </c>
      <c r="L76" s="240">
        <v>83028</v>
      </c>
      <c r="M76" s="240">
        <v>10236407</v>
      </c>
      <c r="N76" s="240">
        <v>606425</v>
      </c>
      <c r="O76" s="240">
        <v>1263040</v>
      </c>
      <c r="P76" s="384">
        <v>60.924399999999999</v>
      </c>
      <c r="Q76" s="384">
        <v>47.6813</v>
      </c>
      <c r="R76" s="400">
        <v>13.2431</v>
      </c>
      <c r="S76" s="240">
        <f t="shared" ref="S76:BA76" si="100">SUM(S70:S75)</f>
        <v>0</v>
      </c>
      <c r="T76" s="168">
        <f t="shared" si="100"/>
        <v>0</v>
      </c>
      <c r="U76" s="168">
        <f t="shared" si="100"/>
        <v>4561</v>
      </c>
      <c r="V76" s="168">
        <f t="shared" si="100"/>
        <v>0</v>
      </c>
      <c r="W76" s="168">
        <f t="shared" si="100"/>
        <v>4561</v>
      </c>
      <c r="X76" s="168">
        <f t="shared" si="100"/>
        <v>0</v>
      </c>
      <c r="Y76" s="168">
        <f t="shared" si="100"/>
        <v>0</v>
      </c>
      <c r="Z76" s="168">
        <f t="shared" si="100"/>
        <v>0</v>
      </c>
      <c r="AA76" s="168">
        <f t="shared" si="100"/>
        <v>4561</v>
      </c>
      <c r="AB76" s="168">
        <f t="shared" si="100"/>
        <v>1542</v>
      </c>
      <c r="AC76" s="168">
        <f t="shared" si="100"/>
        <v>91</v>
      </c>
      <c r="AD76" s="168">
        <f t="shared" si="100"/>
        <v>0</v>
      </c>
      <c r="AE76" s="168">
        <f t="shared" si="100"/>
        <v>0</v>
      </c>
      <c r="AF76" s="168">
        <f t="shared" si="100"/>
        <v>0</v>
      </c>
      <c r="AG76" s="168">
        <f t="shared" si="100"/>
        <v>6194</v>
      </c>
      <c r="AH76" s="316">
        <f t="shared" si="100"/>
        <v>0</v>
      </c>
      <c r="AI76" s="316">
        <f t="shared" si="100"/>
        <v>0</v>
      </c>
      <c r="AJ76" s="316">
        <f t="shared" si="100"/>
        <v>0</v>
      </c>
      <c r="AK76" s="316">
        <f t="shared" si="100"/>
        <v>0</v>
      </c>
      <c r="AL76" s="316">
        <f t="shared" si="100"/>
        <v>0.01</v>
      </c>
      <c r="AM76" s="316">
        <f t="shared" si="100"/>
        <v>0</v>
      </c>
      <c r="AN76" s="316">
        <f t="shared" si="100"/>
        <v>0</v>
      </c>
      <c r="AO76" s="316">
        <f t="shared" si="100"/>
        <v>0</v>
      </c>
      <c r="AP76" s="316">
        <f t="shared" si="100"/>
        <v>0.01</v>
      </c>
      <c r="AQ76" s="393">
        <f t="shared" si="100"/>
        <v>0.01</v>
      </c>
      <c r="AR76" s="129">
        <f t="shared" si="100"/>
        <v>42620323</v>
      </c>
      <c r="AS76" s="168">
        <f t="shared" si="100"/>
        <v>30325790</v>
      </c>
      <c r="AT76" s="168">
        <f t="shared" si="100"/>
        <v>187028</v>
      </c>
      <c r="AU76" s="168">
        <f t="shared" si="100"/>
        <v>83028</v>
      </c>
      <c r="AV76" s="168">
        <f t="shared" si="100"/>
        <v>10237949</v>
      </c>
      <c r="AW76" s="168">
        <f t="shared" si="100"/>
        <v>606516</v>
      </c>
      <c r="AX76" s="168">
        <f t="shared" si="100"/>
        <v>1263040</v>
      </c>
      <c r="AY76" s="316">
        <f t="shared" si="100"/>
        <v>60.934399999999997</v>
      </c>
      <c r="AZ76" s="316">
        <f t="shared" si="100"/>
        <v>47.6813</v>
      </c>
      <c r="BA76" s="317">
        <f t="shared" si="100"/>
        <v>13.2531</v>
      </c>
    </row>
    <row r="77" spans="1:53" ht="12.95" customHeight="1" x14ac:dyDescent="0.25">
      <c r="A77" s="307">
        <v>15</v>
      </c>
      <c r="B77" s="557">
        <v>5459</v>
      </c>
      <c r="C77" s="557">
        <v>600099415</v>
      </c>
      <c r="D77" s="557">
        <v>70946086</v>
      </c>
      <c r="E77" s="558" t="s">
        <v>785</v>
      </c>
      <c r="F77" s="557">
        <v>3231</v>
      </c>
      <c r="G77" s="558" t="s">
        <v>785</v>
      </c>
      <c r="H77" s="500" t="s">
        <v>86</v>
      </c>
      <c r="I77" s="501">
        <v>20040698</v>
      </c>
      <c r="J77" s="502">
        <v>14707959</v>
      </c>
      <c r="K77" s="502">
        <v>0</v>
      </c>
      <c r="L77" s="502">
        <v>0</v>
      </c>
      <c r="M77" s="417">
        <v>4971290</v>
      </c>
      <c r="N77" s="417">
        <v>294159</v>
      </c>
      <c r="O77" s="502">
        <v>67290</v>
      </c>
      <c r="P77" s="503">
        <v>28.902799999999999</v>
      </c>
      <c r="Q77" s="418">
        <v>25.6968</v>
      </c>
      <c r="R77" s="504">
        <v>3.206</v>
      </c>
      <c r="S77" s="505">
        <f t="shared" si="16"/>
        <v>0</v>
      </c>
      <c r="T77" s="492">
        <v>0</v>
      </c>
      <c r="U77" s="492">
        <v>0</v>
      </c>
      <c r="V77" s="492">
        <v>0</v>
      </c>
      <c r="W77" s="492">
        <f>SUM(S77:V77)</f>
        <v>0</v>
      </c>
      <c r="X77" s="492">
        <v>0</v>
      </c>
      <c r="Y77" s="492">
        <v>0</v>
      </c>
      <c r="Z77" s="492">
        <f>SUM(X77:Y77)</f>
        <v>0</v>
      </c>
      <c r="AA77" s="492">
        <f>W77+Z77</f>
        <v>0</v>
      </c>
      <c r="AB77" s="321">
        <f>ROUND((W77+X77)*33.8%,0)</f>
        <v>0</v>
      </c>
      <c r="AC77" s="179">
        <f>ROUND(W77*2%,0)</f>
        <v>0</v>
      </c>
      <c r="AD77" s="492">
        <v>0</v>
      </c>
      <c r="AE77" s="492">
        <v>0</v>
      </c>
      <c r="AF77" s="492">
        <f t="shared" si="13"/>
        <v>0</v>
      </c>
      <c r="AG77" s="492">
        <f t="shared" si="14"/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>AH77+AJ77+AK77+AM77</f>
        <v>0</v>
      </c>
      <c r="AP77" s="507">
        <f>AI77+AL77+AN77</f>
        <v>0</v>
      </c>
      <c r="AQ77" s="535">
        <f t="shared" si="15"/>
        <v>0</v>
      </c>
      <c r="AR77" s="536">
        <f>I77+AG77</f>
        <v>20040698</v>
      </c>
      <c r="AS77" s="492">
        <f>J77+W77</f>
        <v>14707959</v>
      </c>
      <c r="AT77" s="492">
        <f>K77+Z77</f>
        <v>0</v>
      </c>
      <c r="AU77" s="486">
        <f>L77</f>
        <v>0</v>
      </c>
      <c r="AV77" s="492">
        <f>M77+AB77</f>
        <v>4971290</v>
      </c>
      <c r="AW77" s="492">
        <f>N77+AC77</f>
        <v>294159</v>
      </c>
      <c r="AX77" s="492">
        <f>O77+AF77</f>
        <v>67290</v>
      </c>
      <c r="AY77" s="507">
        <f>P77+AQ77</f>
        <v>28.902799999999999</v>
      </c>
      <c r="AZ77" s="507">
        <f>Q77+AO77</f>
        <v>25.6968</v>
      </c>
      <c r="BA77" s="508">
        <f>R77+AP77</f>
        <v>3.206</v>
      </c>
    </row>
    <row r="78" spans="1:53" ht="12.95" customHeight="1" x14ac:dyDescent="0.25">
      <c r="A78" s="308">
        <v>15</v>
      </c>
      <c r="B78" s="128">
        <v>5459</v>
      </c>
      <c r="C78" s="128">
        <v>600099415</v>
      </c>
      <c r="D78" s="128">
        <v>70946086</v>
      </c>
      <c r="E78" s="560" t="s">
        <v>786</v>
      </c>
      <c r="F78" s="128"/>
      <c r="G78" s="560"/>
      <c r="H78" s="377"/>
      <c r="I78" s="130">
        <v>20040698</v>
      </c>
      <c r="J78" s="141">
        <v>14707959</v>
      </c>
      <c r="K78" s="141">
        <v>0</v>
      </c>
      <c r="L78" s="141">
        <v>0</v>
      </c>
      <c r="M78" s="141">
        <v>4971290</v>
      </c>
      <c r="N78" s="141">
        <v>294159</v>
      </c>
      <c r="O78" s="141">
        <v>67290</v>
      </c>
      <c r="P78" s="385">
        <v>28.902799999999999</v>
      </c>
      <c r="Q78" s="385">
        <v>25.6968</v>
      </c>
      <c r="R78" s="401">
        <v>3.206</v>
      </c>
      <c r="S78" s="141">
        <f t="shared" ref="S78:BA78" si="101">SUM(S77)</f>
        <v>0</v>
      </c>
      <c r="T78" s="87">
        <f t="shared" si="101"/>
        <v>0</v>
      </c>
      <c r="U78" s="87">
        <f t="shared" si="101"/>
        <v>0</v>
      </c>
      <c r="V78" s="87">
        <f t="shared" si="101"/>
        <v>0</v>
      </c>
      <c r="W78" s="87">
        <f t="shared" si="101"/>
        <v>0</v>
      </c>
      <c r="X78" s="87">
        <f t="shared" si="101"/>
        <v>0</v>
      </c>
      <c r="Y78" s="87">
        <f t="shared" si="101"/>
        <v>0</v>
      </c>
      <c r="Z78" s="87">
        <f t="shared" si="101"/>
        <v>0</v>
      </c>
      <c r="AA78" s="87">
        <f t="shared" si="101"/>
        <v>0</v>
      </c>
      <c r="AB78" s="87">
        <f t="shared" si="101"/>
        <v>0</v>
      </c>
      <c r="AC78" s="87">
        <f t="shared" si="101"/>
        <v>0</v>
      </c>
      <c r="AD78" s="87">
        <f t="shared" si="101"/>
        <v>0</v>
      </c>
      <c r="AE78" s="87">
        <f t="shared" si="101"/>
        <v>0</v>
      </c>
      <c r="AF78" s="87">
        <f t="shared" si="101"/>
        <v>0</v>
      </c>
      <c r="AG78" s="87">
        <f t="shared" si="101"/>
        <v>0</v>
      </c>
      <c r="AH78" s="88">
        <f t="shared" si="101"/>
        <v>0</v>
      </c>
      <c r="AI78" s="88">
        <f t="shared" si="101"/>
        <v>0</v>
      </c>
      <c r="AJ78" s="88">
        <f t="shared" si="101"/>
        <v>0</v>
      </c>
      <c r="AK78" s="88">
        <f t="shared" si="101"/>
        <v>0</v>
      </c>
      <c r="AL78" s="88">
        <f t="shared" si="101"/>
        <v>0</v>
      </c>
      <c r="AM78" s="88">
        <f t="shared" si="101"/>
        <v>0</v>
      </c>
      <c r="AN78" s="88">
        <f t="shared" si="101"/>
        <v>0</v>
      </c>
      <c r="AO78" s="88">
        <f t="shared" si="101"/>
        <v>0</v>
      </c>
      <c r="AP78" s="88">
        <f t="shared" si="101"/>
        <v>0</v>
      </c>
      <c r="AQ78" s="394">
        <f t="shared" si="101"/>
        <v>0</v>
      </c>
      <c r="AR78" s="130">
        <f t="shared" si="101"/>
        <v>20040698</v>
      </c>
      <c r="AS78" s="87">
        <f t="shared" si="101"/>
        <v>14707959</v>
      </c>
      <c r="AT78" s="87">
        <f t="shared" si="101"/>
        <v>0</v>
      </c>
      <c r="AU78" s="87">
        <f t="shared" si="101"/>
        <v>0</v>
      </c>
      <c r="AV78" s="87">
        <f t="shared" si="101"/>
        <v>4971290</v>
      </c>
      <c r="AW78" s="87">
        <f t="shared" si="101"/>
        <v>294159</v>
      </c>
      <c r="AX78" s="87">
        <f t="shared" si="101"/>
        <v>67290</v>
      </c>
      <c r="AY78" s="88">
        <f t="shared" si="101"/>
        <v>28.902799999999999</v>
      </c>
      <c r="AZ78" s="88">
        <f t="shared" si="101"/>
        <v>25.6968</v>
      </c>
      <c r="BA78" s="276">
        <f t="shared" si="101"/>
        <v>3.206</v>
      </c>
    </row>
    <row r="79" spans="1:53" ht="12.95" customHeight="1" x14ac:dyDescent="0.25">
      <c r="A79" s="307">
        <v>16</v>
      </c>
      <c r="B79" s="561">
        <v>5482</v>
      </c>
      <c r="C79" s="561">
        <v>600098982</v>
      </c>
      <c r="D79" s="561">
        <v>71006923</v>
      </c>
      <c r="E79" s="558" t="s">
        <v>787</v>
      </c>
      <c r="F79" s="557">
        <v>3111</v>
      </c>
      <c r="G79" s="559" t="s">
        <v>586</v>
      </c>
      <c r="H79" s="500" t="s">
        <v>86</v>
      </c>
      <c r="I79" s="501">
        <v>1519818</v>
      </c>
      <c r="J79" s="502">
        <v>1104726</v>
      </c>
      <c r="K79" s="502">
        <v>0</v>
      </c>
      <c r="L79" s="502">
        <v>0</v>
      </c>
      <c r="M79" s="417">
        <v>373397</v>
      </c>
      <c r="N79" s="417">
        <v>22095</v>
      </c>
      <c r="O79" s="502">
        <v>19600</v>
      </c>
      <c r="P79" s="503">
        <v>2.4464000000000001</v>
      </c>
      <c r="Q79" s="418">
        <v>1.9355</v>
      </c>
      <c r="R79" s="504">
        <v>0.51090000000000002</v>
      </c>
      <c r="S79" s="505">
        <f t="shared" si="16"/>
        <v>0</v>
      </c>
      <c r="T79" s="492">
        <v>0</v>
      </c>
      <c r="U79" s="492">
        <v>0</v>
      </c>
      <c r="V79" s="492">
        <v>0</v>
      </c>
      <c r="W79" s="492">
        <f t="shared" ref="W79:W84" si="102">SUM(S79:V79)</f>
        <v>0</v>
      </c>
      <c r="X79" s="492">
        <v>0</v>
      </c>
      <c r="Y79" s="492">
        <v>0</v>
      </c>
      <c r="Z79" s="492">
        <f t="shared" ref="Z79:Z84" si="103">SUM(X79:Y79)</f>
        <v>0</v>
      </c>
      <c r="AA79" s="492">
        <f t="shared" ref="AA79:AA84" si="104">W79+Z79</f>
        <v>0</v>
      </c>
      <c r="AB79" s="321">
        <f t="shared" ref="AB79:AB84" si="105">ROUND((W79+X79)*33.8%,0)</f>
        <v>0</v>
      </c>
      <c r="AC79" s="179">
        <f t="shared" ref="AC79:AC84" si="106">ROUND(W79*2%,0)</f>
        <v>0</v>
      </c>
      <c r="AD79" s="492">
        <v>0</v>
      </c>
      <c r="AE79" s="492">
        <v>0</v>
      </c>
      <c r="AF79" s="492">
        <f t="shared" ref="AF79:AF142" si="107">SUM(AD79:AE79)</f>
        <v>0</v>
      </c>
      <c r="AG79" s="492">
        <f t="shared" ref="AG79:AG142" si="108">AA79+AB79+AC79+AF79</f>
        <v>0</v>
      </c>
      <c r="AH79" s="507">
        <v>0</v>
      </c>
      <c r="AI79" s="507">
        <v>0</v>
      </c>
      <c r="AJ79" s="507">
        <v>0</v>
      </c>
      <c r="AK79" s="507">
        <v>0</v>
      </c>
      <c r="AL79" s="507">
        <v>0</v>
      </c>
      <c r="AM79" s="507">
        <v>0</v>
      </c>
      <c r="AN79" s="507">
        <v>0</v>
      </c>
      <c r="AO79" s="507">
        <f t="shared" ref="AO79:AO84" si="109">AH79+AJ79+AK79+AM79</f>
        <v>0</v>
      </c>
      <c r="AP79" s="507">
        <f t="shared" ref="AP79:AP84" si="110">AI79+AL79+AN79</f>
        <v>0</v>
      </c>
      <c r="AQ79" s="535">
        <f t="shared" ref="AQ79:AQ142" si="111">SUM(AO79:AP79)</f>
        <v>0</v>
      </c>
      <c r="AR79" s="536">
        <f t="shared" ref="AR79:AR84" si="112">I79+AG79</f>
        <v>1519818</v>
      </c>
      <c r="AS79" s="492">
        <f t="shared" ref="AS79:AS84" si="113">J79+W79</f>
        <v>1104726</v>
      </c>
      <c r="AT79" s="492">
        <f t="shared" ref="AT79:AT84" si="114">K79+Z79</f>
        <v>0</v>
      </c>
      <c r="AU79" s="486">
        <f t="shared" ref="AU79:AU84" si="115">L79</f>
        <v>0</v>
      </c>
      <c r="AV79" s="492">
        <f t="shared" ref="AV79:AW84" si="116">M79+AB79</f>
        <v>373397</v>
      </c>
      <c r="AW79" s="492">
        <f t="shared" si="116"/>
        <v>22095</v>
      </c>
      <c r="AX79" s="492">
        <f t="shared" ref="AX79:AX84" si="117">O79+AF79</f>
        <v>19600</v>
      </c>
      <c r="AY79" s="507">
        <f t="shared" ref="AY79:AY84" si="118">P79+AQ79</f>
        <v>2.4464000000000001</v>
      </c>
      <c r="AZ79" s="507">
        <f t="shared" ref="AZ79:BA84" si="119">Q79+AO79</f>
        <v>1.9355</v>
      </c>
      <c r="BA79" s="508">
        <f t="shared" si="119"/>
        <v>0.51090000000000002</v>
      </c>
    </row>
    <row r="80" spans="1:53" ht="12.95" customHeight="1" x14ac:dyDescent="0.25">
      <c r="A80" s="307">
        <v>16</v>
      </c>
      <c r="B80" s="557">
        <v>5482</v>
      </c>
      <c r="C80" s="557">
        <v>600098982</v>
      </c>
      <c r="D80" s="557">
        <v>71006923</v>
      </c>
      <c r="E80" s="558" t="s">
        <v>787</v>
      </c>
      <c r="F80" s="557">
        <v>3117</v>
      </c>
      <c r="G80" s="558" t="s">
        <v>284</v>
      </c>
      <c r="H80" s="500" t="s">
        <v>86</v>
      </c>
      <c r="I80" s="501">
        <v>3680521</v>
      </c>
      <c r="J80" s="502">
        <v>2619845</v>
      </c>
      <c r="K80" s="502">
        <v>5772</v>
      </c>
      <c r="L80" s="502">
        <v>5772</v>
      </c>
      <c r="M80" s="417">
        <v>885508</v>
      </c>
      <c r="N80" s="417">
        <v>52396</v>
      </c>
      <c r="O80" s="502">
        <v>117000</v>
      </c>
      <c r="P80" s="503">
        <v>4.9872000000000005</v>
      </c>
      <c r="Q80" s="418">
        <v>3.3572000000000002</v>
      </c>
      <c r="R80" s="504">
        <v>1.6300000000000001</v>
      </c>
      <c r="S80" s="505">
        <f t="shared" ref="S80:S84" si="120">X80*-1</f>
        <v>0</v>
      </c>
      <c r="T80" s="492">
        <v>0</v>
      </c>
      <c r="U80" s="492">
        <v>0</v>
      </c>
      <c r="V80" s="492">
        <v>0</v>
      </c>
      <c r="W80" s="492">
        <f t="shared" si="102"/>
        <v>0</v>
      </c>
      <c r="X80" s="492">
        <v>0</v>
      </c>
      <c r="Y80" s="492">
        <v>0</v>
      </c>
      <c r="Z80" s="492">
        <f t="shared" si="103"/>
        <v>0</v>
      </c>
      <c r="AA80" s="492">
        <f t="shared" si="104"/>
        <v>0</v>
      </c>
      <c r="AB80" s="321">
        <f t="shared" si="105"/>
        <v>0</v>
      </c>
      <c r="AC80" s="179">
        <f t="shared" si="106"/>
        <v>0</v>
      </c>
      <c r="AD80" s="492">
        <v>0</v>
      </c>
      <c r="AE80" s="492">
        <v>0</v>
      </c>
      <c r="AF80" s="492">
        <f t="shared" si="107"/>
        <v>0</v>
      </c>
      <c r="AG80" s="492">
        <f t="shared" si="108"/>
        <v>0</v>
      </c>
      <c r="AH80" s="507">
        <v>0</v>
      </c>
      <c r="AI80" s="507">
        <v>0</v>
      </c>
      <c r="AJ80" s="507">
        <v>0</v>
      </c>
      <c r="AK80" s="507">
        <v>0</v>
      </c>
      <c r="AL80" s="507">
        <v>0</v>
      </c>
      <c r="AM80" s="507">
        <v>0</v>
      </c>
      <c r="AN80" s="507">
        <v>0</v>
      </c>
      <c r="AO80" s="507">
        <f t="shared" si="109"/>
        <v>0</v>
      </c>
      <c r="AP80" s="507">
        <f t="shared" si="110"/>
        <v>0</v>
      </c>
      <c r="AQ80" s="535">
        <f t="shared" si="111"/>
        <v>0</v>
      </c>
      <c r="AR80" s="536">
        <f t="shared" si="112"/>
        <v>3680521</v>
      </c>
      <c r="AS80" s="492">
        <f t="shared" si="113"/>
        <v>2619845</v>
      </c>
      <c r="AT80" s="492">
        <f t="shared" si="114"/>
        <v>5772</v>
      </c>
      <c r="AU80" s="486">
        <f t="shared" si="115"/>
        <v>5772</v>
      </c>
      <c r="AV80" s="492">
        <f t="shared" si="116"/>
        <v>885508</v>
      </c>
      <c r="AW80" s="492">
        <f t="shared" si="116"/>
        <v>52396</v>
      </c>
      <c r="AX80" s="492">
        <f t="shared" si="117"/>
        <v>117000</v>
      </c>
      <c r="AY80" s="507">
        <f t="shared" si="118"/>
        <v>4.9872000000000005</v>
      </c>
      <c r="AZ80" s="507">
        <f t="shared" si="119"/>
        <v>3.3572000000000002</v>
      </c>
      <c r="BA80" s="508">
        <f t="shared" si="119"/>
        <v>1.6300000000000001</v>
      </c>
    </row>
    <row r="81" spans="1:53" ht="12.95" customHeight="1" x14ac:dyDescent="0.25">
      <c r="A81" s="307">
        <v>16</v>
      </c>
      <c r="B81" s="557">
        <v>5482</v>
      </c>
      <c r="C81" s="557">
        <v>600098982</v>
      </c>
      <c r="D81" s="557">
        <v>71006923</v>
      </c>
      <c r="E81" s="558" t="s">
        <v>787</v>
      </c>
      <c r="F81" s="557">
        <v>3117</v>
      </c>
      <c r="G81" s="534" t="s">
        <v>91</v>
      </c>
      <c r="H81" s="500" t="s">
        <v>82</v>
      </c>
      <c r="I81" s="501">
        <v>0</v>
      </c>
      <c r="J81" s="502">
        <v>0</v>
      </c>
      <c r="K81" s="502">
        <v>0</v>
      </c>
      <c r="L81" s="502">
        <v>0</v>
      </c>
      <c r="M81" s="417">
        <v>0</v>
      </c>
      <c r="N81" s="417">
        <v>0</v>
      </c>
      <c r="O81" s="502">
        <v>0</v>
      </c>
      <c r="P81" s="503">
        <v>0</v>
      </c>
      <c r="Q81" s="418">
        <v>0</v>
      </c>
      <c r="R81" s="504">
        <v>0</v>
      </c>
      <c r="S81" s="505">
        <f t="shared" si="120"/>
        <v>0</v>
      </c>
      <c r="T81" s="492">
        <v>0</v>
      </c>
      <c r="U81" s="492">
        <v>0</v>
      </c>
      <c r="V81" s="492">
        <v>0</v>
      </c>
      <c r="W81" s="492">
        <f t="shared" si="102"/>
        <v>0</v>
      </c>
      <c r="X81" s="492">
        <v>0</v>
      </c>
      <c r="Y81" s="492">
        <v>0</v>
      </c>
      <c r="Z81" s="492">
        <f t="shared" si="103"/>
        <v>0</v>
      </c>
      <c r="AA81" s="492">
        <f t="shared" si="104"/>
        <v>0</v>
      </c>
      <c r="AB81" s="321">
        <f t="shared" si="105"/>
        <v>0</v>
      </c>
      <c r="AC81" s="179">
        <f t="shared" si="106"/>
        <v>0</v>
      </c>
      <c r="AD81" s="492">
        <v>0</v>
      </c>
      <c r="AE81" s="492">
        <v>0</v>
      </c>
      <c r="AF81" s="492">
        <f t="shared" si="107"/>
        <v>0</v>
      </c>
      <c r="AG81" s="492">
        <f t="shared" si="108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09"/>
        <v>0</v>
      </c>
      <c r="AP81" s="507">
        <f t="shared" si="110"/>
        <v>0</v>
      </c>
      <c r="AQ81" s="535">
        <f t="shared" si="111"/>
        <v>0</v>
      </c>
      <c r="AR81" s="536">
        <f t="shared" si="112"/>
        <v>0</v>
      </c>
      <c r="AS81" s="492">
        <f t="shared" si="113"/>
        <v>0</v>
      </c>
      <c r="AT81" s="492">
        <f t="shared" si="114"/>
        <v>0</v>
      </c>
      <c r="AU81" s="486">
        <f t="shared" si="115"/>
        <v>0</v>
      </c>
      <c r="AV81" s="492">
        <f t="shared" si="116"/>
        <v>0</v>
      </c>
      <c r="AW81" s="492">
        <f t="shared" si="116"/>
        <v>0</v>
      </c>
      <c r="AX81" s="492">
        <f t="shared" si="117"/>
        <v>0</v>
      </c>
      <c r="AY81" s="507">
        <f t="shared" si="118"/>
        <v>0</v>
      </c>
      <c r="AZ81" s="507">
        <f t="shared" si="119"/>
        <v>0</v>
      </c>
      <c r="BA81" s="508">
        <f t="shared" si="119"/>
        <v>0</v>
      </c>
    </row>
    <row r="82" spans="1:53" ht="12.95" customHeight="1" x14ac:dyDescent="0.25">
      <c r="A82" s="307">
        <v>16</v>
      </c>
      <c r="B82" s="561">
        <v>5482</v>
      </c>
      <c r="C82" s="561">
        <v>600098982</v>
      </c>
      <c r="D82" s="561">
        <v>71006923</v>
      </c>
      <c r="E82" s="558" t="s">
        <v>787</v>
      </c>
      <c r="F82" s="557">
        <v>3141</v>
      </c>
      <c r="G82" s="559" t="s">
        <v>88</v>
      </c>
      <c r="H82" s="500" t="s">
        <v>82</v>
      </c>
      <c r="I82" s="501">
        <v>829366</v>
      </c>
      <c r="J82" s="502">
        <v>607865</v>
      </c>
      <c r="K82" s="502">
        <v>0</v>
      </c>
      <c r="L82" s="502">
        <v>0</v>
      </c>
      <c r="M82" s="417">
        <v>205458</v>
      </c>
      <c r="N82" s="417">
        <v>12157</v>
      </c>
      <c r="O82" s="502">
        <v>3886</v>
      </c>
      <c r="P82" s="503">
        <v>2.0699999999999998</v>
      </c>
      <c r="Q82" s="418">
        <v>0</v>
      </c>
      <c r="R82" s="504">
        <v>2.0699999999999998</v>
      </c>
      <c r="S82" s="505">
        <f t="shared" si="120"/>
        <v>0</v>
      </c>
      <c r="T82" s="492">
        <v>0</v>
      </c>
      <c r="U82" s="492">
        <v>3585</v>
      </c>
      <c r="V82" s="492">
        <v>0</v>
      </c>
      <c r="W82" s="492">
        <f t="shared" si="102"/>
        <v>3585</v>
      </c>
      <c r="X82" s="492">
        <v>0</v>
      </c>
      <c r="Y82" s="492">
        <v>0</v>
      </c>
      <c r="Z82" s="492">
        <f t="shared" si="103"/>
        <v>0</v>
      </c>
      <c r="AA82" s="492">
        <f t="shared" si="104"/>
        <v>3585</v>
      </c>
      <c r="AB82" s="321">
        <f t="shared" si="105"/>
        <v>1212</v>
      </c>
      <c r="AC82" s="179">
        <f t="shared" si="106"/>
        <v>72</v>
      </c>
      <c r="AD82" s="492">
        <v>0</v>
      </c>
      <c r="AE82" s="492">
        <v>0</v>
      </c>
      <c r="AF82" s="492">
        <f t="shared" si="107"/>
        <v>0</v>
      </c>
      <c r="AG82" s="492">
        <f t="shared" si="108"/>
        <v>4869</v>
      </c>
      <c r="AH82" s="507">
        <v>0</v>
      </c>
      <c r="AI82" s="507">
        <v>0</v>
      </c>
      <c r="AJ82" s="507">
        <v>0</v>
      </c>
      <c r="AK82" s="507">
        <v>0</v>
      </c>
      <c r="AL82" s="507">
        <v>0.01</v>
      </c>
      <c r="AM82" s="507">
        <v>0</v>
      </c>
      <c r="AN82" s="507">
        <v>0</v>
      </c>
      <c r="AO82" s="507">
        <f t="shared" si="109"/>
        <v>0</v>
      </c>
      <c r="AP82" s="507">
        <f t="shared" si="110"/>
        <v>0.01</v>
      </c>
      <c r="AQ82" s="535">
        <f t="shared" si="111"/>
        <v>0.01</v>
      </c>
      <c r="AR82" s="536">
        <f t="shared" si="112"/>
        <v>834235</v>
      </c>
      <c r="AS82" s="492">
        <f t="shared" si="113"/>
        <v>611450</v>
      </c>
      <c r="AT82" s="492">
        <f t="shared" si="114"/>
        <v>0</v>
      </c>
      <c r="AU82" s="486">
        <f t="shared" si="115"/>
        <v>0</v>
      </c>
      <c r="AV82" s="492">
        <f t="shared" si="116"/>
        <v>206670</v>
      </c>
      <c r="AW82" s="492">
        <f t="shared" si="116"/>
        <v>12229</v>
      </c>
      <c r="AX82" s="492">
        <f t="shared" si="117"/>
        <v>3886</v>
      </c>
      <c r="AY82" s="507">
        <f t="shared" si="118"/>
        <v>2.0799999999999996</v>
      </c>
      <c r="AZ82" s="507">
        <f t="shared" si="119"/>
        <v>0</v>
      </c>
      <c r="BA82" s="508">
        <f t="shared" si="119"/>
        <v>2.0799999999999996</v>
      </c>
    </row>
    <row r="83" spans="1:53" ht="12.95" customHeight="1" x14ac:dyDescent="0.25">
      <c r="A83" s="307">
        <v>16</v>
      </c>
      <c r="B83" s="557">
        <v>5482</v>
      </c>
      <c r="C83" s="557">
        <v>600098982</v>
      </c>
      <c r="D83" s="557">
        <v>71006923</v>
      </c>
      <c r="E83" s="558" t="s">
        <v>787</v>
      </c>
      <c r="F83" s="557">
        <v>3143</v>
      </c>
      <c r="G83" s="534" t="s">
        <v>149</v>
      </c>
      <c r="H83" s="500" t="s">
        <v>86</v>
      </c>
      <c r="I83" s="501">
        <v>506578</v>
      </c>
      <c r="J83" s="502">
        <v>373032</v>
      </c>
      <c r="K83" s="502">
        <v>0</v>
      </c>
      <c r="L83" s="502">
        <v>0</v>
      </c>
      <c r="M83" s="417">
        <v>126085</v>
      </c>
      <c r="N83" s="417">
        <v>7461</v>
      </c>
      <c r="O83" s="502">
        <v>0</v>
      </c>
      <c r="P83" s="503">
        <v>0.71430000000000005</v>
      </c>
      <c r="Q83" s="418">
        <v>0.71430000000000005</v>
      </c>
      <c r="R83" s="504">
        <v>0</v>
      </c>
      <c r="S83" s="505">
        <f t="shared" si="120"/>
        <v>0</v>
      </c>
      <c r="T83" s="492">
        <v>0</v>
      </c>
      <c r="U83" s="492">
        <v>0</v>
      </c>
      <c r="V83" s="492">
        <v>0</v>
      </c>
      <c r="W83" s="492">
        <f t="shared" si="102"/>
        <v>0</v>
      </c>
      <c r="X83" s="492">
        <v>0</v>
      </c>
      <c r="Y83" s="492">
        <v>0</v>
      </c>
      <c r="Z83" s="492">
        <f t="shared" si="103"/>
        <v>0</v>
      </c>
      <c r="AA83" s="492">
        <f t="shared" si="104"/>
        <v>0</v>
      </c>
      <c r="AB83" s="321">
        <f t="shared" si="105"/>
        <v>0</v>
      </c>
      <c r="AC83" s="179">
        <f t="shared" si="106"/>
        <v>0</v>
      </c>
      <c r="AD83" s="492">
        <v>0</v>
      </c>
      <c r="AE83" s="492">
        <v>0</v>
      </c>
      <c r="AF83" s="492">
        <f t="shared" si="107"/>
        <v>0</v>
      </c>
      <c r="AG83" s="492">
        <f t="shared" si="108"/>
        <v>0</v>
      </c>
      <c r="AH83" s="507">
        <v>0</v>
      </c>
      <c r="AI83" s="507">
        <v>0</v>
      </c>
      <c r="AJ83" s="507">
        <v>0</v>
      </c>
      <c r="AK83" s="507">
        <v>0</v>
      </c>
      <c r="AL83" s="507">
        <v>0</v>
      </c>
      <c r="AM83" s="507">
        <v>0</v>
      </c>
      <c r="AN83" s="507">
        <v>0</v>
      </c>
      <c r="AO83" s="507">
        <f t="shared" si="109"/>
        <v>0</v>
      </c>
      <c r="AP83" s="507">
        <f t="shared" si="110"/>
        <v>0</v>
      </c>
      <c r="AQ83" s="535">
        <f t="shared" si="111"/>
        <v>0</v>
      </c>
      <c r="AR83" s="536">
        <f t="shared" si="112"/>
        <v>506578</v>
      </c>
      <c r="AS83" s="492">
        <f t="shared" si="113"/>
        <v>373032</v>
      </c>
      <c r="AT83" s="492">
        <f t="shared" si="114"/>
        <v>0</v>
      </c>
      <c r="AU83" s="486">
        <f t="shared" si="115"/>
        <v>0</v>
      </c>
      <c r="AV83" s="492">
        <f t="shared" si="116"/>
        <v>126085</v>
      </c>
      <c r="AW83" s="492">
        <f t="shared" si="116"/>
        <v>7461</v>
      </c>
      <c r="AX83" s="492">
        <f t="shared" si="117"/>
        <v>0</v>
      </c>
      <c r="AY83" s="507">
        <f t="shared" si="118"/>
        <v>0.71430000000000005</v>
      </c>
      <c r="AZ83" s="507">
        <f t="shared" si="119"/>
        <v>0.71430000000000005</v>
      </c>
      <c r="BA83" s="508">
        <f t="shared" si="119"/>
        <v>0</v>
      </c>
    </row>
    <row r="84" spans="1:53" ht="12.95" customHeight="1" x14ac:dyDescent="0.25">
      <c r="A84" s="307">
        <v>16</v>
      </c>
      <c r="B84" s="557">
        <v>5482</v>
      </c>
      <c r="C84" s="557">
        <v>600098982</v>
      </c>
      <c r="D84" s="557">
        <v>71006923</v>
      </c>
      <c r="E84" s="558" t="s">
        <v>787</v>
      </c>
      <c r="F84" s="557">
        <v>3143</v>
      </c>
      <c r="G84" s="534" t="s">
        <v>150</v>
      </c>
      <c r="H84" s="500" t="s">
        <v>82</v>
      </c>
      <c r="I84" s="501">
        <v>21066</v>
      </c>
      <c r="J84" s="502">
        <v>14850</v>
      </c>
      <c r="K84" s="502">
        <v>0</v>
      </c>
      <c r="L84" s="502">
        <v>0</v>
      </c>
      <c r="M84" s="417">
        <v>5019</v>
      </c>
      <c r="N84" s="417">
        <v>297</v>
      </c>
      <c r="O84" s="502">
        <v>900</v>
      </c>
      <c r="P84" s="503">
        <v>0.06</v>
      </c>
      <c r="Q84" s="418">
        <v>0</v>
      </c>
      <c r="R84" s="504">
        <v>0.06</v>
      </c>
      <c r="S84" s="505">
        <f t="shared" si="120"/>
        <v>0</v>
      </c>
      <c r="T84" s="492">
        <v>0</v>
      </c>
      <c r="U84" s="492">
        <v>0</v>
      </c>
      <c r="V84" s="492">
        <v>0</v>
      </c>
      <c r="W84" s="492">
        <f t="shared" si="102"/>
        <v>0</v>
      </c>
      <c r="X84" s="492">
        <v>0</v>
      </c>
      <c r="Y84" s="492">
        <v>0</v>
      </c>
      <c r="Z84" s="492">
        <f t="shared" si="103"/>
        <v>0</v>
      </c>
      <c r="AA84" s="492">
        <f t="shared" si="104"/>
        <v>0</v>
      </c>
      <c r="AB84" s="321">
        <f t="shared" si="105"/>
        <v>0</v>
      </c>
      <c r="AC84" s="179">
        <f t="shared" si="106"/>
        <v>0</v>
      </c>
      <c r="AD84" s="492">
        <v>0</v>
      </c>
      <c r="AE84" s="492">
        <v>0</v>
      </c>
      <c r="AF84" s="492">
        <f t="shared" si="107"/>
        <v>0</v>
      </c>
      <c r="AG84" s="492">
        <f t="shared" si="108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si="109"/>
        <v>0</v>
      </c>
      <c r="AP84" s="507">
        <f t="shared" si="110"/>
        <v>0</v>
      </c>
      <c r="AQ84" s="535">
        <f t="shared" si="111"/>
        <v>0</v>
      </c>
      <c r="AR84" s="536">
        <f t="shared" si="112"/>
        <v>21066</v>
      </c>
      <c r="AS84" s="492">
        <f t="shared" si="113"/>
        <v>14850</v>
      </c>
      <c r="AT84" s="492">
        <f t="shared" si="114"/>
        <v>0</v>
      </c>
      <c r="AU84" s="486">
        <f t="shared" si="115"/>
        <v>0</v>
      </c>
      <c r="AV84" s="492">
        <f t="shared" si="116"/>
        <v>5019</v>
      </c>
      <c r="AW84" s="492">
        <f t="shared" si="116"/>
        <v>297</v>
      </c>
      <c r="AX84" s="492">
        <f t="shared" si="117"/>
        <v>900</v>
      </c>
      <c r="AY84" s="507">
        <f t="shared" si="118"/>
        <v>0.06</v>
      </c>
      <c r="AZ84" s="507">
        <f t="shared" si="119"/>
        <v>0</v>
      </c>
      <c r="BA84" s="508">
        <f t="shared" si="119"/>
        <v>0.06</v>
      </c>
    </row>
    <row r="85" spans="1:53" ht="12.95" customHeight="1" x14ac:dyDescent="0.25">
      <c r="A85" s="308">
        <v>16</v>
      </c>
      <c r="B85" s="128">
        <v>5482</v>
      </c>
      <c r="C85" s="128">
        <v>600098982</v>
      </c>
      <c r="D85" s="128">
        <v>71006923</v>
      </c>
      <c r="E85" s="560" t="s">
        <v>788</v>
      </c>
      <c r="F85" s="128"/>
      <c r="G85" s="560"/>
      <c r="H85" s="377"/>
      <c r="I85" s="130">
        <v>6557349</v>
      </c>
      <c r="J85" s="141">
        <v>4720318</v>
      </c>
      <c r="K85" s="141">
        <v>5772</v>
      </c>
      <c r="L85" s="141">
        <v>5772</v>
      </c>
      <c r="M85" s="141">
        <v>1595467</v>
      </c>
      <c r="N85" s="141">
        <v>94406</v>
      </c>
      <c r="O85" s="141">
        <v>141386</v>
      </c>
      <c r="P85" s="385">
        <v>10.277900000000001</v>
      </c>
      <c r="Q85" s="385">
        <v>6.0069999999999997</v>
      </c>
      <c r="R85" s="401">
        <v>4.2709000000000001</v>
      </c>
      <c r="S85" s="141">
        <f t="shared" ref="S85:BA85" si="121">SUM(S79:S84)</f>
        <v>0</v>
      </c>
      <c r="T85" s="87">
        <f t="shared" si="121"/>
        <v>0</v>
      </c>
      <c r="U85" s="87">
        <f t="shared" si="121"/>
        <v>3585</v>
      </c>
      <c r="V85" s="87">
        <f t="shared" si="121"/>
        <v>0</v>
      </c>
      <c r="W85" s="87">
        <f t="shared" si="121"/>
        <v>3585</v>
      </c>
      <c r="X85" s="87">
        <f t="shared" si="121"/>
        <v>0</v>
      </c>
      <c r="Y85" s="87">
        <f t="shared" si="121"/>
        <v>0</v>
      </c>
      <c r="Z85" s="87">
        <f t="shared" si="121"/>
        <v>0</v>
      </c>
      <c r="AA85" s="87">
        <f t="shared" si="121"/>
        <v>3585</v>
      </c>
      <c r="AB85" s="87">
        <f t="shared" si="121"/>
        <v>1212</v>
      </c>
      <c r="AC85" s="87">
        <f t="shared" si="121"/>
        <v>72</v>
      </c>
      <c r="AD85" s="87">
        <f t="shared" si="121"/>
        <v>0</v>
      </c>
      <c r="AE85" s="87">
        <f t="shared" si="121"/>
        <v>0</v>
      </c>
      <c r="AF85" s="87">
        <f t="shared" si="121"/>
        <v>0</v>
      </c>
      <c r="AG85" s="87">
        <f t="shared" si="121"/>
        <v>4869</v>
      </c>
      <c r="AH85" s="88">
        <f t="shared" si="121"/>
        <v>0</v>
      </c>
      <c r="AI85" s="88">
        <f t="shared" si="121"/>
        <v>0</v>
      </c>
      <c r="AJ85" s="88">
        <f t="shared" si="121"/>
        <v>0</v>
      </c>
      <c r="AK85" s="88">
        <f t="shared" ref="AK85:AL85" si="122">SUM(AK79:AK84)</f>
        <v>0</v>
      </c>
      <c r="AL85" s="88">
        <f t="shared" si="122"/>
        <v>0.01</v>
      </c>
      <c r="AM85" s="88">
        <f t="shared" si="121"/>
        <v>0</v>
      </c>
      <c r="AN85" s="88">
        <f t="shared" si="121"/>
        <v>0</v>
      </c>
      <c r="AO85" s="88">
        <f t="shared" si="121"/>
        <v>0</v>
      </c>
      <c r="AP85" s="88">
        <f t="shared" si="121"/>
        <v>0.01</v>
      </c>
      <c r="AQ85" s="394">
        <f t="shared" si="121"/>
        <v>0.01</v>
      </c>
      <c r="AR85" s="130">
        <f t="shared" si="121"/>
        <v>6562218</v>
      </c>
      <c r="AS85" s="87">
        <f t="shared" si="121"/>
        <v>4723903</v>
      </c>
      <c r="AT85" s="87">
        <f t="shared" si="121"/>
        <v>5772</v>
      </c>
      <c r="AU85" s="87">
        <f t="shared" si="121"/>
        <v>5772</v>
      </c>
      <c r="AV85" s="87">
        <f t="shared" si="121"/>
        <v>1596679</v>
      </c>
      <c r="AW85" s="87">
        <f t="shared" si="121"/>
        <v>94478</v>
      </c>
      <c r="AX85" s="87">
        <f t="shared" si="121"/>
        <v>141386</v>
      </c>
      <c r="AY85" s="88">
        <f t="shared" si="121"/>
        <v>10.2879</v>
      </c>
      <c r="AZ85" s="88">
        <f t="shared" si="121"/>
        <v>6.0069999999999997</v>
      </c>
      <c r="BA85" s="276">
        <f t="shared" si="121"/>
        <v>4.2808999999999999</v>
      </c>
    </row>
    <row r="86" spans="1:53" ht="12.95" customHeight="1" x14ac:dyDescent="0.25">
      <c r="A86" s="307">
        <v>17</v>
      </c>
      <c r="B86" s="566">
        <v>3421</v>
      </c>
      <c r="C86" s="566">
        <v>600077985</v>
      </c>
      <c r="D86" s="83">
        <v>72741651</v>
      </c>
      <c r="E86" s="565" t="s">
        <v>789</v>
      </c>
      <c r="F86" s="566">
        <v>3111</v>
      </c>
      <c r="G86" s="559" t="s">
        <v>586</v>
      </c>
      <c r="H86" s="500" t="s">
        <v>86</v>
      </c>
      <c r="I86" s="501">
        <v>4621553</v>
      </c>
      <c r="J86" s="502">
        <v>3348964</v>
      </c>
      <c r="K86" s="502">
        <v>20000</v>
      </c>
      <c r="L86" s="502">
        <v>0</v>
      </c>
      <c r="M86" s="417">
        <v>1138710</v>
      </c>
      <c r="N86" s="417">
        <v>66979</v>
      </c>
      <c r="O86" s="502">
        <v>46900</v>
      </c>
      <c r="P86" s="503">
        <v>8.0442</v>
      </c>
      <c r="Q86" s="418">
        <v>6</v>
      </c>
      <c r="R86" s="504">
        <v>2.0442</v>
      </c>
      <c r="S86" s="505">
        <f t="shared" ref="S86:S88" si="123">X86*-1</f>
        <v>0</v>
      </c>
      <c r="T86" s="492">
        <v>0</v>
      </c>
      <c r="U86" s="492">
        <v>283375</v>
      </c>
      <c r="V86" s="492">
        <v>0</v>
      </c>
      <c r="W86" s="492">
        <f>SUM(S86:V86)</f>
        <v>283375</v>
      </c>
      <c r="X86" s="492">
        <v>0</v>
      </c>
      <c r="Y86" s="492">
        <v>0</v>
      </c>
      <c r="Z86" s="492">
        <f>SUM(X86:Y86)</f>
        <v>0</v>
      </c>
      <c r="AA86" s="492">
        <f>W86+Z86</f>
        <v>283375</v>
      </c>
      <c r="AB86" s="321">
        <f>ROUND((W86+X86)*33.8%,0)</f>
        <v>95781</v>
      </c>
      <c r="AC86" s="179">
        <f>ROUND(W86*2%,0)</f>
        <v>5668</v>
      </c>
      <c r="AD86" s="492">
        <v>0</v>
      </c>
      <c r="AE86" s="492">
        <v>0</v>
      </c>
      <c r="AF86" s="492">
        <f t="shared" si="107"/>
        <v>0</v>
      </c>
      <c r="AG86" s="492">
        <f t="shared" si="108"/>
        <v>384824</v>
      </c>
      <c r="AH86" s="507">
        <v>0</v>
      </c>
      <c r="AI86" s="507">
        <v>0</v>
      </c>
      <c r="AJ86" s="507">
        <v>0</v>
      </c>
      <c r="AK86" s="507">
        <v>0.6</v>
      </c>
      <c r="AL86" s="507">
        <v>0</v>
      </c>
      <c r="AM86" s="507">
        <v>0</v>
      </c>
      <c r="AN86" s="507">
        <v>0</v>
      </c>
      <c r="AO86" s="507">
        <f t="shared" ref="AO86:AO88" si="124">AH86+AJ86+AK86+AM86</f>
        <v>0.6</v>
      </c>
      <c r="AP86" s="507">
        <f t="shared" ref="AP86:AP88" si="125">AI86+AL86+AN86</f>
        <v>0</v>
      </c>
      <c r="AQ86" s="535">
        <f t="shared" si="111"/>
        <v>0.6</v>
      </c>
      <c r="AR86" s="536">
        <f>I86+AG86</f>
        <v>5006377</v>
      </c>
      <c r="AS86" s="492">
        <f>J86+W86</f>
        <v>3632339</v>
      </c>
      <c r="AT86" s="492">
        <f>K86+Z86</f>
        <v>20000</v>
      </c>
      <c r="AU86" s="486">
        <f>L86</f>
        <v>0</v>
      </c>
      <c r="AV86" s="492">
        <f t="shared" ref="AV86:AW88" si="126">M86+AB86</f>
        <v>1234491</v>
      </c>
      <c r="AW86" s="492">
        <f t="shared" si="126"/>
        <v>72647</v>
      </c>
      <c r="AX86" s="492">
        <f>O86+AF86</f>
        <v>46900</v>
      </c>
      <c r="AY86" s="507">
        <f>P86+AQ86</f>
        <v>8.6441999999999997</v>
      </c>
      <c r="AZ86" s="507">
        <f t="shared" ref="AZ86:BA88" si="127">Q86+AO86</f>
        <v>6.6</v>
      </c>
      <c r="BA86" s="508">
        <f t="shared" si="127"/>
        <v>2.0442</v>
      </c>
    </row>
    <row r="87" spans="1:53" ht="12.95" customHeight="1" x14ac:dyDescent="0.25">
      <c r="A87" s="307">
        <v>17</v>
      </c>
      <c r="B87" s="557">
        <v>3421</v>
      </c>
      <c r="C87" s="557">
        <v>600077985</v>
      </c>
      <c r="D87" s="83">
        <v>72741651</v>
      </c>
      <c r="E87" s="562" t="s">
        <v>789</v>
      </c>
      <c r="F87" s="566">
        <v>3111</v>
      </c>
      <c r="G87" s="534" t="s">
        <v>91</v>
      </c>
      <c r="H87" s="500" t="s">
        <v>82</v>
      </c>
      <c r="I87" s="501">
        <v>0</v>
      </c>
      <c r="J87" s="502">
        <v>0</v>
      </c>
      <c r="K87" s="502">
        <v>0</v>
      </c>
      <c r="L87" s="502">
        <v>0</v>
      </c>
      <c r="M87" s="417">
        <v>0</v>
      </c>
      <c r="N87" s="417">
        <v>0</v>
      </c>
      <c r="O87" s="502">
        <v>0</v>
      </c>
      <c r="P87" s="503">
        <v>0</v>
      </c>
      <c r="Q87" s="418">
        <v>0</v>
      </c>
      <c r="R87" s="504">
        <v>0</v>
      </c>
      <c r="S87" s="505">
        <f t="shared" si="123"/>
        <v>0</v>
      </c>
      <c r="T87" s="492">
        <v>0</v>
      </c>
      <c r="U87" s="492">
        <v>0</v>
      </c>
      <c r="V87" s="492">
        <v>0</v>
      </c>
      <c r="W87" s="492">
        <f>SUM(S87:V87)</f>
        <v>0</v>
      </c>
      <c r="X87" s="492">
        <v>0</v>
      </c>
      <c r="Y87" s="492">
        <v>0</v>
      </c>
      <c r="Z87" s="492">
        <f>SUM(X87:Y87)</f>
        <v>0</v>
      </c>
      <c r="AA87" s="492">
        <f>W87+Z87</f>
        <v>0</v>
      </c>
      <c r="AB87" s="321">
        <f>ROUND((W87+X87)*33.8%,0)</f>
        <v>0</v>
      </c>
      <c r="AC87" s="179">
        <f>ROUND(W87*2%,0)</f>
        <v>0</v>
      </c>
      <c r="AD87" s="492">
        <v>0</v>
      </c>
      <c r="AE87" s="492">
        <v>0</v>
      </c>
      <c r="AF87" s="492">
        <f t="shared" si="107"/>
        <v>0</v>
      </c>
      <c r="AG87" s="492">
        <f t="shared" si="108"/>
        <v>0</v>
      </c>
      <c r="AH87" s="507">
        <v>0</v>
      </c>
      <c r="AI87" s="507">
        <v>0</v>
      </c>
      <c r="AJ87" s="507">
        <v>0</v>
      </c>
      <c r="AK87" s="507">
        <v>0</v>
      </c>
      <c r="AL87" s="507">
        <v>0</v>
      </c>
      <c r="AM87" s="507">
        <v>0</v>
      </c>
      <c r="AN87" s="507">
        <v>0</v>
      </c>
      <c r="AO87" s="507">
        <f t="shared" si="124"/>
        <v>0</v>
      </c>
      <c r="AP87" s="507">
        <f t="shared" si="125"/>
        <v>0</v>
      </c>
      <c r="AQ87" s="535">
        <f t="shared" si="111"/>
        <v>0</v>
      </c>
      <c r="AR87" s="536">
        <f>I87+AG87</f>
        <v>0</v>
      </c>
      <c r="AS87" s="492">
        <f>J87+W87</f>
        <v>0</v>
      </c>
      <c r="AT87" s="492">
        <f>K87+Z87</f>
        <v>0</v>
      </c>
      <c r="AU87" s="486">
        <f>L87</f>
        <v>0</v>
      </c>
      <c r="AV87" s="492">
        <f t="shared" si="126"/>
        <v>0</v>
      </c>
      <c r="AW87" s="492">
        <f t="shared" si="126"/>
        <v>0</v>
      </c>
      <c r="AX87" s="492">
        <f>O87+AF87</f>
        <v>0</v>
      </c>
      <c r="AY87" s="507">
        <f>P87+AQ87</f>
        <v>0</v>
      </c>
      <c r="AZ87" s="507">
        <f t="shared" si="127"/>
        <v>0</v>
      </c>
      <c r="BA87" s="508">
        <f t="shared" si="127"/>
        <v>0</v>
      </c>
    </row>
    <row r="88" spans="1:53" ht="12.95" customHeight="1" x14ac:dyDescent="0.25">
      <c r="A88" s="307">
        <v>17</v>
      </c>
      <c r="B88" s="557">
        <v>3421</v>
      </c>
      <c r="C88" s="557">
        <v>600077985</v>
      </c>
      <c r="D88" s="83">
        <v>72741651</v>
      </c>
      <c r="E88" s="562" t="s">
        <v>789</v>
      </c>
      <c r="F88" s="557">
        <v>3141</v>
      </c>
      <c r="G88" s="559" t="s">
        <v>88</v>
      </c>
      <c r="H88" s="500" t="s">
        <v>82</v>
      </c>
      <c r="I88" s="501">
        <v>776539</v>
      </c>
      <c r="J88" s="502">
        <v>568964</v>
      </c>
      <c r="K88" s="502">
        <v>0</v>
      </c>
      <c r="L88" s="502">
        <v>0</v>
      </c>
      <c r="M88" s="417">
        <v>192310</v>
      </c>
      <c r="N88" s="417">
        <v>11379</v>
      </c>
      <c r="O88" s="502">
        <v>3886</v>
      </c>
      <c r="P88" s="503">
        <v>1.94</v>
      </c>
      <c r="Q88" s="418">
        <v>0</v>
      </c>
      <c r="R88" s="504">
        <v>1.94</v>
      </c>
      <c r="S88" s="505">
        <f t="shared" si="123"/>
        <v>0</v>
      </c>
      <c r="T88" s="492">
        <v>0</v>
      </c>
      <c r="U88" s="492">
        <v>38703</v>
      </c>
      <c r="V88" s="492">
        <v>0</v>
      </c>
      <c r="W88" s="492">
        <f>SUM(S88:V88)</f>
        <v>38703</v>
      </c>
      <c r="X88" s="492">
        <v>0</v>
      </c>
      <c r="Y88" s="492">
        <v>0</v>
      </c>
      <c r="Z88" s="492">
        <f>SUM(X88:Y88)</f>
        <v>0</v>
      </c>
      <c r="AA88" s="492">
        <f>W88+Z88</f>
        <v>38703</v>
      </c>
      <c r="AB88" s="321">
        <f>ROUND((W88+X88)*33.8%,0)</f>
        <v>13082</v>
      </c>
      <c r="AC88" s="179">
        <f>ROUND(W88*2%,0)</f>
        <v>774</v>
      </c>
      <c r="AD88" s="492">
        <v>0</v>
      </c>
      <c r="AE88" s="492">
        <v>0</v>
      </c>
      <c r="AF88" s="492">
        <f t="shared" si="107"/>
        <v>0</v>
      </c>
      <c r="AG88" s="492">
        <f t="shared" si="108"/>
        <v>52559</v>
      </c>
      <c r="AH88" s="507">
        <v>0</v>
      </c>
      <c r="AI88" s="507">
        <v>0</v>
      </c>
      <c r="AJ88" s="507">
        <v>0</v>
      </c>
      <c r="AK88" s="507">
        <v>0</v>
      </c>
      <c r="AL88" s="507">
        <v>0.13</v>
      </c>
      <c r="AM88" s="507">
        <v>0</v>
      </c>
      <c r="AN88" s="507">
        <v>0</v>
      </c>
      <c r="AO88" s="507">
        <f t="shared" si="124"/>
        <v>0</v>
      </c>
      <c r="AP88" s="507">
        <f t="shared" si="125"/>
        <v>0.13</v>
      </c>
      <c r="AQ88" s="535">
        <f t="shared" si="111"/>
        <v>0.13</v>
      </c>
      <c r="AR88" s="536">
        <f>I88+AG88</f>
        <v>829098</v>
      </c>
      <c r="AS88" s="492">
        <f>J88+W88</f>
        <v>607667</v>
      </c>
      <c r="AT88" s="492">
        <f>K88+Z88</f>
        <v>0</v>
      </c>
      <c r="AU88" s="486">
        <f>L88</f>
        <v>0</v>
      </c>
      <c r="AV88" s="492">
        <f t="shared" si="126"/>
        <v>205392</v>
      </c>
      <c r="AW88" s="492">
        <f t="shared" si="126"/>
        <v>12153</v>
      </c>
      <c r="AX88" s="492">
        <f>O88+AF88</f>
        <v>3886</v>
      </c>
      <c r="AY88" s="507">
        <f>P88+AQ88</f>
        <v>2.0699999999999998</v>
      </c>
      <c r="AZ88" s="507">
        <f t="shared" si="127"/>
        <v>0</v>
      </c>
      <c r="BA88" s="508">
        <f t="shared" si="127"/>
        <v>2.0699999999999998</v>
      </c>
    </row>
    <row r="89" spans="1:53" ht="12.95" customHeight="1" x14ac:dyDescent="0.25">
      <c r="A89" s="309">
        <v>17</v>
      </c>
      <c r="B89" s="131">
        <v>3421</v>
      </c>
      <c r="C89" s="131">
        <v>600077985</v>
      </c>
      <c r="D89" s="135">
        <v>72741651</v>
      </c>
      <c r="E89" s="560" t="s">
        <v>790</v>
      </c>
      <c r="F89" s="135"/>
      <c r="G89" s="570"/>
      <c r="H89" s="381"/>
      <c r="I89" s="136">
        <v>5398092</v>
      </c>
      <c r="J89" s="242">
        <v>3917928</v>
      </c>
      <c r="K89" s="242">
        <v>20000</v>
      </c>
      <c r="L89" s="242">
        <v>0</v>
      </c>
      <c r="M89" s="242">
        <v>1331020</v>
      </c>
      <c r="N89" s="242">
        <v>78358</v>
      </c>
      <c r="O89" s="242">
        <v>50786</v>
      </c>
      <c r="P89" s="387">
        <v>9.9841999999999995</v>
      </c>
      <c r="Q89" s="387">
        <v>6</v>
      </c>
      <c r="R89" s="403">
        <v>3.9842</v>
      </c>
      <c r="S89" s="242">
        <f t="shared" ref="S89:BA89" si="128">SUM(S86:S88)</f>
        <v>0</v>
      </c>
      <c r="T89" s="116">
        <f t="shared" si="128"/>
        <v>0</v>
      </c>
      <c r="U89" s="116">
        <f t="shared" si="128"/>
        <v>322078</v>
      </c>
      <c r="V89" s="116">
        <f t="shared" si="128"/>
        <v>0</v>
      </c>
      <c r="W89" s="116">
        <f t="shared" si="128"/>
        <v>322078</v>
      </c>
      <c r="X89" s="116">
        <f t="shared" si="128"/>
        <v>0</v>
      </c>
      <c r="Y89" s="116">
        <f t="shared" si="128"/>
        <v>0</v>
      </c>
      <c r="Z89" s="116">
        <f t="shared" si="128"/>
        <v>0</v>
      </c>
      <c r="AA89" s="116">
        <f t="shared" si="128"/>
        <v>322078</v>
      </c>
      <c r="AB89" s="116">
        <f t="shared" si="128"/>
        <v>108863</v>
      </c>
      <c r="AC89" s="116">
        <f t="shared" si="128"/>
        <v>6442</v>
      </c>
      <c r="AD89" s="116">
        <f t="shared" si="128"/>
        <v>0</v>
      </c>
      <c r="AE89" s="116">
        <f t="shared" si="128"/>
        <v>0</v>
      </c>
      <c r="AF89" s="116">
        <f t="shared" si="128"/>
        <v>0</v>
      </c>
      <c r="AG89" s="116">
        <f t="shared" si="128"/>
        <v>437383</v>
      </c>
      <c r="AH89" s="305">
        <f t="shared" si="128"/>
        <v>0</v>
      </c>
      <c r="AI89" s="305">
        <f t="shared" si="128"/>
        <v>0</v>
      </c>
      <c r="AJ89" s="305">
        <f t="shared" si="128"/>
        <v>0</v>
      </c>
      <c r="AK89" s="305">
        <f t="shared" ref="AK89:AL89" si="129">SUM(AK86:AK88)</f>
        <v>0.6</v>
      </c>
      <c r="AL89" s="305">
        <f t="shared" si="129"/>
        <v>0.13</v>
      </c>
      <c r="AM89" s="305">
        <f t="shared" si="128"/>
        <v>0</v>
      </c>
      <c r="AN89" s="305">
        <f t="shared" si="128"/>
        <v>0</v>
      </c>
      <c r="AO89" s="305">
        <f t="shared" si="128"/>
        <v>0.6</v>
      </c>
      <c r="AP89" s="305">
        <f t="shared" si="128"/>
        <v>0.13</v>
      </c>
      <c r="AQ89" s="396">
        <f t="shared" si="128"/>
        <v>0.73</v>
      </c>
      <c r="AR89" s="136">
        <f t="shared" si="128"/>
        <v>5835475</v>
      </c>
      <c r="AS89" s="116">
        <f t="shared" si="128"/>
        <v>4240006</v>
      </c>
      <c r="AT89" s="116">
        <f t="shared" si="128"/>
        <v>20000</v>
      </c>
      <c r="AU89" s="116">
        <f t="shared" si="128"/>
        <v>0</v>
      </c>
      <c r="AV89" s="116">
        <f t="shared" si="128"/>
        <v>1439883</v>
      </c>
      <c r="AW89" s="116">
        <f t="shared" si="128"/>
        <v>84800</v>
      </c>
      <c r="AX89" s="116">
        <f t="shared" si="128"/>
        <v>50786</v>
      </c>
      <c r="AY89" s="305">
        <f t="shared" si="128"/>
        <v>10.7142</v>
      </c>
      <c r="AZ89" s="305">
        <f t="shared" si="128"/>
        <v>6.6</v>
      </c>
      <c r="BA89" s="306">
        <f t="shared" si="128"/>
        <v>4.1142000000000003</v>
      </c>
    </row>
    <row r="90" spans="1:53" ht="12.95" customHeight="1" x14ac:dyDescent="0.25">
      <c r="A90" s="307">
        <v>18</v>
      </c>
      <c r="B90" s="557">
        <v>3420</v>
      </c>
      <c r="C90" s="557">
        <v>600078442</v>
      </c>
      <c r="D90" s="83">
        <v>72741571</v>
      </c>
      <c r="E90" s="558" t="s">
        <v>791</v>
      </c>
      <c r="F90" s="557">
        <v>3113</v>
      </c>
      <c r="G90" s="558" t="s">
        <v>284</v>
      </c>
      <c r="H90" s="500" t="s">
        <v>86</v>
      </c>
      <c r="I90" s="501">
        <v>12917559</v>
      </c>
      <c r="J90" s="502">
        <v>9081780</v>
      </c>
      <c r="K90" s="502">
        <v>112972</v>
      </c>
      <c r="L90" s="502">
        <v>27972</v>
      </c>
      <c r="M90" s="417">
        <v>3098372</v>
      </c>
      <c r="N90" s="417">
        <v>181635</v>
      </c>
      <c r="O90" s="502">
        <v>442800</v>
      </c>
      <c r="P90" s="503">
        <v>17.666699999999999</v>
      </c>
      <c r="Q90" s="418">
        <v>12.7591</v>
      </c>
      <c r="R90" s="504">
        <v>4.9076000000000004</v>
      </c>
      <c r="S90" s="505">
        <f t="shared" ref="S90:S94" si="130">X90*-1</f>
        <v>0</v>
      </c>
      <c r="T90" s="492">
        <v>0</v>
      </c>
      <c r="U90" s="492">
        <v>0</v>
      </c>
      <c r="V90" s="492">
        <v>0</v>
      </c>
      <c r="W90" s="492">
        <f>SUM(S90:V90)</f>
        <v>0</v>
      </c>
      <c r="X90" s="492">
        <v>0</v>
      </c>
      <c r="Y90" s="492">
        <v>0</v>
      </c>
      <c r="Z90" s="492">
        <f>SUM(X90:Y90)</f>
        <v>0</v>
      </c>
      <c r="AA90" s="492">
        <f>W90+Z90</f>
        <v>0</v>
      </c>
      <c r="AB90" s="321">
        <f>ROUND((W90+X90)*33.8%,0)</f>
        <v>0</v>
      </c>
      <c r="AC90" s="179">
        <f>ROUND(W90*2%,0)</f>
        <v>0</v>
      </c>
      <c r="AD90" s="492">
        <v>0</v>
      </c>
      <c r="AE90" s="492">
        <v>0</v>
      </c>
      <c r="AF90" s="492">
        <f t="shared" si="107"/>
        <v>0</v>
      </c>
      <c r="AG90" s="492">
        <f t="shared" si="108"/>
        <v>0</v>
      </c>
      <c r="AH90" s="507">
        <v>0</v>
      </c>
      <c r="AI90" s="507">
        <v>0</v>
      </c>
      <c r="AJ90" s="507">
        <v>0</v>
      </c>
      <c r="AK90" s="507">
        <v>0</v>
      </c>
      <c r="AL90" s="507">
        <v>0</v>
      </c>
      <c r="AM90" s="507">
        <v>0</v>
      </c>
      <c r="AN90" s="507">
        <v>0</v>
      </c>
      <c r="AO90" s="507">
        <f t="shared" ref="AO90:AO94" si="131">AH90+AJ90+AK90+AM90</f>
        <v>0</v>
      </c>
      <c r="AP90" s="507">
        <f t="shared" ref="AP90:AP94" si="132">AI90+AL90+AN90</f>
        <v>0</v>
      </c>
      <c r="AQ90" s="535">
        <f t="shared" si="111"/>
        <v>0</v>
      </c>
      <c r="AR90" s="536">
        <f>I90+AG90</f>
        <v>12917559</v>
      </c>
      <c r="AS90" s="492">
        <f>J90+W90</f>
        <v>9081780</v>
      </c>
      <c r="AT90" s="492">
        <f>K90+Z90</f>
        <v>112972</v>
      </c>
      <c r="AU90" s="486">
        <f>L90</f>
        <v>27972</v>
      </c>
      <c r="AV90" s="492">
        <f t="shared" ref="AV90:AW94" si="133">M90+AB90</f>
        <v>3098372</v>
      </c>
      <c r="AW90" s="492">
        <f t="shared" si="133"/>
        <v>181635</v>
      </c>
      <c r="AX90" s="492">
        <f>O90+AF90</f>
        <v>442800</v>
      </c>
      <c r="AY90" s="507">
        <f>P90+AQ90</f>
        <v>17.666699999999999</v>
      </c>
      <c r="AZ90" s="507">
        <f t="shared" ref="AZ90:BA94" si="134">Q90+AO90</f>
        <v>12.7591</v>
      </c>
      <c r="BA90" s="508">
        <f t="shared" si="134"/>
        <v>4.9076000000000004</v>
      </c>
    </row>
    <row r="91" spans="1:53" ht="12.95" customHeight="1" x14ac:dyDescent="0.25">
      <c r="A91" s="307">
        <v>18</v>
      </c>
      <c r="B91" s="561">
        <v>3420</v>
      </c>
      <c r="C91" s="561">
        <v>600078442</v>
      </c>
      <c r="D91" s="83">
        <v>72741571</v>
      </c>
      <c r="E91" s="558" t="s">
        <v>791</v>
      </c>
      <c r="F91" s="557">
        <v>3113</v>
      </c>
      <c r="G91" s="534" t="s">
        <v>91</v>
      </c>
      <c r="H91" s="500" t="s">
        <v>82</v>
      </c>
      <c r="I91" s="501">
        <v>713553</v>
      </c>
      <c r="J91" s="502">
        <v>525444</v>
      </c>
      <c r="K91" s="502">
        <v>0</v>
      </c>
      <c r="L91" s="502">
        <v>0</v>
      </c>
      <c r="M91" s="417">
        <v>177600</v>
      </c>
      <c r="N91" s="417">
        <v>10509</v>
      </c>
      <c r="O91" s="502">
        <v>0</v>
      </c>
      <c r="P91" s="503">
        <v>1.54</v>
      </c>
      <c r="Q91" s="418">
        <v>1.54</v>
      </c>
      <c r="R91" s="504">
        <v>0</v>
      </c>
      <c r="S91" s="505">
        <f t="shared" si="130"/>
        <v>0</v>
      </c>
      <c r="T91" s="492">
        <v>0</v>
      </c>
      <c r="U91" s="492">
        <v>0</v>
      </c>
      <c r="V91" s="492">
        <v>0</v>
      </c>
      <c r="W91" s="492">
        <f>SUM(S91:V91)</f>
        <v>0</v>
      </c>
      <c r="X91" s="492">
        <v>0</v>
      </c>
      <c r="Y91" s="492">
        <v>0</v>
      </c>
      <c r="Z91" s="492">
        <f>SUM(X91:Y91)</f>
        <v>0</v>
      </c>
      <c r="AA91" s="492">
        <f>W91+Z91</f>
        <v>0</v>
      </c>
      <c r="AB91" s="321">
        <f>ROUND((W91+X91)*33.8%,0)</f>
        <v>0</v>
      </c>
      <c r="AC91" s="179">
        <f>ROUND(W91*2%,0)</f>
        <v>0</v>
      </c>
      <c r="AD91" s="492">
        <v>0</v>
      </c>
      <c r="AE91" s="492">
        <v>0</v>
      </c>
      <c r="AF91" s="492">
        <f t="shared" si="107"/>
        <v>0</v>
      </c>
      <c r="AG91" s="492">
        <f t="shared" si="108"/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 t="shared" si="131"/>
        <v>0</v>
      </c>
      <c r="AP91" s="507">
        <f t="shared" si="132"/>
        <v>0</v>
      </c>
      <c r="AQ91" s="535">
        <f t="shared" si="111"/>
        <v>0</v>
      </c>
      <c r="AR91" s="536">
        <f>I91+AG91</f>
        <v>713553</v>
      </c>
      <c r="AS91" s="492">
        <f>J91+W91</f>
        <v>525444</v>
      </c>
      <c r="AT91" s="492">
        <f>K91+Z91</f>
        <v>0</v>
      </c>
      <c r="AU91" s="486">
        <f>L91</f>
        <v>0</v>
      </c>
      <c r="AV91" s="492">
        <f t="shared" si="133"/>
        <v>177600</v>
      </c>
      <c r="AW91" s="492">
        <f t="shared" si="133"/>
        <v>10509</v>
      </c>
      <c r="AX91" s="492">
        <f>O91+AF91</f>
        <v>0</v>
      </c>
      <c r="AY91" s="507">
        <f>P91+AQ91</f>
        <v>1.54</v>
      </c>
      <c r="AZ91" s="507">
        <f t="shared" si="134"/>
        <v>1.54</v>
      </c>
      <c r="BA91" s="508">
        <f t="shared" si="134"/>
        <v>0</v>
      </c>
    </row>
    <row r="92" spans="1:53" ht="12.95" customHeight="1" x14ac:dyDescent="0.25">
      <c r="A92" s="307">
        <v>18</v>
      </c>
      <c r="B92" s="557">
        <v>3420</v>
      </c>
      <c r="C92" s="557">
        <v>600078442</v>
      </c>
      <c r="D92" s="83">
        <v>72741571</v>
      </c>
      <c r="E92" s="562" t="s">
        <v>791</v>
      </c>
      <c r="F92" s="557">
        <v>3141</v>
      </c>
      <c r="G92" s="559" t="s">
        <v>88</v>
      </c>
      <c r="H92" s="500" t="s">
        <v>82</v>
      </c>
      <c r="I92" s="501">
        <v>1324700</v>
      </c>
      <c r="J92" s="502">
        <v>937976</v>
      </c>
      <c r="K92" s="502">
        <v>30000</v>
      </c>
      <c r="L92" s="502">
        <v>0</v>
      </c>
      <c r="M92" s="417">
        <v>327176</v>
      </c>
      <c r="N92" s="417">
        <v>18760</v>
      </c>
      <c r="O92" s="502">
        <v>10788</v>
      </c>
      <c r="P92" s="503">
        <v>3.29</v>
      </c>
      <c r="Q92" s="418">
        <v>0</v>
      </c>
      <c r="R92" s="504">
        <v>3.29</v>
      </c>
      <c r="S92" s="505">
        <f t="shared" si="130"/>
        <v>0</v>
      </c>
      <c r="T92" s="492">
        <v>0</v>
      </c>
      <c r="U92" s="492">
        <v>-6838</v>
      </c>
      <c r="V92" s="492">
        <v>0</v>
      </c>
      <c r="W92" s="492">
        <f>SUM(S92:V92)</f>
        <v>-6838</v>
      </c>
      <c r="X92" s="492">
        <v>0</v>
      </c>
      <c r="Y92" s="492">
        <v>0</v>
      </c>
      <c r="Z92" s="492">
        <f>SUM(X92:Y92)</f>
        <v>0</v>
      </c>
      <c r="AA92" s="492">
        <f>W92+Z92</f>
        <v>-6838</v>
      </c>
      <c r="AB92" s="321">
        <f>ROUND((W92+X92)*33.8%,0)</f>
        <v>-2311</v>
      </c>
      <c r="AC92" s="179">
        <f>ROUND(W92*2%,0)</f>
        <v>-137</v>
      </c>
      <c r="AD92" s="492">
        <v>0</v>
      </c>
      <c r="AE92" s="492">
        <v>0</v>
      </c>
      <c r="AF92" s="492">
        <f t="shared" si="107"/>
        <v>0</v>
      </c>
      <c r="AG92" s="492">
        <f t="shared" si="108"/>
        <v>-9286</v>
      </c>
      <c r="AH92" s="507">
        <v>0</v>
      </c>
      <c r="AI92" s="507">
        <v>0</v>
      </c>
      <c r="AJ92" s="507">
        <v>0</v>
      </c>
      <c r="AK92" s="507">
        <v>0</v>
      </c>
      <c r="AL92" s="507">
        <v>-0.03</v>
      </c>
      <c r="AM92" s="507">
        <v>0</v>
      </c>
      <c r="AN92" s="507">
        <v>0</v>
      </c>
      <c r="AO92" s="507">
        <f t="shared" si="131"/>
        <v>0</v>
      </c>
      <c r="AP92" s="507">
        <f t="shared" si="132"/>
        <v>-0.03</v>
      </c>
      <c r="AQ92" s="535">
        <f t="shared" si="111"/>
        <v>-0.03</v>
      </c>
      <c r="AR92" s="536">
        <f>I92+AG92</f>
        <v>1315414</v>
      </c>
      <c r="AS92" s="492">
        <f>J92+W92</f>
        <v>931138</v>
      </c>
      <c r="AT92" s="492">
        <f>K92+Z92</f>
        <v>30000</v>
      </c>
      <c r="AU92" s="486">
        <f>L92</f>
        <v>0</v>
      </c>
      <c r="AV92" s="492">
        <f t="shared" si="133"/>
        <v>324865</v>
      </c>
      <c r="AW92" s="492">
        <f t="shared" si="133"/>
        <v>18623</v>
      </c>
      <c r="AX92" s="492">
        <f>O92+AF92</f>
        <v>10788</v>
      </c>
      <c r="AY92" s="507">
        <f>P92+AQ92</f>
        <v>3.2600000000000002</v>
      </c>
      <c r="AZ92" s="507">
        <f t="shared" si="134"/>
        <v>0</v>
      </c>
      <c r="BA92" s="508">
        <f t="shared" si="134"/>
        <v>3.2600000000000002</v>
      </c>
    </row>
    <row r="93" spans="1:53" ht="12.95" customHeight="1" x14ac:dyDescent="0.25">
      <c r="A93" s="307">
        <v>18</v>
      </c>
      <c r="B93" s="561">
        <v>3420</v>
      </c>
      <c r="C93" s="561">
        <v>600078442</v>
      </c>
      <c r="D93" s="83">
        <v>72741571</v>
      </c>
      <c r="E93" s="558" t="s">
        <v>791</v>
      </c>
      <c r="F93" s="557">
        <v>3143</v>
      </c>
      <c r="G93" s="534" t="s">
        <v>149</v>
      </c>
      <c r="H93" s="500" t="s">
        <v>86</v>
      </c>
      <c r="I93" s="501">
        <v>883560</v>
      </c>
      <c r="J93" s="501">
        <v>650633</v>
      </c>
      <c r="K93" s="571">
        <v>0</v>
      </c>
      <c r="L93" s="571">
        <v>0</v>
      </c>
      <c r="M93" s="417">
        <v>219914</v>
      </c>
      <c r="N93" s="417">
        <v>13013</v>
      </c>
      <c r="O93" s="502">
        <v>0</v>
      </c>
      <c r="P93" s="503">
        <v>1.5</v>
      </c>
      <c r="Q93" s="418">
        <v>1.5</v>
      </c>
      <c r="R93" s="504">
        <v>0</v>
      </c>
      <c r="S93" s="505">
        <f t="shared" si="130"/>
        <v>0</v>
      </c>
      <c r="T93" s="492">
        <v>0</v>
      </c>
      <c r="U93" s="492">
        <v>0</v>
      </c>
      <c r="V93" s="492">
        <v>0</v>
      </c>
      <c r="W93" s="492">
        <f>SUM(S93:V93)</f>
        <v>0</v>
      </c>
      <c r="X93" s="492">
        <v>0</v>
      </c>
      <c r="Y93" s="492">
        <v>0</v>
      </c>
      <c r="Z93" s="492">
        <f>SUM(X93:Y93)</f>
        <v>0</v>
      </c>
      <c r="AA93" s="492">
        <f>W93+Z93</f>
        <v>0</v>
      </c>
      <c r="AB93" s="321">
        <f>ROUND((W93+X93)*33.8%,0)</f>
        <v>0</v>
      </c>
      <c r="AC93" s="179">
        <f>ROUND(W93*2%,0)</f>
        <v>0</v>
      </c>
      <c r="AD93" s="492">
        <v>0</v>
      </c>
      <c r="AE93" s="492">
        <v>0</v>
      </c>
      <c r="AF93" s="492">
        <f t="shared" si="107"/>
        <v>0</v>
      </c>
      <c r="AG93" s="492">
        <f t="shared" si="108"/>
        <v>0</v>
      </c>
      <c r="AH93" s="507">
        <v>0</v>
      </c>
      <c r="AI93" s="507">
        <v>0</v>
      </c>
      <c r="AJ93" s="507">
        <v>0</v>
      </c>
      <c r="AK93" s="507">
        <v>0</v>
      </c>
      <c r="AL93" s="507">
        <v>0</v>
      </c>
      <c r="AM93" s="507">
        <v>0</v>
      </c>
      <c r="AN93" s="507">
        <v>0</v>
      </c>
      <c r="AO93" s="507">
        <f t="shared" si="131"/>
        <v>0</v>
      </c>
      <c r="AP93" s="507">
        <f t="shared" si="132"/>
        <v>0</v>
      </c>
      <c r="AQ93" s="535">
        <f t="shared" si="111"/>
        <v>0</v>
      </c>
      <c r="AR93" s="536">
        <f>I93+AG93</f>
        <v>883560</v>
      </c>
      <c r="AS93" s="492">
        <f>J93+W93</f>
        <v>650633</v>
      </c>
      <c r="AT93" s="492">
        <f>K93+Z93</f>
        <v>0</v>
      </c>
      <c r="AU93" s="486">
        <f>L93</f>
        <v>0</v>
      </c>
      <c r="AV93" s="492">
        <f t="shared" si="133"/>
        <v>219914</v>
      </c>
      <c r="AW93" s="492">
        <f t="shared" si="133"/>
        <v>13013</v>
      </c>
      <c r="AX93" s="492">
        <f>O93+AF93</f>
        <v>0</v>
      </c>
      <c r="AY93" s="507">
        <f>P93+AQ93</f>
        <v>1.5</v>
      </c>
      <c r="AZ93" s="507">
        <f t="shared" si="134"/>
        <v>1.5</v>
      </c>
      <c r="BA93" s="508">
        <f t="shared" si="134"/>
        <v>0</v>
      </c>
    </row>
    <row r="94" spans="1:53" ht="12.95" customHeight="1" x14ac:dyDescent="0.25">
      <c r="A94" s="307">
        <v>18</v>
      </c>
      <c r="B94" s="561">
        <v>3420</v>
      </c>
      <c r="C94" s="561">
        <v>600078442</v>
      </c>
      <c r="D94" s="83">
        <v>72741571</v>
      </c>
      <c r="E94" s="558" t="s">
        <v>791</v>
      </c>
      <c r="F94" s="557">
        <v>3143</v>
      </c>
      <c r="G94" s="534" t="s">
        <v>150</v>
      </c>
      <c r="H94" s="500" t="s">
        <v>82</v>
      </c>
      <c r="I94" s="501">
        <v>35111</v>
      </c>
      <c r="J94" s="502">
        <v>24750</v>
      </c>
      <c r="K94" s="502">
        <v>0</v>
      </c>
      <c r="L94" s="502">
        <v>0</v>
      </c>
      <c r="M94" s="417">
        <v>8366</v>
      </c>
      <c r="N94" s="417">
        <v>495</v>
      </c>
      <c r="O94" s="502">
        <v>1500</v>
      </c>
      <c r="P94" s="503">
        <v>0.1</v>
      </c>
      <c r="Q94" s="418">
        <v>0</v>
      </c>
      <c r="R94" s="504">
        <v>0.1</v>
      </c>
      <c r="S94" s="505">
        <f t="shared" si="130"/>
        <v>0</v>
      </c>
      <c r="T94" s="492">
        <v>0</v>
      </c>
      <c r="U94" s="492">
        <v>0</v>
      </c>
      <c r="V94" s="492">
        <v>0</v>
      </c>
      <c r="W94" s="492">
        <f>SUM(S94:V94)</f>
        <v>0</v>
      </c>
      <c r="X94" s="492">
        <v>0</v>
      </c>
      <c r="Y94" s="492">
        <v>0</v>
      </c>
      <c r="Z94" s="492">
        <f>SUM(X94:Y94)</f>
        <v>0</v>
      </c>
      <c r="AA94" s="492">
        <f>W94+Z94</f>
        <v>0</v>
      </c>
      <c r="AB94" s="321">
        <f>ROUND((W94+X94)*33.8%,0)</f>
        <v>0</v>
      </c>
      <c r="AC94" s="179">
        <f>ROUND(W94*2%,0)</f>
        <v>0</v>
      </c>
      <c r="AD94" s="492">
        <v>0</v>
      </c>
      <c r="AE94" s="492">
        <v>0</v>
      </c>
      <c r="AF94" s="492">
        <f t="shared" si="107"/>
        <v>0</v>
      </c>
      <c r="AG94" s="492">
        <f t="shared" si="108"/>
        <v>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 t="shared" si="131"/>
        <v>0</v>
      </c>
      <c r="AP94" s="507">
        <f t="shared" si="132"/>
        <v>0</v>
      </c>
      <c r="AQ94" s="535">
        <f t="shared" si="111"/>
        <v>0</v>
      </c>
      <c r="AR94" s="536">
        <f>I94+AG94</f>
        <v>35111</v>
      </c>
      <c r="AS94" s="492">
        <f>J94+W94</f>
        <v>24750</v>
      </c>
      <c r="AT94" s="492">
        <f>K94+Z94</f>
        <v>0</v>
      </c>
      <c r="AU94" s="486">
        <f>L94</f>
        <v>0</v>
      </c>
      <c r="AV94" s="492">
        <f t="shared" si="133"/>
        <v>8366</v>
      </c>
      <c r="AW94" s="492">
        <f t="shared" si="133"/>
        <v>495</v>
      </c>
      <c r="AX94" s="492">
        <f>O94+AF94</f>
        <v>1500</v>
      </c>
      <c r="AY94" s="507">
        <f>P94+AQ94</f>
        <v>0.1</v>
      </c>
      <c r="AZ94" s="507">
        <f t="shared" si="134"/>
        <v>0</v>
      </c>
      <c r="BA94" s="508">
        <f t="shared" si="134"/>
        <v>0.1</v>
      </c>
    </row>
    <row r="95" spans="1:53" ht="12.95" customHeight="1" x14ac:dyDescent="0.25">
      <c r="A95" s="308">
        <v>18</v>
      </c>
      <c r="B95" s="131">
        <v>3420</v>
      </c>
      <c r="C95" s="131">
        <v>600078442</v>
      </c>
      <c r="D95" s="131">
        <v>72741571</v>
      </c>
      <c r="E95" s="560" t="s">
        <v>792</v>
      </c>
      <c r="F95" s="128"/>
      <c r="G95" s="560"/>
      <c r="H95" s="377"/>
      <c r="I95" s="130">
        <v>15874483</v>
      </c>
      <c r="J95" s="141">
        <v>11220583</v>
      </c>
      <c r="K95" s="141">
        <v>142972</v>
      </c>
      <c r="L95" s="141">
        <v>27972</v>
      </c>
      <c r="M95" s="141">
        <v>3831428</v>
      </c>
      <c r="N95" s="141">
        <v>224412</v>
      </c>
      <c r="O95" s="141">
        <v>455088</v>
      </c>
      <c r="P95" s="385">
        <v>24.096699999999998</v>
      </c>
      <c r="Q95" s="385">
        <v>15.799099999999999</v>
      </c>
      <c r="R95" s="401">
        <v>8.297600000000001</v>
      </c>
      <c r="S95" s="141">
        <f t="shared" ref="S95:BA95" si="135">SUM(S90:S94)</f>
        <v>0</v>
      </c>
      <c r="T95" s="87">
        <f t="shared" si="135"/>
        <v>0</v>
      </c>
      <c r="U95" s="87">
        <f t="shared" si="135"/>
        <v>-6838</v>
      </c>
      <c r="V95" s="87">
        <f t="shared" si="135"/>
        <v>0</v>
      </c>
      <c r="W95" s="87">
        <f t="shared" si="135"/>
        <v>-6838</v>
      </c>
      <c r="X95" s="87">
        <f t="shared" si="135"/>
        <v>0</v>
      </c>
      <c r="Y95" s="87">
        <f t="shared" si="135"/>
        <v>0</v>
      </c>
      <c r="Z95" s="87">
        <f t="shared" si="135"/>
        <v>0</v>
      </c>
      <c r="AA95" s="87">
        <f t="shared" si="135"/>
        <v>-6838</v>
      </c>
      <c r="AB95" s="87">
        <f t="shared" si="135"/>
        <v>-2311</v>
      </c>
      <c r="AC95" s="87">
        <f t="shared" si="135"/>
        <v>-137</v>
      </c>
      <c r="AD95" s="87">
        <f t="shared" si="135"/>
        <v>0</v>
      </c>
      <c r="AE95" s="87">
        <f t="shared" si="135"/>
        <v>0</v>
      </c>
      <c r="AF95" s="87">
        <f t="shared" si="135"/>
        <v>0</v>
      </c>
      <c r="AG95" s="87">
        <f t="shared" si="135"/>
        <v>-9286</v>
      </c>
      <c r="AH95" s="88">
        <f t="shared" si="135"/>
        <v>0</v>
      </c>
      <c r="AI95" s="88">
        <f t="shared" si="135"/>
        <v>0</v>
      </c>
      <c r="AJ95" s="88">
        <f t="shared" si="135"/>
        <v>0</v>
      </c>
      <c r="AK95" s="88">
        <f t="shared" ref="AK95:AL95" si="136">SUM(AK90:AK94)</f>
        <v>0</v>
      </c>
      <c r="AL95" s="88">
        <f t="shared" si="136"/>
        <v>-0.03</v>
      </c>
      <c r="AM95" s="88">
        <f t="shared" si="135"/>
        <v>0</v>
      </c>
      <c r="AN95" s="88">
        <f t="shared" si="135"/>
        <v>0</v>
      </c>
      <c r="AO95" s="88">
        <f t="shared" si="135"/>
        <v>0</v>
      </c>
      <c r="AP95" s="88">
        <f t="shared" si="135"/>
        <v>-0.03</v>
      </c>
      <c r="AQ95" s="394">
        <f t="shared" si="135"/>
        <v>-0.03</v>
      </c>
      <c r="AR95" s="130">
        <f t="shared" si="135"/>
        <v>15865197</v>
      </c>
      <c r="AS95" s="87">
        <f t="shared" si="135"/>
        <v>11213745</v>
      </c>
      <c r="AT95" s="87">
        <f t="shared" si="135"/>
        <v>142972</v>
      </c>
      <c r="AU95" s="87">
        <f t="shared" si="135"/>
        <v>27972</v>
      </c>
      <c r="AV95" s="87">
        <f t="shared" si="135"/>
        <v>3829117</v>
      </c>
      <c r="AW95" s="87">
        <f t="shared" si="135"/>
        <v>224275</v>
      </c>
      <c r="AX95" s="87">
        <f t="shared" si="135"/>
        <v>455088</v>
      </c>
      <c r="AY95" s="88">
        <f t="shared" si="135"/>
        <v>24.066700000000001</v>
      </c>
      <c r="AZ95" s="88">
        <f t="shared" si="135"/>
        <v>15.799099999999999</v>
      </c>
      <c r="BA95" s="276">
        <f t="shared" si="135"/>
        <v>8.2675999999999998</v>
      </c>
    </row>
    <row r="96" spans="1:53" ht="12.95" customHeight="1" x14ac:dyDescent="0.25">
      <c r="A96" s="307">
        <v>19</v>
      </c>
      <c r="B96" s="555">
        <v>5493</v>
      </c>
      <c r="C96" s="555">
        <v>691009813</v>
      </c>
      <c r="D96" s="83">
        <v>6181457</v>
      </c>
      <c r="E96" s="556" t="s">
        <v>793</v>
      </c>
      <c r="F96" s="555">
        <v>3111</v>
      </c>
      <c r="G96" s="559" t="s">
        <v>586</v>
      </c>
      <c r="H96" s="500" t="s">
        <v>86</v>
      </c>
      <c r="I96" s="501">
        <v>1812680</v>
      </c>
      <c r="J96" s="502">
        <v>1310083</v>
      </c>
      <c r="K96" s="502">
        <v>11500</v>
      </c>
      <c r="L96" s="502">
        <v>0</v>
      </c>
      <c r="M96" s="417">
        <v>446695</v>
      </c>
      <c r="N96" s="417">
        <v>26202</v>
      </c>
      <c r="O96" s="502">
        <v>18200</v>
      </c>
      <c r="P96" s="503">
        <v>3.0249000000000006</v>
      </c>
      <c r="Q96" s="418">
        <v>2.2000000000000002</v>
      </c>
      <c r="R96" s="504">
        <v>0.82489999999999997</v>
      </c>
      <c r="S96" s="505">
        <f t="shared" ref="S96:S97" si="137">X96*-1</f>
        <v>0</v>
      </c>
      <c r="T96" s="492">
        <v>0</v>
      </c>
      <c r="U96" s="492">
        <v>0</v>
      </c>
      <c r="V96" s="492">
        <v>0</v>
      </c>
      <c r="W96" s="492">
        <f>SUM(S96:V96)</f>
        <v>0</v>
      </c>
      <c r="X96" s="492">
        <v>0</v>
      </c>
      <c r="Y96" s="492">
        <v>0</v>
      </c>
      <c r="Z96" s="492">
        <f>SUM(X96:Y96)</f>
        <v>0</v>
      </c>
      <c r="AA96" s="492">
        <f>W96+Z96</f>
        <v>0</v>
      </c>
      <c r="AB96" s="321">
        <f>ROUND((W96+X96)*33.8%,0)</f>
        <v>0</v>
      </c>
      <c r="AC96" s="179">
        <f>ROUND(W96*2%,0)</f>
        <v>0</v>
      </c>
      <c r="AD96" s="492">
        <v>0</v>
      </c>
      <c r="AE96" s="492">
        <v>0</v>
      </c>
      <c r="AF96" s="492">
        <f t="shared" si="107"/>
        <v>0</v>
      </c>
      <c r="AG96" s="492">
        <f t="shared" si="108"/>
        <v>0</v>
      </c>
      <c r="AH96" s="507">
        <v>0</v>
      </c>
      <c r="AI96" s="507">
        <v>0</v>
      </c>
      <c r="AJ96" s="507">
        <v>0</v>
      </c>
      <c r="AK96" s="507">
        <v>0</v>
      </c>
      <c r="AL96" s="507">
        <v>0</v>
      </c>
      <c r="AM96" s="507">
        <v>0</v>
      </c>
      <c r="AN96" s="507">
        <v>0</v>
      </c>
      <c r="AO96" s="507">
        <f t="shared" ref="AO96:AO97" si="138">AH96+AJ96+AK96+AM96</f>
        <v>0</v>
      </c>
      <c r="AP96" s="507">
        <f t="shared" ref="AP96:AP97" si="139">AI96+AL96+AN96</f>
        <v>0</v>
      </c>
      <c r="AQ96" s="535">
        <f t="shared" si="111"/>
        <v>0</v>
      </c>
      <c r="AR96" s="536">
        <f>I96+AG96</f>
        <v>1812680</v>
      </c>
      <c r="AS96" s="492">
        <f>J96+W96</f>
        <v>1310083</v>
      </c>
      <c r="AT96" s="492">
        <f>K96+Z96</f>
        <v>11500</v>
      </c>
      <c r="AU96" s="486">
        <f>L96</f>
        <v>0</v>
      </c>
      <c r="AV96" s="492">
        <f>M96+AB96</f>
        <v>446695</v>
      </c>
      <c r="AW96" s="492">
        <f>N96+AC96</f>
        <v>26202</v>
      </c>
      <c r="AX96" s="492">
        <f>O96+AF96</f>
        <v>18200</v>
      </c>
      <c r="AY96" s="507">
        <f>P96+AQ96</f>
        <v>3.0249000000000006</v>
      </c>
      <c r="AZ96" s="507">
        <f>Q96+AO96</f>
        <v>2.2000000000000002</v>
      </c>
      <c r="BA96" s="508">
        <f>R96+AP96</f>
        <v>0.82489999999999997</v>
      </c>
    </row>
    <row r="97" spans="1:53" ht="12.95" customHeight="1" x14ac:dyDescent="0.25">
      <c r="A97" s="307">
        <v>19</v>
      </c>
      <c r="B97" s="566">
        <v>5493</v>
      </c>
      <c r="C97" s="566">
        <v>691009813</v>
      </c>
      <c r="D97" s="83">
        <v>6181457</v>
      </c>
      <c r="E97" s="565" t="s">
        <v>793</v>
      </c>
      <c r="F97" s="566">
        <v>3141</v>
      </c>
      <c r="G97" s="559" t="s">
        <v>88</v>
      </c>
      <c r="H97" s="500" t="s">
        <v>82</v>
      </c>
      <c r="I97" s="501">
        <v>103979</v>
      </c>
      <c r="J97" s="502">
        <v>75840</v>
      </c>
      <c r="K97" s="502">
        <v>0</v>
      </c>
      <c r="L97" s="502">
        <v>0</v>
      </c>
      <c r="M97" s="417">
        <v>25634</v>
      </c>
      <c r="N97" s="417">
        <v>1517</v>
      </c>
      <c r="O97" s="502">
        <v>988</v>
      </c>
      <c r="P97" s="503">
        <v>0.4</v>
      </c>
      <c r="Q97" s="418">
        <v>0</v>
      </c>
      <c r="R97" s="504">
        <v>0.4</v>
      </c>
      <c r="S97" s="505">
        <f t="shared" si="137"/>
        <v>0</v>
      </c>
      <c r="T97" s="492">
        <v>0</v>
      </c>
      <c r="U97" s="492">
        <v>0</v>
      </c>
      <c r="V97" s="492">
        <v>0</v>
      </c>
      <c r="W97" s="492">
        <f>SUM(S97:V97)</f>
        <v>0</v>
      </c>
      <c r="X97" s="492">
        <v>0</v>
      </c>
      <c r="Y97" s="492">
        <v>0</v>
      </c>
      <c r="Z97" s="492">
        <f>SUM(X97:Y97)</f>
        <v>0</v>
      </c>
      <c r="AA97" s="492">
        <f>W97+Z97</f>
        <v>0</v>
      </c>
      <c r="AB97" s="321">
        <f>ROUND((W97+X97)*33.8%,0)</f>
        <v>0</v>
      </c>
      <c r="AC97" s="179">
        <f>ROUND(W97*2%,0)</f>
        <v>0</v>
      </c>
      <c r="AD97" s="492">
        <v>0</v>
      </c>
      <c r="AE97" s="492">
        <v>0</v>
      </c>
      <c r="AF97" s="492">
        <f t="shared" si="107"/>
        <v>0</v>
      </c>
      <c r="AG97" s="492">
        <f t="shared" si="108"/>
        <v>0</v>
      </c>
      <c r="AH97" s="507">
        <v>0</v>
      </c>
      <c r="AI97" s="507">
        <v>0</v>
      </c>
      <c r="AJ97" s="507">
        <v>0</v>
      </c>
      <c r="AK97" s="507">
        <v>0</v>
      </c>
      <c r="AL97" s="507">
        <v>0</v>
      </c>
      <c r="AM97" s="507">
        <v>0</v>
      </c>
      <c r="AN97" s="507">
        <v>0</v>
      </c>
      <c r="AO97" s="507">
        <f t="shared" si="138"/>
        <v>0</v>
      </c>
      <c r="AP97" s="507">
        <f t="shared" si="139"/>
        <v>0</v>
      </c>
      <c r="AQ97" s="535">
        <f t="shared" si="111"/>
        <v>0</v>
      </c>
      <c r="AR97" s="536">
        <f>I97+AG97</f>
        <v>103979</v>
      </c>
      <c r="AS97" s="492">
        <f>J97+W97</f>
        <v>75840</v>
      </c>
      <c r="AT97" s="492">
        <f>K97+Z97</f>
        <v>0</v>
      </c>
      <c r="AU97" s="486">
        <f>L97</f>
        <v>0</v>
      </c>
      <c r="AV97" s="492">
        <f>M97+AB97</f>
        <v>25634</v>
      </c>
      <c r="AW97" s="492">
        <f>N97+AC97</f>
        <v>1517</v>
      </c>
      <c r="AX97" s="492">
        <f>O97+AF97</f>
        <v>988</v>
      </c>
      <c r="AY97" s="507">
        <f>P97+AQ97</f>
        <v>0.4</v>
      </c>
      <c r="AZ97" s="507">
        <f>Q97+AO97</f>
        <v>0</v>
      </c>
      <c r="BA97" s="508">
        <f>R97+AP97</f>
        <v>0.4</v>
      </c>
    </row>
    <row r="98" spans="1:53" ht="12.95" customHeight="1" x14ac:dyDescent="0.25">
      <c r="A98" s="308">
        <v>19</v>
      </c>
      <c r="B98" s="134">
        <v>5493</v>
      </c>
      <c r="C98" s="134">
        <v>691009813</v>
      </c>
      <c r="D98" s="134">
        <v>6181457</v>
      </c>
      <c r="E98" s="569" t="s">
        <v>794</v>
      </c>
      <c r="F98" s="134"/>
      <c r="G98" s="569"/>
      <c r="H98" s="380"/>
      <c r="I98" s="130">
        <v>1916659</v>
      </c>
      <c r="J98" s="141">
        <v>1385923</v>
      </c>
      <c r="K98" s="141">
        <v>11500</v>
      </c>
      <c r="L98" s="141">
        <v>0</v>
      </c>
      <c r="M98" s="141">
        <v>472329</v>
      </c>
      <c r="N98" s="141">
        <v>27719</v>
      </c>
      <c r="O98" s="141">
        <v>19188</v>
      </c>
      <c r="P98" s="385">
        <v>3.4249000000000005</v>
      </c>
      <c r="Q98" s="385">
        <v>2.2000000000000002</v>
      </c>
      <c r="R98" s="401">
        <v>1.2248999999999999</v>
      </c>
      <c r="S98" s="141">
        <f t="shared" ref="S98:BA98" si="140">SUM(S96:S97)</f>
        <v>0</v>
      </c>
      <c r="T98" s="87">
        <f t="shared" si="140"/>
        <v>0</v>
      </c>
      <c r="U98" s="87">
        <f t="shared" si="140"/>
        <v>0</v>
      </c>
      <c r="V98" s="87">
        <f t="shared" si="140"/>
        <v>0</v>
      </c>
      <c r="W98" s="87">
        <f t="shared" si="140"/>
        <v>0</v>
      </c>
      <c r="X98" s="87">
        <f t="shared" si="140"/>
        <v>0</v>
      </c>
      <c r="Y98" s="87">
        <f t="shared" si="140"/>
        <v>0</v>
      </c>
      <c r="Z98" s="87">
        <f t="shared" si="140"/>
        <v>0</v>
      </c>
      <c r="AA98" s="87">
        <f t="shared" si="140"/>
        <v>0</v>
      </c>
      <c r="AB98" s="87">
        <f t="shared" si="140"/>
        <v>0</v>
      </c>
      <c r="AC98" s="87">
        <f t="shared" si="140"/>
        <v>0</v>
      </c>
      <c r="AD98" s="87">
        <f t="shared" si="140"/>
        <v>0</v>
      </c>
      <c r="AE98" s="87">
        <f t="shared" si="140"/>
        <v>0</v>
      </c>
      <c r="AF98" s="87">
        <f t="shared" si="140"/>
        <v>0</v>
      </c>
      <c r="AG98" s="87">
        <f t="shared" si="140"/>
        <v>0</v>
      </c>
      <c r="AH98" s="88">
        <f t="shared" si="140"/>
        <v>0</v>
      </c>
      <c r="AI98" s="88">
        <f t="shared" si="140"/>
        <v>0</v>
      </c>
      <c r="AJ98" s="88">
        <f t="shared" si="140"/>
        <v>0</v>
      </c>
      <c r="AK98" s="88">
        <f t="shared" ref="AK98:AL98" si="141">SUM(AK96:AK97)</f>
        <v>0</v>
      </c>
      <c r="AL98" s="88">
        <f t="shared" si="141"/>
        <v>0</v>
      </c>
      <c r="AM98" s="88">
        <f t="shared" si="140"/>
        <v>0</v>
      </c>
      <c r="AN98" s="88">
        <f t="shared" si="140"/>
        <v>0</v>
      </c>
      <c r="AO98" s="88">
        <f t="shared" si="140"/>
        <v>0</v>
      </c>
      <c r="AP98" s="88">
        <f t="shared" si="140"/>
        <v>0</v>
      </c>
      <c r="AQ98" s="394">
        <f t="shared" si="140"/>
        <v>0</v>
      </c>
      <c r="AR98" s="130">
        <f t="shared" si="140"/>
        <v>1916659</v>
      </c>
      <c r="AS98" s="87">
        <f t="shared" si="140"/>
        <v>1385923</v>
      </c>
      <c r="AT98" s="87">
        <f t="shared" si="140"/>
        <v>11500</v>
      </c>
      <c r="AU98" s="87">
        <f t="shared" si="140"/>
        <v>0</v>
      </c>
      <c r="AV98" s="87">
        <f t="shared" si="140"/>
        <v>472329</v>
      </c>
      <c r="AW98" s="87">
        <f t="shared" si="140"/>
        <v>27719</v>
      </c>
      <c r="AX98" s="87">
        <f t="shared" si="140"/>
        <v>19188</v>
      </c>
      <c r="AY98" s="88">
        <f t="shared" si="140"/>
        <v>3.4249000000000005</v>
      </c>
      <c r="AZ98" s="88">
        <f t="shared" si="140"/>
        <v>2.2000000000000002</v>
      </c>
      <c r="BA98" s="276">
        <f t="shared" si="140"/>
        <v>1.2248999999999999</v>
      </c>
    </row>
    <row r="99" spans="1:53" ht="12.95" customHeight="1" x14ac:dyDescent="0.25">
      <c r="A99" s="307">
        <v>20</v>
      </c>
      <c r="B99" s="557">
        <v>2463</v>
      </c>
      <c r="C99" s="557">
        <v>600080056</v>
      </c>
      <c r="D99" s="83">
        <v>70982066</v>
      </c>
      <c r="E99" s="558" t="s">
        <v>795</v>
      </c>
      <c r="F99" s="557">
        <v>3113</v>
      </c>
      <c r="G99" s="558" t="s">
        <v>284</v>
      </c>
      <c r="H99" s="500" t="s">
        <v>86</v>
      </c>
      <c r="I99" s="501">
        <v>7463415</v>
      </c>
      <c r="J99" s="502">
        <v>5320940</v>
      </c>
      <c r="K99" s="502">
        <v>46024</v>
      </c>
      <c r="L99" s="502">
        <v>13024</v>
      </c>
      <c r="M99" s="417">
        <v>1809632</v>
      </c>
      <c r="N99" s="417">
        <v>106419</v>
      </c>
      <c r="O99" s="502">
        <v>180400</v>
      </c>
      <c r="P99" s="503">
        <v>10.866900000000001</v>
      </c>
      <c r="Q99" s="418">
        <v>8.1436000000000011</v>
      </c>
      <c r="R99" s="504">
        <v>2.7233000000000001</v>
      </c>
      <c r="S99" s="505">
        <f t="shared" ref="S99:S103" si="142">X99*-1</f>
        <v>0</v>
      </c>
      <c r="T99" s="492">
        <v>0</v>
      </c>
      <c r="U99" s="492">
        <v>0</v>
      </c>
      <c r="V99" s="492">
        <v>0</v>
      </c>
      <c r="W99" s="492">
        <f>SUM(S99:V99)</f>
        <v>0</v>
      </c>
      <c r="X99" s="492">
        <v>0</v>
      </c>
      <c r="Y99" s="492">
        <v>0</v>
      </c>
      <c r="Z99" s="492">
        <f>SUM(X99:Y99)</f>
        <v>0</v>
      </c>
      <c r="AA99" s="492">
        <f>W99+Z99</f>
        <v>0</v>
      </c>
      <c r="AB99" s="321">
        <f>ROUND((W99+X99)*33.8%,0)</f>
        <v>0</v>
      </c>
      <c r="AC99" s="179">
        <f>ROUND(W99*2%,0)</f>
        <v>0</v>
      </c>
      <c r="AD99" s="492">
        <v>0</v>
      </c>
      <c r="AE99" s="492">
        <v>0</v>
      </c>
      <c r="AF99" s="492">
        <f t="shared" si="107"/>
        <v>0</v>
      </c>
      <c r="AG99" s="492">
        <f t="shared" si="108"/>
        <v>0</v>
      </c>
      <c r="AH99" s="507">
        <v>0</v>
      </c>
      <c r="AI99" s="507">
        <v>0</v>
      </c>
      <c r="AJ99" s="507">
        <v>0</v>
      </c>
      <c r="AK99" s="507">
        <v>0</v>
      </c>
      <c r="AL99" s="507">
        <v>0</v>
      </c>
      <c r="AM99" s="507">
        <v>0</v>
      </c>
      <c r="AN99" s="507">
        <v>0</v>
      </c>
      <c r="AO99" s="507">
        <f t="shared" ref="AO99:AO103" si="143">AH99+AJ99+AK99+AM99</f>
        <v>0</v>
      </c>
      <c r="AP99" s="507">
        <f t="shared" ref="AP99:AP103" si="144">AI99+AL99+AN99</f>
        <v>0</v>
      </c>
      <c r="AQ99" s="535">
        <f t="shared" si="111"/>
        <v>0</v>
      </c>
      <c r="AR99" s="536">
        <f>I99+AG99</f>
        <v>7463415</v>
      </c>
      <c r="AS99" s="492">
        <f>J99+W99</f>
        <v>5320940</v>
      </c>
      <c r="AT99" s="492">
        <f>K99+Z99</f>
        <v>46024</v>
      </c>
      <c r="AU99" s="486">
        <f>L99</f>
        <v>13024</v>
      </c>
      <c r="AV99" s="492">
        <f t="shared" ref="AV99:AW103" si="145">M99+AB99</f>
        <v>1809632</v>
      </c>
      <c r="AW99" s="492">
        <f t="shared" si="145"/>
        <v>106419</v>
      </c>
      <c r="AX99" s="492">
        <f>O99+AF99</f>
        <v>180400</v>
      </c>
      <c r="AY99" s="507">
        <f>P99+AQ99</f>
        <v>10.866900000000001</v>
      </c>
      <c r="AZ99" s="507">
        <f t="shared" ref="AZ99:BA103" si="146">Q99+AO99</f>
        <v>8.1436000000000011</v>
      </c>
      <c r="BA99" s="508">
        <f t="shared" si="146"/>
        <v>2.7233000000000001</v>
      </c>
    </row>
    <row r="100" spans="1:53" ht="12.95" customHeight="1" x14ac:dyDescent="0.25">
      <c r="A100" s="307">
        <v>20</v>
      </c>
      <c r="B100" s="561">
        <v>2463</v>
      </c>
      <c r="C100" s="561">
        <v>600080056</v>
      </c>
      <c r="D100" s="83">
        <v>70982066</v>
      </c>
      <c r="E100" s="558" t="s">
        <v>795</v>
      </c>
      <c r="F100" s="557">
        <v>3113</v>
      </c>
      <c r="G100" s="534" t="s">
        <v>91</v>
      </c>
      <c r="H100" s="500" t="s">
        <v>82</v>
      </c>
      <c r="I100" s="501">
        <v>248556</v>
      </c>
      <c r="J100" s="502">
        <v>183031</v>
      </c>
      <c r="K100" s="502">
        <v>0</v>
      </c>
      <c r="L100" s="502">
        <v>0</v>
      </c>
      <c r="M100" s="417">
        <v>61864</v>
      </c>
      <c r="N100" s="417">
        <v>3661</v>
      </c>
      <c r="O100" s="502">
        <v>0</v>
      </c>
      <c r="P100" s="503">
        <v>0.53</v>
      </c>
      <c r="Q100" s="418">
        <v>0.53</v>
      </c>
      <c r="R100" s="504">
        <v>0</v>
      </c>
      <c r="S100" s="505">
        <f t="shared" si="142"/>
        <v>0</v>
      </c>
      <c r="T100" s="492">
        <v>0</v>
      </c>
      <c r="U100" s="492">
        <v>0</v>
      </c>
      <c r="V100" s="492">
        <v>0</v>
      </c>
      <c r="W100" s="492">
        <f>SUM(S100:V100)</f>
        <v>0</v>
      </c>
      <c r="X100" s="492">
        <v>0</v>
      </c>
      <c r="Y100" s="492">
        <v>0</v>
      </c>
      <c r="Z100" s="492">
        <f>SUM(X100:Y100)</f>
        <v>0</v>
      </c>
      <c r="AA100" s="492">
        <f>W100+Z100</f>
        <v>0</v>
      </c>
      <c r="AB100" s="321">
        <f>ROUND((W100+X100)*33.8%,0)</f>
        <v>0</v>
      </c>
      <c r="AC100" s="179">
        <f>ROUND(W100*2%,0)</f>
        <v>0</v>
      </c>
      <c r="AD100" s="492">
        <v>0</v>
      </c>
      <c r="AE100" s="492">
        <v>0</v>
      </c>
      <c r="AF100" s="492">
        <f t="shared" si="107"/>
        <v>0</v>
      </c>
      <c r="AG100" s="492">
        <f t="shared" si="108"/>
        <v>0</v>
      </c>
      <c r="AH100" s="507">
        <v>0</v>
      </c>
      <c r="AI100" s="507">
        <v>0</v>
      </c>
      <c r="AJ100" s="507">
        <v>0</v>
      </c>
      <c r="AK100" s="507">
        <v>0</v>
      </c>
      <c r="AL100" s="507">
        <v>0</v>
      </c>
      <c r="AM100" s="507">
        <v>0</v>
      </c>
      <c r="AN100" s="507">
        <v>0</v>
      </c>
      <c r="AO100" s="507">
        <f t="shared" si="143"/>
        <v>0</v>
      </c>
      <c r="AP100" s="507">
        <f t="shared" si="144"/>
        <v>0</v>
      </c>
      <c r="AQ100" s="535">
        <f t="shared" si="111"/>
        <v>0</v>
      </c>
      <c r="AR100" s="536">
        <f>I100+AG100</f>
        <v>248556</v>
      </c>
      <c r="AS100" s="492">
        <f>J100+W100</f>
        <v>183031</v>
      </c>
      <c r="AT100" s="492">
        <f>K100+Z100</f>
        <v>0</v>
      </c>
      <c r="AU100" s="486">
        <f>L100</f>
        <v>0</v>
      </c>
      <c r="AV100" s="492">
        <f t="shared" si="145"/>
        <v>61864</v>
      </c>
      <c r="AW100" s="492">
        <f t="shared" si="145"/>
        <v>3661</v>
      </c>
      <c r="AX100" s="492">
        <f>O100+AF100</f>
        <v>0</v>
      </c>
      <c r="AY100" s="507">
        <f>P100+AQ100</f>
        <v>0.53</v>
      </c>
      <c r="AZ100" s="507">
        <f t="shared" si="146"/>
        <v>0.53</v>
      </c>
      <c r="BA100" s="508">
        <f t="shared" si="146"/>
        <v>0</v>
      </c>
    </row>
    <row r="101" spans="1:53" ht="12.95" customHeight="1" x14ac:dyDescent="0.25">
      <c r="A101" s="307">
        <v>20</v>
      </c>
      <c r="B101" s="557">
        <v>2463</v>
      </c>
      <c r="C101" s="557">
        <v>600080056</v>
      </c>
      <c r="D101" s="83">
        <v>70982066</v>
      </c>
      <c r="E101" s="558" t="s">
        <v>795</v>
      </c>
      <c r="F101" s="557">
        <v>3141</v>
      </c>
      <c r="G101" s="559" t="s">
        <v>88</v>
      </c>
      <c r="H101" s="500" t="s">
        <v>82</v>
      </c>
      <c r="I101" s="501">
        <v>683934</v>
      </c>
      <c r="J101" s="502">
        <v>500259</v>
      </c>
      <c r="K101" s="502">
        <v>0</v>
      </c>
      <c r="L101" s="502">
        <v>0</v>
      </c>
      <c r="M101" s="417">
        <v>169088</v>
      </c>
      <c r="N101" s="417">
        <v>10005</v>
      </c>
      <c r="O101" s="502">
        <v>4582</v>
      </c>
      <c r="P101" s="503">
        <v>1.7</v>
      </c>
      <c r="Q101" s="418">
        <v>0</v>
      </c>
      <c r="R101" s="504">
        <v>1.7</v>
      </c>
      <c r="S101" s="505">
        <f t="shared" si="142"/>
        <v>0</v>
      </c>
      <c r="T101" s="492">
        <v>0</v>
      </c>
      <c r="U101" s="492">
        <v>11025</v>
      </c>
      <c r="V101" s="492">
        <v>0</v>
      </c>
      <c r="W101" s="492">
        <f>SUM(S101:V101)</f>
        <v>11025</v>
      </c>
      <c r="X101" s="492">
        <v>0</v>
      </c>
      <c r="Y101" s="492">
        <v>0</v>
      </c>
      <c r="Z101" s="492">
        <f>SUM(X101:Y101)</f>
        <v>0</v>
      </c>
      <c r="AA101" s="492">
        <f>W101+Z101</f>
        <v>11025</v>
      </c>
      <c r="AB101" s="321">
        <f>ROUND((W101+X101)*33.8%,0)</f>
        <v>3726</v>
      </c>
      <c r="AC101" s="179">
        <f>ROUND(W101*2%,0)</f>
        <v>221</v>
      </c>
      <c r="AD101" s="492">
        <v>0</v>
      </c>
      <c r="AE101" s="492">
        <v>0</v>
      </c>
      <c r="AF101" s="492">
        <f t="shared" si="107"/>
        <v>0</v>
      </c>
      <c r="AG101" s="492">
        <f t="shared" si="108"/>
        <v>14972</v>
      </c>
      <c r="AH101" s="507">
        <v>0</v>
      </c>
      <c r="AI101" s="507">
        <v>0</v>
      </c>
      <c r="AJ101" s="507">
        <v>0</v>
      </c>
      <c r="AK101" s="507">
        <v>0</v>
      </c>
      <c r="AL101" s="507">
        <v>0.03</v>
      </c>
      <c r="AM101" s="507">
        <v>0</v>
      </c>
      <c r="AN101" s="507">
        <v>0</v>
      </c>
      <c r="AO101" s="507">
        <f t="shared" si="143"/>
        <v>0</v>
      </c>
      <c r="AP101" s="507">
        <f t="shared" si="144"/>
        <v>0.03</v>
      </c>
      <c r="AQ101" s="535">
        <f t="shared" si="111"/>
        <v>0.03</v>
      </c>
      <c r="AR101" s="536">
        <f>I101+AG101</f>
        <v>698906</v>
      </c>
      <c r="AS101" s="492">
        <f>J101+W101</f>
        <v>511284</v>
      </c>
      <c r="AT101" s="492">
        <f>K101+Z101</f>
        <v>0</v>
      </c>
      <c r="AU101" s="486">
        <f>L101</f>
        <v>0</v>
      </c>
      <c r="AV101" s="492">
        <f t="shared" si="145"/>
        <v>172814</v>
      </c>
      <c r="AW101" s="492">
        <f t="shared" si="145"/>
        <v>10226</v>
      </c>
      <c r="AX101" s="492">
        <f>O101+AF101</f>
        <v>4582</v>
      </c>
      <c r="AY101" s="507">
        <f>P101+AQ101</f>
        <v>1.73</v>
      </c>
      <c r="AZ101" s="507">
        <f t="shared" si="146"/>
        <v>0</v>
      </c>
      <c r="BA101" s="508">
        <f t="shared" si="146"/>
        <v>1.73</v>
      </c>
    </row>
    <row r="102" spans="1:53" ht="12.95" customHeight="1" x14ac:dyDescent="0.25">
      <c r="A102" s="307">
        <v>20</v>
      </c>
      <c r="B102" s="561">
        <v>2463</v>
      </c>
      <c r="C102" s="561">
        <v>600080056</v>
      </c>
      <c r="D102" s="83">
        <v>70982066</v>
      </c>
      <c r="E102" s="558" t="s">
        <v>795</v>
      </c>
      <c r="F102" s="557">
        <v>3143</v>
      </c>
      <c r="G102" s="534" t="s">
        <v>149</v>
      </c>
      <c r="H102" s="500" t="s">
        <v>86</v>
      </c>
      <c r="I102" s="501">
        <v>574976</v>
      </c>
      <c r="J102" s="502">
        <v>423399</v>
      </c>
      <c r="K102" s="502">
        <v>0</v>
      </c>
      <c r="L102" s="502">
        <v>0</v>
      </c>
      <c r="M102" s="417">
        <v>143109</v>
      </c>
      <c r="N102" s="417">
        <v>8468</v>
      </c>
      <c r="O102" s="502">
        <v>0</v>
      </c>
      <c r="P102" s="503">
        <v>0.83330000000000004</v>
      </c>
      <c r="Q102" s="418">
        <v>0.83330000000000004</v>
      </c>
      <c r="R102" s="504">
        <v>0</v>
      </c>
      <c r="S102" s="505">
        <f t="shared" si="142"/>
        <v>0</v>
      </c>
      <c r="T102" s="492">
        <v>0</v>
      </c>
      <c r="U102" s="492">
        <v>0</v>
      </c>
      <c r="V102" s="492">
        <v>0</v>
      </c>
      <c r="W102" s="492">
        <f>SUM(S102:V102)</f>
        <v>0</v>
      </c>
      <c r="X102" s="492">
        <v>0</v>
      </c>
      <c r="Y102" s="492">
        <v>0</v>
      </c>
      <c r="Z102" s="492">
        <f>SUM(X102:Y102)</f>
        <v>0</v>
      </c>
      <c r="AA102" s="492">
        <f>W102+Z102</f>
        <v>0</v>
      </c>
      <c r="AB102" s="321">
        <f>ROUND((W102+X102)*33.8%,0)</f>
        <v>0</v>
      </c>
      <c r="AC102" s="179">
        <f>ROUND(W102*2%,0)</f>
        <v>0</v>
      </c>
      <c r="AD102" s="492">
        <v>0</v>
      </c>
      <c r="AE102" s="492">
        <v>0</v>
      </c>
      <c r="AF102" s="492">
        <f t="shared" si="107"/>
        <v>0</v>
      </c>
      <c r="AG102" s="492">
        <f t="shared" si="108"/>
        <v>0</v>
      </c>
      <c r="AH102" s="507">
        <v>0</v>
      </c>
      <c r="AI102" s="507">
        <v>0</v>
      </c>
      <c r="AJ102" s="507">
        <v>0</v>
      </c>
      <c r="AK102" s="507">
        <v>0</v>
      </c>
      <c r="AL102" s="507">
        <v>0</v>
      </c>
      <c r="AM102" s="507">
        <v>0</v>
      </c>
      <c r="AN102" s="507">
        <v>0</v>
      </c>
      <c r="AO102" s="507">
        <f t="shared" si="143"/>
        <v>0</v>
      </c>
      <c r="AP102" s="507">
        <f t="shared" si="144"/>
        <v>0</v>
      </c>
      <c r="AQ102" s="535">
        <f t="shared" si="111"/>
        <v>0</v>
      </c>
      <c r="AR102" s="536">
        <f>I102+AG102</f>
        <v>574976</v>
      </c>
      <c r="AS102" s="492">
        <f>J102+W102</f>
        <v>423399</v>
      </c>
      <c r="AT102" s="492">
        <f>K102+Z102</f>
        <v>0</v>
      </c>
      <c r="AU102" s="486">
        <f>L102</f>
        <v>0</v>
      </c>
      <c r="AV102" s="492">
        <f t="shared" si="145"/>
        <v>143109</v>
      </c>
      <c r="AW102" s="492">
        <f t="shared" si="145"/>
        <v>8468</v>
      </c>
      <c r="AX102" s="492">
        <f>O102+AF102</f>
        <v>0</v>
      </c>
      <c r="AY102" s="507">
        <f>P102+AQ102</f>
        <v>0.83330000000000004</v>
      </c>
      <c r="AZ102" s="507">
        <f t="shared" si="146"/>
        <v>0.83330000000000004</v>
      </c>
      <c r="BA102" s="508">
        <f t="shared" si="146"/>
        <v>0</v>
      </c>
    </row>
    <row r="103" spans="1:53" ht="12.95" customHeight="1" x14ac:dyDescent="0.25">
      <c r="A103" s="307">
        <v>20</v>
      </c>
      <c r="B103" s="561">
        <v>2463</v>
      </c>
      <c r="C103" s="561">
        <v>600080056</v>
      </c>
      <c r="D103" s="83">
        <v>70982066</v>
      </c>
      <c r="E103" s="558" t="s">
        <v>795</v>
      </c>
      <c r="F103" s="557">
        <v>3143</v>
      </c>
      <c r="G103" s="534" t="s">
        <v>150</v>
      </c>
      <c r="H103" s="500" t="s">
        <v>82</v>
      </c>
      <c r="I103" s="501">
        <v>20364</v>
      </c>
      <c r="J103" s="502">
        <v>14355</v>
      </c>
      <c r="K103" s="502">
        <v>0</v>
      </c>
      <c r="L103" s="502">
        <v>0</v>
      </c>
      <c r="M103" s="417">
        <v>4852</v>
      </c>
      <c r="N103" s="417">
        <v>287</v>
      </c>
      <c r="O103" s="502">
        <v>870</v>
      </c>
      <c r="P103" s="503">
        <v>0.06</v>
      </c>
      <c r="Q103" s="418">
        <v>0</v>
      </c>
      <c r="R103" s="504">
        <v>0.06</v>
      </c>
      <c r="S103" s="505">
        <f t="shared" si="142"/>
        <v>0</v>
      </c>
      <c r="T103" s="492">
        <v>0</v>
      </c>
      <c r="U103" s="492">
        <v>0</v>
      </c>
      <c r="V103" s="492">
        <v>0</v>
      </c>
      <c r="W103" s="492">
        <f>SUM(S103:V103)</f>
        <v>0</v>
      </c>
      <c r="X103" s="492">
        <v>0</v>
      </c>
      <c r="Y103" s="492">
        <v>0</v>
      </c>
      <c r="Z103" s="492">
        <f>SUM(X103:Y103)</f>
        <v>0</v>
      </c>
      <c r="AA103" s="492">
        <f>W103+Z103</f>
        <v>0</v>
      </c>
      <c r="AB103" s="321">
        <f>ROUND((W103+X103)*33.8%,0)</f>
        <v>0</v>
      </c>
      <c r="AC103" s="179">
        <f>ROUND(W103*2%,0)</f>
        <v>0</v>
      </c>
      <c r="AD103" s="492">
        <v>0</v>
      </c>
      <c r="AE103" s="492">
        <v>0</v>
      </c>
      <c r="AF103" s="492">
        <f t="shared" si="107"/>
        <v>0</v>
      </c>
      <c r="AG103" s="492">
        <f t="shared" si="108"/>
        <v>0</v>
      </c>
      <c r="AH103" s="507">
        <v>0</v>
      </c>
      <c r="AI103" s="507">
        <v>0</v>
      </c>
      <c r="AJ103" s="507">
        <v>0</v>
      </c>
      <c r="AK103" s="507">
        <v>0</v>
      </c>
      <c r="AL103" s="507">
        <v>0</v>
      </c>
      <c r="AM103" s="507">
        <v>0</v>
      </c>
      <c r="AN103" s="507">
        <v>0</v>
      </c>
      <c r="AO103" s="507">
        <f t="shared" si="143"/>
        <v>0</v>
      </c>
      <c r="AP103" s="507">
        <f t="shared" si="144"/>
        <v>0</v>
      </c>
      <c r="AQ103" s="535">
        <f t="shared" si="111"/>
        <v>0</v>
      </c>
      <c r="AR103" s="536">
        <f>I103+AG103</f>
        <v>20364</v>
      </c>
      <c r="AS103" s="492">
        <f>J103+W103</f>
        <v>14355</v>
      </c>
      <c r="AT103" s="492">
        <f>K103+Z103</f>
        <v>0</v>
      </c>
      <c r="AU103" s="486">
        <f>L103</f>
        <v>0</v>
      </c>
      <c r="AV103" s="492">
        <f t="shared" si="145"/>
        <v>4852</v>
      </c>
      <c r="AW103" s="492">
        <f t="shared" si="145"/>
        <v>287</v>
      </c>
      <c r="AX103" s="492">
        <f>O103+AF103</f>
        <v>870</v>
      </c>
      <c r="AY103" s="507">
        <f>P103+AQ103</f>
        <v>0.06</v>
      </c>
      <c r="AZ103" s="507">
        <f t="shared" si="146"/>
        <v>0</v>
      </c>
      <c r="BA103" s="508">
        <f t="shared" si="146"/>
        <v>0.06</v>
      </c>
    </row>
    <row r="104" spans="1:53" ht="12.95" customHeight="1" x14ac:dyDescent="0.25">
      <c r="A104" s="309">
        <v>20</v>
      </c>
      <c r="B104" s="131">
        <v>2463</v>
      </c>
      <c r="C104" s="131">
        <v>600080056</v>
      </c>
      <c r="D104" s="131">
        <v>70982066</v>
      </c>
      <c r="E104" s="560" t="s">
        <v>796</v>
      </c>
      <c r="F104" s="135"/>
      <c r="G104" s="570"/>
      <c r="H104" s="381"/>
      <c r="I104" s="136">
        <v>8991245</v>
      </c>
      <c r="J104" s="242">
        <v>6441984</v>
      </c>
      <c r="K104" s="242">
        <v>46024</v>
      </c>
      <c r="L104" s="242">
        <v>13024</v>
      </c>
      <c r="M104" s="242">
        <v>2188545</v>
      </c>
      <c r="N104" s="242">
        <v>128840</v>
      </c>
      <c r="O104" s="242">
        <v>185852</v>
      </c>
      <c r="P104" s="387">
        <v>13.9902</v>
      </c>
      <c r="Q104" s="387">
        <v>9.5068999999999999</v>
      </c>
      <c r="R104" s="403">
        <v>4.4832999999999998</v>
      </c>
      <c r="S104" s="242">
        <f t="shared" ref="S104:BA104" si="147">SUM(S99:S103)</f>
        <v>0</v>
      </c>
      <c r="T104" s="116">
        <f t="shared" si="147"/>
        <v>0</v>
      </c>
      <c r="U104" s="116">
        <f t="shared" si="147"/>
        <v>11025</v>
      </c>
      <c r="V104" s="116">
        <f t="shared" si="147"/>
        <v>0</v>
      </c>
      <c r="W104" s="116">
        <f t="shared" si="147"/>
        <v>11025</v>
      </c>
      <c r="X104" s="116">
        <f t="shared" si="147"/>
        <v>0</v>
      </c>
      <c r="Y104" s="116">
        <f t="shared" si="147"/>
        <v>0</v>
      </c>
      <c r="Z104" s="116">
        <f t="shared" si="147"/>
        <v>0</v>
      </c>
      <c r="AA104" s="116">
        <f t="shared" si="147"/>
        <v>11025</v>
      </c>
      <c r="AB104" s="116">
        <f t="shared" si="147"/>
        <v>3726</v>
      </c>
      <c r="AC104" s="116">
        <f t="shared" si="147"/>
        <v>221</v>
      </c>
      <c r="AD104" s="116">
        <f t="shared" si="147"/>
        <v>0</v>
      </c>
      <c r="AE104" s="116">
        <f t="shared" si="147"/>
        <v>0</v>
      </c>
      <c r="AF104" s="116">
        <f t="shared" si="147"/>
        <v>0</v>
      </c>
      <c r="AG104" s="116">
        <f t="shared" si="147"/>
        <v>14972</v>
      </c>
      <c r="AH104" s="305">
        <f t="shared" si="147"/>
        <v>0</v>
      </c>
      <c r="AI104" s="305">
        <f t="shared" si="147"/>
        <v>0</v>
      </c>
      <c r="AJ104" s="305">
        <f t="shared" si="147"/>
        <v>0</v>
      </c>
      <c r="AK104" s="305">
        <f t="shared" ref="AK104:AL104" si="148">SUM(AK99:AK103)</f>
        <v>0</v>
      </c>
      <c r="AL104" s="305">
        <f t="shared" si="148"/>
        <v>0.03</v>
      </c>
      <c r="AM104" s="305">
        <f t="shared" si="147"/>
        <v>0</v>
      </c>
      <c r="AN104" s="305">
        <f t="shared" si="147"/>
        <v>0</v>
      </c>
      <c r="AO104" s="305">
        <f t="shared" si="147"/>
        <v>0</v>
      </c>
      <c r="AP104" s="305">
        <f t="shared" si="147"/>
        <v>0.03</v>
      </c>
      <c r="AQ104" s="396">
        <f t="shared" si="147"/>
        <v>0.03</v>
      </c>
      <c r="AR104" s="136">
        <f t="shared" si="147"/>
        <v>9006217</v>
      </c>
      <c r="AS104" s="116">
        <f t="shared" si="147"/>
        <v>6453009</v>
      </c>
      <c r="AT104" s="116">
        <f t="shared" si="147"/>
        <v>46024</v>
      </c>
      <c r="AU104" s="116">
        <f t="shared" si="147"/>
        <v>13024</v>
      </c>
      <c r="AV104" s="116">
        <f t="shared" si="147"/>
        <v>2192271</v>
      </c>
      <c r="AW104" s="116">
        <f t="shared" si="147"/>
        <v>129061</v>
      </c>
      <c r="AX104" s="116">
        <f t="shared" si="147"/>
        <v>185852</v>
      </c>
      <c r="AY104" s="305">
        <f t="shared" si="147"/>
        <v>14.020200000000001</v>
      </c>
      <c r="AZ104" s="305">
        <f t="shared" si="147"/>
        <v>9.5068999999999999</v>
      </c>
      <c r="BA104" s="306">
        <f t="shared" si="147"/>
        <v>4.5133000000000001</v>
      </c>
    </row>
    <row r="105" spans="1:53" ht="12.95" customHeight="1" x14ac:dyDescent="0.25">
      <c r="A105" s="307">
        <v>21</v>
      </c>
      <c r="B105" s="557">
        <v>3427</v>
      </c>
      <c r="C105" s="557">
        <v>650023340</v>
      </c>
      <c r="D105" s="83">
        <v>70982988</v>
      </c>
      <c r="E105" s="562" t="s">
        <v>797</v>
      </c>
      <c r="F105" s="557">
        <v>3111</v>
      </c>
      <c r="G105" s="559" t="s">
        <v>586</v>
      </c>
      <c r="H105" s="500" t="s">
        <v>86</v>
      </c>
      <c r="I105" s="501">
        <v>2291296</v>
      </c>
      <c r="J105" s="502">
        <v>1665093</v>
      </c>
      <c r="K105" s="502">
        <v>0</v>
      </c>
      <c r="L105" s="502">
        <v>0</v>
      </c>
      <c r="M105" s="417">
        <v>562801</v>
      </c>
      <c r="N105" s="417">
        <v>33302</v>
      </c>
      <c r="O105" s="502">
        <v>30100</v>
      </c>
      <c r="P105" s="503">
        <v>4.0217999999999998</v>
      </c>
      <c r="Q105" s="418">
        <v>3</v>
      </c>
      <c r="R105" s="504">
        <v>1.0218</v>
      </c>
      <c r="S105" s="505">
        <f t="shared" ref="S105:S110" si="149">X105*-1</f>
        <v>0</v>
      </c>
      <c r="T105" s="492">
        <v>0</v>
      </c>
      <c r="U105" s="492">
        <v>0</v>
      </c>
      <c r="V105" s="492">
        <v>0</v>
      </c>
      <c r="W105" s="492">
        <f t="shared" ref="W105:W110" si="150">SUM(S105:V105)</f>
        <v>0</v>
      </c>
      <c r="X105" s="492">
        <v>0</v>
      </c>
      <c r="Y105" s="492">
        <v>0</v>
      </c>
      <c r="Z105" s="492">
        <f t="shared" ref="Z105:Z110" si="151">SUM(X105:Y105)</f>
        <v>0</v>
      </c>
      <c r="AA105" s="492">
        <f t="shared" ref="AA105:AA110" si="152">W105+Z105</f>
        <v>0</v>
      </c>
      <c r="AB105" s="321">
        <f t="shared" ref="AB105:AB110" si="153">ROUND((W105+X105)*33.8%,0)</f>
        <v>0</v>
      </c>
      <c r="AC105" s="179">
        <f t="shared" ref="AC105:AC110" si="154">ROUND(W105*2%,0)</f>
        <v>0</v>
      </c>
      <c r="AD105" s="492">
        <v>0</v>
      </c>
      <c r="AE105" s="492">
        <v>0</v>
      </c>
      <c r="AF105" s="492">
        <f t="shared" si="107"/>
        <v>0</v>
      </c>
      <c r="AG105" s="492">
        <f t="shared" si="108"/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 t="shared" ref="AO105:AO110" si="155">AH105+AJ105+AK105+AM105</f>
        <v>0</v>
      </c>
      <c r="AP105" s="507">
        <f t="shared" ref="AP105:AP110" si="156">AI105+AL105+AN105</f>
        <v>0</v>
      </c>
      <c r="AQ105" s="535">
        <f t="shared" si="111"/>
        <v>0</v>
      </c>
      <c r="AR105" s="536">
        <f t="shared" ref="AR105:AR110" si="157">I105+AG105</f>
        <v>2291296</v>
      </c>
      <c r="AS105" s="492">
        <f t="shared" ref="AS105:AS110" si="158">J105+W105</f>
        <v>1665093</v>
      </c>
      <c r="AT105" s="492">
        <f t="shared" ref="AT105:AT110" si="159">K105+Z105</f>
        <v>0</v>
      </c>
      <c r="AU105" s="486">
        <f t="shared" ref="AU105:AU110" si="160">L105</f>
        <v>0</v>
      </c>
      <c r="AV105" s="492">
        <f t="shared" ref="AV105:AW110" si="161">M105+AB105</f>
        <v>562801</v>
      </c>
      <c r="AW105" s="492">
        <f t="shared" si="161"/>
        <v>33302</v>
      </c>
      <c r="AX105" s="492">
        <f t="shared" ref="AX105:AX110" si="162">O105+AF105</f>
        <v>30100</v>
      </c>
      <c r="AY105" s="507">
        <f t="shared" ref="AY105:AY110" si="163">P105+AQ105</f>
        <v>4.0217999999999998</v>
      </c>
      <c r="AZ105" s="507">
        <f t="shared" ref="AZ105:BA110" si="164">Q105+AO105</f>
        <v>3</v>
      </c>
      <c r="BA105" s="508">
        <f t="shared" si="164"/>
        <v>1.0218</v>
      </c>
    </row>
    <row r="106" spans="1:53" ht="12.95" customHeight="1" x14ac:dyDescent="0.25">
      <c r="A106" s="307">
        <v>21</v>
      </c>
      <c r="B106" s="557">
        <v>3427</v>
      </c>
      <c r="C106" s="557">
        <v>650023340</v>
      </c>
      <c r="D106" s="83">
        <v>70982988</v>
      </c>
      <c r="E106" s="558" t="s">
        <v>797</v>
      </c>
      <c r="F106" s="557">
        <v>3113</v>
      </c>
      <c r="G106" s="558" t="s">
        <v>284</v>
      </c>
      <c r="H106" s="500" t="s">
        <v>86</v>
      </c>
      <c r="I106" s="501">
        <v>12176774</v>
      </c>
      <c r="J106" s="502">
        <v>8661757</v>
      </c>
      <c r="K106" s="502">
        <v>25308</v>
      </c>
      <c r="L106" s="502">
        <v>25308</v>
      </c>
      <c r="M106" s="417">
        <v>2927674</v>
      </c>
      <c r="N106" s="417">
        <v>173235</v>
      </c>
      <c r="O106" s="502">
        <v>388800</v>
      </c>
      <c r="P106" s="503">
        <v>17.473500000000001</v>
      </c>
      <c r="Q106" s="418">
        <v>12.363300000000001</v>
      </c>
      <c r="R106" s="504">
        <v>5.1101999999999999</v>
      </c>
      <c r="S106" s="505">
        <f t="shared" si="149"/>
        <v>0</v>
      </c>
      <c r="T106" s="492">
        <v>0</v>
      </c>
      <c r="U106" s="492">
        <v>0</v>
      </c>
      <c r="V106" s="492">
        <v>0</v>
      </c>
      <c r="W106" s="492">
        <f t="shared" si="150"/>
        <v>0</v>
      </c>
      <c r="X106" s="492">
        <v>0</v>
      </c>
      <c r="Y106" s="492">
        <v>0</v>
      </c>
      <c r="Z106" s="492">
        <f t="shared" si="151"/>
        <v>0</v>
      </c>
      <c r="AA106" s="492">
        <f t="shared" si="152"/>
        <v>0</v>
      </c>
      <c r="AB106" s="321">
        <f t="shared" si="153"/>
        <v>0</v>
      </c>
      <c r="AC106" s="179">
        <f t="shared" si="154"/>
        <v>0</v>
      </c>
      <c r="AD106" s="492">
        <v>0</v>
      </c>
      <c r="AE106" s="492">
        <v>0</v>
      </c>
      <c r="AF106" s="492">
        <f t="shared" si="107"/>
        <v>0</v>
      </c>
      <c r="AG106" s="492">
        <f t="shared" si="108"/>
        <v>0</v>
      </c>
      <c r="AH106" s="507">
        <v>0</v>
      </c>
      <c r="AI106" s="507">
        <v>0</v>
      </c>
      <c r="AJ106" s="507">
        <v>0</v>
      </c>
      <c r="AK106" s="507">
        <v>0</v>
      </c>
      <c r="AL106" s="507">
        <v>0</v>
      </c>
      <c r="AM106" s="507">
        <v>0</v>
      </c>
      <c r="AN106" s="507">
        <v>0</v>
      </c>
      <c r="AO106" s="507">
        <f t="shared" si="155"/>
        <v>0</v>
      </c>
      <c r="AP106" s="507">
        <f t="shared" si="156"/>
        <v>0</v>
      </c>
      <c r="AQ106" s="535">
        <f t="shared" si="111"/>
        <v>0</v>
      </c>
      <c r="AR106" s="536">
        <f t="shared" si="157"/>
        <v>12176774</v>
      </c>
      <c r="AS106" s="492">
        <f t="shared" si="158"/>
        <v>8661757</v>
      </c>
      <c r="AT106" s="492">
        <f t="shared" si="159"/>
        <v>25308</v>
      </c>
      <c r="AU106" s="486">
        <f t="shared" si="160"/>
        <v>25308</v>
      </c>
      <c r="AV106" s="492">
        <f t="shared" si="161"/>
        <v>2927674</v>
      </c>
      <c r="AW106" s="492">
        <f t="shared" si="161"/>
        <v>173235</v>
      </c>
      <c r="AX106" s="492">
        <f t="shared" si="162"/>
        <v>388800</v>
      </c>
      <c r="AY106" s="507">
        <f t="shared" si="163"/>
        <v>17.473500000000001</v>
      </c>
      <c r="AZ106" s="507">
        <f t="shared" si="164"/>
        <v>12.363300000000001</v>
      </c>
      <c r="BA106" s="508">
        <f t="shared" si="164"/>
        <v>5.1101999999999999</v>
      </c>
    </row>
    <row r="107" spans="1:53" ht="12.95" customHeight="1" x14ac:dyDescent="0.25">
      <c r="A107" s="307">
        <v>21</v>
      </c>
      <c r="B107" s="557">
        <v>3427</v>
      </c>
      <c r="C107" s="557">
        <v>650023340</v>
      </c>
      <c r="D107" s="83">
        <v>70982988</v>
      </c>
      <c r="E107" s="558" t="s">
        <v>797</v>
      </c>
      <c r="F107" s="557">
        <v>3113</v>
      </c>
      <c r="G107" s="534" t="s">
        <v>91</v>
      </c>
      <c r="H107" s="500" t="s">
        <v>82</v>
      </c>
      <c r="I107" s="501">
        <v>1517073</v>
      </c>
      <c r="J107" s="502">
        <v>1117138</v>
      </c>
      <c r="K107" s="502">
        <v>0</v>
      </c>
      <c r="L107" s="502">
        <v>0</v>
      </c>
      <c r="M107" s="417">
        <v>377592</v>
      </c>
      <c r="N107" s="417">
        <v>22343</v>
      </c>
      <c r="O107" s="502">
        <v>0</v>
      </c>
      <c r="P107" s="503">
        <v>3.01</v>
      </c>
      <c r="Q107" s="418">
        <v>3.01</v>
      </c>
      <c r="R107" s="504">
        <v>0</v>
      </c>
      <c r="S107" s="505">
        <f t="shared" si="149"/>
        <v>0</v>
      </c>
      <c r="T107" s="492">
        <v>42450</v>
      </c>
      <c r="U107" s="492">
        <v>0</v>
      </c>
      <c r="V107" s="492">
        <v>0</v>
      </c>
      <c r="W107" s="492">
        <f t="shared" si="150"/>
        <v>42450</v>
      </c>
      <c r="X107" s="492">
        <v>0</v>
      </c>
      <c r="Y107" s="492">
        <v>0</v>
      </c>
      <c r="Z107" s="492">
        <f t="shared" si="151"/>
        <v>0</v>
      </c>
      <c r="AA107" s="492">
        <f t="shared" si="152"/>
        <v>42450</v>
      </c>
      <c r="AB107" s="321">
        <f t="shared" si="153"/>
        <v>14348</v>
      </c>
      <c r="AC107" s="179">
        <f t="shared" si="154"/>
        <v>849</v>
      </c>
      <c r="AD107" s="492">
        <v>0</v>
      </c>
      <c r="AE107" s="492">
        <v>0</v>
      </c>
      <c r="AF107" s="492">
        <f t="shared" si="107"/>
        <v>0</v>
      </c>
      <c r="AG107" s="492">
        <f t="shared" si="108"/>
        <v>57647</v>
      </c>
      <c r="AH107" s="507">
        <v>0</v>
      </c>
      <c r="AI107" s="507">
        <v>0</v>
      </c>
      <c r="AJ107" s="507">
        <v>0.13</v>
      </c>
      <c r="AK107" s="507">
        <v>0</v>
      </c>
      <c r="AL107" s="507">
        <v>0</v>
      </c>
      <c r="AM107" s="507">
        <v>0</v>
      </c>
      <c r="AN107" s="507">
        <v>0</v>
      </c>
      <c r="AO107" s="507">
        <f t="shared" si="155"/>
        <v>0.13</v>
      </c>
      <c r="AP107" s="507">
        <f t="shared" si="156"/>
        <v>0</v>
      </c>
      <c r="AQ107" s="535">
        <f t="shared" si="111"/>
        <v>0.13</v>
      </c>
      <c r="AR107" s="536">
        <f t="shared" si="157"/>
        <v>1574720</v>
      </c>
      <c r="AS107" s="492">
        <f t="shared" si="158"/>
        <v>1159588</v>
      </c>
      <c r="AT107" s="492">
        <f t="shared" si="159"/>
        <v>0</v>
      </c>
      <c r="AU107" s="486">
        <f t="shared" si="160"/>
        <v>0</v>
      </c>
      <c r="AV107" s="492">
        <f t="shared" si="161"/>
        <v>391940</v>
      </c>
      <c r="AW107" s="492">
        <f t="shared" si="161"/>
        <v>23192</v>
      </c>
      <c r="AX107" s="492">
        <f t="shared" si="162"/>
        <v>0</v>
      </c>
      <c r="AY107" s="507">
        <f t="shared" si="163"/>
        <v>3.1399999999999997</v>
      </c>
      <c r="AZ107" s="507">
        <f t="shared" si="164"/>
        <v>3.1399999999999997</v>
      </c>
      <c r="BA107" s="508">
        <f t="shared" si="164"/>
        <v>0</v>
      </c>
    </row>
    <row r="108" spans="1:53" ht="12.95" customHeight="1" x14ac:dyDescent="0.25">
      <c r="A108" s="307">
        <v>21</v>
      </c>
      <c r="B108" s="557">
        <v>3427</v>
      </c>
      <c r="C108" s="557">
        <v>650023340</v>
      </c>
      <c r="D108" s="83">
        <v>70982988</v>
      </c>
      <c r="E108" s="556" t="s">
        <v>797</v>
      </c>
      <c r="F108" s="567">
        <v>3141</v>
      </c>
      <c r="G108" s="559" t="s">
        <v>88</v>
      </c>
      <c r="H108" s="500" t="s">
        <v>82</v>
      </c>
      <c r="I108" s="501">
        <v>1746475</v>
      </c>
      <c r="J108" s="502">
        <v>1276867</v>
      </c>
      <c r="K108" s="502">
        <v>0</v>
      </c>
      <c r="L108" s="502">
        <v>0</v>
      </c>
      <c r="M108" s="417">
        <v>431581</v>
      </c>
      <c r="N108" s="417">
        <v>25537</v>
      </c>
      <c r="O108" s="502">
        <v>12490</v>
      </c>
      <c r="P108" s="503">
        <v>4.34</v>
      </c>
      <c r="Q108" s="418">
        <v>0</v>
      </c>
      <c r="R108" s="504">
        <v>4.34</v>
      </c>
      <c r="S108" s="505">
        <f t="shared" si="149"/>
        <v>0</v>
      </c>
      <c r="T108" s="492">
        <v>0</v>
      </c>
      <c r="U108" s="492">
        <v>-9857</v>
      </c>
      <c r="V108" s="492">
        <v>0</v>
      </c>
      <c r="W108" s="492">
        <f t="shared" si="150"/>
        <v>-9857</v>
      </c>
      <c r="X108" s="492">
        <v>0</v>
      </c>
      <c r="Y108" s="492">
        <v>0</v>
      </c>
      <c r="Z108" s="492">
        <f t="shared" si="151"/>
        <v>0</v>
      </c>
      <c r="AA108" s="492">
        <f t="shared" si="152"/>
        <v>-9857</v>
      </c>
      <c r="AB108" s="321">
        <f t="shared" si="153"/>
        <v>-3332</v>
      </c>
      <c r="AC108" s="179">
        <f t="shared" si="154"/>
        <v>-197</v>
      </c>
      <c r="AD108" s="492">
        <v>0</v>
      </c>
      <c r="AE108" s="492">
        <v>0</v>
      </c>
      <c r="AF108" s="492">
        <f t="shared" si="107"/>
        <v>0</v>
      </c>
      <c r="AG108" s="492">
        <f t="shared" si="108"/>
        <v>-13386</v>
      </c>
      <c r="AH108" s="507">
        <v>0</v>
      </c>
      <c r="AI108" s="507">
        <v>0</v>
      </c>
      <c r="AJ108" s="507">
        <v>0</v>
      </c>
      <c r="AK108" s="507">
        <v>0</v>
      </c>
      <c r="AL108" s="507">
        <v>-0.04</v>
      </c>
      <c r="AM108" s="507">
        <v>0</v>
      </c>
      <c r="AN108" s="507">
        <v>0</v>
      </c>
      <c r="AO108" s="507">
        <f t="shared" si="155"/>
        <v>0</v>
      </c>
      <c r="AP108" s="507">
        <f t="shared" si="156"/>
        <v>-0.04</v>
      </c>
      <c r="AQ108" s="535">
        <f t="shared" si="111"/>
        <v>-0.04</v>
      </c>
      <c r="AR108" s="536">
        <f t="shared" si="157"/>
        <v>1733089</v>
      </c>
      <c r="AS108" s="492">
        <f t="shared" si="158"/>
        <v>1267010</v>
      </c>
      <c r="AT108" s="492">
        <f t="shared" si="159"/>
        <v>0</v>
      </c>
      <c r="AU108" s="486">
        <f t="shared" si="160"/>
        <v>0</v>
      </c>
      <c r="AV108" s="492">
        <f t="shared" si="161"/>
        <v>428249</v>
      </c>
      <c r="AW108" s="492">
        <f t="shared" si="161"/>
        <v>25340</v>
      </c>
      <c r="AX108" s="492">
        <f t="shared" si="162"/>
        <v>12490</v>
      </c>
      <c r="AY108" s="507">
        <f t="shared" si="163"/>
        <v>4.3</v>
      </c>
      <c r="AZ108" s="507">
        <f t="shared" si="164"/>
        <v>0</v>
      </c>
      <c r="BA108" s="508">
        <f t="shared" si="164"/>
        <v>4.3</v>
      </c>
    </row>
    <row r="109" spans="1:53" ht="12.95" customHeight="1" x14ac:dyDescent="0.25">
      <c r="A109" s="307">
        <v>21</v>
      </c>
      <c r="B109" s="557">
        <v>3427</v>
      </c>
      <c r="C109" s="557">
        <v>650023340</v>
      </c>
      <c r="D109" s="83">
        <v>70982988</v>
      </c>
      <c r="E109" s="558" t="s">
        <v>797</v>
      </c>
      <c r="F109" s="557">
        <v>3143</v>
      </c>
      <c r="G109" s="534" t="s">
        <v>149</v>
      </c>
      <c r="H109" s="500" t="s">
        <v>86</v>
      </c>
      <c r="I109" s="501">
        <v>949393</v>
      </c>
      <c r="J109" s="502">
        <v>699111</v>
      </c>
      <c r="K109" s="502">
        <v>0</v>
      </c>
      <c r="L109" s="502">
        <v>0</v>
      </c>
      <c r="M109" s="417">
        <v>236300</v>
      </c>
      <c r="N109" s="417">
        <v>13982</v>
      </c>
      <c r="O109" s="502">
        <v>0</v>
      </c>
      <c r="P109" s="503">
        <v>1.5</v>
      </c>
      <c r="Q109" s="418">
        <v>1.5</v>
      </c>
      <c r="R109" s="504">
        <v>0</v>
      </c>
      <c r="S109" s="505">
        <f t="shared" si="149"/>
        <v>0</v>
      </c>
      <c r="T109" s="492">
        <v>0</v>
      </c>
      <c r="U109" s="492">
        <v>0</v>
      </c>
      <c r="V109" s="492">
        <v>0</v>
      </c>
      <c r="W109" s="492">
        <f t="shared" si="150"/>
        <v>0</v>
      </c>
      <c r="X109" s="492">
        <v>0</v>
      </c>
      <c r="Y109" s="492">
        <v>0</v>
      </c>
      <c r="Z109" s="492">
        <f t="shared" si="151"/>
        <v>0</v>
      </c>
      <c r="AA109" s="492">
        <f t="shared" si="152"/>
        <v>0</v>
      </c>
      <c r="AB109" s="321">
        <f t="shared" si="153"/>
        <v>0</v>
      </c>
      <c r="AC109" s="179">
        <f t="shared" si="154"/>
        <v>0</v>
      </c>
      <c r="AD109" s="492">
        <v>0</v>
      </c>
      <c r="AE109" s="492">
        <v>0</v>
      </c>
      <c r="AF109" s="492">
        <f t="shared" si="107"/>
        <v>0</v>
      </c>
      <c r="AG109" s="492">
        <f t="shared" si="108"/>
        <v>0</v>
      </c>
      <c r="AH109" s="507">
        <v>0</v>
      </c>
      <c r="AI109" s="507">
        <v>0</v>
      </c>
      <c r="AJ109" s="507">
        <v>0</v>
      </c>
      <c r="AK109" s="507">
        <v>0</v>
      </c>
      <c r="AL109" s="507">
        <v>0</v>
      </c>
      <c r="AM109" s="507">
        <v>0</v>
      </c>
      <c r="AN109" s="507">
        <v>0</v>
      </c>
      <c r="AO109" s="507">
        <f t="shared" si="155"/>
        <v>0</v>
      </c>
      <c r="AP109" s="507">
        <f t="shared" si="156"/>
        <v>0</v>
      </c>
      <c r="AQ109" s="535">
        <f t="shared" si="111"/>
        <v>0</v>
      </c>
      <c r="AR109" s="536">
        <f t="shared" si="157"/>
        <v>949393</v>
      </c>
      <c r="AS109" s="492">
        <f t="shared" si="158"/>
        <v>699111</v>
      </c>
      <c r="AT109" s="492">
        <f t="shared" si="159"/>
        <v>0</v>
      </c>
      <c r="AU109" s="486">
        <f t="shared" si="160"/>
        <v>0</v>
      </c>
      <c r="AV109" s="492">
        <f t="shared" si="161"/>
        <v>236300</v>
      </c>
      <c r="AW109" s="492">
        <f t="shared" si="161"/>
        <v>13982</v>
      </c>
      <c r="AX109" s="492">
        <f t="shared" si="162"/>
        <v>0</v>
      </c>
      <c r="AY109" s="507">
        <f t="shared" si="163"/>
        <v>1.5</v>
      </c>
      <c r="AZ109" s="507">
        <f t="shared" si="164"/>
        <v>1.5</v>
      </c>
      <c r="BA109" s="508">
        <f t="shared" si="164"/>
        <v>0</v>
      </c>
    </row>
    <row r="110" spans="1:53" ht="12.95" customHeight="1" x14ac:dyDescent="0.25">
      <c r="A110" s="307">
        <v>21</v>
      </c>
      <c r="B110" s="557">
        <v>3427</v>
      </c>
      <c r="C110" s="557">
        <v>650023340</v>
      </c>
      <c r="D110" s="83">
        <v>70982988</v>
      </c>
      <c r="E110" s="558" t="s">
        <v>797</v>
      </c>
      <c r="F110" s="557">
        <v>3143</v>
      </c>
      <c r="G110" s="534" t="s">
        <v>150</v>
      </c>
      <c r="H110" s="500" t="s">
        <v>82</v>
      </c>
      <c r="I110" s="501">
        <v>30898</v>
      </c>
      <c r="J110" s="502">
        <v>21780</v>
      </c>
      <c r="K110" s="502">
        <v>0</v>
      </c>
      <c r="L110" s="502">
        <v>0</v>
      </c>
      <c r="M110" s="417">
        <v>7362</v>
      </c>
      <c r="N110" s="417">
        <v>436</v>
      </c>
      <c r="O110" s="502">
        <v>1320</v>
      </c>
      <c r="P110" s="503">
        <v>0.09</v>
      </c>
      <c r="Q110" s="418">
        <v>0</v>
      </c>
      <c r="R110" s="504">
        <v>0.09</v>
      </c>
      <c r="S110" s="505">
        <f t="shared" si="149"/>
        <v>0</v>
      </c>
      <c r="T110" s="492">
        <v>0</v>
      </c>
      <c r="U110" s="492">
        <v>0</v>
      </c>
      <c r="V110" s="492">
        <v>0</v>
      </c>
      <c r="W110" s="492">
        <f t="shared" si="150"/>
        <v>0</v>
      </c>
      <c r="X110" s="492">
        <v>0</v>
      </c>
      <c r="Y110" s="492">
        <v>0</v>
      </c>
      <c r="Z110" s="492">
        <f t="shared" si="151"/>
        <v>0</v>
      </c>
      <c r="AA110" s="492">
        <f t="shared" si="152"/>
        <v>0</v>
      </c>
      <c r="AB110" s="321">
        <f t="shared" si="153"/>
        <v>0</v>
      </c>
      <c r="AC110" s="179">
        <f t="shared" si="154"/>
        <v>0</v>
      </c>
      <c r="AD110" s="492">
        <v>0</v>
      </c>
      <c r="AE110" s="492">
        <v>0</v>
      </c>
      <c r="AF110" s="492">
        <f t="shared" si="107"/>
        <v>0</v>
      </c>
      <c r="AG110" s="492">
        <f t="shared" si="108"/>
        <v>0</v>
      </c>
      <c r="AH110" s="507">
        <v>0</v>
      </c>
      <c r="AI110" s="507">
        <v>0</v>
      </c>
      <c r="AJ110" s="507">
        <v>0</v>
      </c>
      <c r="AK110" s="507">
        <v>0</v>
      </c>
      <c r="AL110" s="507">
        <v>0</v>
      </c>
      <c r="AM110" s="507">
        <v>0</v>
      </c>
      <c r="AN110" s="507">
        <v>0</v>
      </c>
      <c r="AO110" s="507">
        <f t="shared" si="155"/>
        <v>0</v>
      </c>
      <c r="AP110" s="507">
        <f t="shared" si="156"/>
        <v>0</v>
      </c>
      <c r="AQ110" s="535">
        <f t="shared" si="111"/>
        <v>0</v>
      </c>
      <c r="AR110" s="536">
        <f t="shared" si="157"/>
        <v>30898</v>
      </c>
      <c r="AS110" s="492">
        <f t="shared" si="158"/>
        <v>21780</v>
      </c>
      <c r="AT110" s="492">
        <f t="shared" si="159"/>
        <v>0</v>
      </c>
      <c r="AU110" s="486">
        <f t="shared" si="160"/>
        <v>0</v>
      </c>
      <c r="AV110" s="492">
        <f t="shared" si="161"/>
        <v>7362</v>
      </c>
      <c r="AW110" s="492">
        <f t="shared" si="161"/>
        <v>436</v>
      </c>
      <c r="AX110" s="492">
        <f t="shared" si="162"/>
        <v>1320</v>
      </c>
      <c r="AY110" s="507">
        <f t="shared" si="163"/>
        <v>0.09</v>
      </c>
      <c r="AZ110" s="507">
        <f t="shared" si="164"/>
        <v>0</v>
      </c>
      <c r="BA110" s="508">
        <f t="shared" si="164"/>
        <v>0.09</v>
      </c>
    </row>
    <row r="111" spans="1:53" ht="12.95" customHeight="1" x14ac:dyDescent="0.25">
      <c r="A111" s="309">
        <v>21</v>
      </c>
      <c r="B111" s="131">
        <v>3427</v>
      </c>
      <c r="C111" s="131">
        <v>650023340</v>
      </c>
      <c r="D111" s="131">
        <v>70982988</v>
      </c>
      <c r="E111" s="560" t="s">
        <v>798</v>
      </c>
      <c r="F111" s="128"/>
      <c r="G111" s="560"/>
      <c r="H111" s="377"/>
      <c r="I111" s="133">
        <v>18711909</v>
      </c>
      <c r="J111" s="241">
        <v>13441746</v>
      </c>
      <c r="K111" s="241">
        <v>25308</v>
      </c>
      <c r="L111" s="241">
        <v>25308</v>
      </c>
      <c r="M111" s="241">
        <v>4543310</v>
      </c>
      <c r="N111" s="241">
        <v>268835</v>
      </c>
      <c r="O111" s="241">
        <v>432710</v>
      </c>
      <c r="P111" s="386">
        <v>30.435299999999998</v>
      </c>
      <c r="Q111" s="386">
        <v>19.8733</v>
      </c>
      <c r="R111" s="402">
        <v>10.561999999999999</v>
      </c>
      <c r="S111" s="241">
        <f t="shared" ref="S111:BA111" si="165">SUM(S105:S110)</f>
        <v>0</v>
      </c>
      <c r="T111" s="169">
        <f t="shared" si="165"/>
        <v>42450</v>
      </c>
      <c r="U111" s="169">
        <f t="shared" si="165"/>
        <v>-9857</v>
      </c>
      <c r="V111" s="169">
        <f t="shared" si="165"/>
        <v>0</v>
      </c>
      <c r="W111" s="169">
        <f t="shared" si="165"/>
        <v>32593</v>
      </c>
      <c r="X111" s="169">
        <f t="shared" si="165"/>
        <v>0</v>
      </c>
      <c r="Y111" s="169">
        <f t="shared" si="165"/>
        <v>0</v>
      </c>
      <c r="Z111" s="169">
        <f t="shared" si="165"/>
        <v>0</v>
      </c>
      <c r="AA111" s="169">
        <f t="shared" si="165"/>
        <v>32593</v>
      </c>
      <c r="AB111" s="169">
        <f t="shared" si="165"/>
        <v>11016</v>
      </c>
      <c r="AC111" s="169">
        <f t="shared" si="165"/>
        <v>652</v>
      </c>
      <c r="AD111" s="169">
        <f t="shared" si="165"/>
        <v>0</v>
      </c>
      <c r="AE111" s="169">
        <f t="shared" si="165"/>
        <v>0</v>
      </c>
      <c r="AF111" s="169">
        <f t="shared" si="165"/>
        <v>0</v>
      </c>
      <c r="AG111" s="169">
        <f t="shared" si="165"/>
        <v>44261</v>
      </c>
      <c r="AH111" s="318">
        <f t="shared" si="165"/>
        <v>0</v>
      </c>
      <c r="AI111" s="318">
        <f t="shared" si="165"/>
        <v>0</v>
      </c>
      <c r="AJ111" s="318">
        <f t="shared" si="165"/>
        <v>0.13</v>
      </c>
      <c r="AK111" s="318">
        <f t="shared" si="165"/>
        <v>0</v>
      </c>
      <c r="AL111" s="318">
        <f t="shared" si="165"/>
        <v>-0.04</v>
      </c>
      <c r="AM111" s="318">
        <f t="shared" si="165"/>
        <v>0</v>
      </c>
      <c r="AN111" s="318">
        <f t="shared" si="165"/>
        <v>0</v>
      </c>
      <c r="AO111" s="318">
        <f t="shared" si="165"/>
        <v>0.13</v>
      </c>
      <c r="AP111" s="318">
        <f t="shared" si="165"/>
        <v>-0.04</v>
      </c>
      <c r="AQ111" s="395">
        <f t="shared" si="165"/>
        <v>0.09</v>
      </c>
      <c r="AR111" s="133">
        <f t="shared" si="165"/>
        <v>18756170</v>
      </c>
      <c r="AS111" s="169">
        <f t="shared" si="165"/>
        <v>13474339</v>
      </c>
      <c r="AT111" s="169">
        <f t="shared" si="165"/>
        <v>25308</v>
      </c>
      <c r="AU111" s="169">
        <f t="shared" si="165"/>
        <v>25308</v>
      </c>
      <c r="AV111" s="169">
        <f t="shared" si="165"/>
        <v>4554326</v>
      </c>
      <c r="AW111" s="169">
        <f t="shared" si="165"/>
        <v>269487</v>
      </c>
      <c r="AX111" s="169">
        <f t="shared" si="165"/>
        <v>432710</v>
      </c>
      <c r="AY111" s="318">
        <f t="shared" si="165"/>
        <v>30.525300000000001</v>
      </c>
      <c r="AZ111" s="318">
        <f t="shared" si="165"/>
        <v>20.003299999999999</v>
      </c>
      <c r="BA111" s="319">
        <f t="shared" si="165"/>
        <v>10.521999999999998</v>
      </c>
    </row>
    <row r="112" spans="1:53" ht="12.95" customHeight="1" x14ac:dyDescent="0.25">
      <c r="A112" s="307">
        <v>22</v>
      </c>
      <c r="B112" s="557">
        <v>5484</v>
      </c>
      <c r="C112" s="557">
        <v>600098532</v>
      </c>
      <c r="D112" s="83">
        <v>72743255</v>
      </c>
      <c r="E112" s="558" t="s">
        <v>799</v>
      </c>
      <c r="F112" s="557">
        <v>3111</v>
      </c>
      <c r="G112" s="559" t="s">
        <v>586</v>
      </c>
      <c r="H112" s="500" t="s">
        <v>86</v>
      </c>
      <c r="I112" s="501">
        <v>4654688</v>
      </c>
      <c r="J112" s="502">
        <v>3395131</v>
      </c>
      <c r="K112" s="502">
        <v>0</v>
      </c>
      <c r="L112" s="502">
        <v>0</v>
      </c>
      <c r="M112" s="417">
        <v>1147554</v>
      </c>
      <c r="N112" s="417">
        <v>67903</v>
      </c>
      <c r="O112" s="502">
        <v>44100</v>
      </c>
      <c r="P112" s="503">
        <v>8.1341999999999999</v>
      </c>
      <c r="Q112" s="418">
        <v>6</v>
      </c>
      <c r="R112" s="504">
        <v>2.1341999999999999</v>
      </c>
      <c r="S112" s="505">
        <f t="shared" ref="S112:S113" si="166">X112*-1</f>
        <v>0</v>
      </c>
      <c r="T112" s="492">
        <v>0</v>
      </c>
      <c r="U112" s="492">
        <v>0</v>
      </c>
      <c r="V112" s="492">
        <v>0</v>
      </c>
      <c r="W112" s="492">
        <f>SUM(S112:V112)</f>
        <v>0</v>
      </c>
      <c r="X112" s="492">
        <v>0</v>
      </c>
      <c r="Y112" s="492">
        <v>0</v>
      </c>
      <c r="Z112" s="492">
        <f>SUM(X112:Y112)</f>
        <v>0</v>
      </c>
      <c r="AA112" s="492">
        <f>W112+Z112</f>
        <v>0</v>
      </c>
      <c r="AB112" s="321">
        <f>ROUND((W112+X112)*33.8%,0)</f>
        <v>0</v>
      </c>
      <c r="AC112" s="179">
        <f>ROUND(W112*2%,0)</f>
        <v>0</v>
      </c>
      <c r="AD112" s="492">
        <v>0</v>
      </c>
      <c r="AE112" s="492">
        <v>0</v>
      </c>
      <c r="AF112" s="492">
        <f t="shared" si="107"/>
        <v>0</v>
      </c>
      <c r="AG112" s="492">
        <f t="shared" si="108"/>
        <v>0</v>
      </c>
      <c r="AH112" s="507">
        <v>0</v>
      </c>
      <c r="AI112" s="507">
        <v>0</v>
      </c>
      <c r="AJ112" s="507">
        <v>0</v>
      </c>
      <c r="AK112" s="507">
        <v>0</v>
      </c>
      <c r="AL112" s="507">
        <v>0</v>
      </c>
      <c r="AM112" s="507">
        <v>0</v>
      </c>
      <c r="AN112" s="507">
        <v>0</v>
      </c>
      <c r="AO112" s="507">
        <f t="shared" ref="AO112:AO113" si="167">AH112+AJ112+AK112+AM112</f>
        <v>0</v>
      </c>
      <c r="AP112" s="507">
        <f t="shared" ref="AP112:AP113" si="168">AI112+AL112+AN112</f>
        <v>0</v>
      </c>
      <c r="AQ112" s="535">
        <f t="shared" si="111"/>
        <v>0</v>
      </c>
      <c r="AR112" s="536">
        <f>I112+AG112</f>
        <v>4654688</v>
      </c>
      <c r="AS112" s="492">
        <f>J112+W112</f>
        <v>3395131</v>
      </c>
      <c r="AT112" s="492">
        <f>K112+Z112</f>
        <v>0</v>
      </c>
      <c r="AU112" s="486">
        <f>L112</f>
        <v>0</v>
      </c>
      <c r="AV112" s="492">
        <f>M112+AB112</f>
        <v>1147554</v>
      </c>
      <c r="AW112" s="492">
        <f>N112+AC112</f>
        <v>67903</v>
      </c>
      <c r="AX112" s="492">
        <f>O112+AF112</f>
        <v>44100</v>
      </c>
      <c r="AY112" s="507">
        <f>P112+AQ112</f>
        <v>8.1341999999999999</v>
      </c>
      <c r="AZ112" s="507">
        <f>Q112+AO112</f>
        <v>6</v>
      </c>
      <c r="BA112" s="508">
        <f>R112+AP112</f>
        <v>2.1341999999999999</v>
      </c>
    </row>
    <row r="113" spans="1:53" ht="12.95" customHeight="1" x14ac:dyDescent="0.25">
      <c r="A113" s="307">
        <v>22</v>
      </c>
      <c r="B113" s="557">
        <v>5484</v>
      </c>
      <c r="C113" s="557">
        <v>600098532</v>
      </c>
      <c r="D113" s="83">
        <v>72743255</v>
      </c>
      <c r="E113" s="558" t="s">
        <v>799</v>
      </c>
      <c r="F113" s="557">
        <v>3141</v>
      </c>
      <c r="G113" s="559" t="s">
        <v>88</v>
      </c>
      <c r="H113" s="500" t="s">
        <v>82</v>
      </c>
      <c r="I113" s="501">
        <v>1163399</v>
      </c>
      <c r="J113" s="502">
        <v>851743</v>
      </c>
      <c r="K113" s="502">
        <v>0</v>
      </c>
      <c r="L113" s="502">
        <v>0</v>
      </c>
      <c r="M113" s="417">
        <v>287889</v>
      </c>
      <c r="N113" s="417">
        <v>17035</v>
      </c>
      <c r="O113" s="502">
        <v>6732</v>
      </c>
      <c r="P113" s="503">
        <v>2.9</v>
      </c>
      <c r="Q113" s="418">
        <v>0</v>
      </c>
      <c r="R113" s="504">
        <v>2.9</v>
      </c>
      <c r="S113" s="505">
        <f t="shared" si="166"/>
        <v>0</v>
      </c>
      <c r="T113" s="492">
        <v>0</v>
      </c>
      <c r="U113" s="492">
        <v>-3806</v>
      </c>
      <c r="V113" s="492">
        <v>0</v>
      </c>
      <c r="W113" s="492">
        <f>SUM(S113:V113)</f>
        <v>-3806</v>
      </c>
      <c r="X113" s="492">
        <v>0</v>
      </c>
      <c r="Y113" s="492">
        <v>0</v>
      </c>
      <c r="Z113" s="492">
        <f>SUM(X113:Y113)</f>
        <v>0</v>
      </c>
      <c r="AA113" s="492">
        <f>W113+Z113</f>
        <v>-3806</v>
      </c>
      <c r="AB113" s="321">
        <f>ROUND((W113+X113)*33.8%,0)</f>
        <v>-1286</v>
      </c>
      <c r="AC113" s="179">
        <f>ROUND(W113*2%,0)</f>
        <v>-76</v>
      </c>
      <c r="AD113" s="492">
        <v>0</v>
      </c>
      <c r="AE113" s="492">
        <v>0</v>
      </c>
      <c r="AF113" s="492">
        <f t="shared" si="107"/>
        <v>0</v>
      </c>
      <c r="AG113" s="492">
        <f t="shared" si="108"/>
        <v>-5168</v>
      </c>
      <c r="AH113" s="507">
        <v>0</v>
      </c>
      <c r="AI113" s="507">
        <v>0</v>
      </c>
      <c r="AJ113" s="507">
        <v>0</v>
      </c>
      <c r="AK113" s="507">
        <v>0</v>
      </c>
      <c r="AL113" s="507">
        <v>-0.02</v>
      </c>
      <c r="AM113" s="507">
        <v>0</v>
      </c>
      <c r="AN113" s="507">
        <v>0</v>
      </c>
      <c r="AO113" s="507">
        <f t="shared" si="167"/>
        <v>0</v>
      </c>
      <c r="AP113" s="507">
        <f t="shared" si="168"/>
        <v>-0.02</v>
      </c>
      <c r="AQ113" s="535">
        <f t="shared" si="111"/>
        <v>-0.02</v>
      </c>
      <c r="AR113" s="536">
        <f>I113+AG113</f>
        <v>1158231</v>
      </c>
      <c r="AS113" s="492">
        <f>J113+W113</f>
        <v>847937</v>
      </c>
      <c r="AT113" s="492">
        <f>K113+Z113</f>
        <v>0</v>
      </c>
      <c r="AU113" s="486">
        <f>L113</f>
        <v>0</v>
      </c>
      <c r="AV113" s="492">
        <f>M113+AB113</f>
        <v>286603</v>
      </c>
      <c r="AW113" s="492">
        <f>N113+AC113</f>
        <v>16959</v>
      </c>
      <c r="AX113" s="492">
        <f>O113+AF113</f>
        <v>6732</v>
      </c>
      <c r="AY113" s="507">
        <f>P113+AQ113</f>
        <v>2.88</v>
      </c>
      <c r="AZ113" s="507">
        <f>Q113+AO113</f>
        <v>0</v>
      </c>
      <c r="BA113" s="508">
        <f>R113+AP113</f>
        <v>2.88</v>
      </c>
    </row>
    <row r="114" spans="1:53" ht="12.95" customHeight="1" x14ac:dyDescent="0.25">
      <c r="A114" s="309">
        <v>22</v>
      </c>
      <c r="B114" s="128">
        <v>5484</v>
      </c>
      <c r="C114" s="128">
        <v>600098532</v>
      </c>
      <c r="D114" s="128">
        <v>72743255</v>
      </c>
      <c r="E114" s="560" t="s">
        <v>800</v>
      </c>
      <c r="F114" s="128"/>
      <c r="G114" s="560"/>
      <c r="H114" s="377"/>
      <c r="I114" s="130">
        <v>5818087</v>
      </c>
      <c r="J114" s="141">
        <v>4246874</v>
      </c>
      <c r="K114" s="141">
        <v>0</v>
      </c>
      <c r="L114" s="141">
        <v>0</v>
      </c>
      <c r="M114" s="141">
        <v>1435443</v>
      </c>
      <c r="N114" s="141">
        <v>84938</v>
      </c>
      <c r="O114" s="141">
        <v>50832</v>
      </c>
      <c r="P114" s="385">
        <v>11.0342</v>
      </c>
      <c r="Q114" s="385">
        <v>6</v>
      </c>
      <c r="R114" s="401">
        <v>5.0342000000000002</v>
      </c>
      <c r="S114" s="141">
        <f t="shared" ref="S114:BA114" si="169">SUM(S112:S113)</f>
        <v>0</v>
      </c>
      <c r="T114" s="87">
        <f t="shared" si="169"/>
        <v>0</v>
      </c>
      <c r="U114" s="87">
        <f t="shared" si="169"/>
        <v>-3806</v>
      </c>
      <c r="V114" s="87">
        <f t="shared" si="169"/>
        <v>0</v>
      </c>
      <c r="W114" s="87">
        <f t="shared" si="169"/>
        <v>-3806</v>
      </c>
      <c r="X114" s="87">
        <f t="shared" si="169"/>
        <v>0</v>
      </c>
      <c r="Y114" s="87">
        <f t="shared" si="169"/>
        <v>0</v>
      </c>
      <c r="Z114" s="87">
        <f t="shared" si="169"/>
        <v>0</v>
      </c>
      <c r="AA114" s="87">
        <f t="shared" si="169"/>
        <v>-3806</v>
      </c>
      <c r="AB114" s="87">
        <f t="shared" si="169"/>
        <v>-1286</v>
      </c>
      <c r="AC114" s="87">
        <f t="shared" si="169"/>
        <v>-76</v>
      </c>
      <c r="AD114" s="87">
        <f t="shared" si="169"/>
        <v>0</v>
      </c>
      <c r="AE114" s="87">
        <f t="shared" si="169"/>
        <v>0</v>
      </c>
      <c r="AF114" s="87">
        <f t="shared" si="169"/>
        <v>0</v>
      </c>
      <c r="AG114" s="87">
        <f t="shared" si="169"/>
        <v>-5168</v>
      </c>
      <c r="AH114" s="88">
        <f t="shared" si="169"/>
        <v>0</v>
      </c>
      <c r="AI114" s="88">
        <f t="shared" si="169"/>
        <v>0</v>
      </c>
      <c r="AJ114" s="88">
        <f t="shared" si="169"/>
        <v>0</v>
      </c>
      <c r="AK114" s="88">
        <f t="shared" ref="AK114:AL114" si="170">SUM(AK112:AK113)</f>
        <v>0</v>
      </c>
      <c r="AL114" s="88">
        <f t="shared" si="170"/>
        <v>-0.02</v>
      </c>
      <c r="AM114" s="88">
        <f t="shared" si="169"/>
        <v>0</v>
      </c>
      <c r="AN114" s="88">
        <f t="shared" si="169"/>
        <v>0</v>
      </c>
      <c r="AO114" s="88">
        <f t="shared" si="169"/>
        <v>0</v>
      </c>
      <c r="AP114" s="88">
        <f t="shared" si="169"/>
        <v>-0.02</v>
      </c>
      <c r="AQ114" s="394">
        <f t="shared" si="169"/>
        <v>-0.02</v>
      </c>
      <c r="AR114" s="130">
        <f t="shared" si="169"/>
        <v>5812919</v>
      </c>
      <c r="AS114" s="87">
        <f t="shared" si="169"/>
        <v>4243068</v>
      </c>
      <c r="AT114" s="87">
        <f t="shared" si="169"/>
        <v>0</v>
      </c>
      <c r="AU114" s="87">
        <f t="shared" si="169"/>
        <v>0</v>
      </c>
      <c r="AV114" s="87">
        <f t="shared" si="169"/>
        <v>1434157</v>
      </c>
      <c r="AW114" s="87">
        <f t="shared" si="169"/>
        <v>84862</v>
      </c>
      <c r="AX114" s="87">
        <f t="shared" si="169"/>
        <v>50832</v>
      </c>
      <c r="AY114" s="88">
        <f t="shared" si="169"/>
        <v>11.014199999999999</v>
      </c>
      <c r="AZ114" s="88">
        <f t="shared" si="169"/>
        <v>6</v>
      </c>
      <c r="BA114" s="276">
        <f t="shared" si="169"/>
        <v>5.0141999999999998</v>
      </c>
    </row>
    <row r="115" spans="1:53" ht="12.95" customHeight="1" x14ac:dyDescent="0.25">
      <c r="A115" s="307">
        <v>23</v>
      </c>
      <c r="B115" s="557">
        <v>5485</v>
      </c>
      <c r="C115" s="557">
        <v>600099300</v>
      </c>
      <c r="D115" s="83">
        <v>72743174</v>
      </c>
      <c r="E115" s="558" t="s">
        <v>801</v>
      </c>
      <c r="F115" s="557">
        <v>3117</v>
      </c>
      <c r="G115" s="558" t="s">
        <v>284</v>
      </c>
      <c r="H115" s="500" t="s">
        <v>86</v>
      </c>
      <c r="I115" s="501">
        <v>5818986</v>
      </c>
      <c r="J115" s="502">
        <v>4092564</v>
      </c>
      <c r="K115" s="502">
        <v>12284</v>
      </c>
      <c r="L115" s="502">
        <v>12284</v>
      </c>
      <c r="M115" s="417">
        <v>1383287</v>
      </c>
      <c r="N115" s="417">
        <v>81851</v>
      </c>
      <c r="O115" s="502">
        <v>249000</v>
      </c>
      <c r="P115" s="503">
        <v>8.6977000000000011</v>
      </c>
      <c r="Q115" s="418">
        <v>5.87</v>
      </c>
      <c r="R115" s="504">
        <v>2.8277000000000001</v>
      </c>
      <c r="S115" s="505">
        <f t="shared" ref="S115:S119" si="171">X115*-1</f>
        <v>0</v>
      </c>
      <c r="T115" s="492">
        <v>0</v>
      </c>
      <c r="U115" s="492">
        <v>0</v>
      </c>
      <c r="V115" s="492">
        <v>0</v>
      </c>
      <c r="W115" s="492">
        <f>SUM(S115:V115)</f>
        <v>0</v>
      </c>
      <c r="X115" s="492">
        <v>0</v>
      </c>
      <c r="Y115" s="492">
        <v>0</v>
      </c>
      <c r="Z115" s="492">
        <f>SUM(X115:Y115)</f>
        <v>0</v>
      </c>
      <c r="AA115" s="492">
        <f>W115+Z115</f>
        <v>0</v>
      </c>
      <c r="AB115" s="321">
        <f>ROUND((W115+X115)*33.8%,0)</f>
        <v>0</v>
      </c>
      <c r="AC115" s="179">
        <f>ROUND(W115*2%,0)</f>
        <v>0</v>
      </c>
      <c r="AD115" s="492">
        <v>0</v>
      </c>
      <c r="AE115" s="492">
        <v>0</v>
      </c>
      <c r="AF115" s="492">
        <f t="shared" si="107"/>
        <v>0</v>
      </c>
      <c r="AG115" s="492">
        <f t="shared" si="108"/>
        <v>0</v>
      </c>
      <c r="AH115" s="507">
        <v>0</v>
      </c>
      <c r="AI115" s="507">
        <v>0</v>
      </c>
      <c r="AJ115" s="507">
        <v>0</v>
      </c>
      <c r="AK115" s="507">
        <v>0</v>
      </c>
      <c r="AL115" s="507">
        <v>0</v>
      </c>
      <c r="AM115" s="507">
        <v>0</v>
      </c>
      <c r="AN115" s="507">
        <v>0</v>
      </c>
      <c r="AO115" s="507">
        <f t="shared" ref="AO115:AO119" si="172">AH115+AJ115+AK115+AM115</f>
        <v>0</v>
      </c>
      <c r="AP115" s="507">
        <f t="shared" ref="AP115:AP119" si="173">AI115+AL115+AN115</f>
        <v>0</v>
      </c>
      <c r="AQ115" s="535">
        <f t="shared" si="111"/>
        <v>0</v>
      </c>
      <c r="AR115" s="536">
        <f>I115+AG115</f>
        <v>5818986</v>
      </c>
      <c r="AS115" s="492">
        <f>J115+W115</f>
        <v>4092564</v>
      </c>
      <c r="AT115" s="492">
        <f>K115+Z115</f>
        <v>12284</v>
      </c>
      <c r="AU115" s="486">
        <f>L115</f>
        <v>12284</v>
      </c>
      <c r="AV115" s="492">
        <f t="shared" ref="AV115:AW119" si="174">M115+AB115</f>
        <v>1383287</v>
      </c>
      <c r="AW115" s="492">
        <f t="shared" si="174"/>
        <v>81851</v>
      </c>
      <c r="AX115" s="492">
        <f>O115+AF115</f>
        <v>249000</v>
      </c>
      <c r="AY115" s="507">
        <f>P115+AQ115</f>
        <v>8.6977000000000011</v>
      </c>
      <c r="AZ115" s="507">
        <f t="shared" ref="AZ115:BA119" si="175">Q115+AO115</f>
        <v>5.87</v>
      </c>
      <c r="BA115" s="508">
        <f t="shared" si="175"/>
        <v>2.8277000000000001</v>
      </c>
    </row>
    <row r="116" spans="1:53" ht="12.95" customHeight="1" x14ac:dyDescent="0.25">
      <c r="A116" s="307">
        <v>23</v>
      </c>
      <c r="B116" s="557">
        <v>5485</v>
      </c>
      <c r="C116" s="557">
        <v>600099300</v>
      </c>
      <c r="D116" s="83">
        <v>72743174</v>
      </c>
      <c r="E116" s="556" t="s">
        <v>801</v>
      </c>
      <c r="F116" s="557">
        <v>3117</v>
      </c>
      <c r="G116" s="534" t="s">
        <v>91</v>
      </c>
      <c r="H116" s="500" t="s">
        <v>82</v>
      </c>
      <c r="I116" s="501">
        <v>194861</v>
      </c>
      <c r="J116" s="502">
        <v>143491</v>
      </c>
      <c r="K116" s="502">
        <v>0</v>
      </c>
      <c r="L116" s="502">
        <v>0</v>
      </c>
      <c r="M116" s="417">
        <v>48500</v>
      </c>
      <c r="N116" s="417">
        <v>2870</v>
      </c>
      <c r="O116" s="502">
        <v>0</v>
      </c>
      <c r="P116" s="503">
        <v>0.38</v>
      </c>
      <c r="Q116" s="418">
        <v>0.38</v>
      </c>
      <c r="R116" s="504">
        <v>0</v>
      </c>
      <c r="S116" s="505">
        <f t="shared" si="171"/>
        <v>0</v>
      </c>
      <c r="T116" s="492">
        <v>5670</v>
      </c>
      <c r="U116" s="492">
        <v>0</v>
      </c>
      <c r="V116" s="492">
        <v>0</v>
      </c>
      <c r="W116" s="492">
        <f>SUM(S116:V116)</f>
        <v>5670</v>
      </c>
      <c r="X116" s="492">
        <v>0</v>
      </c>
      <c r="Y116" s="492">
        <v>0</v>
      </c>
      <c r="Z116" s="492">
        <f>SUM(X116:Y116)</f>
        <v>0</v>
      </c>
      <c r="AA116" s="492">
        <f>W116+Z116</f>
        <v>5670</v>
      </c>
      <c r="AB116" s="321">
        <f>ROUND((W116+X116)*33.8%,0)</f>
        <v>1916</v>
      </c>
      <c r="AC116" s="179">
        <f>ROUND(W116*2%,0)</f>
        <v>113</v>
      </c>
      <c r="AD116" s="492">
        <v>0</v>
      </c>
      <c r="AE116" s="492">
        <v>0</v>
      </c>
      <c r="AF116" s="492">
        <f t="shared" si="107"/>
        <v>0</v>
      </c>
      <c r="AG116" s="492">
        <f t="shared" si="108"/>
        <v>7699</v>
      </c>
      <c r="AH116" s="507">
        <v>0</v>
      </c>
      <c r="AI116" s="507">
        <v>0</v>
      </c>
      <c r="AJ116" s="507">
        <v>0.01</v>
      </c>
      <c r="AK116" s="507">
        <v>0</v>
      </c>
      <c r="AL116" s="507">
        <v>0</v>
      </c>
      <c r="AM116" s="507">
        <v>0</v>
      </c>
      <c r="AN116" s="507">
        <v>0</v>
      </c>
      <c r="AO116" s="507">
        <f t="shared" si="172"/>
        <v>0.01</v>
      </c>
      <c r="AP116" s="507">
        <f t="shared" si="173"/>
        <v>0</v>
      </c>
      <c r="AQ116" s="535">
        <f t="shared" si="111"/>
        <v>0.01</v>
      </c>
      <c r="AR116" s="536">
        <f>I116+AG116</f>
        <v>202560</v>
      </c>
      <c r="AS116" s="492">
        <f>J116+W116</f>
        <v>149161</v>
      </c>
      <c r="AT116" s="492">
        <f>K116+Z116</f>
        <v>0</v>
      </c>
      <c r="AU116" s="486">
        <f>L116</f>
        <v>0</v>
      </c>
      <c r="AV116" s="492">
        <f t="shared" si="174"/>
        <v>50416</v>
      </c>
      <c r="AW116" s="492">
        <f t="shared" si="174"/>
        <v>2983</v>
      </c>
      <c r="AX116" s="492">
        <f>O116+AF116</f>
        <v>0</v>
      </c>
      <c r="AY116" s="507">
        <f>P116+AQ116</f>
        <v>0.39</v>
      </c>
      <c r="AZ116" s="507">
        <f t="shared" si="175"/>
        <v>0.39</v>
      </c>
      <c r="BA116" s="508">
        <f t="shared" si="175"/>
        <v>0</v>
      </c>
    </row>
    <row r="117" spans="1:53" ht="12.95" customHeight="1" x14ac:dyDescent="0.25">
      <c r="A117" s="307">
        <v>23</v>
      </c>
      <c r="B117" s="557">
        <v>5485</v>
      </c>
      <c r="C117" s="557">
        <v>600099300</v>
      </c>
      <c r="D117" s="83">
        <v>72743174</v>
      </c>
      <c r="E117" s="558" t="s">
        <v>801</v>
      </c>
      <c r="F117" s="557">
        <v>3141</v>
      </c>
      <c r="G117" s="559" t="s">
        <v>88</v>
      </c>
      <c r="H117" s="500" t="s">
        <v>82</v>
      </c>
      <c r="I117" s="501">
        <v>279980</v>
      </c>
      <c r="J117" s="502">
        <v>203904</v>
      </c>
      <c r="K117" s="502">
        <v>0</v>
      </c>
      <c r="L117" s="502">
        <v>0</v>
      </c>
      <c r="M117" s="417">
        <v>68920</v>
      </c>
      <c r="N117" s="417">
        <v>4078</v>
      </c>
      <c r="O117" s="502">
        <v>3078</v>
      </c>
      <c r="P117" s="503">
        <v>0.69</v>
      </c>
      <c r="Q117" s="418">
        <v>0</v>
      </c>
      <c r="R117" s="504">
        <v>0.69</v>
      </c>
      <c r="S117" s="505">
        <f t="shared" si="171"/>
        <v>0</v>
      </c>
      <c r="T117" s="492">
        <v>0</v>
      </c>
      <c r="U117" s="492">
        <v>-6393</v>
      </c>
      <c r="V117" s="492">
        <v>0</v>
      </c>
      <c r="W117" s="492">
        <f>SUM(S117:V117)</f>
        <v>-6393</v>
      </c>
      <c r="X117" s="492">
        <v>0</v>
      </c>
      <c r="Y117" s="492">
        <v>0</v>
      </c>
      <c r="Z117" s="492">
        <f>SUM(X117:Y117)</f>
        <v>0</v>
      </c>
      <c r="AA117" s="492">
        <f>W117+Z117</f>
        <v>-6393</v>
      </c>
      <c r="AB117" s="321">
        <f>ROUND((W117+X117)*33.8%,0)</f>
        <v>-2161</v>
      </c>
      <c r="AC117" s="179">
        <f>ROUND(W117*2%,0)</f>
        <v>-128</v>
      </c>
      <c r="AD117" s="492">
        <v>0</v>
      </c>
      <c r="AE117" s="492">
        <v>0</v>
      </c>
      <c r="AF117" s="492">
        <f t="shared" si="107"/>
        <v>0</v>
      </c>
      <c r="AG117" s="492">
        <f t="shared" si="108"/>
        <v>-8682</v>
      </c>
      <c r="AH117" s="507">
        <v>0</v>
      </c>
      <c r="AI117" s="507">
        <v>0</v>
      </c>
      <c r="AJ117" s="507">
        <v>0</v>
      </c>
      <c r="AK117" s="507">
        <v>0</v>
      </c>
      <c r="AL117" s="507">
        <v>-0.02</v>
      </c>
      <c r="AM117" s="507">
        <v>0</v>
      </c>
      <c r="AN117" s="507">
        <v>0</v>
      </c>
      <c r="AO117" s="507">
        <f t="shared" si="172"/>
        <v>0</v>
      </c>
      <c r="AP117" s="507">
        <f t="shared" si="173"/>
        <v>-0.02</v>
      </c>
      <c r="AQ117" s="535">
        <f t="shared" si="111"/>
        <v>-0.02</v>
      </c>
      <c r="AR117" s="536">
        <f>I117+AG117</f>
        <v>271298</v>
      </c>
      <c r="AS117" s="492">
        <f>J117+W117</f>
        <v>197511</v>
      </c>
      <c r="AT117" s="492">
        <f>K117+Z117</f>
        <v>0</v>
      </c>
      <c r="AU117" s="486">
        <f>L117</f>
        <v>0</v>
      </c>
      <c r="AV117" s="492">
        <f t="shared" si="174"/>
        <v>66759</v>
      </c>
      <c r="AW117" s="492">
        <f t="shared" si="174"/>
        <v>3950</v>
      </c>
      <c r="AX117" s="492">
        <f>O117+AF117</f>
        <v>3078</v>
      </c>
      <c r="AY117" s="507">
        <f>P117+AQ117</f>
        <v>0.66999999999999993</v>
      </c>
      <c r="AZ117" s="507">
        <f t="shared" si="175"/>
        <v>0</v>
      </c>
      <c r="BA117" s="508">
        <f t="shared" si="175"/>
        <v>0.66999999999999993</v>
      </c>
    </row>
    <row r="118" spans="1:53" ht="12.95" customHeight="1" x14ac:dyDescent="0.25">
      <c r="A118" s="307">
        <v>23</v>
      </c>
      <c r="B118" s="557">
        <v>5485</v>
      </c>
      <c r="C118" s="557">
        <v>600099300</v>
      </c>
      <c r="D118" s="83">
        <v>72743174</v>
      </c>
      <c r="E118" s="556" t="s">
        <v>801</v>
      </c>
      <c r="F118" s="567">
        <v>3143</v>
      </c>
      <c r="G118" s="534" t="s">
        <v>149</v>
      </c>
      <c r="H118" s="500" t="s">
        <v>86</v>
      </c>
      <c r="I118" s="501">
        <v>624267</v>
      </c>
      <c r="J118" s="502">
        <v>459696</v>
      </c>
      <c r="K118" s="502">
        <v>0</v>
      </c>
      <c r="L118" s="502">
        <v>0</v>
      </c>
      <c r="M118" s="417">
        <v>155377</v>
      </c>
      <c r="N118" s="417">
        <v>9194</v>
      </c>
      <c r="O118" s="502">
        <v>0</v>
      </c>
      <c r="P118" s="503">
        <v>1.02</v>
      </c>
      <c r="Q118" s="418">
        <v>1.02</v>
      </c>
      <c r="R118" s="504">
        <v>0</v>
      </c>
      <c r="S118" s="505">
        <f t="shared" si="171"/>
        <v>0</v>
      </c>
      <c r="T118" s="492">
        <v>0</v>
      </c>
      <c r="U118" s="492">
        <v>0</v>
      </c>
      <c r="V118" s="492">
        <v>0</v>
      </c>
      <c r="W118" s="492">
        <f>SUM(S118:V118)</f>
        <v>0</v>
      </c>
      <c r="X118" s="492">
        <v>0</v>
      </c>
      <c r="Y118" s="492">
        <v>0</v>
      </c>
      <c r="Z118" s="492">
        <f>SUM(X118:Y118)</f>
        <v>0</v>
      </c>
      <c r="AA118" s="492">
        <f>W118+Z118</f>
        <v>0</v>
      </c>
      <c r="AB118" s="321">
        <f>ROUND((W118+X118)*33.8%,0)</f>
        <v>0</v>
      </c>
      <c r="AC118" s="179">
        <f>ROUND(W118*2%,0)</f>
        <v>0</v>
      </c>
      <c r="AD118" s="492">
        <v>0</v>
      </c>
      <c r="AE118" s="492">
        <v>0</v>
      </c>
      <c r="AF118" s="492">
        <f t="shared" si="107"/>
        <v>0</v>
      </c>
      <c r="AG118" s="492">
        <f t="shared" si="108"/>
        <v>0</v>
      </c>
      <c r="AH118" s="507">
        <v>0</v>
      </c>
      <c r="AI118" s="507">
        <v>0</v>
      </c>
      <c r="AJ118" s="507">
        <v>0</v>
      </c>
      <c r="AK118" s="507">
        <v>0</v>
      </c>
      <c r="AL118" s="507">
        <v>0</v>
      </c>
      <c r="AM118" s="507">
        <v>0</v>
      </c>
      <c r="AN118" s="507">
        <v>0</v>
      </c>
      <c r="AO118" s="507">
        <f t="shared" si="172"/>
        <v>0</v>
      </c>
      <c r="AP118" s="507">
        <f t="shared" si="173"/>
        <v>0</v>
      </c>
      <c r="AQ118" s="535">
        <f t="shared" si="111"/>
        <v>0</v>
      </c>
      <c r="AR118" s="536">
        <f>I118+AG118</f>
        <v>624267</v>
      </c>
      <c r="AS118" s="492">
        <f>J118+W118</f>
        <v>459696</v>
      </c>
      <c r="AT118" s="492">
        <f>K118+Z118</f>
        <v>0</v>
      </c>
      <c r="AU118" s="486">
        <f>L118</f>
        <v>0</v>
      </c>
      <c r="AV118" s="492">
        <f t="shared" si="174"/>
        <v>155377</v>
      </c>
      <c r="AW118" s="492">
        <f t="shared" si="174"/>
        <v>9194</v>
      </c>
      <c r="AX118" s="492">
        <f>O118+AF118</f>
        <v>0</v>
      </c>
      <c r="AY118" s="507">
        <f>P118+AQ118</f>
        <v>1.02</v>
      </c>
      <c r="AZ118" s="507">
        <f t="shared" si="175"/>
        <v>1.02</v>
      </c>
      <c r="BA118" s="508">
        <f t="shared" si="175"/>
        <v>0</v>
      </c>
    </row>
    <row r="119" spans="1:53" ht="12.95" customHeight="1" x14ac:dyDescent="0.25">
      <c r="A119" s="307">
        <v>23</v>
      </c>
      <c r="B119" s="557">
        <v>5485</v>
      </c>
      <c r="C119" s="557">
        <v>600099300</v>
      </c>
      <c r="D119" s="83">
        <v>72743174</v>
      </c>
      <c r="E119" s="556" t="s">
        <v>801</v>
      </c>
      <c r="F119" s="567">
        <v>3143</v>
      </c>
      <c r="G119" s="534" t="s">
        <v>150</v>
      </c>
      <c r="H119" s="500" t="s">
        <v>82</v>
      </c>
      <c r="I119" s="501">
        <v>25981</v>
      </c>
      <c r="J119" s="502">
        <v>18315</v>
      </c>
      <c r="K119" s="502">
        <v>0</v>
      </c>
      <c r="L119" s="502">
        <v>0</v>
      </c>
      <c r="M119" s="417">
        <v>6190</v>
      </c>
      <c r="N119" s="417">
        <v>366</v>
      </c>
      <c r="O119" s="502">
        <v>1110</v>
      </c>
      <c r="P119" s="503">
        <v>0.08</v>
      </c>
      <c r="Q119" s="418">
        <v>0</v>
      </c>
      <c r="R119" s="504">
        <v>0.08</v>
      </c>
      <c r="S119" s="505">
        <f t="shared" si="171"/>
        <v>0</v>
      </c>
      <c r="T119" s="492">
        <v>0</v>
      </c>
      <c r="U119" s="492">
        <v>0</v>
      </c>
      <c r="V119" s="492">
        <v>0</v>
      </c>
      <c r="W119" s="492">
        <f>SUM(S119:V119)</f>
        <v>0</v>
      </c>
      <c r="X119" s="492">
        <v>0</v>
      </c>
      <c r="Y119" s="492">
        <v>0</v>
      </c>
      <c r="Z119" s="492">
        <f>SUM(X119:Y119)</f>
        <v>0</v>
      </c>
      <c r="AA119" s="492">
        <f>W119+Z119</f>
        <v>0</v>
      </c>
      <c r="AB119" s="321">
        <f>ROUND((W119+X119)*33.8%,0)</f>
        <v>0</v>
      </c>
      <c r="AC119" s="179">
        <f>ROUND(W119*2%,0)</f>
        <v>0</v>
      </c>
      <c r="AD119" s="492">
        <v>0</v>
      </c>
      <c r="AE119" s="492">
        <v>0</v>
      </c>
      <c r="AF119" s="492">
        <f t="shared" si="107"/>
        <v>0</v>
      </c>
      <c r="AG119" s="492">
        <f t="shared" si="108"/>
        <v>0</v>
      </c>
      <c r="AH119" s="507">
        <v>0</v>
      </c>
      <c r="AI119" s="507">
        <v>0</v>
      </c>
      <c r="AJ119" s="507">
        <v>0</v>
      </c>
      <c r="AK119" s="507">
        <v>0</v>
      </c>
      <c r="AL119" s="507">
        <v>0</v>
      </c>
      <c r="AM119" s="507">
        <v>0</v>
      </c>
      <c r="AN119" s="507">
        <v>0</v>
      </c>
      <c r="AO119" s="507">
        <f t="shared" si="172"/>
        <v>0</v>
      </c>
      <c r="AP119" s="507">
        <f t="shared" si="173"/>
        <v>0</v>
      </c>
      <c r="AQ119" s="535">
        <f t="shared" si="111"/>
        <v>0</v>
      </c>
      <c r="AR119" s="536">
        <f>I119+AG119</f>
        <v>25981</v>
      </c>
      <c r="AS119" s="492">
        <f>J119+W119</f>
        <v>18315</v>
      </c>
      <c r="AT119" s="492">
        <f>K119+Z119</f>
        <v>0</v>
      </c>
      <c r="AU119" s="486">
        <f>L119</f>
        <v>0</v>
      </c>
      <c r="AV119" s="492">
        <f t="shared" si="174"/>
        <v>6190</v>
      </c>
      <c r="AW119" s="492">
        <f t="shared" si="174"/>
        <v>366</v>
      </c>
      <c r="AX119" s="492">
        <f>O119+AF119</f>
        <v>1110</v>
      </c>
      <c r="AY119" s="507">
        <f>P119+AQ119</f>
        <v>0.08</v>
      </c>
      <c r="AZ119" s="507">
        <f t="shared" si="175"/>
        <v>0</v>
      </c>
      <c r="BA119" s="508">
        <f t="shared" si="175"/>
        <v>0.08</v>
      </c>
    </row>
    <row r="120" spans="1:53" ht="12.95" customHeight="1" x14ac:dyDescent="0.25">
      <c r="A120" s="309">
        <v>23</v>
      </c>
      <c r="B120" s="131">
        <v>5485</v>
      </c>
      <c r="C120" s="131">
        <v>600099300</v>
      </c>
      <c r="D120" s="131">
        <v>72743174</v>
      </c>
      <c r="E120" s="568" t="s">
        <v>802</v>
      </c>
      <c r="F120" s="137"/>
      <c r="G120" s="570"/>
      <c r="H120" s="381"/>
      <c r="I120" s="130">
        <v>6944075</v>
      </c>
      <c r="J120" s="141">
        <v>4917970</v>
      </c>
      <c r="K120" s="141">
        <v>12284</v>
      </c>
      <c r="L120" s="141">
        <v>12284</v>
      </c>
      <c r="M120" s="141">
        <v>1662274</v>
      </c>
      <c r="N120" s="141">
        <v>98359</v>
      </c>
      <c r="O120" s="141">
        <v>253188</v>
      </c>
      <c r="P120" s="385">
        <v>10.867700000000001</v>
      </c>
      <c r="Q120" s="385">
        <v>7.27</v>
      </c>
      <c r="R120" s="401">
        <v>3.5977000000000001</v>
      </c>
      <c r="S120" s="141">
        <f t="shared" ref="S120:BA120" si="176">SUM(S115:S119)</f>
        <v>0</v>
      </c>
      <c r="T120" s="87">
        <f t="shared" si="176"/>
        <v>5670</v>
      </c>
      <c r="U120" s="87">
        <f t="shared" si="176"/>
        <v>-6393</v>
      </c>
      <c r="V120" s="87">
        <f t="shared" si="176"/>
        <v>0</v>
      </c>
      <c r="W120" s="87">
        <f t="shared" si="176"/>
        <v>-723</v>
      </c>
      <c r="X120" s="87">
        <f t="shared" si="176"/>
        <v>0</v>
      </c>
      <c r="Y120" s="87">
        <f t="shared" si="176"/>
        <v>0</v>
      </c>
      <c r="Z120" s="87">
        <f t="shared" si="176"/>
        <v>0</v>
      </c>
      <c r="AA120" s="87">
        <f t="shared" si="176"/>
        <v>-723</v>
      </c>
      <c r="AB120" s="87">
        <f t="shared" si="176"/>
        <v>-245</v>
      </c>
      <c r="AC120" s="87">
        <f t="shared" si="176"/>
        <v>-15</v>
      </c>
      <c r="AD120" s="87">
        <f t="shared" si="176"/>
        <v>0</v>
      </c>
      <c r="AE120" s="87">
        <f t="shared" si="176"/>
        <v>0</v>
      </c>
      <c r="AF120" s="87">
        <f t="shared" si="176"/>
        <v>0</v>
      </c>
      <c r="AG120" s="87">
        <f t="shared" si="176"/>
        <v>-983</v>
      </c>
      <c r="AH120" s="88">
        <f t="shared" si="176"/>
        <v>0</v>
      </c>
      <c r="AI120" s="88">
        <f t="shared" si="176"/>
        <v>0</v>
      </c>
      <c r="AJ120" s="88">
        <f t="shared" si="176"/>
        <v>0.01</v>
      </c>
      <c r="AK120" s="88">
        <f t="shared" ref="AK120:AL120" si="177">SUM(AK115:AK119)</f>
        <v>0</v>
      </c>
      <c r="AL120" s="88">
        <f t="shared" si="177"/>
        <v>-0.02</v>
      </c>
      <c r="AM120" s="88">
        <f t="shared" si="176"/>
        <v>0</v>
      </c>
      <c r="AN120" s="88">
        <f t="shared" si="176"/>
        <v>0</v>
      </c>
      <c r="AO120" s="88">
        <f t="shared" si="176"/>
        <v>0.01</v>
      </c>
      <c r="AP120" s="88">
        <f t="shared" si="176"/>
        <v>-0.02</v>
      </c>
      <c r="AQ120" s="394">
        <f t="shared" si="176"/>
        <v>-0.01</v>
      </c>
      <c r="AR120" s="130">
        <f t="shared" si="176"/>
        <v>6943092</v>
      </c>
      <c r="AS120" s="87">
        <f t="shared" si="176"/>
        <v>4917247</v>
      </c>
      <c r="AT120" s="87">
        <f t="shared" si="176"/>
        <v>12284</v>
      </c>
      <c r="AU120" s="87">
        <f t="shared" si="176"/>
        <v>12284</v>
      </c>
      <c r="AV120" s="87">
        <f t="shared" si="176"/>
        <v>1662029</v>
      </c>
      <c r="AW120" s="87">
        <f t="shared" si="176"/>
        <v>98344</v>
      </c>
      <c r="AX120" s="87">
        <f t="shared" si="176"/>
        <v>253188</v>
      </c>
      <c r="AY120" s="88">
        <f t="shared" si="176"/>
        <v>10.857700000000001</v>
      </c>
      <c r="AZ120" s="88">
        <f t="shared" si="176"/>
        <v>7.2799999999999994</v>
      </c>
      <c r="BA120" s="276">
        <f t="shared" si="176"/>
        <v>3.5777000000000001</v>
      </c>
    </row>
    <row r="121" spans="1:53" ht="12.95" customHeight="1" x14ac:dyDescent="0.25">
      <c r="A121" s="307">
        <v>24</v>
      </c>
      <c r="B121" s="557">
        <v>5434</v>
      </c>
      <c r="C121" s="557">
        <v>600098923</v>
      </c>
      <c r="D121" s="83">
        <v>70695318</v>
      </c>
      <c r="E121" s="558" t="s">
        <v>803</v>
      </c>
      <c r="F121" s="557">
        <v>3111</v>
      </c>
      <c r="G121" s="559" t="s">
        <v>586</v>
      </c>
      <c r="H121" s="500" t="s">
        <v>86</v>
      </c>
      <c r="I121" s="501">
        <v>2983272</v>
      </c>
      <c r="J121" s="502">
        <v>2176710</v>
      </c>
      <c r="K121" s="502">
        <v>0</v>
      </c>
      <c r="L121" s="502">
        <v>0</v>
      </c>
      <c r="M121" s="417">
        <v>735728</v>
      </c>
      <c r="N121" s="417">
        <v>43534</v>
      </c>
      <c r="O121" s="502">
        <v>27300</v>
      </c>
      <c r="P121" s="503">
        <v>5.3898000000000001</v>
      </c>
      <c r="Q121" s="418">
        <v>4</v>
      </c>
      <c r="R121" s="504">
        <v>1.3897999999999999</v>
      </c>
      <c r="S121" s="505">
        <f t="shared" ref="S121:S123" si="178">X121*-1</f>
        <v>0</v>
      </c>
      <c r="T121" s="492">
        <v>0</v>
      </c>
      <c r="U121" s="492">
        <v>0</v>
      </c>
      <c r="V121" s="492">
        <v>0</v>
      </c>
      <c r="W121" s="492">
        <f>SUM(S121:V121)</f>
        <v>0</v>
      </c>
      <c r="X121" s="492">
        <v>0</v>
      </c>
      <c r="Y121" s="492">
        <v>0</v>
      </c>
      <c r="Z121" s="492">
        <f>SUM(X121:Y121)</f>
        <v>0</v>
      </c>
      <c r="AA121" s="492">
        <f>W121+Z121</f>
        <v>0</v>
      </c>
      <c r="AB121" s="321">
        <f>ROUND((W121+X121)*33.8%,0)</f>
        <v>0</v>
      </c>
      <c r="AC121" s="179">
        <f>ROUND(W121*2%,0)</f>
        <v>0</v>
      </c>
      <c r="AD121" s="492">
        <v>0</v>
      </c>
      <c r="AE121" s="492">
        <v>0</v>
      </c>
      <c r="AF121" s="492">
        <f t="shared" si="107"/>
        <v>0</v>
      </c>
      <c r="AG121" s="492">
        <f t="shared" si="108"/>
        <v>0</v>
      </c>
      <c r="AH121" s="507">
        <v>0</v>
      </c>
      <c r="AI121" s="507">
        <v>0</v>
      </c>
      <c r="AJ121" s="507">
        <v>0</v>
      </c>
      <c r="AK121" s="507">
        <v>0</v>
      </c>
      <c r="AL121" s="507">
        <v>0</v>
      </c>
      <c r="AM121" s="507">
        <v>0</v>
      </c>
      <c r="AN121" s="507">
        <v>0</v>
      </c>
      <c r="AO121" s="507">
        <f t="shared" ref="AO121:AO123" si="179">AH121+AJ121+AK121+AM121</f>
        <v>0</v>
      </c>
      <c r="AP121" s="507">
        <f t="shared" ref="AP121:AP123" si="180">AI121+AL121+AN121</f>
        <v>0</v>
      </c>
      <c r="AQ121" s="535">
        <f t="shared" si="111"/>
        <v>0</v>
      </c>
      <c r="AR121" s="536">
        <f>I121+AG121</f>
        <v>2983272</v>
      </c>
      <c r="AS121" s="492">
        <f>J121+W121</f>
        <v>2176710</v>
      </c>
      <c r="AT121" s="492">
        <f>K121+Z121</f>
        <v>0</v>
      </c>
      <c r="AU121" s="486">
        <f>L121</f>
        <v>0</v>
      </c>
      <c r="AV121" s="492">
        <f t="shared" ref="AV121:AW123" si="181">M121+AB121</f>
        <v>735728</v>
      </c>
      <c r="AW121" s="492">
        <f t="shared" si="181"/>
        <v>43534</v>
      </c>
      <c r="AX121" s="492">
        <f>O121+AF121</f>
        <v>27300</v>
      </c>
      <c r="AY121" s="507">
        <f>P121+AQ121</f>
        <v>5.3898000000000001</v>
      </c>
      <c r="AZ121" s="507">
        <f t="shared" ref="AZ121:BA123" si="182">Q121+AO121</f>
        <v>4</v>
      </c>
      <c r="BA121" s="508">
        <f t="shared" si="182"/>
        <v>1.3897999999999999</v>
      </c>
    </row>
    <row r="122" spans="1:53" ht="12.95" customHeight="1" x14ac:dyDescent="0.25">
      <c r="A122" s="307">
        <v>24</v>
      </c>
      <c r="B122" s="557">
        <v>5434</v>
      </c>
      <c r="C122" s="557">
        <v>600098923</v>
      </c>
      <c r="D122" s="83">
        <v>70695318</v>
      </c>
      <c r="E122" s="556" t="s">
        <v>803</v>
      </c>
      <c r="F122" s="557">
        <v>3111</v>
      </c>
      <c r="G122" s="534" t="s">
        <v>91</v>
      </c>
      <c r="H122" s="500" t="s">
        <v>82</v>
      </c>
      <c r="I122" s="501">
        <v>230590</v>
      </c>
      <c r="J122" s="502">
        <v>169801</v>
      </c>
      <c r="K122" s="502">
        <v>0</v>
      </c>
      <c r="L122" s="502">
        <v>0</v>
      </c>
      <c r="M122" s="417">
        <v>57393</v>
      </c>
      <c r="N122" s="417">
        <v>3396</v>
      </c>
      <c r="O122" s="502">
        <v>0</v>
      </c>
      <c r="P122" s="503">
        <v>0.5</v>
      </c>
      <c r="Q122" s="418">
        <v>0.5</v>
      </c>
      <c r="R122" s="504">
        <v>0</v>
      </c>
      <c r="S122" s="505">
        <f t="shared" si="178"/>
        <v>0</v>
      </c>
      <c r="T122" s="492">
        <v>0</v>
      </c>
      <c r="U122" s="492">
        <v>0</v>
      </c>
      <c r="V122" s="492">
        <v>0</v>
      </c>
      <c r="W122" s="492">
        <f>SUM(S122:V122)</f>
        <v>0</v>
      </c>
      <c r="X122" s="492">
        <v>0</v>
      </c>
      <c r="Y122" s="492">
        <v>0</v>
      </c>
      <c r="Z122" s="492">
        <f>SUM(X122:Y122)</f>
        <v>0</v>
      </c>
      <c r="AA122" s="492">
        <f>W122+Z122</f>
        <v>0</v>
      </c>
      <c r="AB122" s="321">
        <f>ROUND((W122+X122)*33.8%,0)</f>
        <v>0</v>
      </c>
      <c r="AC122" s="179">
        <f>ROUND(W122*2%,0)</f>
        <v>0</v>
      </c>
      <c r="AD122" s="492">
        <v>0</v>
      </c>
      <c r="AE122" s="492">
        <v>0</v>
      </c>
      <c r="AF122" s="492">
        <f t="shared" si="107"/>
        <v>0</v>
      </c>
      <c r="AG122" s="492">
        <f t="shared" si="108"/>
        <v>0</v>
      </c>
      <c r="AH122" s="507">
        <v>0</v>
      </c>
      <c r="AI122" s="507">
        <v>0</v>
      </c>
      <c r="AJ122" s="507">
        <v>0</v>
      </c>
      <c r="AK122" s="507">
        <v>0</v>
      </c>
      <c r="AL122" s="507">
        <v>0</v>
      </c>
      <c r="AM122" s="507">
        <v>0</v>
      </c>
      <c r="AN122" s="507">
        <v>0</v>
      </c>
      <c r="AO122" s="507">
        <f t="shared" si="179"/>
        <v>0</v>
      </c>
      <c r="AP122" s="507">
        <f t="shared" si="180"/>
        <v>0</v>
      </c>
      <c r="AQ122" s="535">
        <f t="shared" si="111"/>
        <v>0</v>
      </c>
      <c r="AR122" s="536">
        <f>I122+AG122</f>
        <v>230590</v>
      </c>
      <c r="AS122" s="492">
        <f>J122+W122</f>
        <v>169801</v>
      </c>
      <c r="AT122" s="492">
        <f>K122+Z122</f>
        <v>0</v>
      </c>
      <c r="AU122" s="486">
        <f>L122</f>
        <v>0</v>
      </c>
      <c r="AV122" s="492">
        <f t="shared" si="181"/>
        <v>57393</v>
      </c>
      <c r="AW122" s="492">
        <f t="shared" si="181"/>
        <v>3396</v>
      </c>
      <c r="AX122" s="492">
        <f>O122+AF122</f>
        <v>0</v>
      </c>
      <c r="AY122" s="507">
        <f>P122+AQ122</f>
        <v>0.5</v>
      </c>
      <c r="AZ122" s="507">
        <f t="shared" si="182"/>
        <v>0.5</v>
      </c>
      <c r="BA122" s="508">
        <f t="shared" si="182"/>
        <v>0</v>
      </c>
    </row>
    <row r="123" spans="1:53" ht="12.95" customHeight="1" x14ac:dyDescent="0.25">
      <c r="A123" s="307">
        <v>24</v>
      </c>
      <c r="B123" s="557">
        <v>5434</v>
      </c>
      <c r="C123" s="557">
        <v>600098923</v>
      </c>
      <c r="D123" s="83">
        <v>70695318</v>
      </c>
      <c r="E123" s="556" t="s">
        <v>803</v>
      </c>
      <c r="F123" s="567">
        <v>3141</v>
      </c>
      <c r="G123" s="559" t="s">
        <v>88</v>
      </c>
      <c r="H123" s="500" t="s">
        <v>82</v>
      </c>
      <c r="I123" s="501">
        <v>536081</v>
      </c>
      <c r="J123" s="502">
        <v>393092</v>
      </c>
      <c r="K123" s="502">
        <v>0</v>
      </c>
      <c r="L123" s="502">
        <v>0</v>
      </c>
      <c r="M123" s="417">
        <v>132865</v>
      </c>
      <c r="N123" s="417">
        <v>7862</v>
      </c>
      <c r="O123" s="502">
        <v>2262</v>
      </c>
      <c r="P123" s="503">
        <v>1.34</v>
      </c>
      <c r="Q123" s="418">
        <v>0</v>
      </c>
      <c r="R123" s="504">
        <v>1.34</v>
      </c>
      <c r="S123" s="505">
        <f t="shared" si="178"/>
        <v>0</v>
      </c>
      <c r="T123" s="492">
        <v>0</v>
      </c>
      <c r="U123" s="492">
        <v>0</v>
      </c>
      <c r="V123" s="492">
        <v>0</v>
      </c>
      <c r="W123" s="492">
        <f>SUM(S123:V123)</f>
        <v>0</v>
      </c>
      <c r="X123" s="492">
        <v>0</v>
      </c>
      <c r="Y123" s="492">
        <v>0</v>
      </c>
      <c r="Z123" s="492">
        <f>SUM(X123:Y123)</f>
        <v>0</v>
      </c>
      <c r="AA123" s="492">
        <f>W123+Z123</f>
        <v>0</v>
      </c>
      <c r="AB123" s="321">
        <f>ROUND((W123+X123)*33.8%,0)</f>
        <v>0</v>
      </c>
      <c r="AC123" s="179">
        <f>ROUND(W123*2%,0)</f>
        <v>0</v>
      </c>
      <c r="AD123" s="492">
        <v>0</v>
      </c>
      <c r="AE123" s="492">
        <v>0</v>
      </c>
      <c r="AF123" s="492">
        <f t="shared" si="107"/>
        <v>0</v>
      </c>
      <c r="AG123" s="492">
        <f t="shared" si="108"/>
        <v>0</v>
      </c>
      <c r="AH123" s="507">
        <v>0</v>
      </c>
      <c r="AI123" s="507">
        <v>0</v>
      </c>
      <c r="AJ123" s="507">
        <v>0</v>
      </c>
      <c r="AK123" s="507">
        <v>0</v>
      </c>
      <c r="AL123" s="507">
        <v>0</v>
      </c>
      <c r="AM123" s="507">
        <v>0</v>
      </c>
      <c r="AN123" s="507">
        <v>0</v>
      </c>
      <c r="AO123" s="507">
        <f t="shared" si="179"/>
        <v>0</v>
      </c>
      <c r="AP123" s="507">
        <f t="shared" si="180"/>
        <v>0</v>
      </c>
      <c r="AQ123" s="535">
        <f t="shared" si="111"/>
        <v>0</v>
      </c>
      <c r="AR123" s="536">
        <f>I123+AG123</f>
        <v>536081</v>
      </c>
      <c r="AS123" s="492">
        <f>J123+W123</f>
        <v>393092</v>
      </c>
      <c r="AT123" s="492">
        <f>K123+Z123</f>
        <v>0</v>
      </c>
      <c r="AU123" s="486">
        <f>L123</f>
        <v>0</v>
      </c>
      <c r="AV123" s="492">
        <f t="shared" si="181"/>
        <v>132865</v>
      </c>
      <c r="AW123" s="492">
        <f t="shared" si="181"/>
        <v>7862</v>
      </c>
      <c r="AX123" s="492">
        <f>O123+AF123</f>
        <v>2262</v>
      </c>
      <c r="AY123" s="507">
        <f>P123+AQ123</f>
        <v>1.34</v>
      </c>
      <c r="AZ123" s="507">
        <f t="shared" si="182"/>
        <v>0</v>
      </c>
      <c r="BA123" s="508">
        <f t="shared" si="182"/>
        <v>1.34</v>
      </c>
    </row>
    <row r="124" spans="1:53" ht="12.95" customHeight="1" x14ac:dyDescent="0.25">
      <c r="A124" s="309">
        <v>24</v>
      </c>
      <c r="B124" s="131">
        <v>5434</v>
      </c>
      <c r="C124" s="131">
        <v>600098923</v>
      </c>
      <c r="D124" s="131">
        <v>70695318</v>
      </c>
      <c r="E124" s="568" t="s">
        <v>804</v>
      </c>
      <c r="F124" s="132"/>
      <c r="G124" s="568"/>
      <c r="H124" s="379"/>
      <c r="I124" s="130">
        <v>3749943</v>
      </c>
      <c r="J124" s="141">
        <v>2739603</v>
      </c>
      <c r="K124" s="141">
        <v>0</v>
      </c>
      <c r="L124" s="141">
        <v>0</v>
      </c>
      <c r="M124" s="141">
        <v>925986</v>
      </c>
      <c r="N124" s="141">
        <v>54792</v>
      </c>
      <c r="O124" s="141">
        <v>29562</v>
      </c>
      <c r="P124" s="385">
        <v>7.2298</v>
      </c>
      <c r="Q124" s="385">
        <v>4.5</v>
      </c>
      <c r="R124" s="401">
        <v>2.7298</v>
      </c>
      <c r="S124" s="141">
        <f t="shared" ref="S124:BA124" si="183">SUM(S121:S123)</f>
        <v>0</v>
      </c>
      <c r="T124" s="87">
        <f t="shared" si="183"/>
        <v>0</v>
      </c>
      <c r="U124" s="87">
        <f t="shared" si="183"/>
        <v>0</v>
      </c>
      <c r="V124" s="87">
        <f t="shared" si="183"/>
        <v>0</v>
      </c>
      <c r="W124" s="87">
        <f t="shared" si="183"/>
        <v>0</v>
      </c>
      <c r="X124" s="87">
        <f t="shared" si="183"/>
        <v>0</v>
      </c>
      <c r="Y124" s="87">
        <f t="shared" si="183"/>
        <v>0</v>
      </c>
      <c r="Z124" s="87">
        <f t="shared" si="183"/>
        <v>0</v>
      </c>
      <c r="AA124" s="87">
        <f t="shared" si="183"/>
        <v>0</v>
      </c>
      <c r="AB124" s="87">
        <f t="shared" si="183"/>
        <v>0</v>
      </c>
      <c r="AC124" s="87">
        <f t="shared" si="183"/>
        <v>0</v>
      </c>
      <c r="AD124" s="87">
        <f t="shared" si="183"/>
        <v>0</v>
      </c>
      <c r="AE124" s="87">
        <f t="shared" si="183"/>
        <v>0</v>
      </c>
      <c r="AF124" s="87">
        <f t="shared" si="183"/>
        <v>0</v>
      </c>
      <c r="AG124" s="87">
        <f t="shared" si="183"/>
        <v>0</v>
      </c>
      <c r="AH124" s="88">
        <f t="shared" si="183"/>
        <v>0</v>
      </c>
      <c r="AI124" s="88">
        <f t="shared" si="183"/>
        <v>0</v>
      </c>
      <c r="AJ124" s="88">
        <f t="shared" si="183"/>
        <v>0</v>
      </c>
      <c r="AK124" s="88">
        <f t="shared" ref="AK124:AL124" si="184">SUM(AK121:AK123)</f>
        <v>0</v>
      </c>
      <c r="AL124" s="88">
        <f t="shared" si="184"/>
        <v>0</v>
      </c>
      <c r="AM124" s="88">
        <f t="shared" si="183"/>
        <v>0</v>
      </c>
      <c r="AN124" s="88">
        <f t="shared" si="183"/>
        <v>0</v>
      </c>
      <c r="AO124" s="88">
        <f t="shared" si="183"/>
        <v>0</v>
      </c>
      <c r="AP124" s="88">
        <f t="shared" si="183"/>
        <v>0</v>
      </c>
      <c r="AQ124" s="394">
        <f t="shared" si="183"/>
        <v>0</v>
      </c>
      <c r="AR124" s="130">
        <f t="shared" si="183"/>
        <v>3749943</v>
      </c>
      <c r="AS124" s="87">
        <f t="shared" si="183"/>
        <v>2739603</v>
      </c>
      <c r="AT124" s="87">
        <f t="shared" si="183"/>
        <v>0</v>
      </c>
      <c r="AU124" s="87">
        <f t="shared" si="183"/>
        <v>0</v>
      </c>
      <c r="AV124" s="87">
        <f t="shared" si="183"/>
        <v>925986</v>
      </c>
      <c r="AW124" s="87">
        <f t="shared" si="183"/>
        <v>54792</v>
      </c>
      <c r="AX124" s="87">
        <f t="shared" si="183"/>
        <v>29562</v>
      </c>
      <c r="AY124" s="88">
        <f t="shared" si="183"/>
        <v>7.2298</v>
      </c>
      <c r="AZ124" s="88">
        <f t="shared" si="183"/>
        <v>4.5</v>
      </c>
      <c r="BA124" s="276">
        <f t="shared" si="183"/>
        <v>2.7298</v>
      </c>
    </row>
    <row r="125" spans="1:53" ht="12.95" customHeight="1" x14ac:dyDescent="0.25">
      <c r="A125" s="307">
        <v>25</v>
      </c>
      <c r="B125" s="557">
        <v>5433</v>
      </c>
      <c r="C125" s="557">
        <v>600099253</v>
      </c>
      <c r="D125" s="83">
        <v>70695300</v>
      </c>
      <c r="E125" s="562" t="s">
        <v>805</v>
      </c>
      <c r="F125" s="557">
        <v>3117</v>
      </c>
      <c r="G125" s="558" t="s">
        <v>284</v>
      </c>
      <c r="H125" s="500" t="s">
        <v>86</v>
      </c>
      <c r="I125" s="501">
        <v>3659237</v>
      </c>
      <c r="J125" s="502">
        <v>2597217</v>
      </c>
      <c r="K125" s="502">
        <v>6216</v>
      </c>
      <c r="L125" s="502">
        <v>6216</v>
      </c>
      <c r="M125" s="417">
        <v>877859</v>
      </c>
      <c r="N125" s="417">
        <v>51945</v>
      </c>
      <c r="O125" s="502">
        <v>126000</v>
      </c>
      <c r="P125" s="503">
        <v>4.7979000000000003</v>
      </c>
      <c r="Q125" s="418">
        <v>3.3635999999999999</v>
      </c>
      <c r="R125" s="504">
        <v>1.4342999999999999</v>
      </c>
      <c r="S125" s="505">
        <f t="shared" ref="S125:S129" si="185">X125*-1</f>
        <v>0</v>
      </c>
      <c r="T125" s="492">
        <v>0</v>
      </c>
      <c r="U125" s="492">
        <v>0</v>
      </c>
      <c r="V125" s="492">
        <v>0</v>
      </c>
      <c r="W125" s="492">
        <f>SUM(S125:V125)</f>
        <v>0</v>
      </c>
      <c r="X125" s="492">
        <v>0</v>
      </c>
      <c r="Y125" s="492">
        <v>0</v>
      </c>
      <c r="Z125" s="492">
        <f>SUM(X125:Y125)</f>
        <v>0</v>
      </c>
      <c r="AA125" s="492">
        <f>W125+Z125</f>
        <v>0</v>
      </c>
      <c r="AB125" s="321">
        <f>ROUND((W125+X125)*33.8%,0)</f>
        <v>0</v>
      </c>
      <c r="AC125" s="179">
        <f>ROUND(W125*2%,0)</f>
        <v>0</v>
      </c>
      <c r="AD125" s="492">
        <v>0</v>
      </c>
      <c r="AE125" s="492">
        <v>0</v>
      </c>
      <c r="AF125" s="492">
        <f t="shared" si="107"/>
        <v>0</v>
      </c>
      <c r="AG125" s="492">
        <f t="shared" si="108"/>
        <v>0</v>
      </c>
      <c r="AH125" s="507">
        <v>0</v>
      </c>
      <c r="AI125" s="507">
        <v>0</v>
      </c>
      <c r="AJ125" s="507">
        <v>0</v>
      </c>
      <c r="AK125" s="507">
        <v>0</v>
      </c>
      <c r="AL125" s="507">
        <v>0</v>
      </c>
      <c r="AM125" s="507">
        <v>0</v>
      </c>
      <c r="AN125" s="507">
        <v>0</v>
      </c>
      <c r="AO125" s="507">
        <f t="shared" ref="AO125:AO129" si="186">AH125+AJ125+AK125+AM125</f>
        <v>0</v>
      </c>
      <c r="AP125" s="507">
        <f t="shared" ref="AP125:AP129" si="187">AI125+AL125+AN125</f>
        <v>0</v>
      </c>
      <c r="AQ125" s="535">
        <f t="shared" si="111"/>
        <v>0</v>
      </c>
      <c r="AR125" s="536">
        <f>I125+AG125</f>
        <v>3659237</v>
      </c>
      <c r="AS125" s="492">
        <f>J125+W125</f>
        <v>2597217</v>
      </c>
      <c r="AT125" s="492">
        <f>K125+Z125</f>
        <v>6216</v>
      </c>
      <c r="AU125" s="486">
        <f>L125</f>
        <v>6216</v>
      </c>
      <c r="AV125" s="492">
        <f t="shared" ref="AV125:AW129" si="188">M125+AB125</f>
        <v>877859</v>
      </c>
      <c r="AW125" s="492">
        <f t="shared" si="188"/>
        <v>51945</v>
      </c>
      <c r="AX125" s="492">
        <f>O125+AF125</f>
        <v>126000</v>
      </c>
      <c r="AY125" s="507">
        <f>P125+AQ125</f>
        <v>4.7979000000000003</v>
      </c>
      <c r="AZ125" s="507">
        <f t="shared" ref="AZ125:BA129" si="189">Q125+AO125</f>
        <v>3.3635999999999999</v>
      </c>
      <c r="BA125" s="508">
        <f t="shared" si="189"/>
        <v>1.4342999999999999</v>
      </c>
    </row>
    <row r="126" spans="1:53" ht="12.95" customHeight="1" x14ac:dyDescent="0.25">
      <c r="A126" s="307">
        <v>25</v>
      </c>
      <c r="B126" s="557">
        <v>5433</v>
      </c>
      <c r="C126" s="557">
        <v>600099253</v>
      </c>
      <c r="D126" s="83">
        <v>70695300</v>
      </c>
      <c r="E126" s="556" t="s">
        <v>805</v>
      </c>
      <c r="F126" s="557">
        <v>3117</v>
      </c>
      <c r="G126" s="534" t="s">
        <v>91</v>
      </c>
      <c r="H126" s="500" t="s">
        <v>82</v>
      </c>
      <c r="I126" s="501">
        <v>2567</v>
      </c>
      <c r="J126" s="502">
        <v>1890</v>
      </c>
      <c r="K126" s="502">
        <v>0</v>
      </c>
      <c r="L126" s="502">
        <v>0</v>
      </c>
      <c r="M126" s="417">
        <v>639</v>
      </c>
      <c r="N126" s="417">
        <v>38</v>
      </c>
      <c r="O126" s="502">
        <v>0</v>
      </c>
      <c r="P126" s="503">
        <v>0</v>
      </c>
      <c r="Q126" s="418">
        <v>0</v>
      </c>
      <c r="R126" s="504">
        <v>0</v>
      </c>
      <c r="S126" s="505">
        <f t="shared" si="185"/>
        <v>0</v>
      </c>
      <c r="T126" s="492">
        <v>0</v>
      </c>
      <c r="U126" s="492">
        <v>0</v>
      </c>
      <c r="V126" s="492">
        <v>0</v>
      </c>
      <c r="W126" s="492">
        <f>SUM(S126:V126)</f>
        <v>0</v>
      </c>
      <c r="X126" s="492">
        <v>0</v>
      </c>
      <c r="Y126" s="492">
        <v>0</v>
      </c>
      <c r="Z126" s="492">
        <f>SUM(X126:Y126)</f>
        <v>0</v>
      </c>
      <c r="AA126" s="492">
        <f>W126+Z126</f>
        <v>0</v>
      </c>
      <c r="AB126" s="321">
        <f>ROUND((W126+X126)*33.8%,0)</f>
        <v>0</v>
      </c>
      <c r="AC126" s="179">
        <f>ROUND(W126*2%,0)</f>
        <v>0</v>
      </c>
      <c r="AD126" s="492">
        <v>0</v>
      </c>
      <c r="AE126" s="492">
        <v>0</v>
      </c>
      <c r="AF126" s="492">
        <f t="shared" si="107"/>
        <v>0</v>
      </c>
      <c r="AG126" s="492">
        <f t="shared" si="108"/>
        <v>0</v>
      </c>
      <c r="AH126" s="507">
        <v>0</v>
      </c>
      <c r="AI126" s="507">
        <v>0</v>
      </c>
      <c r="AJ126" s="507">
        <v>0</v>
      </c>
      <c r="AK126" s="507">
        <v>0</v>
      </c>
      <c r="AL126" s="507">
        <v>0</v>
      </c>
      <c r="AM126" s="507">
        <v>0</v>
      </c>
      <c r="AN126" s="507">
        <v>0</v>
      </c>
      <c r="AO126" s="507">
        <f t="shared" si="186"/>
        <v>0</v>
      </c>
      <c r="AP126" s="507">
        <f t="shared" si="187"/>
        <v>0</v>
      </c>
      <c r="AQ126" s="535">
        <f t="shared" si="111"/>
        <v>0</v>
      </c>
      <c r="AR126" s="536">
        <f>I126+AG126</f>
        <v>2567</v>
      </c>
      <c r="AS126" s="492">
        <f>J126+W126</f>
        <v>1890</v>
      </c>
      <c r="AT126" s="492">
        <f>K126+Z126</f>
        <v>0</v>
      </c>
      <c r="AU126" s="486">
        <f>L126</f>
        <v>0</v>
      </c>
      <c r="AV126" s="492">
        <f t="shared" si="188"/>
        <v>639</v>
      </c>
      <c r="AW126" s="492">
        <f t="shared" si="188"/>
        <v>38</v>
      </c>
      <c r="AX126" s="492">
        <f>O126+AF126</f>
        <v>0</v>
      </c>
      <c r="AY126" s="507">
        <f>P126+AQ126</f>
        <v>0</v>
      </c>
      <c r="AZ126" s="507">
        <f t="shared" si="189"/>
        <v>0</v>
      </c>
      <c r="BA126" s="508">
        <f t="shared" si="189"/>
        <v>0</v>
      </c>
    </row>
    <row r="127" spans="1:53" ht="12.95" customHeight="1" x14ac:dyDescent="0.25">
      <c r="A127" s="307">
        <v>25</v>
      </c>
      <c r="B127" s="557">
        <v>5433</v>
      </c>
      <c r="C127" s="557">
        <v>600099253</v>
      </c>
      <c r="D127" s="83">
        <v>70695300</v>
      </c>
      <c r="E127" s="558" t="s">
        <v>805</v>
      </c>
      <c r="F127" s="557">
        <v>3141</v>
      </c>
      <c r="G127" s="559" t="s">
        <v>88</v>
      </c>
      <c r="H127" s="500" t="s">
        <v>82</v>
      </c>
      <c r="I127" s="501">
        <v>430033</v>
      </c>
      <c r="J127" s="502">
        <v>314873</v>
      </c>
      <c r="K127" s="502">
        <v>0</v>
      </c>
      <c r="L127" s="502">
        <v>0</v>
      </c>
      <c r="M127" s="417">
        <v>106427</v>
      </c>
      <c r="N127" s="417">
        <v>6297</v>
      </c>
      <c r="O127" s="502">
        <v>2436</v>
      </c>
      <c r="P127" s="503">
        <v>1.07</v>
      </c>
      <c r="Q127" s="418">
        <v>0</v>
      </c>
      <c r="R127" s="504">
        <v>1.07</v>
      </c>
      <c r="S127" s="505">
        <f t="shared" si="185"/>
        <v>0</v>
      </c>
      <c r="T127" s="492">
        <v>0</v>
      </c>
      <c r="U127" s="492">
        <v>-7171</v>
      </c>
      <c r="V127" s="492">
        <v>0</v>
      </c>
      <c r="W127" s="492">
        <f>SUM(S127:V127)</f>
        <v>-7171</v>
      </c>
      <c r="X127" s="492">
        <v>0</v>
      </c>
      <c r="Y127" s="492">
        <v>0</v>
      </c>
      <c r="Z127" s="492">
        <f>SUM(X127:Y127)</f>
        <v>0</v>
      </c>
      <c r="AA127" s="492">
        <f>W127+Z127</f>
        <v>-7171</v>
      </c>
      <c r="AB127" s="321">
        <f>ROUND((W127+X127)*33.8%,0)</f>
        <v>-2424</v>
      </c>
      <c r="AC127" s="179">
        <f>ROUND(W127*2%,0)</f>
        <v>-143</v>
      </c>
      <c r="AD127" s="492">
        <v>0</v>
      </c>
      <c r="AE127" s="492">
        <v>0</v>
      </c>
      <c r="AF127" s="492">
        <f t="shared" si="107"/>
        <v>0</v>
      </c>
      <c r="AG127" s="492">
        <f t="shared" si="108"/>
        <v>-9738</v>
      </c>
      <c r="AH127" s="507">
        <v>0</v>
      </c>
      <c r="AI127" s="507">
        <v>0</v>
      </c>
      <c r="AJ127" s="507">
        <v>0</v>
      </c>
      <c r="AK127" s="507">
        <v>0</v>
      </c>
      <c r="AL127" s="507">
        <v>-0.03</v>
      </c>
      <c r="AM127" s="507">
        <v>0</v>
      </c>
      <c r="AN127" s="507">
        <v>0</v>
      </c>
      <c r="AO127" s="507">
        <f t="shared" si="186"/>
        <v>0</v>
      </c>
      <c r="AP127" s="507">
        <f t="shared" si="187"/>
        <v>-0.03</v>
      </c>
      <c r="AQ127" s="535">
        <f t="shared" si="111"/>
        <v>-0.03</v>
      </c>
      <c r="AR127" s="536">
        <f>I127+AG127</f>
        <v>420295</v>
      </c>
      <c r="AS127" s="492">
        <f>J127+W127</f>
        <v>307702</v>
      </c>
      <c r="AT127" s="492">
        <f>K127+Z127</f>
        <v>0</v>
      </c>
      <c r="AU127" s="486">
        <f>L127</f>
        <v>0</v>
      </c>
      <c r="AV127" s="492">
        <f t="shared" si="188"/>
        <v>104003</v>
      </c>
      <c r="AW127" s="492">
        <f t="shared" si="188"/>
        <v>6154</v>
      </c>
      <c r="AX127" s="492">
        <f>O127+AF127</f>
        <v>2436</v>
      </c>
      <c r="AY127" s="507">
        <f>P127+AQ127</f>
        <v>1.04</v>
      </c>
      <c r="AZ127" s="507">
        <f t="shared" si="189"/>
        <v>0</v>
      </c>
      <c r="BA127" s="508">
        <f t="shared" si="189"/>
        <v>1.04</v>
      </c>
    </row>
    <row r="128" spans="1:53" ht="12.95" customHeight="1" x14ac:dyDescent="0.25">
      <c r="A128" s="307">
        <v>25</v>
      </c>
      <c r="B128" s="557">
        <v>5433</v>
      </c>
      <c r="C128" s="557">
        <v>600099253</v>
      </c>
      <c r="D128" s="83">
        <v>70695300</v>
      </c>
      <c r="E128" s="556" t="s">
        <v>805</v>
      </c>
      <c r="F128" s="567">
        <v>3143</v>
      </c>
      <c r="G128" s="534" t="s">
        <v>149</v>
      </c>
      <c r="H128" s="500" t="s">
        <v>86</v>
      </c>
      <c r="I128" s="501">
        <v>554219</v>
      </c>
      <c r="J128" s="502">
        <v>408114</v>
      </c>
      <c r="K128" s="502">
        <v>0</v>
      </c>
      <c r="L128" s="502">
        <v>0</v>
      </c>
      <c r="M128" s="417">
        <v>137943</v>
      </c>
      <c r="N128" s="417">
        <v>8162</v>
      </c>
      <c r="O128" s="502">
        <v>0</v>
      </c>
      <c r="P128" s="503">
        <v>1</v>
      </c>
      <c r="Q128" s="418">
        <v>1</v>
      </c>
      <c r="R128" s="504">
        <v>0</v>
      </c>
      <c r="S128" s="505">
        <f t="shared" si="185"/>
        <v>0</v>
      </c>
      <c r="T128" s="492">
        <v>0</v>
      </c>
      <c r="U128" s="492">
        <v>0</v>
      </c>
      <c r="V128" s="492">
        <v>0</v>
      </c>
      <c r="W128" s="492">
        <f>SUM(S128:V128)</f>
        <v>0</v>
      </c>
      <c r="X128" s="492">
        <v>0</v>
      </c>
      <c r="Y128" s="492">
        <v>0</v>
      </c>
      <c r="Z128" s="492">
        <f>SUM(X128:Y128)</f>
        <v>0</v>
      </c>
      <c r="AA128" s="492">
        <f>W128+Z128</f>
        <v>0</v>
      </c>
      <c r="AB128" s="321">
        <f>ROUND((W128+X128)*33.8%,0)</f>
        <v>0</v>
      </c>
      <c r="AC128" s="179">
        <f>ROUND(W128*2%,0)</f>
        <v>0</v>
      </c>
      <c r="AD128" s="492">
        <v>0</v>
      </c>
      <c r="AE128" s="492">
        <v>0</v>
      </c>
      <c r="AF128" s="492">
        <f t="shared" si="107"/>
        <v>0</v>
      </c>
      <c r="AG128" s="492">
        <f t="shared" si="108"/>
        <v>0</v>
      </c>
      <c r="AH128" s="507">
        <v>0</v>
      </c>
      <c r="AI128" s="507">
        <v>0</v>
      </c>
      <c r="AJ128" s="507">
        <v>0</v>
      </c>
      <c r="AK128" s="507">
        <v>0</v>
      </c>
      <c r="AL128" s="507">
        <v>0</v>
      </c>
      <c r="AM128" s="507">
        <v>0</v>
      </c>
      <c r="AN128" s="507">
        <v>0</v>
      </c>
      <c r="AO128" s="507">
        <f t="shared" si="186"/>
        <v>0</v>
      </c>
      <c r="AP128" s="507">
        <f t="shared" si="187"/>
        <v>0</v>
      </c>
      <c r="AQ128" s="535">
        <f t="shared" si="111"/>
        <v>0</v>
      </c>
      <c r="AR128" s="536">
        <f>I128+AG128</f>
        <v>554219</v>
      </c>
      <c r="AS128" s="492">
        <f>J128+W128</f>
        <v>408114</v>
      </c>
      <c r="AT128" s="492">
        <f>K128+Z128</f>
        <v>0</v>
      </c>
      <c r="AU128" s="486">
        <f>L128</f>
        <v>0</v>
      </c>
      <c r="AV128" s="492">
        <f t="shared" si="188"/>
        <v>137943</v>
      </c>
      <c r="AW128" s="492">
        <f t="shared" si="188"/>
        <v>8162</v>
      </c>
      <c r="AX128" s="492">
        <f>O128+AF128</f>
        <v>0</v>
      </c>
      <c r="AY128" s="507">
        <f>P128+AQ128</f>
        <v>1</v>
      </c>
      <c r="AZ128" s="507">
        <f t="shared" si="189"/>
        <v>1</v>
      </c>
      <c r="BA128" s="508">
        <f t="shared" si="189"/>
        <v>0</v>
      </c>
    </row>
    <row r="129" spans="1:53" ht="12.95" customHeight="1" x14ac:dyDescent="0.25">
      <c r="A129" s="307">
        <v>25</v>
      </c>
      <c r="B129" s="557">
        <v>5433</v>
      </c>
      <c r="C129" s="557">
        <v>600099253</v>
      </c>
      <c r="D129" s="83">
        <v>70695300</v>
      </c>
      <c r="E129" s="556" t="s">
        <v>805</v>
      </c>
      <c r="F129" s="567">
        <v>3143</v>
      </c>
      <c r="G129" s="534" t="s">
        <v>150</v>
      </c>
      <c r="H129" s="500" t="s">
        <v>82</v>
      </c>
      <c r="I129" s="501">
        <v>21066</v>
      </c>
      <c r="J129" s="502">
        <v>14850</v>
      </c>
      <c r="K129" s="502">
        <v>0</v>
      </c>
      <c r="L129" s="502">
        <v>0</v>
      </c>
      <c r="M129" s="417">
        <v>5019</v>
      </c>
      <c r="N129" s="417">
        <v>297</v>
      </c>
      <c r="O129" s="502">
        <v>900</v>
      </c>
      <c r="P129" s="503">
        <v>0.06</v>
      </c>
      <c r="Q129" s="418">
        <v>0</v>
      </c>
      <c r="R129" s="504">
        <v>0.06</v>
      </c>
      <c r="S129" s="505">
        <f t="shared" si="185"/>
        <v>0</v>
      </c>
      <c r="T129" s="492">
        <v>0</v>
      </c>
      <c r="U129" s="492">
        <v>0</v>
      </c>
      <c r="V129" s="492">
        <v>0</v>
      </c>
      <c r="W129" s="492">
        <f>SUM(S129:V129)</f>
        <v>0</v>
      </c>
      <c r="X129" s="492">
        <v>0</v>
      </c>
      <c r="Y129" s="492">
        <v>0</v>
      </c>
      <c r="Z129" s="492">
        <f>SUM(X129:Y129)</f>
        <v>0</v>
      </c>
      <c r="AA129" s="492">
        <f>W129+Z129</f>
        <v>0</v>
      </c>
      <c r="AB129" s="321">
        <f>ROUND((W129+X129)*33.8%,0)</f>
        <v>0</v>
      </c>
      <c r="AC129" s="179">
        <f>ROUND(W129*2%,0)</f>
        <v>0</v>
      </c>
      <c r="AD129" s="492">
        <v>0</v>
      </c>
      <c r="AE129" s="492">
        <v>0</v>
      </c>
      <c r="AF129" s="492">
        <f t="shared" si="107"/>
        <v>0</v>
      </c>
      <c r="AG129" s="492">
        <f t="shared" si="108"/>
        <v>0</v>
      </c>
      <c r="AH129" s="507">
        <v>0</v>
      </c>
      <c r="AI129" s="507">
        <v>0</v>
      </c>
      <c r="AJ129" s="507">
        <v>0</v>
      </c>
      <c r="AK129" s="507">
        <v>0</v>
      </c>
      <c r="AL129" s="507">
        <v>0</v>
      </c>
      <c r="AM129" s="507">
        <v>0</v>
      </c>
      <c r="AN129" s="507">
        <v>0</v>
      </c>
      <c r="AO129" s="507">
        <f t="shared" si="186"/>
        <v>0</v>
      </c>
      <c r="AP129" s="507">
        <f t="shared" si="187"/>
        <v>0</v>
      </c>
      <c r="AQ129" s="535">
        <f t="shared" si="111"/>
        <v>0</v>
      </c>
      <c r="AR129" s="536">
        <f>I129+AG129</f>
        <v>21066</v>
      </c>
      <c r="AS129" s="492">
        <f>J129+W129</f>
        <v>14850</v>
      </c>
      <c r="AT129" s="492">
        <f>K129+Z129</f>
        <v>0</v>
      </c>
      <c r="AU129" s="486">
        <f>L129</f>
        <v>0</v>
      </c>
      <c r="AV129" s="492">
        <f t="shared" si="188"/>
        <v>5019</v>
      </c>
      <c r="AW129" s="492">
        <f t="shared" si="188"/>
        <v>297</v>
      </c>
      <c r="AX129" s="492">
        <f>O129+AF129</f>
        <v>900</v>
      </c>
      <c r="AY129" s="507">
        <f>P129+AQ129</f>
        <v>0.06</v>
      </c>
      <c r="AZ129" s="507">
        <f t="shared" si="189"/>
        <v>0</v>
      </c>
      <c r="BA129" s="508">
        <f t="shared" si="189"/>
        <v>0.06</v>
      </c>
    </row>
    <row r="130" spans="1:53" ht="12.95" customHeight="1" x14ac:dyDescent="0.25">
      <c r="A130" s="309">
        <v>25</v>
      </c>
      <c r="B130" s="128">
        <v>5433</v>
      </c>
      <c r="C130" s="128">
        <v>600099253</v>
      </c>
      <c r="D130" s="128">
        <v>70695300</v>
      </c>
      <c r="E130" s="568" t="s">
        <v>806</v>
      </c>
      <c r="F130" s="132"/>
      <c r="G130" s="568"/>
      <c r="H130" s="379"/>
      <c r="I130" s="130">
        <v>4667122</v>
      </c>
      <c r="J130" s="141">
        <v>3336944</v>
      </c>
      <c r="K130" s="141">
        <v>6216</v>
      </c>
      <c r="L130" s="141">
        <v>6216</v>
      </c>
      <c r="M130" s="141">
        <v>1127887</v>
      </c>
      <c r="N130" s="141">
        <v>66739</v>
      </c>
      <c r="O130" s="141">
        <v>129336</v>
      </c>
      <c r="P130" s="385">
        <v>6.9279000000000002</v>
      </c>
      <c r="Q130" s="385">
        <v>4.3635999999999999</v>
      </c>
      <c r="R130" s="401">
        <v>2.5642999999999998</v>
      </c>
      <c r="S130" s="141">
        <f t="shared" ref="S130:BA130" si="190">SUM(S125:S129)</f>
        <v>0</v>
      </c>
      <c r="T130" s="87">
        <f t="shared" si="190"/>
        <v>0</v>
      </c>
      <c r="U130" s="87">
        <f t="shared" si="190"/>
        <v>-7171</v>
      </c>
      <c r="V130" s="87">
        <f t="shared" si="190"/>
        <v>0</v>
      </c>
      <c r="W130" s="87">
        <f t="shared" si="190"/>
        <v>-7171</v>
      </c>
      <c r="X130" s="87">
        <f t="shared" si="190"/>
        <v>0</v>
      </c>
      <c r="Y130" s="87">
        <f t="shared" si="190"/>
        <v>0</v>
      </c>
      <c r="Z130" s="87">
        <f t="shared" si="190"/>
        <v>0</v>
      </c>
      <c r="AA130" s="87">
        <f t="shared" si="190"/>
        <v>-7171</v>
      </c>
      <c r="AB130" s="87">
        <f t="shared" si="190"/>
        <v>-2424</v>
      </c>
      <c r="AC130" s="87">
        <f t="shared" si="190"/>
        <v>-143</v>
      </c>
      <c r="AD130" s="87">
        <f t="shared" si="190"/>
        <v>0</v>
      </c>
      <c r="AE130" s="87">
        <f t="shared" si="190"/>
        <v>0</v>
      </c>
      <c r="AF130" s="87">
        <f t="shared" si="190"/>
        <v>0</v>
      </c>
      <c r="AG130" s="87">
        <f t="shared" si="190"/>
        <v>-9738</v>
      </c>
      <c r="AH130" s="88">
        <f t="shared" si="190"/>
        <v>0</v>
      </c>
      <c r="AI130" s="88">
        <f t="shared" si="190"/>
        <v>0</v>
      </c>
      <c r="AJ130" s="88">
        <f t="shared" si="190"/>
        <v>0</v>
      </c>
      <c r="AK130" s="88">
        <f t="shared" ref="AK130:AL130" si="191">SUM(AK125:AK129)</f>
        <v>0</v>
      </c>
      <c r="AL130" s="88">
        <f t="shared" si="191"/>
        <v>-0.03</v>
      </c>
      <c r="AM130" s="88">
        <f t="shared" si="190"/>
        <v>0</v>
      </c>
      <c r="AN130" s="88">
        <f t="shared" si="190"/>
        <v>0</v>
      </c>
      <c r="AO130" s="88">
        <f t="shared" si="190"/>
        <v>0</v>
      </c>
      <c r="AP130" s="88">
        <f t="shared" si="190"/>
        <v>-0.03</v>
      </c>
      <c r="AQ130" s="394">
        <f t="shared" si="190"/>
        <v>-0.03</v>
      </c>
      <c r="AR130" s="130">
        <f t="shared" si="190"/>
        <v>4657384</v>
      </c>
      <c r="AS130" s="87">
        <f t="shared" si="190"/>
        <v>3329773</v>
      </c>
      <c r="AT130" s="87">
        <f t="shared" si="190"/>
        <v>6216</v>
      </c>
      <c r="AU130" s="87">
        <f t="shared" si="190"/>
        <v>6216</v>
      </c>
      <c r="AV130" s="87">
        <f t="shared" si="190"/>
        <v>1125463</v>
      </c>
      <c r="AW130" s="87">
        <f t="shared" si="190"/>
        <v>66596</v>
      </c>
      <c r="AX130" s="87">
        <f t="shared" si="190"/>
        <v>129336</v>
      </c>
      <c r="AY130" s="88">
        <f t="shared" si="190"/>
        <v>6.8978999999999999</v>
      </c>
      <c r="AZ130" s="88">
        <f t="shared" si="190"/>
        <v>4.3635999999999999</v>
      </c>
      <c r="BA130" s="276">
        <f t="shared" si="190"/>
        <v>2.5343</v>
      </c>
    </row>
    <row r="131" spans="1:53" ht="12.95" customHeight="1" x14ac:dyDescent="0.25">
      <c r="A131" s="307">
        <v>26</v>
      </c>
      <c r="B131" s="557">
        <v>5486</v>
      </c>
      <c r="C131" s="557">
        <v>600098711</v>
      </c>
      <c r="D131" s="83">
        <v>72744022</v>
      </c>
      <c r="E131" s="558" t="s">
        <v>807</v>
      </c>
      <c r="F131" s="557">
        <v>3111</v>
      </c>
      <c r="G131" s="559" t="s">
        <v>586</v>
      </c>
      <c r="H131" s="500" t="s">
        <v>86</v>
      </c>
      <c r="I131" s="501">
        <v>1938977</v>
      </c>
      <c r="J131" s="502">
        <v>1415447</v>
      </c>
      <c r="K131" s="502">
        <v>0</v>
      </c>
      <c r="L131" s="502">
        <v>0</v>
      </c>
      <c r="M131" s="417">
        <v>478421</v>
      </c>
      <c r="N131" s="417">
        <v>28309</v>
      </c>
      <c r="O131" s="502">
        <v>16800</v>
      </c>
      <c r="P131" s="503">
        <v>3.0349000000000004</v>
      </c>
      <c r="Q131" s="418">
        <v>2.2000000000000002</v>
      </c>
      <c r="R131" s="504">
        <v>0.83489999999999998</v>
      </c>
      <c r="S131" s="505">
        <f t="shared" ref="S131:S132" si="192">X131*-1</f>
        <v>0</v>
      </c>
      <c r="T131" s="492">
        <v>0</v>
      </c>
      <c r="U131" s="492">
        <v>0</v>
      </c>
      <c r="V131" s="492">
        <v>0</v>
      </c>
      <c r="W131" s="492">
        <f>SUM(S131:V131)</f>
        <v>0</v>
      </c>
      <c r="X131" s="492">
        <v>0</v>
      </c>
      <c r="Y131" s="492">
        <v>0</v>
      </c>
      <c r="Z131" s="492">
        <f>SUM(X131:Y131)</f>
        <v>0</v>
      </c>
      <c r="AA131" s="492">
        <f>W131+Z131</f>
        <v>0</v>
      </c>
      <c r="AB131" s="321">
        <f>ROUND((W131+X131)*33.8%,0)</f>
        <v>0</v>
      </c>
      <c r="AC131" s="179">
        <f>ROUND(W131*2%,0)</f>
        <v>0</v>
      </c>
      <c r="AD131" s="492">
        <v>0</v>
      </c>
      <c r="AE131" s="492">
        <v>0</v>
      </c>
      <c r="AF131" s="492">
        <f t="shared" si="107"/>
        <v>0</v>
      </c>
      <c r="AG131" s="492">
        <f t="shared" si="108"/>
        <v>0</v>
      </c>
      <c r="AH131" s="507">
        <v>0</v>
      </c>
      <c r="AI131" s="507">
        <v>0</v>
      </c>
      <c r="AJ131" s="507">
        <v>0</v>
      </c>
      <c r="AK131" s="507">
        <v>0</v>
      </c>
      <c r="AL131" s="507">
        <v>0</v>
      </c>
      <c r="AM131" s="507">
        <v>0</v>
      </c>
      <c r="AN131" s="507">
        <v>0</v>
      </c>
      <c r="AO131" s="507">
        <f t="shared" ref="AO131:AO132" si="193">AH131+AJ131+AK131+AM131</f>
        <v>0</v>
      </c>
      <c r="AP131" s="507">
        <f t="shared" ref="AP131:AP132" si="194">AI131+AL131+AN131</f>
        <v>0</v>
      </c>
      <c r="AQ131" s="535">
        <f t="shared" si="111"/>
        <v>0</v>
      </c>
      <c r="AR131" s="536">
        <f>I131+AG131</f>
        <v>1938977</v>
      </c>
      <c r="AS131" s="492">
        <f>J131+W131</f>
        <v>1415447</v>
      </c>
      <c r="AT131" s="492">
        <f>K131+Z131</f>
        <v>0</v>
      </c>
      <c r="AU131" s="486">
        <f>L131</f>
        <v>0</v>
      </c>
      <c r="AV131" s="492">
        <f>M131+AB131</f>
        <v>478421</v>
      </c>
      <c r="AW131" s="492">
        <f>N131+AC131</f>
        <v>28309</v>
      </c>
      <c r="AX131" s="492">
        <f>O131+AF131</f>
        <v>16800</v>
      </c>
      <c r="AY131" s="507">
        <f>P131+AQ131</f>
        <v>3.0349000000000004</v>
      </c>
      <c r="AZ131" s="507">
        <f>Q131+AO131</f>
        <v>2.2000000000000002</v>
      </c>
      <c r="BA131" s="508">
        <f>R131+AP131</f>
        <v>0.83489999999999998</v>
      </c>
    </row>
    <row r="132" spans="1:53" ht="12.95" customHeight="1" x14ac:dyDescent="0.25">
      <c r="A132" s="307">
        <v>26</v>
      </c>
      <c r="B132" s="557">
        <v>5486</v>
      </c>
      <c r="C132" s="557">
        <v>600098711</v>
      </c>
      <c r="D132" s="83">
        <v>72744022</v>
      </c>
      <c r="E132" s="558" t="s">
        <v>807</v>
      </c>
      <c r="F132" s="557">
        <v>3141</v>
      </c>
      <c r="G132" s="559" t="s">
        <v>88</v>
      </c>
      <c r="H132" s="500" t="s">
        <v>82</v>
      </c>
      <c r="I132" s="501">
        <v>374876</v>
      </c>
      <c r="J132" s="502">
        <v>275025</v>
      </c>
      <c r="K132" s="502">
        <v>0</v>
      </c>
      <c r="L132" s="502">
        <v>0</v>
      </c>
      <c r="M132" s="417">
        <v>92958</v>
      </c>
      <c r="N132" s="417">
        <v>5501</v>
      </c>
      <c r="O132" s="502">
        <v>1392</v>
      </c>
      <c r="P132" s="503">
        <v>0.94</v>
      </c>
      <c r="Q132" s="418">
        <v>0</v>
      </c>
      <c r="R132" s="504">
        <v>0.94</v>
      </c>
      <c r="S132" s="505">
        <f t="shared" si="192"/>
        <v>0</v>
      </c>
      <c r="T132" s="492">
        <v>0</v>
      </c>
      <c r="U132" s="492">
        <v>-2959</v>
      </c>
      <c r="V132" s="492">
        <v>0</v>
      </c>
      <c r="W132" s="492">
        <f>SUM(S132:V132)</f>
        <v>-2959</v>
      </c>
      <c r="X132" s="492">
        <v>0</v>
      </c>
      <c r="Y132" s="492">
        <v>0</v>
      </c>
      <c r="Z132" s="492">
        <f>SUM(X132:Y132)</f>
        <v>0</v>
      </c>
      <c r="AA132" s="492">
        <f>W132+Z132</f>
        <v>-2959</v>
      </c>
      <c r="AB132" s="321">
        <f>ROUND((W132+X132)*33.8%,0)</f>
        <v>-1000</v>
      </c>
      <c r="AC132" s="179">
        <f>ROUND(W132*2%,0)</f>
        <v>-59</v>
      </c>
      <c r="AD132" s="492">
        <v>0</v>
      </c>
      <c r="AE132" s="492">
        <v>0</v>
      </c>
      <c r="AF132" s="492">
        <f t="shared" si="107"/>
        <v>0</v>
      </c>
      <c r="AG132" s="492">
        <f t="shared" si="108"/>
        <v>-4018</v>
      </c>
      <c r="AH132" s="507">
        <v>0</v>
      </c>
      <c r="AI132" s="507">
        <v>0</v>
      </c>
      <c r="AJ132" s="507">
        <v>0</v>
      </c>
      <c r="AK132" s="507">
        <v>0</v>
      </c>
      <c r="AL132" s="507">
        <v>-0.01</v>
      </c>
      <c r="AM132" s="507">
        <v>0</v>
      </c>
      <c r="AN132" s="507">
        <v>0</v>
      </c>
      <c r="AO132" s="507">
        <f t="shared" si="193"/>
        <v>0</v>
      </c>
      <c r="AP132" s="507">
        <f t="shared" si="194"/>
        <v>-0.01</v>
      </c>
      <c r="AQ132" s="535">
        <f t="shared" si="111"/>
        <v>-0.01</v>
      </c>
      <c r="AR132" s="536">
        <f>I132+AG132</f>
        <v>370858</v>
      </c>
      <c r="AS132" s="492">
        <f>J132+W132</f>
        <v>272066</v>
      </c>
      <c r="AT132" s="492">
        <f>K132+Z132</f>
        <v>0</v>
      </c>
      <c r="AU132" s="486">
        <f>L132</f>
        <v>0</v>
      </c>
      <c r="AV132" s="492">
        <f>M132+AB132</f>
        <v>91958</v>
      </c>
      <c r="AW132" s="492">
        <f>N132+AC132</f>
        <v>5442</v>
      </c>
      <c r="AX132" s="492">
        <f>O132+AF132</f>
        <v>1392</v>
      </c>
      <c r="AY132" s="507">
        <f>P132+AQ132</f>
        <v>0.92999999999999994</v>
      </c>
      <c r="AZ132" s="507">
        <f>Q132+AO132</f>
        <v>0</v>
      </c>
      <c r="BA132" s="508">
        <f>R132+AP132</f>
        <v>0.92999999999999994</v>
      </c>
    </row>
    <row r="133" spans="1:53" ht="12.95" customHeight="1" x14ac:dyDescent="0.25">
      <c r="A133" s="309">
        <v>26</v>
      </c>
      <c r="B133" s="128">
        <v>5486</v>
      </c>
      <c r="C133" s="128">
        <v>600098711</v>
      </c>
      <c r="D133" s="128">
        <v>72744022</v>
      </c>
      <c r="E133" s="560" t="s">
        <v>808</v>
      </c>
      <c r="F133" s="128"/>
      <c r="G133" s="560"/>
      <c r="H133" s="377"/>
      <c r="I133" s="133">
        <v>2313853</v>
      </c>
      <c r="J133" s="241">
        <v>1690472</v>
      </c>
      <c r="K133" s="241">
        <v>0</v>
      </c>
      <c r="L133" s="241">
        <v>0</v>
      </c>
      <c r="M133" s="241">
        <v>571379</v>
      </c>
      <c r="N133" s="241">
        <v>33810</v>
      </c>
      <c r="O133" s="241">
        <v>18192</v>
      </c>
      <c r="P133" s="386">
        <v>3.9749000000000003</v>
      </c>
      <c r="Q133" s="386">
        <v>2.2000000000000002</v>
      </c>
      <c r="R133" s="402">
        <v>1.7748999999999999</v>
      </c>
      <c r="S133" s="241">
        <f t="shared" ref="S133:BA133" si="195">SUM(S131:S132)</f>
        <v>0</v>
      </c>
      <c r="T133" s="169">
        <f t="shared" si="195"/>
        <v>0</v>
      </c>
      <c r="U133" s="169">
        <f t="shared" si="195"/>
        <v>-2959</v>
      </c>
      <c r="V133" s="169">
        <f t="shared" si="195"/>
        <v>0</v>
      </c>
      <c r="W133" s="169">
        <f t="shared" si="195"/>
        <v>-2959</v>
      </c>
      <c r="X133" s="169">
        <f t="shared" si="195"/>
        <v>0</v>
      </c>
      <c r="Y133" s="169">
        <f t="shared" si="195"/>
        <v>0</v>
      </c>
      <c r="Z133" s="169">
        <f t="shared" si="195"/>
        <v>0</v>
      </c>
      <c r="AA133" s="169">
        <f t="shared" si="195"/>
        <v>-2959</v>
      </c>
      <c r="AB133" s="169">
        <f t="shared" si="195"/>
        <v>-1000</v>
      </c>
      <c r="AC133" s="169">
        <f t="shared" si="195"/>
        <v>-59</v>
      </c>
      <c r="AD133" s="169">
        <f t="shared" si="195"/>
        <v>0</v>
      </c>
      <c r="AE133" s="169">
        <f t="shared" si="195"/>
        <v>0</v>
      </c>
      <c r="AF133" s="169">
        <f t="shared" si="195"/>
        <v>0</v>
      </c>
      <c r="AG133" s="169">
        <f t="shared" si="195"/>
        <v>-4018</v>
      </c>
      <c r="AH133" s="318">
        <f t="shared" si="195"/>
        <v>0</v>
      </c>
      <c r="AI133" s="318">
        <f t="shared" si="195"/>
        <v>0</v>
      </c>
      <c r="AJ133" s="318">
        <f t="shared" si="195"/>
        <v>0</v>
      </c>
      <c r="AK133" s="318">
        <f t="shared" ref="AK133:AL133" si="196">SUM(AK131:AK132)</f>
        <v>0</v>
      </c>
      <c r="AL133" s="318">
        <f t="shared" si="196"/>
        <v>-0.01</v>
      </c>
      <c r="AM133" s="318">
        <f t="shared" si="195"/>
        <v>0</v>
      </c>
      <c r="AN133" s="318">
        <f t="shared" si="195"/>
        <v>0</v>
      </c>
      <c r="AO133" s="318">
        <f t="shared" si="195"/>
        <v>0</v>
      </c>
      <c r="AP133" s="318">
        <f t="shared" si="195"/>
        <v>-0.01</v>
      </c>
      <c r="AQ133" s="395">
        <f t="shared" si="195"/>
        <v>-0.01</v>
      </c>
      <c r="AR133" s="133">
        <f t="shared" si="195"/>
        <v>2309835</v>
      </c>
      <c r="AS133" s="169">
        <f t="shared" si="195"/>
        <v>1687513</v>
      </c>
      <c r="AT133" s="169">
        <f t="shared" si="195"/>
        <v>0</v>
      </c>
      <c r="AU133" s="169">
        <f t="shared" si="195"/>
        <v>0</v>
      </c>
      <c r="AV133" s="169">
        <f t="shared" si="195"/>
        <v>570379</v>
      </c>
      <c r="AW133" s="169">
        <f t="shared" si="195"/>
        <v>33751</v>
      </c>
      <c r="AX133" s="169">
        <f t="shared" si="195"/>
        <v>18192</v>
      </c>
      <c r="AY133" s="318">
        <f t="shared" si="195"/>
        <v>3.9649000000000001</v>
      </c>
      <c r="AZ133" s="318">
        <f t="shared" si="195"/>
        <v>2.2000000000000002</v>
      </c>
      <c r="BA133" s="319">
        <f t="shared" si="195"/>
        <v>1.7648999999999999</v>
      </c>
    </row>
    <row r="134" spans="1:53" ht="12.95" customHeight="1" x14ac:dyDescent="0.25">
      <c r="A134" s="307">
        <v>27</v>
      </c>
      <c r="B134" s="561">
        <v>2440</v>
      </c>
      <c r="C134" s="561">
        <v>600079392</v>
      </c>
      <c r="D134" s="83">
        <v>70981183</v>
      </c>
      <c r="E134" s="558" t="s">
        <v>809</v>
      </c>
      <c r="F134" s="557">
        <v>3111</v>
      </c>
      <c r="G134" s="559" t="s">
        <v>586</v>
      </c>
      <c r="H134" s="500" t="s">
        <v>86</v>
      </c>
      <c r="I134" s="501">
        <v>2062526</v>
      </c>
      <c r="J134" s="502">
        <v>1504364</v>
      </c>
      <c r="K134" s="502">
        <v>0</v>
      </c>
      <c r="L134" s="502">
        <v>0</v>
      </c>
      <c r="M134" s="417">
        <v>508475</v>
      </c>
      <c r="N134" s="417">
        <v>30087</v>
      </c>
      <c r="O134" s="502">
        <v>19600</v>
      </c>
      <c r="P134" s="503">
        <v>3.8898000000000001</v>
      </c>
      <c r="Q134" s="418">
        <v>2.5</v>
      </c>
      <c r="R134" s="504">
        <v>1.3897999999999999</v>
      </c>
      <c r="S134" s="505">
        <f t="shared" ref="S134:S135" si="197">X134*-1</f>
        <v>0</v>
      </c>
      <c r="T134" s="492">
        <v>0</v>
      </c>
      <c r="U134" s="492">
        <v>0</v>
      </c>
      <c r="V134" s="492">
        <v>0</v>
      </c>
      <c r="W134" s="492">
        <f>SUM(S134:V134)</f>
        <v>0</v>
      </c>
      <c r="X134" s="492">
        <v>0</v>
      </c>
      <c r="Y134" s="492">
        <v>0</v>
      </c>
      <c r="Z134" s="492">
        <f>SUM(X134:Y134)</f>
        <v>0</v>
      </c>
      <c r="AA134" s="492">
        <f>W134+Z134</f>
        <v>0</v>
      </c>
      <c r="AB134" s="321">
        <f>ROUND((W134+X134)*33.8%,0)</f>
        <v>0</v>
      </c>
      <c r="AC134" s="179">
        <f>ROUND(W134*2%,0)</f>
        <v>0</v>
      </c>
      <c r="AD134" s="492">
        <v>0</v>
      </c>
      <c r="AE134" s="492">
        <v>0</v>
      </c>
      <c r="AF134" s="492">
        <f t="shared" si="107"/>
        <v>0</v>
      </c>
      <c r="AG134" s="492">
        <f t="shared" si="108"/>
        <v>0</v>
      </c>
      <c r="AH134" s="507">
        <v>0</v>
      </c>
      <c r="AI134" s="507">
        <v>0</v>
      </c>
      <c r="AJ134" s="507">
        <v>0</v>
      </c>
      <c r="AK134" s="507">
        <v>0</v>
      </c>
      <c r="AL134" s="507">
        <v>0</v>
      </c>
      <c r="AM134" s="507">
        <v>0</v>
      </c>
      <c r="AN134" s="507">
        <v>0</v>
      </c>
      <c r="AO134" s="507">
        <f t="shared" ref="AO134:AO135" si="198">AH134+AJ134+AK134+AM134</f>
        <v>0</v>
      </c>
      <c r="AP134" s="507">
        <f t="shared" ref="AP134:AP135" si="199">AI134+AL134+AN134</f>
        <v>0</v>
      </c>
      <c r="AQ134" s="535">
        <f t="shared" si="111"/>
        <v>0</v>
      </c>
      <c r="AR134" s="536">
        <f>I134+AG134</f>
        <v>2062526</v>
      </c>
      <c r="AS134" s="492">
        <f>J134+W134</f>
        <v>1504364</v>
      </c>
      <c r="AT134" s="492">
        <f>K134+Z134</f>
        <v>0</v>
      </c>
      <c r="AU134" s="486">
        <f>L134</f>
        <v>0</v>
      </c>
      <c r="AV134" s="492">
        <f>M134+AB134</f>
        <v>508475</v>
      </c>
      <c r="AW134" s="492">
        <f>N134+AC134</f>
        <v>30087</v>
      </c>
      <c r="AX134" s="492">
        <f>O134+AF134</f>
        <v>19600</v>
      </c>
      <c r="AY134" s="507">
        <f>P134+AQ134</f>
        <v>3.8898000000000001</v>
      </c>
      <c r="AZ134" s="507">
        <f>Q134+AO134</f>
        <v>2.5</v>
      </c>
      <c r="BA134" s="508">
        <f>R134+AP134</f>
        <v>1.3897999999999999</v>
      </c>
    </row>
    <row r="135" spans="1:53" ht="12.95" customHeight="1" x14ac:dyDescent="0.25">
      <c r="A135" s="307">
        <v>27</v>
      </c>
      <c r="B135" s="557">
        <v>2440</v>
      </c>
      <c r="C135" s="557">
        <v>600079392</v>
      </c>
      <c r="D135" s="83">
        <v>70981183</v>
      </c>
      <c r="E135" s="558" t="s">
        <v>809</v>
      </c>
      <c r="F135" s="557">
        <v>3141</v>
      </c>
      <c r="G135" s="559" t="s">
        <v>88</v>
      </c>
      <c r="H135" s="500" t="s">
        <v>82</v>
      </c>
      <c r="I135" s="501">
        <v>421368</v>
      </c>
      <c r="J135" s="502">
        <v>309090</v>
      </c>
      <c r="K135" s="502">
        <v>0</v>
      </c>
      <c r="L135" s="502">
        <v>0</v>
      </c>
      <c r="M135" s="417">
        <v>104472</v>
      </c>
      <c r="N135" s="417">
        <v>6182</v>
      </c>
      <c r="O135" s="502">
        <v>1624</v>
      </c>
      <c r="P135" s="503">
        <v>1.05</v>
      </c>
      <c r="Q135" s="418">
        <v>0</v>
      </c>
      <c r="R135" s="504">
        <v>1.05</v>
      </c>
      <c r="S135" s="505">
        <f t="shared" si="197"/>
        <v>0</v>
      </c>
      <c r="T135" s="492">
        <v>0</v>
      </c>
      <c r="U135" s="492">
        <v>8062</v>
      </c>
      <c r="V135" s="492">
        <v>0</v>
      </c>
      <c r="W135" s="492">
        <f>SUM(S135:V135)</f>
        <v>8062</v>
      </c>
      <c r="X135" s="492">
        <v>0</v>
      </c>
      <c r="Y135" s="492">
        <v>0</v>
      </c>
      <c r="Z135" s="492">
        <f>SUM(X135:Y135)</f>
        <v>0</v>
      </c>
      <c r="AA135" s="492">
        <f>W135+Z135</f>
        <v>8062</v>
      </c>
      <c r="AB135" s="321">
        <f>ROUND((W135+X135)*33.8%,0)</f>
        <v>2725</v>
      </c>
      <c r="AC135" s="179">
        <f>ROUND(W135*2%,0)</f>
        <v>161</v>
      </c>
      <c r="AD135" s="492">
        <v>0</v>
      </c>
      <c r="AE135" s="492">
        <v>0</v>
      </c>
      <c r="AF135" s="492">
        <f t="shared" si="107"/>
        <v>0</v>
      </c>
      <c r="AG135" s="492">
        <f t="shared" si="108"/>
        <v>10948</v>
      </c>
      <c r="AH135" s="507">
        <v>0</v>
      </c>
      <c r="AI135" s="507">
        <v>0</v>
      </c>
      <c r="AJ135" s="507">
        <v>0</v>
      </c>
      <c r="AK135" s="507">
        <v>0</v>
      </c>
      <c r="AL135" s="507">
        <v>0.03</v>
      </c>
      <c r="AM135" s="507">
        <v>0</v>
      </c>
      <c r="AN135" s="507">
        <v>0</v>
      </c>
      <c r="AO135" s="507">
        <f t="shared" si="198"/>
        <v>0</v>
      </c>
      <c r="AP135" s="507">
        <f t="shared" si="199"/>
        <v>0.03</v>
      </c>
      <c r="AQ135" s="535">
        <f t="shared" si="111"/>
        <v>0.03</v>
      </c>
      <c r="AR135" s="536">
        <f>I135+AG135</f>
        <v>432316</v>
      </c>
      <c r="AS135" s="492">
        <f>J135+W135</f>
        <v>317152</v>
      </c>
      <c r="AT135" s="492">
        <f>K135+Z135</f>
        <v>0</v>
      </c>
      <c r="AU135" s="486">
        <f>L135</f>
        <v>0</v>
      </c>
      <c r="AV135" s="492">
        <f>M135+AB135</f>
        <v>107197</v>
      </c>
      <c r="AW135" s="492">
        <f>N135+AC135</f>
        <v>6343</v>
      </c>
      <c r="AX135" s="492">
        <f>O135+AF135</f>
        <v>1624</v>
      </c>
      <c r="AY135" s="507">
        <f>P135+AQ135</f>
        <v>1.08</v>
      </c>
      <c r="AZ135" s="507">
        <f>Q135+AO135</f>
        <v>0</v>
      </c>
      <c r="BA135" s="508">
        <f>R135+AP135</f>
        <v>1.08</v>
      </c>
    </row>
    <row r="136" spans="1:53" ht="12.95" customHeight="1" x14ac:dyDescent="0.25">
      <c r="A136" s="309">
        <v>27</v>
      </c>
      <c r="B136" s="128">
        <v>2440</v>
      </c>
      <c r="C136" s="128">
        <v>600079392</v>
      </c>
      <c r="D136" s="128">
        <v>70981183</v>
      </c>
      <c r="E136" s="560" t="s">
        <v>810</v>
      </c>
      <c r="F136" s="128"/>
      <c r="G136" s="560"/>
      <c r="H136" s="377"/>
      <c r="I136" s="133">
        <v>2483894</v>
      </c>
      <c r="J136" s="241">
        <v>1813454</v>
      </c>
      <c r="K136" s="241">
        <v>0</v>
      </c>
      <c r="L136" s="241">
        <v>0</v>
      </c>
      <c r="M136" s="241">
        <v>612947</v>
      </c>
      <c r="N136" s="241">
        <v>36269</v>
      </c>
      <c r="O136" s="241">
        <v>21224</v>
      </c>
      <c r="P136" s="386">
        <v>4.9398</v>
      </c>
      <c r="Q136" s="386">
        <v>2.5</v>
      </c>
      <c r="R136" s="402">
        <v>2.4398</v>
      </c>
      <c r="S136" s="241">
        <f t="shared" ref="S136:BA136" si="200">SUM(S134:S135)</f>
        <v>0</v>
      </c>
      <c r="T136" s="169">
        <f t="shared" si="200"/>
        <v>0</v>
      </c>
      <c r="U136" s="169">
        <f t="shared" si="200"/>
        <v>8062</v>
      </c>
      <c r="V136" s="169">
        <f t="shared" si="200"/>
        <v>0</v>
      </c>
      <c r="W136" s="169">
        <f t="shared" si="200"/>
        <v>8062</v>
      </c>
      <c r="X136" s="169">
        <f t="shared" si="200"/>
        <v>0</v>
      </c>
      <c r="Y136" s="169">
        <f t="shared" si="200"/>
        <v>0</v>
      </c>
      <c r="Z136" s="169">
        <f t="shared" si="200"/>
        <v>0</v>
      </c>
      <c r="AA136" s="169">
        <f t="shared" si="200"/>
        <v>8062</v>
      </c>
      <c r="AB136" s="169">
        <f t="shared" si="200"/>
        <v>2725</v>
      </c>
      <c r="AC136" s="169">
        <f t="shared" si="200"/>
        <v>161</v>
      </c>
      <c r="AD136" s="169">
        <f t="shared" si="200"/>
        <v>0</v>
      </c>
      <c r="AE136" s="169">
        <f t="shared" si="200"/>
        <v>0</v>
      </c>
      <c r="AF136" s="169">
        <f t="shared" si="200"/>
        <v>0</v>
      </c>
      <c r="AG136" s="169">
        <f t="shared" si="200"/>
        <v>10948</v>
      </c>
      <c r="AH136" s="318">
        <f t="shared" si="200"/>
        <v>0</v>
      </c>
      <c r="AI136" s="318">
        <f t="shared" si="200"/>
        <v>0</v>
      </c>
      <c r="AJ136" s="318">
        <f t="shared" si="200"/>
        <v>0</v>
      </c>
      <c r="AK136" s="318">
        <f t="shared" ref="AK136:AL136" si="201">SUM(AK134:AK135)</f>
        <v>0</v>
      </c>
      <c r="AL136" s="318">
        <f t="shared" si="201"/>
        <v>0.03</v>
      </c>
      <c r="AM136" s="318">
        <f t="shared" si="200"/>
        <v>0</v>
      </c>
      <c r="AN136" s="318">
        <f t="shared" si="200"/>
        <v>0</v>
      </c>
      <c r="AO136" s="318">
        <f t="shared" si="200"/>
        <v>0</v>
      </c>
      <c r="AP136" s="318">
        <f t="shared" si="200"/>
        <v>0.03</v>
      </c>
      <c r="AQ136" s="395">
        <f t="shared" si="200"/>
        <v>0.03</v>
      </c>
      <c r="AR136" s="133">
        <f t="shared" si="200"/>
        <v>2494842</v>
      </c>
      <c r="AS136" s="169">
        <f t="shared" si="200"/>
        <v>1821516</v>
      </c>
      <c r="AT136" s="169">
        <f t="shared" si="200"/>
        <v>0</v>
      </c>
      <c r="AU136" s="169">
        <f t="shared" si="200"/>
        <v>0</v>
      </c>
      <c r="AV136" s="169">
        <f t="shared" si="200"/>
        <v>615672</v>
      </c>
      <c r="AW136" s="169">
        <f t="shared" si="200"/>
        <v>36430</v>
      </c>
      <c r="AX136" s="169">
        <f t="shared" si="200"/>
        <v>21224</v>
      </c>
      <c r="AY136" s="318">
        <f t="shared" si="200"/>
        <v>4.9698000000000002</v>
      </c>
      <c r="AZ136" s="318">
        <f t="shared" si="200"/>
        <v>2.5</v>
      </c>
      <c r="BA136" s="319">
        <f t="shared" si="200"/>
        <v>2.4698000000000002</v>
      </c>
    </row>
    <row r="137" spans="1:53" ht="12.95" customHeight="1" x14ac:dyDescent="0.25">
      <c r="A137" s="307">
        <v>28</v>
      </c>
      <c r="B137" s="555">
        <v>2303</v>
      </c>
      <c r="C137" s="555">
        <v>600080048</v>
      </c>
      <c r="D137" s="83">
        <v>72743689</v>
      </c>
      <c r="E137" s="556" t="s">
        <v>811</v>
      </c>
      <c r="F137" s="555">
        <v>3111</v>
      </c>
      <c r="G137" s="559" t="s">
        <v>586</v>
      </c>
      <c r="H137" s="500" t="s">
        <v>86</v>
      </c>
      <c r="I137" s="501">
        <v>2864735</v>
      </c>
      <c r="J137" s="502">
        <v>2059348</v>
      </c>
      <c r="K137" s="502">
        <v>30000</v>
      </c>
      <c r="L137" s="502">
        <v>0</v>
      </c>
      <c r="M137" s="417">
        <v>706200</v>
      </c>
      <c r="N137" s="417">
        <v>41187</v>
      </c>
      <c r="O137" s="502">
        <v>28000</v>
      </c>
      <c r="P137" s="503">
        <v>4.8217999999999996</v>
      </c>
      <c r="Q137" s="418">
        <v>3.9</v>
      </c>
      <c r="R137" s="504">
        <v>0.92179999999999995</v>
      </c>
      <c r="S137" s="505">
        <f t="shared" ref="S137:S142" si="202">X137*-1</f>
        <v>0</v>
      </c>
      <c r="T137" s="492">
        <v>0</v>
      </c>
      <c r="U137" s="492">
        <v>0</v>
      </c>
      <c r="V137" s="492">
        <v>0</v>
      </c>
      <c r="W137" s="492">
        <f t="shared" ref="W137:W142" si="203">SUM(S137:V137)</f>
        <v>0</v>
      </c>
      <c r="X137" s="492">
        <v>0</v>
      </c>
      <c r="Y137" s="492">
        <v>0</v>
      </c>
      <c r="Z137" s="492">
        <f t="shared" ref="Z137:Z142" si="204">SUM(X137:Y137)</f>
        <v>0</v>
      </c>
      <c r="AA137" s="492">
        <f t="shared" ref="AA137:AA142" si="205">W137+Z137</f>
        <v>0</v>
      </c>
      <c r="AB137" s="321">
        <f t="shared" ref="AB137:AB142" si="206">ROUND((W137+X137)*33.8%,0)</f>
        <v>0</v>
      </c>
      <c r="AC137" s="179">
        <f t="shared" ref="AC137:AC142" si="207">ROUND(W137*2%,0)</f>
        <v>0</v>
      </c>
      <c r="AD137" s="492">
        <v>0</v>
      </c>
      <c r="AE137" s="492">
        <v>0</v>
      </c>
      <c r="AF137" s="492">
        <f t="shared" si="107"/>
        <v>0</v>
      </c>
      <c r="AG137" s="492">
        <f t="shared" si="108"/>
        <v>0</v>
      </c>
      <c r="AH137" s="507">
        <v>0</v>
      </c>
      <c r="AI137" s="507">
        <v>0</v>
      </c>
      <c r="AJ137" s="507">
        <v>0</v>
      </c>
      <c r="AK137" s="507">
        <v>0</v>
      </c>
      <c r="AL137" s="507">
        <v>0</v>
      </c>
      <c r="AM137" s="507">
        <v>0</v>
      </c>
      <c r="AN137" s="507">
        <v>0</v>
      </c>
      <c r="AO137" s="507">
        <f t="shared" ref="AO137:AO142" si="208">AH137+AJ137+AK137+AM137</f>
        <v>0</v>
      </c>
      <c r="AP137" s="507">
        <f t="shared" ref="AP137:AP142" si="209">AI137+AL137+AN137</f>
        <v>0</v>
      </c>
      <c r="AQ137" s="535">
        <f t="shared" si="111"/>
        <v>0</v>
      </c>
      <c r="AR137" s="536">
        <f t="shared" ref="AR137:AR142" si="210">I137+AG137</f>
        <v>2864735</v>
      </c>
      <c r="AS137" s="492">
        <f t="shared" ref="AS137:AS142" si="211">J137+W137</f>
        <v>2059348</v>
      </c>
      <c r="AT137" s="492">
        <f t="shared" ref="AT137:AT142" si="212">K137+Z137</f>
        <v>30000</v>
      </c>
      <c r="AU137" s="486">
        <f t="shared" ref="AU137:AU142" si="213">L137</f>
        <v>0</v>
      </c>
      <c r="AV137" s="492">
        <f t="shared" ref="AV137:AW142" si="214">M137+AB137</f>
        <v>706200</v>
      </c>
      <c r="AW137" s="492">
        <f t="shared" si="214"/>
        <v>41187</v>
      </c>
      <c r="AX137" s="492">
        <f t="shared" ref="AX137:AX142" si="215">O137+AF137</f>
        <v>28000</v>
      </c>
      <c r="AY137" s="507">
        <f t="shared" ref="AY137:AY142" si="216">P137+AQ137</f>
        <v>4.8217999999999996</v>
      </c>
      <c r="AZ137" s="507">
        <f t="shared" ref="AZ137:BA142" si="217">Q137+AO137</f>
        <v>3.9</v>
      </c>
      <c r="BA137" s="508">
        <f t="shared" si="217"/>
        <v>0.92179999999999995</v>
      </c>
    </row>
    <row r="138" spans="1:53" ht="12.95" customHeight="1" x14ac:dyDescent="0.25">
      <c r="A138" s="307">
        <v>28</v>
      </c>
      <c r="B138" s="561">
        <v>2303</v>
      </c>
      <c r="C138" s="561">
        <v>600080048</v>
      </c>
      <c r="D138" s="83">
        <v>72743689</v>
      </c>
      <c r="E138" s="562" t="s">
        <v>811</v>
      </c>
      <c r="F138" s="561">
        <v>3117</v>
      </c>
      <c r="G138" s="558" t="s">
        <v>284</v>
      </c>
      <c r="H138" s="500" t="s">
        <v>86</v>
      </c>
      <c r="I138" s="501">
        <v>4076534</v>
      </c>
      <c r="J138" s="502">
        <v>2904505</v>
      </c>
      <c r="K138" s="502">
        <v>6216</v>
      </c>
      <c r="L138" s="502">
        <v>6216</v>
      </c>
      <c r="M138" s="417">
        <v>981723</v>
      </c>
      <c r="N138" s="417">
        <v>58090</v>
      </c>
      <c r="O138" s="502">
        <v>126000</v>
      </c>
      <c r="P138" s="503">
        <v>6.1586999999999996</v>
      </c>
      <c r="Q138" s="418">
        <v>3.9281999999999999</v>
      </c>
      <c r="R138" s="504">
        <v>2.2304999999999997</v>
      </c>
      <c r="S138" s="505">
        <f t="shared" si="202"/>
        <v>0</v>
      </c>
      <c r="T138" s="492">
        <v>0</v>
      </c>
      <c r="U138" s="492">
        <v>0</v>
      </c>
      <c r="V138" s="492">
        <v>0</v>
      </c>
      <c r="W138" s="492">
        <f t="shared" si="203"/>
        <v>0</v>
      </c>
      <c r="X138" s="492">
        <v>0</v>
      </c>
      <c r="Y138" s="492">
        <v>0</v>
      </c>
      <c r="Z138" s="492">
        <f t="shared" si="204"/>
        <v>0</v>
      </c>
      <c r="AA138" s="492">
        <f t="shared" si="205"/>
        <v>0</v>
      </c>
      <c r="AB138" s="321">
        <f t="shared" si="206"/>
        <v>0</v>
      </c>
      <c r="AC138" s="179">
        <f t="shared" si="207"/>
        <v>0</v>
      </c>
      <c r="AD138" s="492">
        <v>0</v>
      </c>
      <c r="AE138" s="492">
        <v>0</v>
      </c>
      <c r="AF138" s="492">
        <f t="shared" si="107"/>
        <v>0</v>
      </c>
      <c r="AG138" s="492">
        <f t="shared" si="108"/>
        <v>0</v>
      </c>
      <c r="AH138" s="507">
        <v>0</v>
      </c>
      <c r="AI138" s="507">
        <v>0</v>
      </c>
      <c r="AJ138" s="507">
        <v>0</v>
      </c>
      <c r="AK138" s="507">
        <v>0</v>
      </c>
      <c r="AL138" s="507">
        <v>0</v>
      </c>
      <c r="AM138" s="507">
        <v>0</v>
      </c>
      <c r="AN138" s="507">
        <v>0</v>
      </c>
      <c r="AO138" s="507">
        <f t="shared" si="208"/>
        <v>0</v>
      </c>
      <c r="AP138" s="507">
        <f t="shared" si="209"/>
        <v>0</v>
      </c>
      <c r="AQ138" s="535">
        <f t="shared" si="111"/>
        <v>0</v>
      </c>
      <c r="AR138" s="536">
        <f t="shared" si="210"/>
        <v>4076534</v>
      </c>
      <c r="AS138" s="492">
        <f t="shared" si="211"/>
        <v>2904505</v>
      </c>
      <c r="AT138" s="492">
        <f t="shared" si="212"/>
        <v>6216</v>
      </c>
      <c r="AU138" s="486">
        <f t="shared" si="213"/>
        <v>6216</v>
      </c>
      <c r="AV138" s="492">
        <f t="shared" si="214"/>
        <v>981723</v>
      </c>
      <c r="AW138" s="492">
        <f t="shared" si="214"/>
        <v>58090</v>
      </c>
      <c r="AX138" s="492">
        <f t="shared" si="215"/>
        <v>126000</v>
      </c>
      <c r="AY138" s="507">
        <f t="shared" si="216"/>
        <v>6.1586999999999996</v>
      </c>
      <c r="AZ138" s="507">
        <f t="shared" si="217"/>
        <v>3.9281999999999999</v>
      </c>
      <c r="BA138" s="508">
        <f t="shared" si="217"/>
        <v>2.2304999999999997</v>
      </c>
    </row>
    <row r="139" spans="1:53" ht="12.95" customHeight="1" x14ac:dyDescent="0.25">
      <c r="A139" s="307">
        <v>28</v>
      </c>
      <c r="B139" s="557">
        <v>2303</v>
      </c>
      <c r="C139" s="557">
        <v>600080048</v>
      </c>
      <c r="D139" s="83">
        <v>72743689</v>
      </c>
      <c r="E139" s="556" t="s">
        <v>811</v>
      </c>
      <c r="F139" s="561">
        <v>3117</v>
      </c>
      <c r="G139" s="534" t="s">
        <v>91</v>
      </c>
      <c r="H139" s="500" t="s">
        <v>82</v>
      </c>
      <c r="I139" s="501">
        <v>67280</v>
      </c>
      <c r="J139" s="502">
        <v>49544</v>
      </c>
      <c r="K139" s="502">
        <v>0</v>
      </c>
      <c r="L139" s="502">
        <v>0</v>
      </c>
      <c r="M139" s="417">
        <v>16746</v>
      </c>
      <c r="N139" s="417">
        <v>990</v>
      </c>
      <c r="O139" s="502">
        <v>0</v>
      </c>
      <c r="P139" s="503">
        <v>0.18</v>
      </c>
      <c r="Q139" s="418">
        <v>0.18</v>
      </c>
      <c r="R139" s="504">
        <v>0</v>
      </c>
      <c r="S139" s="505">
        <f t="shared" si="202"/>
        <v>0</v>
      </c>
      <c r="T139" s="492">
        <v>0</v>
      </c>
      <c r="U139" s="492">
        <v>0</v>
      </c>
      <c r="V139" s="492">
        <v>0</v>
      </c>
      <c r="W139" s="492">
        <f t="shared" si="203"/>
        <v>0</v>
      </c>
      <c r="X139" s="492">
        <v>0</v>
      </c>
      <c r="Y139" s="492">
        <v>0</v>
      </c>
      <c r="Z139" s="492">
        <f t="shared" si="204"/>
        <v>0</v>
      </c>
      <c r="AA139" s="492">
        <f t="shared" si="205"/>
        <v>0</v>
      </c>
      <c r="AB139" s="321">
        <f t="shared" si="206"/>
        <v>0</v>
      </c>
      <c r="AC139" s="179">
        <f t="shared" si="207"/>
        <v>0</v>
      </c>
      <c r="AD139" s="492">
        <v>0</v>
      </c>
      <c r="AE139" s="492">
        <v>0</v>
      </c>
      <c r="AF139" s="492">
        <f t="shared" si="107"/>
        <v>0</v>
      </c>
      <c r="AG139" s="492">
        <f t="shared" si="108"/>
        <v>0</v>
      </c>
      <c r="AH139" s="507">
        <v>0</v>
      </c>
      <c r="AI139" s="507">
        <v>0</v>
      </c>
      <c r="AJ139" s="507">
        <v>0</v>
      </c>
      <c r="AK139" s="507">
        <v>0</v>
      </c>
      <c r="AL139" s="507">
        <v>0</v>
      </c>
      <c r="AM139" s="507">
        <v>0</v>
      </c>
      <c r="AN139" s="507">
        <v>0</v>
      </c>
      <c r="AO139" s="507">
        <f t="shared" si="208"/>
        <v>0</v>
      </c>
      <c r="AP139" s="507">
        <f t="shared" si="209"/>
        <v>0</v>
      </c>
      <c r="AQ139" s="535">
        <f t="shared" si="111"/>
        <v>0</v>
      </c>
      <c r="AR139" s="536">
        <f t="shared" si="210"/>
        <v>67280</v>
      </c>
      <c r="AS139" s="492">
        <f t="shared" si="211"/>
        <v>49544</v>
      </c>
      <c r="AT139" s="492">
        <f t="shared" si="212"/>
        <v>0</v>
      </c>
      <c r="AU139" s="486">
        <f t="shared" si="213"/>
        <v>0</v>
      </c>
      <c r="AV139" s="492">
        <f t="shared" si="214"/>
        <v>16746</v>
      </c>
      <c r="AW139" s="492">
        <f t="shared" si="214"/>
        <v>990</v>
      </c>
      <c r="AX139" s="492">
        <f t="shared" si="215"/>
        <v>0</v>
      </c>
      <c r="AY139" s="507">
        <f t="shared" si="216"/>
        <v>0.18</v>
      </c>
      <c r="AZ139" s="507">
        <f t="shared" si="217"/>
        <v>0.18</v>
      </c>
      <c r="BA139" s="508">
        <f t="shared" si="217"/>
        <v>0</v>
      </c>
    </row>
    <row r="140" spans="1:53" ht="12.95" customHeight="1" x14ac:dyDescent="0.25">
      <c r="A140" s="307">
        <v>28</v>
      </c>
      <c r="B140" s="557">
        <v>2303</v>
      </c>
      <c r="C140" s="557">
        <v>600080048</v>
      </c>
      <c r="D140" s="83">
        <v>72743689</v>
      </c>
      <c r="E140" s="558" t="s">
        <v>811</v>
      </c>
      <c r="F140" s="557">
        <v>3141</v>
      </c>
      <c r="G140" s="559" t="s">
        <v>88</v>
      </c>
      <c r="H140" s="500" t="s">
        <v>82</v>
      </c>
      <c r="I140" s="501">
        <v>989105</v>
      </c>
      <c r="J140" s="502">
        <v>665650</v>
      </c>
      <c r="K140" s="502">
        <v>60000</v>
      </c>
      <c r="L140" s="502">
        <v>0</v>
      </c>
      <c r="M140" s="417">
        <v>245270</v>
      </c>
      <c r="N140" s="417">
        <v>13313</v>
      </c>
      <c r="O140" s="502">
        <v>4872</v>
      </c>
      <c r="P140" s="503">
        <v>2.3000000000000003</v>
      </c>
      <c r="Q140" s="418">
        <v>0</v>
      </c>
      <c r="R140" s="504">
        <v>2.3000000000000003</v>
      </c>
      <c r="S140" s="505">
        <f t="shared" si="202"/>
        <v>0</v>
      </c>
      <c r="T140" s="492">
        <v>0</v>
      </c>
      <c r="U140" s="492">
        <v>-10709</v>
      </c>
      <c r="V140" s="492">
        <v>0</v>
      </c>
      <c r="W140" s="492">
        <f t="shared" si="203"/>
        <v>-10709</v>
      </c>
      <c r="X140" s="492">
        <v>0</v>
      </c>
      <c r="Y140" s="492">
        <v>0</v>
      </c>
      <c r="Z140" s="492">
        <f t="shared" si="204"/>
        <v>0</v>
      </c>
      <c r="AA140" s="492">
        <f t="shared" si="205"/>
        <v>-10709</v>
      </c>
      <c r="AB140" s="321">
        <f t="shared" si="206"/>
        <v>-3620</v>
      </c>
      <c r="AC140" s="179">
        <f t="shared" si="207"/>
        <v>-214</v>
      </c>
      <c r="AD140" s="492">
        <v>0</v>
      </c>
      <c r="AE140" s="492">
        <v>0</v>
      </c>
      <c r="AF140" s="492">
        <f t="shared" si="107"/>
        <v>0</v>
      </c>
      <c r="AG140" s="492">
        <f t="shared" si="108"/>
        <v>-14543</v>
      </c>
      <c r="AH140" s="507">
        <v>0</v>
      </c>
      <c r="AI140" s="507">
        <v>0</v>
      </c>
      <c r="AJ140" s="507">
        <v>0</v>
      </c>
      <c r="AK140" s="507">
        <v>0</v>
      </c>
      <c r="AL140" s="507">
        <v>-0.03</v>
      </c>
      <c r="AM140" s="507">
        <v>0</v>
      </c>
      <c r="AN140" s="507">
        <v>0</v>
      </c>
      <c r="AO140" s="507">
        <f t="shared" si="208"/>
        <v>0</v>
      </c>
      <c r="AP140" s="507">
        <f t="shared" si="209"/>
        <v>-0.03</v>
      </c>
      <c r="AQ140" s="535">
        <f t="shared" si="111"/>
        <v>-0.03</v>
      </c>
      <c r="AR140" s="536">
        <f t="shared" si="210"/>
        <v>974562</v>
      </c>
      <c r="AS140" s="492">
        <f t="shared" si="211"/>
        <v>654941</v>
      </c>
      <c r="AT140" s="492">
        <f t="shared" si="212"/>
        <v>60000</v>
      </c>
      <c r="AU140" s="486">
        <f t="shared" si="213"/>
        <v>0</v>
      </c>
      <c r="AV140" s="492">
        <f t="shared" si="214"/>
        <v>241650</v>
      </c>
      <c r="AW140" s="492">
        <f t="shared" si="214"/>
        <v>13099</v>
      </c>
      <c r="AX140" s="492">
        <f t="shared" si="215"/>
        <v>4872</v>
      </c>
      <c r="AY140" s="507">
        <f t="shared" si="216"/>
        <v>2.2700000000000005</v>
      </c>
      <c r="AZ140" s="507">
        <f t="shared" si="217"/>
        <v>0</v>
      </c>
      <c r="BA140" s="508">
        <f t="shared" si="217"/>
        <v>2.2700000000000005</v>
      </c>
    </row>
    <row r="141" spans="1:53" ht="12.95" customHeight="1" x14ac:dyDescent="0.25">
      <c r="A141" s="307">
        <v>28</v>
      </c>
      <c r="B141" s="557">
        <v>2303</v>
      </c>
      <c r="C141" s="557">
        <v>600080048</v>
      </c>
      <c r="D141" s="83">
        <v>72743689</v>
      </c>
      <c r="E141" s="556" t="s">
        <v>811</v>
      </c>
      <c r="F141" s="567">
        <v>3143</v>
      </c>
      <c r="G141" s="534" t="s">
        <v>149</v>
      </c>
      <c r="H141" s="500" t="s">
        <v>86</v>
      </c>
      <c r="I141" s="501">
        <v>583102</v>
      </c>
      <c r="J141" s="502">
        <v>429383</v>
      </c>
      <c r="K141" s="502">
        <v>0</v>
      </c>
      <c r="L141" s="502">
        <v>0</v>
      </c>
      <c r="M141" s="417">
        <v>145131</v>
      </c>
      <c r="N141" s="417">
        <v>8588</v>
      </c>
      <c r="O141" s="502">
        <v>0</v>
      </c>
      <c r="P141" s="503">
        <v>0.86</v>
      </c>
      <c r="Q141" s="418">
        <v>0.86</v>
      </c>
      <c r="R141" s="504">
        <v>0</v>
      </c>
      <c r="S141" s="505">
        <f t="shared" si="202"/>
        <v>0</v>
      </c>
      <c r="T141" s="492">
        <v>0</v>
      </c>
      <c r="U141" s="492">
        <v>0</v>
      </c>
      <c r="V141" s="492">
        <v>0</v>
      </c>
      <c r="W141" s="492">
        <f t="shared" si="203"/>
        <v>0</v>
      </c>
      <c r="X141" s="492">
        <v>0</v>
      </c>
      <c r="Y141" s="492">
        <v>0</v>
      </c>
      <c r="Z141" s="492">
        <f t="shared" si="204"/>
        <v>0</v>
      </c>
      <c r="AA141" s="492">
        <f t="shared" si="205"/>
        <v>0</v>
      </c>
      <c r="AB141" s="321">
        <f t="shared" si="206"/>
        <v>0</v>
      </c>
      <c r="AC141" s="179">
        <f t="shared" si="207"/>
        <v>0</v>
      </c>
      <c r="AD141" s="492">
        <v>0</v>
      </c>
      <c r="AE141" s="492">
        <v>0</v>
      </c>
      <c r="AF141" s="492">
        <f t="shared" si="107"/>
        <v>0</v>
      </c>
      <c r="AG141" s="492">
        <f t="shared" si="108"/>
        <v>0</v>
      </c>
      <c r="AH141" s="507">
        <v>0</v>
      </c>
      <c r="AI141" s="507">
        <v>0</v>
      </c>
      <c r="AJ141" s="507">
        <v>0</v>
      </c>
      <c r="AK141" s="507">
        <v>0</v>
      </c>
      <c r="AL141" s="507">
        <v>0</v>
      </c>
      <c r="AM141" s="507">
        <v>0</v>
      </c>
      <c r="AN141" s="507">
        <v>0</v>
      </c>
      <c r="AO141" s="507">
        <f t="shared" si="208"/>
        <v>0</v>
      </c>
      <c r="AP141" s="507">
        <f t="shared" si="209"/>
        <v>0</v>
      </c>
      <c r="AQ141" s="535">
        <f t="shared" si="111"/>
        <v>0</v>
      </c>
      <c r="AR141" s="536">
        <f t="shared" si="210"/>
        <v>583102</v>
      </c>
      <c r="AS141" s="492">
        <f t="shared" si="211"/>
        <v>429383</v>
      </c>
      <c r="AT141" s="492">
        <f t="shared" si="212"/>
        <v>0</v>
      </c>
      <c r="AU141" s="486">
        <f t="shared" si="213"/>
        <v>0</v>
      </c>
      <c r="AV141" s="492">
        <f t="shared" si="214"/>
        <v>145131</v>
      </c>
      <c r="AW141" s="492">
        <f t="shared" si="214"/>
        <v>8588</v>
      </c>
      <c r="AX141" s="492">
        <f t="shared" si="215"/>
        <v>0</v>
      </c>
      <c r="AY141" s="507">
        <f t="shared" si="216"/>
        <v>0.86</v>
      </c>
      <c r="AZ141" s="507">
        <f t="shared" si="217"/>
        <v>0.86</v>
      </c>
      <c r="BA141" s="508">
        <f t="shared" si="217"/>
        <v>0</v>
      </c>
    </row>
    <row r="142" spans="1:53" ht="12.95" customHeight="1" x14ac:dyDescent="0.25">
      <c r="A142" s="307">
        <v>28</v>
      </c>
      <c r="B142" s="557">
        <v>2303</v>
      </c>
      <c r="C142" s="557">
        <v>600080048</v>
      </c>
      <c r="D142" s="83">
        <v>72743689</v>
      </c>
      <c r="E142" s="556" t="s">
        <v>811</v>
      </c>
      <c r="F142" s="567">
        <v>3143</v>
      </c>
      <c r="G142" s="534" t="s">
        <v>150</v>
      </c>
      <c r="H142" s="500" t="s">
        <v>82</v>
      </c>
      <c r="I142" s="501">
        <v>17556</v>
      </c>
      <c r="J142" s="502">
        <v>12375</v>
      </c>
      <c r="K142" s="502">
        <v>0</v>
      </c>
      <c r="L142" s="502">
        <v>0</v>
      </c>
      <c r="M142" s="417">
        <v>4183</v>
      </c>
      <c r="N142" s="417">
        <v>248</v>
      </c>
      <c r="O142" s="502">
        <v>750</v>
      </c>
      <c r="P142" s="503">
        <v>0.05</v>
      </c>
      <c r="Q142" s="418">
        <v>0</v>
      </c>
      <c r="R142" s="504">
        <v>0.05</v>
      </c>
      <c r="S142" s="505">
        <f t="shared" si="202"/>
        <v>0</v>
      </c>
      <c r="T142" s="492">
        <v>0</v>
      </c>
      <c r="U142" s="492">
        <v>0</v>
      </c>
      <c r="V142" s="492">
        <v>0</v>
      </c>
      <c r="W142" s="492">
        <f t="shared" si="203"/>
        <v>0</v>
      </c>
      <c r="X142" s="492">
        <v>0</v>
      </c>
      <c r="Y142" s="492">
        <v>0</v>
      </c>
      <c r="Z142" s="492">
        <f t="shared" si="204"/>
        <v>0</v>
      </c>
      <c r="AA142" s="492">
        <f t="shared" si="205"/>
        <v>0</v>
      </c>
      <c r="AB142" s="321">
        <f t="shared" si="206"/>
        <v>0</v>
      </c>
      <c r="AC142" s="179">
        <f t="shared" si="207"/>
        <v>0</v>
      </c>
      <c r="AD142" s="492">
        <v>0</v>
      </c>
      <c r="AE142" s="492">
        <v>0</v>
      </c>
      <c r="AF142" s="492">
        <f t="shared" si="107"/>
        <v>0</v>
      </c>
      <c r="AG142" s="492">
        <f t="shared" si="108"/>
        <v>0</v>
      </c>
      <c r="AH142" s="507">
        <v>0</v>
      </c>
      <c r="AI142" s="507">
        <v>0</v>
      </c>
      <c r="AJ142" s="507">
        <v>0</v>
      </c>
      <c r="AK142" s="507">
        <v>0</v>
      </c>
      <c r="AL142" s="507">
        <v>0</v>
      </c>
      <c r="AM142" s="507">
        <v>0</v>
      </c>
      <c r="AN142" s="507">
        <v>0</v>
      </c>
      <c r="AO142" s="507">
        <f t="shared" si="208"/>
        <v>0</v>
      </c>
      <c r="AP142" s="507">
        <f t="shared" si="209"/>
        <v>0</v>
      </c>
      <c r="AQ142" s="535">
        <f t="shared" si="111"/>
        <v>0</v>
      </c>
      <c r="AR142" s="536">
        <f t="shared" si="210"/>
        <v>17556</v>
      </c>
      <c r="AS142" s="492">
        <f t="shared" si="211"/>
        <v>12375</v>
      </c>
      <c r="AT142" s="492">
        <f t="shared" si="212"/>
        <v>0</v>
      </c>
      <c r="AU142" s="486">
        <f t="shared" si="213"/>
        <v>0</v>
      </c>
      <c r="AV142" s="492">
        <f t="shared" si="214"/>
        <v>4183</v>
      </c>
      <c r="AW142" s="492">
        <f t="shared" si="214"/>
        <v>248</v>
      </c>
      <c r="AX142" s="492">
        <f t="shared" si="215"/>
        <v>750</v>
      </c>
      <c r="AY142" s="507">
        <f t="shared" si="216"/>
        <v>0.05</v>
      </c>
      <c r="AZ142" s="507">
        <f t="shared" si="217"/>
        <v>0</v>
      </c>
      <c r="BA142" s="508">
        <f t="shared" si="217"/>
        <v>0.05</v>
      </c>
    </row>
    <row r="143" spans="1:53" ht="12.95" customHeight="1" x14ac:dyDescent="0.25">
      <c r="A143" s="309">
        <v>28</v>
      </c>
      <c r="B143" s="128">
        <v>2303</v>
      </c>
      <c r="C143" s="128">
        <v>600080048</v>
      </c>
      <c r="D143" s="128">
        <v>72743689</v>
      </c>
      <c r="E143" s="568" t="s">
        <v>812</v>
      </c>
      <c r="F143" s="132"/>
      <c r="G143" s="568"/>
      <c r="H143" s="379"/>
      <c r="I143" s="133">
        <v>8598312</v>
      </c>
      <c r="J143" s="241">
        <v>6120805</v>
      </c>
      <c r="K143" s="241">
        <v>96216</v>
      </c>
      <c r="L143" s="241">
        <v>6216</v>
      </c>
      <c r="M143" s="241">
        <v>2099253</v>
      </c>
      <c r="N143" s="241">
        <v>122416</v>
      </c>
      <c r="O143" s="241">
        <v>159622</v>
      </c>
      <c r="P143" s="386">
        <v>14.3705</v>
      </c>
      <c r="Q143" s="386">
        <v>8.8681999999999999</v>
      </c>
      <c r="R143" s="402">
        <v>5.5022999999999991</v>
      </c>
      <c r="S143" s="241">
        <f t="shared" ref="S143:BA143" si="218">SUM(S137:S142)</f>
        <v>0</v>
      </c>
      <c r="T143" s="169">
        <f t="shared" si="218"/>
        <v>0</v>
      </c>
      <c r="U143" s="169">
        <f t="shared" si="218"/>
        <v>-10709</v>
      </c>
      <c r="V143" s="169">
        <f t="shared" si="218"/>
        <v>0</v>
      </c>
      <c r="W143" s="169">
        <f t="shared" si="218"/>
        <v>-10709</v>
      </c>
      <c r="X143" s="169">
        <f t="shared" si="218"/>
        <v>0</v>
      </c>
      <c r="Y143" s="169">
        <f t="shared" si="218"/>
        <v>0</v>
      </c>
      <c r="Z143" s="169">
        <f t="shared" si="218"/>
        <v>0</v>
      </c>
      <c r="AA143" s="169">
        <f t="shared" si="218"/>
        <v>-10709</v>
      </c>
      <c r="AB143" s="169">
        <f t="shared" si="218"/>
        <v>-3620</v>
      </c>
      <c r="AC143" s="169">
        <f t="shared" si="218"/>
        <v>-214</v>
      </c>
      <c r="AD143" s="169">
        <f t="shared" si="218"/>
        <v>0</v>
      </c>
      <c r="AE143" s="169">
        <f t="shared" si="218"/>
        <v>0</v>
      </c>
      <c r="AF143" s="169">
        <f t="shared" si="218"/>
        <v>0</v>
      </c>
      <c r="AG143" s="169">
        <f t="shared" si="218"/>
        <v>-14543</v>
      </c>
      <c r="AH143" s="318">
        <f t="shared" si="218"/>
        <v>0</v>
      </c>
      <c r="AI143" s="318">
        <f t="shared" si="218"/>
        <v>0</v>
      </c>
      <c r="AJ143" s="318">
        <f t="shared" si="218"/>
        <v>0</v>
      </c>
      <c r="AK143" s="318">
        <f t="shared" si="218"/>
        <v>0</v>
      </c>
      <c r="AL143" s="318">
        <f t="shared" si="218"/>
        <v>-0.03</v>
      </c>
      <c r="AM143" s="318">
        <f t="shared" si="218"/>
        <v>0</v>
      </c>
      <c r="AN143" s="318">
        <f t="shared" si="218"/>
        <v>0</v>
      </c>
      <c r="AO143" s="318">
        <f t="shared" si="218"/>
        <v>0</v>
      </c>
      <c r="AP143" s="318">
        <f t="shared" si="218"/>
        <v>-0.03</v>
      </c>
      <c r="AQ143" s="395">
        <f t="shared" si="218"/>
        <v>-0.03</v>
      </c>
      <c r="AR143" s="133">
        <f t="shared" si="218"/>
        <v>8583769</v>
      </c>
      <c r="AS143" s="169">
        <f t="shared" si="218"/>
        <v>6110096</v>
      </c>
      <c r="AT143" s="169">
        <f t="shared" si="218"/>
        <v>96216</v>
      </c>
      <c r="AU143" s="169">
        <f t="shared" si="218"/>
        <v>6216</v>
      </c>
      <c r="AV143" s="169">
        <f t="shared" si="218"/>
        <v>2095633</v>
      </c>
      <c r="AW143" s="169">
        <f t="shared" si="218"/>
        <v>122202</v>
      </c>
      <c r="AX143" s="169">
        <f t="shared" si="218"/>
        <v>159622</v>
      </c>
      <c r="AY143" s="318">
        <f t="shared" si="218"/>
        <v>14.340499999999999</v>
      </c>
      <c r="AZ143" s="318">
        <f t="shared" si="218"/>
        <v>8.8681999999999999</v>
      </c>
      <c r="BA143" s="319">
        <f t="shared" si="218"/>
        <v>5.4722999999999997</v>
      </c>
    </row>
    <row r="144" spans="1:53" ht="12.95" customHeight="1" x14ac:dyDescent="0.25">
      <c r="A144" s="307">
        <v>29</v>
      </c>
      <c r="B144" s="557">
        <v>5437</v>
      </c>
      <c r="C144" s="557">
        <v>600098931</v>
      </c>
      <c r="D144" s="83">
        <v>72742135</v>
      </c>
      <c r="E144" s="558" t="s">
        <v>813</v>
      </c>
      <c r="F144" s="557">
        <v>3111</v>
      </c>
      <c r="G144" s="559" t="s">
        <v>586</v>
      </c>
      <c r="H144" s="500" t="s">
        <v>86</v>
      </c>
      <c r="I144" s="501">
        <v>4584688</v>
      </c>
      <c r="J144" s="502">
        <v>3345131</v>
      </c>
      <c r="K144" s="502">
        <v>0</v>
      </c>
      <c r="L144" s="502">
        <v>0</v>
      </c>
      <c r="M144" s="417">
        <v>1130654</v>
      </c>
      <c r="N144" s="417">
        <v>66903</v>
      </c>
      <c r="O144" s="502">
        <v>42000</v>
      </c>
      <c r="P144" s="503">
        <v>7.9841999999999995</v>
      </c>
      <c r="Q144" s="418">
        <v>6</v>
      </c>
      <c r="R144" s="504">
        <v>1.9842</v>
      </c>
      <c r="S144" s="505">
        <f t="shared" ref="S144:S145" si="219">X144*-1</f>
        <v>0</v>
      </c>
      <c r="T144" s="492">
        <v>0</v>
      </c>
      <c r="U144" s="492">
        <v>0</v>
      </c>
      <c r="V144" s="492">
        <v>0</v>
      </c>
      <c r="W144" s="492">
        <f>SUM(S144:V144)</f>
        <v>0</v>
      </c>
      <c r="X144" s="492">
        <v>0</v>
      </c>
      <c r="Y144" s="492">
        <v>0</v>
      </c>
      <c r="Z144" s="492">
        <f>SUM(X144:Y144)</f>
        <v>0</v>
      </c>
      <c r="AA144" s="492">
        <f>W144+Z144</f>
        <v>0</v>
      </c>
      <c r="AB144" s="321">
        <f>ROUND((W144+X144)*33.8%,0)</f>
        <v>0</v>
      </c>
      <c r="AC144" s="179">
        <f>ROUND(W144*2%,0)</f>
        <v>0</v>
      </c>
      <c r="AD144" s="492">
        <v>0</v>
      </c>
      <c r="AE144" s="492">
        <v>0</v>
      </c>
      <c r="AF144" s="492">
        <f t="shared" ref="AF144:AF194" si="220">SUM(AD144:AE144)</f>
        <v>0</v>
      </c>
      <c r="AG144" s="492">
        <f t="shared" ref="AG144:AG194" si="221">AA144+AB144+AC144+AF144</f>
        <v>0</v>
      </c>
      <c r="AH144" s="507">
        <v>0</v>
      </c>
      <c r="AI144" s="507">
        <v>0</v>
      </c>
      <c r="AJ144" s="507">
        <v>0</v>
      </c>
      <c r="AK144" s="507">
        <v>0</v>
      </c>
      <c r="AL144" s="507">
        <v>0</v>
      </c>
      <c r="AM144" s="507">
        <v>0</v>
      </c>
      <c r="AN144" s="507">
        <v>0</v>
      </c>
      <c r="AO144" s="507">
        <f t="shared" ref="AO144:AO145" si="222">AH144+AJ144+AK144+AM144</f>
        <v>0</v>
      </c>
      <c r="AP144" s="507">
        <f t="shared" ref="AP144:AP145" si="223">AI144+AL144+AN144</f>
        <v>0</v>
      </c>
      <c r="AQ144" s="535">
        <f t="shared" ref="AQ144:AQ194" si="224">SUM(AO144:AP144)</f>
        <v>0</v>
      </c>
      <c r="AR144" s="536">
        <f>I144+AG144</f>
        <v>4584688</v>
      </c>
      <c r="AS144" s="492">
        <f>J144+W144</f>
        <v>3345131</v>
      </c>
      <c r="AT144" s="492">
        <f>K144+Z144</f>
        <v>0</v>
      </c>
      <c r="AU144" s="486">
        <f>L144</f>
        <v>0</v>
      </c>
      <c r="AV144" s="492">
        <f>M144+AB144</f>
        <v>1130654</v>
      </c>
      <c r="AW144" s="492">
        <f>N144+AC144</f>
        <v>66903</v>
      </c>
      <c r="AX144" s="492">
        <f>O144+AF144</f>
        <v>42000</v>
      </c>
      <c r="AY144" s="507">
        <f>P144+AQ144</f>
        <v>7.9841999999999995</v>
      </c>
      <c r="AZ144" s="507">
        <f>Q144+AO144</f>
        <v>6</v>
      </c>
      <c r="BA144" s="508">
        <f>R144+AP144</f>
        <v>1.9842</v>
      </c>
    </row>
    <row r="145" spans="1:53" ht="12.95" customHeight="1" x14ac:dyDescent="0.25">
      <c r="A145" s="307">
        <v>29</v>
      </c>
      <c r="B145" s="557">
        <v>5437</v>
      </c>
      <c r="C145" s="557">
        <v>600098931</v>
      </c>
      <c r="D145" s="83">
        <v>72742135</v>
      </c>
      <c r="E145" s="558" t="s">
        <v>813</v>
      </c>
      <c r="F145" s="557">
        <v>3141</v>
      </c>
      <c r="G145" s="559" t="s">
        <v>88</v>
      </c>
      <c r="H145" s="500" t="s">
        <v>82</v>
      </c>
      <c r="I145" s="501">
        <v>1187004</v>
      </c>
      <c r="J145" s="502">
        <v>869513</v>
      </c>
      <c r="K145" s="502">
        <v>0</v>
      </c>
      <c r="L145" s="502">
        <v>0</v>
      </c>
      <c r="M145" s="417">
        <v>293895</v>
      </c>
      <c r="N145" s="417">
        <v>17390</v>
      </c>
      <c r="O145" s="502">
        <v>6206</v>
      </c>
      <c r="P145" s="503">
        <v>2.96</v>
      </c>
      <c r="Q145" s="418">
        <v>0</v>
      </c>
      <c r="R145" s="504">
        <v>2.96</v>
      </c>
      <c r="S145" s="505">
        <f t="shared" si="219"/>
        <v>0</v>
      </c>
      <c r="T145" s="492">
        <v>0</v>
      </c>
      <c r="U145" s="492">
        <v>-1745</v>
      </c>
      <c r="V145" s="492">
        <v>0</v>
      </c>
      <c r="W145" s="492">
        <f>SUM(S145:V145)</f>
        <v>-1745</v>
      </c>
      <c r="X145" s="492">
        <v>0</v>
      </c>
      <c r="Y145" s="492">
        <v>0</v>
      </c>
      <c r="Z145" s="492">
        <f>SUM(X145:Y145)</f>
        <v>0</v>
      </c>
      <c r="AA145" s="492">
        <f>W145+Z145</f>
        <v>-1745</v>
      </c>
      <c r="AB145" s="321">
        <f>ROUND((W145+X145)*33.8%,0)</f>
        <v>-590</v>
      </c>
      <c r="AC145" s="179">
        <f>ROUND(W145*2%,0)</f>
        <v>-35</v>
      </c>
      <c r="AD145" s="492">
        <v>0</v>
      </c>
      <c r="AE145" s="492">
        <v>0</v>
      </c>
      <c r="AF145" s="492">
        <f t="shared" si="220"/>
        <v>0</v>
      </c>
      <c r="AG145" s="492">
        <f t="shared" si="221"/>
        <v>-2370</v>
      </c>
      <c r="AH145" s="507">
        <v>0</v>
      </c>
      <c r="AI145" s="507">
        <v>0</v>
      </c>
      <c r="AJ145" s="507">
        <v>0</v>
      </c>
      <c r="AK145" s="507">
        <v>0</v>
      </c>
      <c r="AL145" s="507">
        <v>-0.01</v>
      </c>
      <c r="AM145" s="507">
        <v>0</v>
      </c>
      <c r="AN145" s="507">
        <v>0</v>
      </c>
      <c r="AO145" s="507">
        <f t="shared" si="222"/>
        <v>0</v>
      </c>
      <c r="AP145" s="507">
        <f t="shared" si="223"/>
        <v>-0.01</v>
      </c>
      <c r="AQ145" s="535">
        <f t="shared" si="224"/>
        <v>-0.01</v>
      </c>
      <c r="AR145" s="536">
        <f>I145+AG145</f>
        <v>1184634</v>
      </c>
      <c r="AS145" s="492">
        <f>J145+W145</f>
        <v>867768</v>
      </c>
      <c r="AT145" s="492">
        <f>K145+Z145</f>
        <v>0</v>
      </c>
      <c r="AU145" s="486">
        <f>L145</f>
        <v>0</v>
      </c>
      <c r="AV145" s="492">
        <f>M145+AB145</f>
        <v>293305</v>
      </c>
      <c r="AW145" s="492">
        <f>N145+AC145</f>
        <v>17355</v>
      </c>
      <c r="AX145" s="492">
        <f>O145+AF145</f>
        <v>6206</v>
      </c>
      <c r="AY145" s="507">
        <f>P145+AQ145</f>
        <v>2.95</v>
      </c>
      <c r="AZ145" s="507">
        <f>Q145+AO145</f>
        <v>0</v>
      </c>
      <c r="BA145" s="508">
        <f>R145+AP145</f>
        <v>2.95</v>
      </c>
    </row>
    <row r="146" spans="1:53" ht="12.95" customHeight="1" x14ac:dyDescent="0.25">
      <c r="A146" s="309">
        <v>29</v>
      </c>
      <c r="B146" s="128">
        <v>5437</v>
      </c>
      <c r="C146" s="128">
        <v>600098931</v>
      </c>
      <c r="D146" s="128">
        <v>72742135</v>
      </c>
      <c r="E146" s="560" t="s">
        <v>814</v>
      </c>
      <c r="F146" s="128"/>
      <c r="G146" s="560"/>
      <c r="H146" s="377"/>
      <c r="I146" s="133">
        <v>5771692</v>
      </c>
      <c r="J146" s="241">
        <v>4214644</v>
      </c>
      <c r="K146" s="241">
        <v>0</v>
      </c>
      <c r="L146" s="241">
        <v>0</v>
      </c>
      <c r="M146" s="241">
        <v>1424549</v>
      </c>
      <c r="N146" s="241">
        <v>84293</v>
      </c>
      <c r="O146" s="241">
        <v>48206</v>
      </c>
      <c r="P146" s="386">
        <v>10.944199999999999</v>
      </c>
      <c r="Q146" s="386">
        <v>6</v>
      </c>
      <c r="R146" s="402">
        <v>4.9442000000000004</v>
      </c>
      <c r="S146" s="241">
        <f t="shared" ref="S146:BA146" si="225">SUM(S144:S145)</f>
        <v>0</v>
      </c>
      <c r="T146" s="169">
        <f t="shared" si="225"/>
        <v>0</v>
      </c>
      <c r="U146" s="169">
        <f t="shared" si="225"/>
        <v>-1745</v>
      </c>
      <c r="V146" s="169">
        <f t="shared" si="225"/>
        <v>0</v>
      </c>
      <c r="W146" s="169">
        <f t="shared" si="225"/>
        <v>-1745</v>
      </c>
      <c r="X146" s="169">
        <f t="shared" si="225"/>
        <v>0</v>
      </c>
      <c r="Y146" s="169">
        <f t="shared" si="225"/>
        <v>0</v>
      </c>
      <c r="Z146" s="169">
        <f t="shared" si="225"/>
        <v>0</v>
      </c>
      <c r="AA146" s="169">
        <f t="shared" si="225"/>
        <v>-1745</v>
      </c>
      <c r="AB146" s="169">
        <f t="shared" si="225"/>
        <v>-590</v>
      </c>
      <c r="AC146" s="169">
        <f t="shared" si="225"/>
        <v>-35</v>
      </c>
      <c r="AD146" s="169">
        <f t="shared" si="225"/>
        <v>0</v>
      </c>
      <c r="AE146" s="169">
        <f t="shared" si="225"/>
        <v>0</v>
      </c>
      <c r="AF146" s="169">
        <f t="shared" si="225"/>
        <v>0</v>
      </c>
      <c r="AG146" s="169">
        <f t="shared" si="225"/>
        <v>-2370</v>
      </c>
      <c r="AH146" s="318">
        <f t="shared" si="225"/>
        <v>0</v>
      </c>
      <c r="AI146" s="318">
        <f t="shared" si="225"/>
        <v>0</v>
      </c>
      <c r="AJ146" s="318">
        <f t="shared" si="225"/>
        <v>0</v>
      </c>
      <c r="AK146" s="318">
        <f t="shared" ref="AK146:AL146" si="226">SUM(AK144:AK145)</f>
        <v>0</v>
      </c>
      <c r="AL146" s="318">
        <f t="shared" si="226"/>
        <v>-0.01</v>
      </c>
      <c r="AM146" s="318">
        <f t="shared" si="225"/>
        <v>0</v>
      </c>
      <c r="AN146" s="318">
        <f t="shared" si="225"/>
        <v>0</v>
      </c>
      <c r="AO146" s="318">
        <f t="shared" si="225"/>
        <v>0</v>
      </c>
      <c r="AP146" s="318">
        <f t="shared" si="225"/>
        <v>-0.01</v>
      </c>
      <c r="AQ146" s="395">
        <f t="shared" si="225"/>
        <v>-0.01</v>
      </c>
      <c r="AR146" s="133">
        <f t="shared" si="225"/>
        <v>5769322</v>
      </c>
      <c r="AS146" s="169">
        <f t="shared" si="225"/>
        <v>4212899</v>
      </c>
      <c r="AT146" s="169">
        <f t="shared" si="225"/>
        <v>0</v>
      </c>
      <c r="AU146" s="169">
        <f t="shared" si="225"/>
        <v>0</v>
      </c>
      <c r="AV146" s="169">
        <f t="shared" si="225"/>
        <v>1423959</v>
      </c>
      <c r="AW146" s="169">
        <f t="shared" si="225"/>
        <v>84258</v>
      </c>
      <c r="AX146" s="169">
        <f t="shared" si="225"/>
        <v>48206</v>
      </c>
      <c r="AY146" s="318">
        <f t="shared" si="225"/>
        <v>10.934200000000001</v>
      </c>
      <c r="AZ146" s="318">
        <f t="shared" si="225"/>
        <v>6</v>
      </c>
      <c r="BA146" s="319">
        <f t="shared" si="225"/>
        <v>4.9342000000000006</v>
      </c>
    </row>
    <row r="147" spans="1:53" ht="12.95" customHeight="1" x14ac:dyDescent="0.25">
      <c r="A147" s="307">
        <v>30</v>
      </c>
      <c r="B147" s="561">
        <v>5438</v>
      </c>
      <c r="C147" s="561">
        <v>600099032</v>
      </c>
      <c r="D147" s="83">
        <v>72742054</v>
      </c>
      <c r="E147" s="562" t="s">
        <v>815</v>
      </c>
      <c r="F147" s="557">
        <v>3117</v>
      </c>
      <c r="G147" s="558" t="s">
        <v>284</v>
      </c>
      <c r="H147" s="500" t="s">
        <v>86</v>
      </c>
      <c r="I147" s="501">
        <v>4062972</v>
      </c>
      <c r="J147" s="502">
        <v>2860570</v>
      </c>
      <c r="K147" s="502">
        <v>22318</v>
      </c>
      <c r="L147" s="502">
        <v>22318</v>
      </c>
      <c r="M147" s="417">
        <v>966873</v>
      </c>
      <c r="N147" s="417">
        <v>57211</v>
      </c>
      <c r="O147" s="502">
        <v>156000</v>
      </c>
      <c r="P147" s="503">
        <v>5.2523</v>
      </c>
      <c r="Q147" s="418">
        <v>3.5569999999999999</v>
      </c>
      <c r="R147" s="504">
        <v>1.6953</v>
      </c>
      <c r="S147" s="505">
        <f t="shared" ref="S147:S150" si="227">X147*-1</f>
        <v>0</v>
      </c>
      <c r="T147" s="492">
        <v>0</v>
      </c>
      <c r="U147" s="492">
        <v>0</v>
      </c>
      <c r="V147" s="492">
        <v>0</v>
      </c>
      <c r="W147" s="492">
        <f>SUM(S147:V147)</f>
        <v>0</v>
      </c>
      <c r="X147" s="492">
        <v>0</v>
      </c>
      <c r="Y147" s="492">
        <v>0</v>
      </c>
      <c r="Z147" s="492">
        <f>SUM(X147:Y147)</f>
        <v>0</v>
      </c>
      <c r="AA147" s="492">
        <f>W147+Z147</f>
        <v>0</v>
      </c>
      <c r="AB147" s="321">
        <f>ROUND((W147+X147)*33.8%,0)</f>
        <v>0</v>
      </c>
      <c r="AC147" s="179">
        <f>ROUND(W147*2%,0)</f>
        <v>0</v>
      </c>
      <c r="AD147" s="492">
        <v>0</v>
      </c>
      <c r="AE147" s="492">
        <v>0</v>
      </c>
      <c r="AF147" s="492">
        <f t="shared" si="220"/>
        <v>0</v>
      </c>
      <c r="AG147" s="492">
        <f t="shared" si="221"/>
        <v>0</v>
      </c>
      <c r="AH147" s="507">
        <v>0</v>
      </c>
      <c r="AI147" s="507">
        <v>0</v>
      </c>
      <c r="AJ147" s="507">
        <v>0</v>
      </c>
      <c r="AK147" s="507">
        <v>0</v>
      </c>
      <c r="AL147" s="507">
        <v>0</v>
      </c>
      <c r="AM147" s="507">
        <v>0</v>
      </c>
      <c r="AN147" s="507">
        <v>0</v>
      </c>
      <c r="AO147" s="507">
        <f t="shared" ref="AO147:AO150" si="228">AH147+AJ147+AK147+AM147</f>
        <v>0</v>
      </c>
      <c r="AP147" s="507">
        <f t="shared" ref="AP147:AP150" si="229">AI147+AL147+AN147</f>
        <v>0</v>
      </c>
      <c r="AQ147" s="535">
        <f t="shared" si="224"/>
        <v>0</v>
      </c>
      <c r="AR147" s="536">
        <f>I147+AG147</f>
        <v>4062972</v>
      </c>
      <c r="AS147" s="492">
        <f>J147+W147</f>
        <v>2860570</v>
      </c>
      <c r="AT147" s="492">
        <f>K147+Z147</f>
        <v>22318</v>
      </c>
      <c r="AU147" s="486">
        <f>L147</f>
        <v>22318</v>
      </c>
      <c r="AV147" s="492">
        <f t="shared" ref="AV147:AW150" si="230">M147+AB147</f>
        <v>966873</v>
      </c>
      <c r="AW147" s="492">
        <f t="shared" si="230"/>
        <v>57211</v>
      </c>
      <c r="AX147" s="492">
        <f>O147+AF147</f>
        <v>156000</v>
      </c>
      <c r="AY147" s="507">
        <f>P147+AQ147</f>
        <v>5.2523</v>
      </c>
      <c r="AZ147" s="507">
        <f t="shared" ref="AZ147:BA150" si="231">Q147+AO147</f>
        <v>3.5569999999999999</v>
      </c>
      <c r="BA147" s="508">
        <f t="shared" si="231"/>
        <v>1.6953</v>
      </c>
    </row>
    <row r="148" spans="1:53" ht="12.95" customHeight="1" x14ac:dyDescent="0.25">
      <c r="A148" s="307">
        <v>30</v>
      </c>
      <c r="B148" s="557">
        <v>5438</v>
      </c>
      <c r="C148" s="557">
        <v>600099032</v>
      </c>
      <c r="D148" s="83">
        <v>72742054</v>
      </c>
      <c r="E148" s="556" t="s">
        <v>815</v>
      </c>
      <c r="F148" s="557">
        <v>3117</v>
      </c>
      <c r="G148" s="534" t="s">
        <v>91</v>
      </c>
      <c r="H148" s="500" t="s">
        <v>82</v>
      </c>
      <c r="I148" s="501">
        <v>115294</v>
      </c>
      <c r="J148" s="502">
        <v>84900</v>
      </c>
      <c r="K148" s="502">
        <v>0</v>
      </c>
      <c r="L148" s="502">
        <v>0</v>
      </c>
      <c r="M148" s="417">
        <v>28696</v>
      </c>
      <c r="N148" s="417">
        <v>1698</v>
      </c>
      <c r="O148" s="502">
        <v>0</v>
      </c>
      <c r="P148" s="503">
        <v>0.25</v>
      </c>
      <c r="Q148" s="418">
        <v>0.25</v>
      </c>
      <c r="R148" s="504">
        <v>0</v>
      </c>
      <c r="S148" s="505">
        <f t="shared" si="227"/>
        <v>0</v>
      </c>
      <c r="T148" s="492">
        <v>0</v>
      </c>
      <c r="U148" s="492">
        <v>0</v>
      </c>
      <c r="V148" s="492">
        <v>0</v>
      </c>
      <c r="W148" s="492">
        <f>SUM(S148:V148)</f>
        <v>0</v>
      </c>
      <c r="X148" s="492">
        <v>0</v>
      </c>
      <c r="Y148" s="492">
        <v>0</v>
      </c>
      <c r="Z148" s="492">
        <f>SUM(X148:Y148)</f>
        <v>0</v>
      </c>
      <c r="AA148" s="492">
        <f>W148+Z148</f>
        <v>0</v>
      </c>
      <c r="AB148" s="321">
        <f>ROUND((W148+X148)*33.8%,0)</f>
        <v>0</v>
      </c>
      <c r="AC148" s="179">
        <f>ROUND(W148*2%,0)</f>
        <v>0</v>
      </c>
      <c r="AD148" s="492">
        <v>0</v>
      </c>
      <c r="AE148" s="492">
        <v>0</v>
      </c>
      <c r="AF148" s="492">
        <f t="shared" si="220"/>
        <v>0</v>
      </c>
      <c r="AG148" s="492">
        <f t="shared" si="221"/>
        <v>0</v>
      </c>
      <c r="AH148" s="507">
        <v>0</v>
      </c>
      <c r="AI148" s="507">
        <v>0</v>
      </c>
      <c r="AJ148" s="507">
        <v>0</v>
      </c>
      <c r="AK148" s="507">
        <v>0</v>
      </c>
      <c r="AL148" s="507">
        <v>0</v>
      </c>
      <c r="AM148" s="507">
        <v>0</v>
      </c>
      <c r="AN148" s="507">
        <v>0</v>
      </c>
      <c r="AO148" s="507">
        <f t="shared" si="228"/>
        <v>0</v>
      </c>
      <c r="AP148" s="507">
        <f t="shared" si="229"/>
        <v>0</v>
      </c>
      <c r="AQ148" s="535">
        <f t="shared" si="224"/>
        <v>0</v>
      </c>
      <c r="AR148" s="536">
        <f>I148+AG148</f>
        <v>115294</v>
      </c>
      <c r="AS148" s="492">
        <f>J148+W148</f>
        <v>84900</v>
      </c>
      <c r="AT148" s="492">
        <f>K148+Z148</f>
        <v>0</v>
      </c>
      <c r="AU148" s="486">
        <f>L148</f>
        <v>0</v>
      </c>
      <c r="AV148" s="492">
        <f t="shared" si="230"/>
        <v>28696</v>
      </c>
      <c r="AW148" s="492">
        <f t="shared" si="230"/>
        <v>1698</v>
      </c>
      <c r="AX148" s="492">
        <f>O148+AF148</f>
        <v>0</v>
      </c>
      <c r="AY148" s="507">
        <f>P148+AQ148</f>
        <v>0.25</v>
      </c>
      <c r="AZ148" s="507">
        <f t="shared" si="231"/>
        <v>0.25</v>
      </c>
      <c r="BA148" s="508">
        <f t="shared" si="231"/>
        <v>0</v>
      </c>
    </row>
    <row r="149" spans="1:53" ht="12.95" customHeight="1" x14ac:dyDescent="0.25">
      <c r="A149" s="307">
        <v>30</v>
      </c>
      <c r="B149" s="557">
        <v>5438</v>
      </c>
      <c r="C149" s="557">
        <v>600099032</v>
      </c>
      <c r="D149" s="83">
        <v>72742054</v>
      </c>
      <c r="E149" s="556" t="s">
        <v>815</v>
      </c>
      <c r="F149" s="567">
        <v>3143</v>
      </c>
      <c r="G149" s="534" t="s">
        <v>149</v>
      </c>
      <c r="H149" s="500" t="s">
        <v>86</v>
      </c>
      <c r="I149" s="501">
        <v>614970</v>
      </c>
      <c r="J149" s="502">
        <v>452850</v>
      </c>
      <c r="K149" s="502">
        <v>0</v>
      </c>
      <c r="L149" s="502">
        <v>0</v>
      </c>
      <c r="M149" s="417">
        <v>153063</v>
      </c>
      <c r="N149" s="417">
        <v>9057</v>
      </c>
      <c r="O149" s="502">
        <v>0</v>
      </c>
      <c r="P149" s="503">
        <v>1.1072</v>
      </c>
      <c r="Q149" s="418">
        <v>1.1072</v>
      </c>
      <c r="R149" s="504">
        <v>0</v>
      </c>
      <c r="S149" s="505">
        <f t="shared" si="227"/>
        <v>0</v>
      </c>
      <c r="T149" s="492">
        <v>0</v>
      </c>
      <c r="U149" s="492">
        <v>0</v>
      </c>
      <c r="V149" s="492">
        <v>0</v>
      </c>
      <c r="W149" s="492">
        <f>SUM(S149:V149)</f>
        <v>0</v>
      </c>
      <c r="X149" s="492">
        <v>0</v>
      </c>
      <c r="Y149" s="492">
        <v>0</v>
      </c>
      <c r="Z149" s="492">
        <f>SUM(X149:Y149)</f>
        <v>0</v>
      </c>
      <c r="AA149" s="492">
        <f>W149+Z149</f>
        <v>0</v>
      </c>
      <c r="AB149" s="321">
        <f>ROUND((W149+X149)*33.8%,0)</f>
        <v>0</v>
      </c>
      <c r="AC149" s="179">
        <f>ROUND(W149*2%,0)</f>
        <v>0</v>
      </c>
      <c r="AD149" s="492">
        <v>0</v>
      </c>
      <c r="AE149" s="492">
        <v>0</v>
      </c>
      <c r="AF149" s="492">
        <f t="shared" si="220"/>
        <v>0</v>
      </c>
      <c r="AG149" s="492">
        <f t="shared" si="221"/>
        <v>0</v>
      </c>
      <c r="AH149" s="507">
        <v>0</v>
      </c>
      <c r="AI149" s="507">
        <v>0</v>
      </c>
      <c r="AJ149" s="507">
        <v>0</v>
      </c>
      <c r="AK149" s="507">
        <v>0</v>
      </c>
      <c r="AL149" s="507">
        <v>0</v>
      </c>
      <c r="AM149" s="507">
        <v>0</v>
      </c>
      <c r="AN149" s="507">
        <v>0</v>
      </c>
      <c r="AO149" s="507">
        <f t="shared" si="228"/>
        <v>0</v>
      </c>
      <c r="AP149" s="507">
        <f t="shared" si="229"/>
        <v>0</v>
      </c>
      <c r="AQ149" s="535">
        <f t="shared" si="224"/>
        <v>0</v>
      </c>
      <c r="AR149" s="536">
        <f>I149+AG149</f>
        <v>614970</v>
      </c>
      <c r="AS149" s="492">
        <f>J149+W149</f>
        <v>452850</v>
      </c>
      <c r="AT149" s="492">
        <f>K149+Z149</f>
        <v>0</v>
      </c>
      <c r="AU149" s="486">
        <f>L149</f>
        <v>0</v>
      </c>
      <c r="AV149" s="492">
        <f t="shared" si="230"/>
        <v>153063</v>
      </c>
      <c r="AW149" s="492">
        <f t="shared" si="230"/>
        <v>9057</v>
      </c>
      <c r="AX149" s="492">
        <f>O149+AF149</f>
        <v>0</v>
      </c>
      <c r="AY149" s="507">
        <f>P149+AQ149</f>
        <v>1.1072</v>
      </c>
      <c r="AZ149" s="507">
        <f t="shared" si="231"/>
        <v>1.1072</v>
      </c>
      <c r="BA149" s="508">
        <f t="shared" si="231"/>
        <v>0</v>
      </c>
    </row>
    <row r="150" spans="1:53" ht="12.95" customHeight="1" x14ac:dyDescent="0.25">
      <c r="A150" s="307">
        <v>30</v>
      </c>
      <c r="B150" s="557">
        <v>5438</v>
      </c>
      <c r="C150" s="557">
        <v>600099032</v>
      </c>
      <c r="D150" s="83">
        <v>72742054</v>
      </c>
      <c r="E150" s="556" t="s">
        <v>815</v>
      </c>
      <c r="F150" s="567">
        <v>3143</v>
      </c>
      <c r="G150" s="534" t="s">
        <v>150</v>
      </c>
      <c r="H150" s="500" t="s">
        <v>82</v>
      </c>
      <c r="I150" s="501">
        <v>18959</v>
      </c>
      <c r="J150" s="502">
        <v>13365</v>
      </c>
      <c r="K150" s="502">
        <v>0</v>
      </c>
      <c r="L150" s="502">
        <v>0</v>
      </c>
      <c r="M150" s="417">
        <v>4517</v>
      </c>
      <c r="N150" s="417">
        <v>267</v>
      </c>
      <c r="O150" s="502">
        <v>810</v>
      </c>
      <c r="P150" s="503">
        <v>0.06</v>
      </c>
      <c r="Q150" s="418">
        <v>0</v>
      </c>
      <c r="R150" s="504">
        <v>0.06</v>
      </c>
      <c r="S150" s="505">
        <f t="shared" si="227"/>
        <v>0</v>
      </c>
      <c r="T150" s="492">
        <v>0</v>
      </c>
      <c r="U150" s="492">
        <v>0</v>
      </c>
      <c r="V150" s="492">
        <v>0</v>
      </c>
      <c r="W150" s="492">
        <f>SUM(S150:V150)</f>
        <v>0</v>
      </c>
      <c r="X150" s="492">
        <v>0</v>
      </c>
      <c r="Y150" s="492">
        <v>0</v>
      </c>
      <c r="Z150" s="492">
        <f>SUM(X150:Y150)</f>
        <v>0</v>
      </c>
      <c r="AA150" s="492">
        <f>W150+Z150</f>
        <v>0</v>
      </c>
      <c r="AB150" s="321">
        <f>ROUND((W150+X150)*33.8%,0)</f>
        <v>0</v>
      </c>
      <c r="AC150" s="179">
        <f>ROUND(W150*2%,0)</f>
        <v>0</v>
      </c>
      <c r="AD150" s="492">
        <v>0</v>
      </c>
      <c r="AE150" s="492">
        <v>0</v>
      </c>
      <c r="AF150" s="492">
        <f t="shared" si="220"/>
        <v>0</v>
      </c>
      <c r="AG150" s="492">
        <f t="shared" si="221"/>
        <v>0</v>
      </c>
      <c r="AH150" s="507">
        <v>0</v>
      </c>
      <c r="AI150" s="507">
        <v>0</v>
      </c>
      <c r="AJ150" s="507">
        <v>0</v>
      </c>
      <c r="AK150" s="507">
        <v>0</v>
      </c>
      <c r="AL150" s="507">
        <v>0</v>
      </c>
      <c r="AM150" s="507">
        <v>0</v>
      </c>
      <c r="AN150" s="507">
        <v>0</v>
      </c>
      <c r="AO150" s="507">
        <f t="shared" si="228"/>
        <v>0</v>
      </c>
      <c r="AP150" s="507">
        <f t="shared" si="229"/>
        <v>0</v>
      </c>
      <c r="AQ150" s="535">
        <f t="shared" si="224"/>
        <v>0</v>
      </c>
      <c r="AR150" s="536">
        <f>I150+AG150</f>
        <v>18959</v>
      </c>
      <c r="AS150" s="492">
        <f>J150+W150</f>
        <v>13365</v>
      </c>
      <c r="AT150" s="492">
        <f>K150+Z150</f>
        <v>0</v>
      </c>
      <c r="AU150" s="486">
        <f>L150</f>
        <v>0</v>
      </c>
      <c r="AV150" s="492">
        <f t="shared" si="230"/>
        <v>4517</v>
      </c>
      <c r="AW150" s="492">
        <f t="shared" si="230"/>
        <v>267</v>
      </c>
      <c r="AX150" s="492">
        <f>O150+AF150</f>
        <v>810</v>
      </c>
      <c r="AY150" s="507">
        <f>P150+AQ150</f>
        <v>0.06</v>
      </c>
      <c r="AZ150" s="507">
        <f t="shared" si="231"/>
        <v>0</v>
      </c>
      <c r="BA150" s="508">
        <f t="shared" si="231"/>
        <v>0.06</v>
      </c>
    </row>
    <row r="151" spans="1:53" ht="12.95" customHeight="1" x14ac:dyDescent="0.25">
      <c r="A151" s="309">
        <v>30</v>
      </c>
      <c r="B151" s="128">
        <v>5438</v>
      </c>
      <c r="C151" s="128">
        <v>600099032</v>
      </c>
      <c r="D151" s="128">
        <v>72742054</v>
      </c>
      <c r="E151" s="568" t="s">
        <v>816</v>
      </c>
      <c r="F151" s="132"/>
      <c r="G151" s="568"/>
      <c r="H151" s="379"/>
      <c r="I151" s="133">
        <v>4812195</v>
      </c>
      <c r="J151" s="241">
        <v>3411685</v>
      </c>
      <c r="K151" s="241">
        <v>22318</v>
      </c>
      <c r="L151" s="241">
        <v>22318</v>
      </c>
      <c r="M151" s="241">
        <v>1153149</v>
      </c>
      <c r="N151" s="241">
        <v>68233</v>
      </c>
      <c r="O151" s="241">
        <v>156810</v>
      </c>
      <c r="P151" s="386">
        <v>6.6694999999999993</v>
      </c>
      <c r="Q151" s="386">
        <v>4.9142000000000001</v>
      </c>
      <c r="R151" s="402">
        <v>1.7553000000000001</v>
      </c>
      <c r="S151" s="241">
        <f t="shared" ref="S151:BA151" si="232">SUM(S147:S150)</f>
        <v>0</v>
      </c>
      <c r="T151" s="169">
        <f t="shared" si="232"/>
        <v>0</v>
      </c>
      <c r="U151" s="169">
        <f t="shared" si="232"/>
        <v>0</v>
      </c>
      <c r="V151" s="169">
        <f t="shared" si="232"/>
        <v>0</v>
      </c>
      <c r="W151" s="169">
        <f t="shared" si="232"/>
        <v>0</v>
      </c>
      <c r="X151" s="169">
        <f t="shared" si="232"/>
        <v>0</v>
      </c>
      <c r="Y151" s="169">
        <f t="shared" si="232"/>
        <v>0</v>
      </c>
      <c r="Z151" s="169">
        <f t="shared" si="232"/>
        <v>0</v>
      </c>
      <c r="AA151" s="169">
        <f t="shared" si="232"/>
        <v>0</v>
      </c>
      <c r="AB151" s="169">
        <f t="shared" si="232"/>
        <v>0</v>
      </c>
      <c r="AC151" s="169">
        <f t="shared" si="232"/>
        <v>0</v>
      </c>
      <c r="AD151" s="169">
        <f t="shared" si="232"/>
        <v>0</v>
      </c>
      <c r="AE151" s="169">
        <f t="shared" si="232"/>
        <v>0</v>
      </c>
      <c r="AF151" s="169">
        <f t="shared" si="232"/>
        <v>0</v>
      </c>
      <c r="AG151" s="169">
        <f t="shared" si="232"/>
        <v>0</v>
      </c>
      <c r="AH151" s="318">
        <f t="shared" si="232"/>
        <v>0</v>
      </c>
      <c r="AI151" s="318">
        <f t="shared" si="232"/>
        <v>0</v>
      </c>
      <c r="AJ151" s="318">
        <f t="shared" si="232"/>
        <v>0</v>
      </c>
      <c r="AK151" s="318">
        <f t="shared" ref="AK151:AL151" si="233">SUM(AK147:AK150)</f>
        <v>0</v>
      </c>
      <c r="AL151" s="318">
        <f t="shared" si="233"/>
        <v>0</v>
      </c>
      <c r="AM151" s="318">
        <f t="shared" si="232"/>
        <v>0</v>
      </c>
      <c r="AN151" s="318">
        <f t="shared" si="232"/>
        <v>0</v>
      </c>
      <c r="AO151" s="318">
        <f t="shared" si="232"/>
        <v>0</v>
      </c>
      <c r="AP151" s="318">
        <f t="shared" si="232"/>
        <v>0</v>
      </c>
      <c r="AQ151" s="395">
        <f t="shared" si="232"/>
        <v>0</v>
      </c>
      <c r="AR151" s="133">
        <f t="shared" si="232"/>
        <v>4812195</v>
      </c>
      <c r="AS151" s="169">
        <f t="shared" si="232"/>
        <v>3411685</v>
      </c>
      <c r="AT151" s="169">
        <f t="shared" si="232"/>
        <v>22318</v>
      </c>
      <c r="AU151" s="169">
        <f t="shared" si="232"/>
        <v>22318</v>
      </c>
      <c r="AV151" s="169">
        <f t="shared" si="232"/>
        <v>1153149</v>
      </c>
      <c r="AW151" s="169">
        <f t="shared" si="232"/>
        <v>68233</v>
      </c>
      <c r="AX151" s="169">
        <f t="shared" si="232"/>
        <v>156810</v>
      </c>
      <c r="AY151" s="318">
        <f t="shared" si="232"/>
        <v>6.6694999999999993</v>
      </c>
      <c r="AZ151" s="318">
        <f t="shared" si="232"/>
        <v>4.9142000000000001</v>
      </c>
      <c r="BA151" s="319">
        <f t="shared" si="232"/>
        <v>1.7553000000000001</v>
      </c>
    </row>
    <row r="152" spans="1:53" ht="12.95" customHeight="1" x14ac:dyDescent="0.25">
      <c r="A152" s="307">
        <v>31</v>
      </c>
      <c r="B152" s="557">
        <v>2441</v>
      </c>
      <c r="C152" s="557">
        <v>600079406</v>
      </c>
      <c r="D152" s="83">
        <v>70695920</v>
      </c>
      <c r="E152" s="558" t="s">
        <v>817</v>
      </c>
      <c r="F152" s="557">
        <v>3111</v>
      </c>
      <c r="G152" s="559" t="s">
        <v>586</v>
      </c>
      <c r="H152" s="500" t="s">
        <v>86</v>
      </c>
      <c r="I152" s="501">
        <v>3330258</v>
      </c>
      <c r="J152" s="502">
        <v>2427583</v>
      </c>
      <c r="K152" s="502">
        <v>0</v>
      </c>
      <c r="L152" s="502">
        <v>0</v>
      </c>
      <c r="M152" s="417">
        <v>820523</v>
      </c>
      <c r="N152" s="417">
        <v>48552</v>
      </c>
      <c r="O152" s="502">
        <v>33600</v>
      </c>
      <c r="P152" s="503">
        <v>5.4897999999999998</v>
      </c>
      <c r="Q152" s="418">
        <v>4</v>
      </c>
      <c r="R152" s="504">
        <v>1.4898</v>
      </c>
      <c r="S152" s="505">
        <f t="shared" ref="S152:S153" si="234">X152*-1</f>
        <v>0</v>
      </c>
      <c r="T152" s="492">
        <v>0</v>
      </c>
      <c r="U152" s="492">
        <v>0</v>
      </c>
      <c r="V152" s="492">
        <v>0</v>
      </c>
      <c r="W152" s="492">
        <f>SUM(S152:V152)</f>
        <v>0</v>
      </c>
      <c r="X152" s="492">
        <v>0</v>
      </c>
      <c r="Y152" s="492">
        <v>0</v>
      </c>
      <c r="Z152" s="492">
        <f>SUM(X152:Y152)</f>
        <v>0</v>
      </c>
      <c r="AA152" s="492">
        <f>W152+Z152</f>
        <v>0</v>
      </c>
      <c r="AB152" s="321">
        <f>ROUND((W152+X152)*33.8%,0)</f>
        <v>0</v>
      </c>
      <c r="AC152" s="179">
        <f>ROUND(W152*2%,0)</f>
        <v>0</v>
      </c>
      <c r="AD152" s="492">
        <v>0</v>
      </c>
      <c r="AE152" s="492">
        <v>0</v>
      </c>
      <c r="AF152" s="492">
        <f t="shared" si="220"/>
        <v>0</v>
      </c>
      <c r="AG152" s="492">
        <f t="shared" si="221"/>
        <v>0</v>
      </c>
      <c r="AH152" s="507">
        <v>0</v>
      </c>
      <c r="AI152" s="507">
        <v>0</v>
      </c>
      <c r="AJ152" s="507">
        <v>0</v>
      </c>
      <c r="AK152" s="507">
        <v>0</v>
      </c>
      <c r="AL152" s="507">
        <v>0</v>
      </c>
      <c r="AM152" s="507">
        <v>0</v>
      </c>
      <c r="AN152" s="507">
        <v>0</v>
      </c>
      <c r="AO152" s="507">
        <f t="shared" ref="AO152:AO153" si="235">AH152+AJ152+AK152+AM152</f>
        <v>0</v>
      </c>
      <c r="AP152" s="507">
        <f t="shared" ref="AP152:AP153" si="236">AI152+AL152+AN152</f>
        <v>0</v>
      </c>
      <c r="AQ152" s="535">
        <f t="shared" si="224"/>
        <v>0</v>
      </c>
      <c r="AR152" s="536">
        <f>I152+AG152</f>
        <v>3330258</v>
      </c>
      <c r="AS152" s="492">
        <f>J152+W152</f>
        <v>2427583</v>
      </c>
      <c r="AT152" s="492">
        <f>K152+Z152</f>
        <v>0</v>
      </c>
      <c r="AU152" s="486">
        <f>L152</f>
        <v>0</v>
      </c>
      <c r="AV152" s="492">
        <f>M152+AB152</f>
        <v>820523</v>
      </c>
      <c r="AW152" s="492">
        <f>N152+AC152</f>
        <v>48552</v>
      </c>
      <c r="AX152" s="492">
        <f>O152+AF152</f>
        <v>33600</v>
      </c>
      <c r="AY152" s="507">
        <f>P152+AQ152</f>
        <v>5.4897999999999998</v>
      </c>
      <c r="AZ152" s="507">
        <f>Q152+AO152</f>
        <v>4</v>
      </c>
      <c r="BA152" s="508">
        <f>R152+AP152</f>
        <v>1.4898</v>
      </c>
    </row>
    <row r="153" spans="1:53" ht="12.95" customHeight="1" x14ac:dyDescent="0.25">
      <c r="A153" s="307">
        <v>31</v>
      </c>
      <c r="B153" s="561">
        <v>2441</v>
      </c>
      <c r="C153" s="561">
        <v>600079406</v>
      </c>
      <c r="D153" s="83">
        <v>70695920</v>
      </c>
      <c r="E153" s="562" t="s">
        <v>817</v>
      </c>
      <c r="F153" s="557">
        <v>3141</v>
      </c>
      <c r="G153" s="559" t="s">
        <v>88</v>
      </c>
      <c r="H153" s="500" t="s">
        <v>82</v>
      </c>
      <c r="I153" s="501">
        <v>619426</v>
      </c>
      <c r="J153" s="502">
        <v>454081</v>
      </c>
      <c r="K153" s="502">
        <v>0</v>
      </c>
      <c r="L153" s="502">
        <v>0</v>
      </c>
      <c r="M153" s="417">
        <v>153479</v>
      </c>
      <c r="N153" s="417">
        <v>9082</v>
      </c>
      <c r="O153" s="502">
        <v>2784</v>
      </c>
      <c r="P153" s="503">
        <v>1.54</v>
      </c>
      <c r="Q153" s="418">
        <v>0</v>
      </c>
      <c r="R153" s="504">
        <v>1.54</v>
      </c>
      <c r="S153" s="505">
        <f t="shared" si="234"/>
        <v>0</v>
      </c>
      <c r="T153" s="492">
        <v>0</v>
      </c>
      <c r="U153" s="492">
        <v>-2170</v>
      </c>
      <c r="V153" s="492">
        <v>0</v>
      </c>
      <c r="W153" s="492">
        <f>SUM(S153:V153)</f>
        <v>-2170</v>
      </c>
      <c r="X153" s="492">
        <v>0</v>
      </c>
      <c r="Y153" s="492">
        <v>0</v>
      </c>
      <c r="Z153" s="492">
        <f>SUM(X153:Y153)</f>
        <v>0</v>
      </c>
      <c r="AA153" s="492">
        <f>W153+Z153</f>
        <v>-2170</v>
      </c>
      <c r="AB153" s="321">
        <f>ROUND((W153+X153)*33.8%,0)</f>
        <v>-733</v>
      </c>
      <c r="AC153" s="179">
        <f>ROUND(W153*2%,0)</f>
        <v>-43</v>
      </c>
      <c r="AD153" s="492">
        <v>0</v>
      </c>
      <c r="AE153" s="492">
        <v>0</v>
      </c>
      <c r="AF153" s="492">
        <f t="shared" si="220"/>
        <v>0</v>
      </c>
      <c r="AG153" s="492">
        <f t="shared" si="221"/>
        <v>-2946</v>
      </c>
      <c r="AH153" s="507">
        <v>0</v>
      </c>
      <c r="AI153" s="507">
        <v>0</v>
      </c>
      <c r="AJ153" s="507">
        <v>0</v>
      </c>
      <c r="AK153" s="507">
        <v>0</v>
      </c>
      <c r="AL153" s="507">
        <v>0</v>
      </c>
      <c r="AM153" s="507">
        <v>0</v>
      </c>
      <c r="AN153" s="507">
        <v>0</v>
      </c>
      <c r="AO153" s="507">
        <f t="shared" si="235"/>
        <v>0</v>
      </c>
      <c r="AP153" s="507">
        <f t="shared" si="236"/>
        <v>0</v>
      </c>
      <c r="AQ153" s="535">
        <f t="shared" si="224"/>
        <v>0</v>
      </c>
      <c r="AR153" s="536">
        <f>I153+AG153</f>
        <v>616480</v>
      </c>
      <c r="AS153" s="492">
        <f>J153+W153</f>
        <v>451911</v>
      </c>
      <c r="AT153" s="492">
        <f>K153+Z153</f>
        <v>0</v>
      </c>
      <c r="AU153" s="486">
        <f>L153</f>
        <v>0</v>
      </c>
      <c r="AV153" s="492">
        <f>M153+AB153</f>
        <v>152746</v>
      </c>
      <c r="AW153" s="492">
        <f>N153+AC153</f>
        <v>9039</v>
      </c>
      <c r="AX153" s="492">
        <f>O153+AF153</f>
        <v>2784</v>
      </c>
      <c r="AY153" s="507">
        <f>P153+AQ153</f>
        <v>1.54</v>
      </c>
      <c r="AZ153" s="507">
        <f>Q153+AO153</f>
        <v>0</v>
      </c>
      <c r="BA153" s="508">
        <f>R153+AP153</f>
        <v>1.54</v>
      </c>
    </row>
    <row r="154" spans="1:53" ht="12.95" customHeight="1" x14ac:dyDescent="0.25">
      <c r="A154" s="309">
        <v>31</v>
      </c>
      <c r="B154" s="131">
        <v>2441</v>
      </c>
      <c r="C154" s="131">
        <v>600079406</v>
      </c>
      <c r="D154" s="131">
        <v>70695920</v>
      </c>
      <c r="E154" s="560" t="s">
        <v>818</v>
      </c>
      <c r="F154" s="135"/>
      <c r="G154" s="570"/>
      <c r="H154" s="381"/>
      <c r="I154" s="133">
        <v>3949684</v>
      </c>
      <c r="J154" s="241">
        <v>2881664</v>
      </c>
      <c r="K154" s="241">
        <v>0</v>
      </c>
      <c r="L154" s="241">
        <v>0</v>
      </c>
      <c r="M154" s="241">
        <v>974002</v>
      </c>
      <c r="N154" s="241">
        <v>57634</v>
      </c>
      <c r="O154" s="241">
        <v>36384</v>
      </c>
      <c r="P154" s="386">
        <v>7.0297999999999998</v>
      </c>
      <c r="Q154" s="386">
        <v>4</v>
      </c>
      <c r="R154" s="402">
        <v>3.0297999999999998</v>
      </c>
      <c r="S154" s="241">
        <f t="shared" ref="S154:BA154" si="237">SUM(S152:S153)</f>
        <v>0</v>
      </c>
      <c r="T154" s="169">
        <f t="shared" si="237"/>
        <v>0</v>
      </c>
      <c r="U154" s="169">
        <f t="shared" si="237"/>
        <v>-2170</v>
      </c>
      <c r="V154" s="169">
        <f t="shared" si="237"/>
        <v>0</v>
      </c>
      <c r="W154" s="169">
        <f t="shared" si="237"/>
        <v>-2170</v>
      </c>
      <c r="X154" s="169">
        <f t="shared" si="237"/>
        <v>0</v>
      </c>
      <c r="Y154" s="169">
        <f t="shared" si="237"/>
        <v>0</v>
      </c>
      <c r="Z154" s="169">
        <f t="shared" si="237"/>
        <v>0</v>
      </c>
      <c r="AA154" s="169">
        <f t="shared" si="237"/>
        <v>-2170</v>
      </c>
      <c r="AB154" s="169">
        <f t="shared" si="237"/>
        <v>-733</v>
      </c>
      <c r="AC154" s="169">
        <f t="shared" si="237"/>
        <v>-43</v>
      </c>
      <c r="AD154" s="169">
        <f t="shared" si="237"/>
        <v>0</v>
      </c>
      <c r="AE154" s="169">
        <f t="shared" si="237"/>
        <v>0</v>
      </c>
      <c r="AF154" s="169">
        <f t="shared" si="237"/>
        <v>0</v>
      </c>
      <c r="AG154" s="169">
        <f t="shared" si="237"/>
        <v>-2946</v>
      </c>
      <c r="AH154" s="318">
        <f t="shared" si="237"/>
        <v>0</v>
      </c>
      <c r="AI154" s="318">
        <f t="shared" si="237"/>
        <v>0</v>
      </c>
      <c r="AJ154" s="318">
        <f t="shared" si="237"/>
        <v>0</v>
      </c>
      <c r="AK154" s="318">
        <f t="shared" ref="AK154:AL154" si="238">SUM(AK152:AK153)</f>
        <v>0</v>
      </c>
      <c r="AL154" s="318">
        <f t="shared" si="238"/>
        <v>0</v>
      </c>
      <c r="AM154" s="318">
        <f t="shared" si="237"/>
        <v>0</v>
      </c>
      <c r="AN154" s="318">
        <f t="shared" si="237"/>
        <v>0</v>
      </c>
      <c r="AO154" s="318">
        <f t="shared" si="237"/>
        <v>0</v>
      </c>
      <c r="AP154" s="318">
        <f t="shared" si="237"/>
        <v>0</v>
      </c>
      <c r="AQ154" s="395">
        <f t="shared" si="237"/>
        <v>0</v>
      </c>
      <c r="AR154" s="133">
        <f t="shared" si="237"/>
        <v>3946738</v>
      </c>
      <c r="AS154" s="169">
        <f t="shared" si="237"/>
        <v>2879494</v>
      </c>
      <c r="AT154" s="169">
        <f t="shared" si="237"/>
        <v>0</v>
      </c>
      <c r="AU154" s="169">
        <f t="shared" si="237"/>
        <v>0</v>
      </c>
      <c r="AV154" s="169">
        <f t="shared" si="237"/>
        <v>973269</v>
      </c>
      <c r="AW154" s="169">
        <f t="shared" si="237"/>
        <v>57591</v>
      </c>
      <c r="AX154" s="169">
        <f t="shared" si="237"/>
        <v>36384</v>
      </c>
      <c r="AY154" s="318">
        <f t="shared" si="237"/>
        <v>7.0297999999999998</v>
      </c>
      <c r="AZ154" s="318">
        <f t="shared" si="237"/>
        <v>4</v>
      </c>
      <c r="BA154" s="319">
        <f t="shared" si="237"/>
        <v>3.0297999999999998</v>
      </c>
    </row>
    <row r="155" spans="1:53" ht="12.95" customHeight="1" x14ac:dyDescent="0.25">
      <c r="A155" s="307">
        <v>32</v>
      </c>
      <c r="B155" s="557">
        <v>2496</v>
      </c>
      <c r="C155" s="557">
        <v>600080251</v>
      </c>
      <c r="D155" s="83">
        <v>70695938</v>
      </c>
      <c r="E155" s="558" t="s">
        <v>819</v>
      </c>
      <c r="F155" s="557">
        <v>3117</v>
      </c>
      <c r="G155" s="558" t="s">
        <v>284</v>
      </c>
      <c r="H155" s="500" t="s">
        <v>86</v>
      </c>
      <c r="I155" s="501">
        <v>5634832</v>
      </c>
      <c r="J155" s="502">
        <v>3996075</v>
      </c>
      <c r="K155" s="502">
        <v>14472</v>
      </c>
      <c r="L155" s="502">
        <v>9472</v>
      </c>
      <c r="M155" s="417">
        <v>1352363</v>
      </c>
      <c r="N155" s="417">
        <v>79922</v>
      </c>
      <c r="O155" s="502">
        <v>192000</v>
      </c>
      <c r="P155" s="503">
        <v>8.1888000000000005</v>
      </c>
      <c r="Q155" s="418">
        <v>5.91</v>
      </c>
      <c r="R155" s="504">
        <v>2.2787999999999999</v>
      </c>
      <c r="S155" s="505">
        <f t="shared" ref="S155:S159" si="239">X155*-1</f>
        <v>0</v>
      </c>
      <c r="T155" s="492">
        <v>0</v>
      </c>
      <c r="U155" s="492">
        <v>0</v>
      </c>
      <c r="V155" s="492">
        <v>0</v>
      </c>
      <c r="W155" s="492">
        <f>SUM(S155:V155)</f>
        <v>0</v>
      </c>
      <c r="X155" s="492">
        <v>0</v>
      </c>
      <c r="Y155" s="492">
        <v>0</v>
      </c>
      <c r="Z155" s="492">
        <f>SUM(X155:Y155)</f>
        <v>0</v>
      </c>
      <c r="AA155" s="492">
        <f>W155+Z155</f>
        <v>0</v>
      </c>
      <c r="AB155" s="321">
        <f>ROUND((W155+X155)*33.8%,0)</f>
        <v>0</v>
      </c>
      <c r="AC155" s="179">
        <f>ROUND(W155*2%,0)</f>
        <v>0</v>
      </c>
      <c r="AD155" s="492">
        <v>0</v>
      </c>
      <c r="AE155" s="492">
        <v>0</v>
      </c>
      <c r="AF155" s="492">
        <f t="shared" si="220"/>
        <v>0</v>
      </c>
      <c r="AG155" s="492">
        <f t="shared" si="221"/>
        <v>0</v>
      </c>
      <c r="AH155" s="507">
        <v>0</v>
      </c>
      <c r="AI155" s="507">
        <v>0</v>
      </c>
      <c r="AJ155" s="507">
        <v>0</v>
      </c>
      <c r="AK155" s="507">
        <v>0</v>
      </c>
      <c r="AL155" s="507">
        <v>0</v>
      </c>
      <c r="AM155" s="507">
        <v>0</v>
      </c>
      <c r="AN155" s="507">
        <v>0</v>
      </c>
      <c r="AO155" s="507">
        <f t="shared" ref="AO155:AO159" si="240">AH155+AJ155+AK155+AM155</f>
        <v>0</v>
      </c>
      <c r="AP155" s="507">
        <f t="shared" ref="AP155:AP159" si="241">AI155+AL155+AN155</f>
        <v>0</v>
      </c>
      <c r="AQ155" s="535">
        <f t="shared" si="224"/>
        <v>0</v>
      </c>
      <c r="AR155" s="536">
        <f>I155+AG155</f>
        <v>5634832</v>
      </c>
      <c r="AS155" s="492">
        <f>J155+W155</f>
        <v>3996075</v>
      </c>
      <c r="AT155" s="492">
        <f>K155+Z155</f>
        <v>14472</v>
      </c>
      <c r="AU155" s="486">
        <f>L155</f>
        <v>9472</v>
      </c>
      <c r="AV155" s="492">
        <f t="shared" ref="AV155:AW159" si="242">M155+AB155</f>
        <v>1352363</v>
      </c>
      <c r="AW155" s="492">
        <f t="shared" si="242"/>
        <v>79922</v>
      </c>
      <c r="AX155" s="492">
        <f>O155+AF155</f>
        <v>192000</v>
      </c>
      <c r="AY155" s="507">
        <f>P155+AQ155</f>
        <v>8.1888000000000005</v>
      </c>
      <c r="AZ155" s="507">
        <f t="shared" ref="AZ155:BA159" si="243">Q155+AO155</f>
        <v>5.91</v>
      </c>
      <c r="BA155" s="508">
        <f t="shared" si="243"/>
        <v>2.2787999999999999</v>
      </c>
    </row>
    <row r="156" spans="1:53" ht="12.95" customHeight="1" x14ac:dyDescent="0.25">
      <c r="A156" s="307">
        <v>32</v>
      </c>
      <c r="B156" s="557">
        <v>2496</v>
      </c>
      <c r="C156" s="557">
        <v>600080251</v>
      </c>
      <c r="D156" s="83">
        <v>70695938</v>
      </c>
      <c r="E156" s="558" t="s">
        <v>819</v>
      </c>
      <c r="F156" s="557">
        <v>3117</v>
      </c>
      <c r="G156" s="534" t="s">
        <v>91</v>
      </c>
      <c r="H156" s="500" t="s">
        <v>82</v>
      </c>
      <c r="I156" s="501">
        <v>125562</v>
      </c>
      <c r="J156" s="502">
        <v>92461</v>
      </c>
      <c r="K156" s="502">
        <v>0</v>
      </c>
      <c r="L156" s="502">
        <v>0</v>
      </c>
      <c r="M156" s="417">
        <v>31252</v>
      </c>
      <c r="N156" s="417">
        <v>1849</v>
      </c>
      <c r="O156" s="502">
        <v>0</v>
      </c>
      <c r="P156" s="503">
        <v>0.27</v>
      </c>
      <c r="Q156" s="418">
        <v>0.27</v>
      </c>
      <c r="R156" s="504">
        <v>0</v>
      </c>
      <c r="S156" s="505">
        <f t="shared" si="239"/>
        <v>0</v>
      </c>
      <c r="T156" s="492">
        <v>0</v>
      </c>
      <c r="U156" s="492">
        <v>0</v>
      </c>
      <c r="V156" s="492">
        <v>0</v>
      </c>
      <c r="W156" s="492">
        <f>SUM(S156:V156)</f>
        <v>0</v>
      </c>
      <c r="X156" s="492">
        <v>0</v>
      </c>
      <c r="Y156" s="492">
        <v>0</v>
      </c>
      <c r="Z156" s="492">
        <f>SUM(X156:Y156)</f>
        <v>0</v>
      </c>
      <c r="AA156" s="492">
        <f>W156+Z156</f>
        <v>0</v>
      </c>
      <c r="AB156" s="321">
        <f>ROUND((W156+X156)*33.8%,0)</f>
        <v>0</v>
      </c>
      <c r="AC156" s="179">
        <f>ROUND(W156*2%,0)</f>
        <v>0</v>
      </c>
      <c r="AD156" s="492">
        <v>0</v>
      </c>
      <c r="AE156" s="492">
        <v>0</v>
      </c>
      <c r="AF156" s="492">
        <f t="shared" si="220"/>
        <v>0</v>
      </c>
      <c r="AG156" s="492">
        <f t="shared" si="221"/>
        <v>0</v>
      </c>
      <c r="AH156" s="507">
        <v>0</v>
      </c>
      <c r="AI156" s="507">
        <v>0</v>
      </c>
      <c r="AJ156" s="507">
        <v>0</v>
      </c>
      <c r="AK156" s="507">
        <v>0</v>
      </c>
      <c r="AL156" s="507">
        <v>0</v>
      </c>
      <c r="AM156" s="507">
        <v>0</v>
      </c>
      <c r="AN156" s="507">
        <v>0</v>
      </c>
      <c r="AO156" s="507">
        <f t="shared" si="240"/>
        <v>0</v>
      </c>
      <c r="AP156" s="507">
        <f t="shared" si="241"/>
        <v>0</v>
      </c>
      <c r="AQ156" s="535">
        <f t="shared" si="224"/>
        <v>0</v>
      </c>
      <c r="AR156" s="536">
        <f>I156+AG156</f>
        <v>125562</v>
      </c>
      <c r="AS156" s="492">
        <f>J156+W156</f>
        <v>92461</v>
      </c>
      <c r="AT156" s="492">
        <f>K156+Z156</f>
        <v>0</v>
      </c>
      <c r="AU156" s="486">
        <f>L156</f>
        <v>0</v>
      </c>
      <c r="AV156" s="492">
        <f t="shared" si="242"/>
        <v>31252</v>
      </c>
      <c r="AW156" s="492">
        <f t="shared" si="242"/>
        <v>1849</v>
      </c>
      <c r="AX156" s="492">
        <f>O156+AF156</f>
        <v>0</v>
      </c>
      <c r="AY156" s="507">
        <f>P156+AQ156</f>
        <v>0.27</v>
      </c>
      <c r="AZ156" s="507">
        <f t="shared" si="243"/>
        <v>0.27</v>
      </c>
      <c r="BA156" s="508">
        <f t="shared" si="243"/>
        <v>0</v>
      </c>
    </row>
    <row r="157" spans="1:53" ht="12.95" customHeight="1" x14ac:dyDescent="0.25">
      <c r="A157" s="307">
        <v>32</v>
      </c>
      <c r="B157" s="561">
        <v>2496</v>
      </c>
      <c r="C157" s="561">
        <v>600080251</v>
      </c>
      <c r="D157" s="83">
        <v>70695938</v>
      </c>
      <c r="E157" s="562" t="s">
        <v>819</v>
      </c>
      <c r="F157" s="557">
        <v>3141</v>
      </c>
      <c r="G157" s="559" t="s">
        <v>88</v>
      </c>
      <c r="H157" s="500" t="s">
        <v>82</v>
      </c>
      <c r="I157" s="501">
        <v>584302</v>
      </c>
      <c r="J157" s="502">
        <v>427533</v>
      </c>
      <c r="K157" s="502">
        <v>0</v>
      </c>
      <c r="L157" s="502">
        <v>0</v>
      </c>
      <c r="M157" s="417">
        <v>144506</v>
      </c>
      <c r="N157" s="417">
        <v>8551</v>
      </c>
      <c r="O157" s="502">
        <v>3712</v>
      </c>
      <c r="P157" s="503">
        <v>1.45</v>
      </c>
      <c r="Q157" s="418">
        <v>0</v>
      </c>
      <c r="R157" s="504">
        <v>1.45</v>
      </c>
      <c r="S157" s="505">
        <f t="shared" si="239"/>
        <v>0</v>
      </c>
      <c r="T157" s="492">
        <v>0</v>
      </c>
      <c r="U157" s="492">
        <v>-9972</v>
      </c>
      <c r="V157" s="492">
        <v>0</v>
      </c>
      <c r="W157" s="492">
        <f>SUM(S157:V157)</f>
        <v>-9972</v>
      </c>
      <c r="X157" s="492">
        <v>0</v>
      </c>
      <c r="Y157" s="492">
        <v>0</v>
      </c>
      <c r="Z157" s="492">
        <f>SUM(X157:Y157)</f>
        <v>0</v>
      </c>
      <c r="AA157" s="492">
        <f>W157+Z157</f>
        <v>-9972</v>
      </c>
      <c r="AB157" s="321">
        <f>ROUND((W157+X157)*33.8%,0)</f>
        <v>-3371</v>
      </c>
      <c r="AC157" s="179">
        <f>ROUND(W157*2%,0)</f>
        <v>-199</v>
      </c>
      <c r="AD157" s="492">
        <v>0</v>
      </c>
      <c r="AE157" s="492">
        <v>0</v>
      </c>
      <c r="AF157" s="492">
        <f t="shared" si="220"/>
        <v>0</v>
      </c>
      <c r="AG157" s="492">
        <f t="shared" si="221"/>
        <v>-13542</v>
      </c>
      <c r="AH157" s="507">
        <v>0</v>
      </c>
      <c r="AI157" s="507">
        <v>0</v>
      </c>
      <c r="AJ157" s="507">
        <v>0</v>
      </c>
      <c r="AK157" s="507">
        <v>0</v>
      </c>
      <c r="AL157" s="507">
        <v>-0.03</v>
      </c>
      <c r="AM157" s="507">
        <v>0</v>
      </c>
      <c r="AN157" s="507">
        <v>0</v>
      </c>
      <c r="AO157" s="507">
        <f t="shared" si="240"/>
        <v>0</v>
      </c>
      <c r="AP157" s="507">
        <f t="shared" si="241"/>
        <v>-0.03</v>
      </c>
      <c r="AQ157" s="535">
        <f t="shared" si="224"/>
        <v>-0.03</v>
      </c>
      <c r="AR157" s="536">
        <f>I157+AG157</f>
        <v>570760</v>
      </c>
      <c r="AS157" s="492">
        <f>J157+W157</f>
        <v>417561</v>
      </c>
      <c r="AT157" s="492">
        <f>K157+Z157</f>
        <v>0</v>
      </c>
      <c r="AU157" s="486">
        <f>L157</f>
        <v>0</v>
      </c>
      <c r="AV157" s="492">
        <f t="shared" si="242"/>
        <v>141135</v>
      </c>
      <c r="AW157" s="492">
        <f t="shared" si="242"/>
        <v>8352</v>
      </c>
      <c r="AX157" s="492">
        <f>O157+AF157</f>
        <v>3712</v>
      </c>
      <c r="AY157" s="507">
        <f>P157+AQ157</f>
        <v>1.42</v>
      </c>
      <c r="AZ157" s="507">
        <f t="shared" si="243"/>
        <v>0</v>
      </c>
      <c r="BA157" s="508">
        <f t="shared" si="243"/>
        <v>1.42</v>
      </c>
    </row>
    <row r="158" spans="1:53" ht="12.95" customHeight="1" x14ac:dyDescent="0.25">
      <c r="A158" s="307">
        <v>32</v>
      </c>
      <c r="B158" s="557">
        <v>2496</v>
      </c>
      <c r="C158" s="557">
        <v>600080251</v>
      </c>
      <c r="D158" s="83">
        <v>70695938</v>
      </c>
      <c r="E158" s="558" t="s">
        <v>819</v>
      </c>
      <c r="F158" s="557">
        <v>3143</v>
      </c>
      <c r="G158" s="534" t="s">
        <v>149</v>
      </c>
      <c r="H158" s="500" t="s">
        <v>86</v>
      </c>
      <c r="I158" s="501">
        <v>994155</v>
      </c>
      <c r="J158" s="502">
        <v>732073</v>
      </c>
      <c r="K158" s="502">
        <v>0</v>
      </c>
      <c r="L158" s="502">
        <v>0</v>
      </c>
      <c r="M158" s="417">
        <v>247441</v>
      </c>
      <c r="N158" s="417">
        <v>14641</v>
      </c>
      <c r="O158" s="502">
        <v>0</v>
      </c>
      <c r="P158" s="503">
        <v>1.6</v>
      </c>
      <c r="Q158" s="418">
        <v>1.6</v>
      </c>
      <c r="R158" s="504">
        <v>0</v>
      </c>
      <c r="S158" s="505">
        <f t="shared" si="239"/>
        <v>0</v>
      </c>
      <c r="T158" s="492">
        <v>0</v>
      </c>
      <c r="U158" s="492">
        <v>0</v>
      </c>
      <c r="V158" s="492">
        <v>0</v>
      </c>
      <c r="W158" s="492">
        <f>SUM(S158:V158)</f>
        <v>0</v>
      </c>
      <c r="X158" s="492">
        <v>0</v>
      </c>
      <c r="Y158" s="492">
        <v>0</v>
      </c>
      <c r="Z158" s="492">
        <f>SUM(X158:Y158)</f>
        <v>0</v>
      </c>
      <c r="AA158" s="492">
        <f>W158+Z158</f>
        <v>0</v>
      </c>
      <c r="AB158" s="321">
        <f>ROUND((W158+X158)*33.8%,0)</f>
        <v>0</v>
      </c>
      <c r="AC158" s="179">
        <f>ROUND(W158*2%,0)</f>
        <v>0</v>
      </c>
      <c r="AD158" s="492">
        <v>0</v>
      </c>
      <c r="AE158" s="492">
        <v>0</v>
      </c>
      <c r="AF158" s="492">
        <f t="shared" si="220"/>
        <v>0</v>
      </c>
      <c r="AG158" s="492">
        <f t="shared" si="221"/>
        <v>0</v>
      </c>
      <c r="AH158" s="507">
        <v>0</v>
      </c>
      <c r="AI158" s="507">
        <v>0</v>
      </c>
      <c r="AJ158" s="507">
        <v>0</v>
      </c>
      <c r="AK158" s="507">
        <v>0</v>
      </c>
      <c r="AL158" s="507">
        <v>0</v>
      </c>
      <c r="AM158" s="507">
        <v>0</v>
      </c>
      <c r="AN158" s="507">
        <v>0</v>
      </c>
      <c r="AO158" s="507">
        <f t="shared" si="240"/>
        <v>0</v>
      </c>
      <c r="AP158" s="507">
        <f t="shared" si="241"/>
        <v>0</v>
      </c>
      <c r="AQ158" s="535">
        <f t="shared" si="224"/>
        <v>0</v>
      </c>
      <c r="AR158" s="536">
        <f>I158+AG158</f>
        <v>994155</v>
      </c>
      <c r="AS158" s="492">
        <f>J158+W158</f>
        <v>732073</v>
      </c>
      <c r="AT158" s="492">
        <f>K158+Z158</f>
        <v>0</v>
      </c>
      <c r="AU158" s="486">
        <f>L158</f>
        <v>0</v>
      </c>
      <c r="AV158" s="492">
        <f t="shared" si="242"/>
        <v>247441</v>
      </c>
      <c r="AW158" s="492">
        <f t="shared" si="242"/>
        <v>14641</v>
      </c>
      <c r="AX158" s="492">
        <f>O158+AF158</f>
        <v>0</v>
      </c>
      <c r="AY158" s="507">
        <f>P158+AQ158</f>
        <v>1.6</v>
      </c>
      <c r="AZ158" s="507">
        <f t="shared" si="243"/>
        <v>1.6</v>
      </c>
      <c r="BA158" s="508">
        <f t="shared" si="243"/>
        <v>0</v>
      </c>
    </row>
    <row r="159" spans="1:53" ht="12.95" customHeight="1" x14ac:dyDescent="0.25">
      <c r="A159" s="307">
        <v>32</v>
      </c>
      <c r="B159" s="557">
        <v>2496</v>
      </c>
      <c r="C159" s="557">
        <v>600080251</v>
      </c>
      <c r="D159" s="83">
        <v>70695938</v>
      </c>
      <c r="E159" s="558" t="s">
        <v>819</v>
      </c>
      <c r="F159" s="557">
        <v>3143</v>
      </c>
      <c r="G159" s="534" t="s">
        <v>150</v>
      </c>
      <c r="H159" s="500" t="s">
        <v>82</v>
      </c>
      <c r="I159" s="501">
        <v>32301</v>
      </c>
      <c r="J159" s="502">
        <v>22770</v>
      </c>
      <c r="K159" s="502">
        <v>0</v>
      </c>
      <c r="L159" s="502">
        <v>0</v>
      </c>
      <c r="M159" s="417">
        <v>7696</v>
      </c>
      <c r="N159" s="417">
        <v>455</v>
      </c>
      <c r="O159" s="502">
        <v>1380</v>
      </c>
      <c r="P159" s="503">
        <v>0.1</v>
      </c>
      <c r="Q159" s="418">
        <v>0</v>
      </c>
      <c r="R159" s="504">
        <v>0.1</v>
      </c>
      <c r="S159" s="505">
        <f t="shared" si="239"/>
        <v>0</v>
      </c>
      <c r="T159" s="492">
        <v>0</v>
      </c>
      <c r="U159" s="492">
        <v>0</v>
      </c>
      <c r="V159" s="492">
        <v>0</v>
      </c>
      <c r="W159" s="492">
        <f>SUM(S159:V159)</f>
        <v>0</v>
      </c>
      <c r="X159" s="492">
        <v>0</v>
      </c>
      <c r="Y159" s="492">
        <v>0</v>
      </c>
      <c r="Z159" s="492">
        <f>SUM(X159:Y159)</f>
        <v>0</v>
      </c>
      <c r="AA159" s="492">
        <f>W159+Z159</f>
        <v>0</v>
      </c>
      <c r="AB159" s="321">
        <f>ROUND((W159+X159)*33.8%,0)</f>
        <v>0</v>
      </c>
      <c r="AC159" s="179">
        <f>ROUND(W159*2%,0)</f>
        <v>0</v>
      </c>
      <c r="AD159" s="492">
        <v>0</v>
      </c>
      <c r="AE159" s="492">
        <v>0</v>
      </c>
      <c r="AF159" s="492">
        <f t="shared" si="220"/>
        <v>0</v>
      </c>
      <c r="AG159" s="492">
        <f t="shared" si="221"/>
        <v>0</v>
      </c>
      <c r="AH159" s="507">
        <v>0</v>
      </c>
      <c r="AI159" s="507">
        <v>0</v>
      </c>
      <c r="AJ159" s="507">
        <v>0</v>
      </c>
      <c r="AK159" s="507">
        <v>0</v>
      </c>
      <c r="AL159" s="507">
        <v>0</v>
      </c>
      <c r="AM159" s="507">
        <v>0</v>
      </c>
      <c r="AN159" s="507">
        <v>0</v>
      </c>
      <c r="AO159" s="507">
        <f t="shared" si="240"/>
        <v>0</v>
      </c>
      <c r="AP159" s="507">
        <f t="shared" si="241"/>
        <v>0</v>
      </c>
      <c r="AQ159" s="535">
        <f t="shared" si="224"/>
        <v>0</v>
      </c>
      <c r="AR159" s="536">
        <f>I159+AG159</f>
        <v>32301</v>
      </c>
      <c r="AS159" s="492">
        <f>J159+W159</f>
        <v>22770</v>
      </c>
      <c r="AT159" s="492">
        <f>K159+Z159</f>
        <v>0</v>
      </c>
      <c r="AU159" s="486">
        <f>L159</f>
        <v>0</v>
      </c>
      <c r="AV159" s="492">
        <f t="shared" si="242"/>
        <v>7696</v>
      </c>
      <c r="AW159" s="492">
        <f t="shared" si="242"/>
        <v>455</v>
      </c>
      <c r="AX159" s="492">
        <f>O159+AF159</f>
        <v>1380</v>
      </c>
      <c r="AY159" s="507">
        <f>P159+AQ159</f>
        <v>0.1</v>
      </c>
      <c r="AZ159" s="507">
        <f t="shared" si="243"/>
        <v>0</v>
      </c>
      <c r="BA159" s="508">
        <f t="shared" si="243"/>
        <v>0.1</v>
      </c>
    </row>
    <row r="160" spans="1:53" ht="12.95" customHeight="1" x14ac:dyDescent="0.25">
      <c r="A160" s="309">
        <v>32</v>
      </c>
      <c r="B160" s="128">
        <v>2496</v>
      </c>
      <c r="C160" s="128">
        <v>600080251</v>
      </c>
      <c r="D160" s="128">
        <v>70695938</v>
      </c>
      <c r="E160" s="560" t="s">
        <v>820</v>
      </c>
      <c r="F160" s="128"/>
      <c r="G160" s="560"/>
      <c r="H160" s="377"/>
      <c r="I160" s="133">
        <v>7371152</v>
      </c>
      <c r="J160" s="241">
        <v>5270912</v>
      </c>
      <c r="K160" s="241">
        <v>14472</v>
      </c>
      <c r="L160" s="241">
        <v>9472</v>
      </c>
      <c r="M160" s="241">
        <v>1783258</v>
      </c>
      <c r="N160" s="241">
        <v>105418</v>
      </c>
      <c r="O160" s="241">
        <v>197092</v>
      </c>
      <c r="P160" s="386">
        <v>11.608799999999999</v>
      </c>
      <c r="Q160" s="386">
        <v>7.7799999999999994</v>
      </c>
      <c r="R160" s="402">
        <v>3.8287999999999998</v>
      </c>
      <c r="S160" s="241">
        <f t="shared" ref="S160:BA160" si="244">SUM(S155:S159)</f>
        <v>0</v>
      </c>
      <c r="T160" s="169">
        <f t="shared" si="244"/>
        <v>0</v>
      </c>
      <c r="U160" s="169">
        <f t="shared" si="244"/>
        <v>-9972</v>
      </c>
      <c r="V160" s="169">
        <f t="shared" si="244"/>
        <v>0</v>
      </c>
      <c r="W160" s="169">
        <f t="shared" si="244"/>
        <v>-9972</v>
      </c>
      <c r="X160" s="169">
        <f t="shared" si="244"/>
        <v>0</v>
      </c>
      <c r="Y160" s="169">
        <f t="shared" si="244"/>
        <v>0</v>
      </c>
      <c r="Z160" s="169">
        <f t="shared" si="244"/>
        <v>0</v>
      </c>
      <c r="AA160" s="169">
        <f t="shared" si="244"/>
        <v>-9972</v>
      </c>
      <c r="AB160" s="169">
        <f t="shared" si="244"/>
        <v>-3371</v>
      </c>
      <c r="AC160" s="169">
        <f t="shared" si="244"/>
        <v>-199</v>
      </c>
      <c r="AD160" s="169">
        <f t="shared" si="244"/>
        <v>0</v>
      </c>
      <c r="AE160" s="169">
        <f t="shared" si="244"/>
        <v>0</v>
      </c>
      <c r="AF160" s="169">
        <f t="shared" si="244"/>
        <v>0</v>
      </c>
      <c r="AG160" s="169">
        <f t="shared" si="244"/>
        <v>-13542</v>
      </c>
      <c r="AH160" s="318">
        <f t="shared" si="244"/>
        <v>0</v>
      </c>
      <c r="AI160" s="318">
        <f t="shared" si="244"/>
        <v>0</v>
      </c>
      <c r="AJ160" s="318">
        <f t="shared" si="244"/>
        <v>0</v>
      </c>
      <c r="AK160" s="318">
        <f t="shared" ref="AK160:AL160" si="245">SUM(AK155:AK159)</f>
        <v>0</v>
      </c>
      <c r="AL160" s="318">
        <f t="shared" si="245"/>
        <v>-0.03</v>
      </c>
      <c r="AM160" s="318">
        <f t="shared" si="244"/>
        <v>0</v>
      </c>
      <c r="AN160" s="318">
        <f t="shared" si="244"/>
        <v>0</v>
      </c>
      <c r="AO160" s="318">
        <f t="shared" si="244"/>
        <v>0</v>
      </c>
      <c r="AP160" s="318">
        <f t="shared" si="244"/>
        <v>-0.03</v>
      </c>
      <c r="AQ160" s="395">
        <f t="shared" si="244"/>
        <v>-0.03</v>
      </c>
      <c r="AR160" s="133">
        <f t="shared" si="244"/>
        <v>7357610</v>
      </c>
      <c r="AS160" s="169">
        <f t="shared" si="244"/>
        <v>5260940</v>
      </c>
      <c r="AT160" s="169">
        <f t="shared" si="244"/>
        <v>14472</v>
      </c>
      <c r="AU160" s="169">
        <f t="shared" si="244"/>
        <v>9472</v>
      </c>
      <c r="AV160" s="169">
        <f t="shared" si="244"/>
        <v>1779887</v>
      </c>
      <c r="AW160" s="169">
        <f t="shared" si="244"/>
        <v>105219</v>
      </c>
      <c r="AX160" s="169">
        <f t="shared" si="244"/>
        <v>197092</v>
      </c>
      <c r="AY160" s="318">
        <f t="shared" si="244"/>
        <v>11.578799999999999</v>
      </c>
      <c r="AZ160" s="318">
        <f t="shared" si="244"/>
        <v>7.7799999999999994</v>
      </c>
      <c r="BA160" s="319">
        <f t="shared" si="244"/>
        <v>3.7988</v>
      </c>
    </row>
    <row r="161" spans="1:53" ht="12.95" customHeight="1" x14ac:dyDescent="0.25">
      <c r="A161" s="307">
        <v>33</v>
      </c>
      <c r="B161" s="557">
        <v>5440</v>
      </c>
      <c r="C161" s="557">
        <v>600098559</v>
      </c>
      <c r="D161" s="83">
        <v>70998108</v>
      </c>
      <c r="E161" s="558" t="s">
        <v>821</v>
      </c>
      <c r="F161" s="557">
        <v>3111</v>
      </c>
      <c r="G161" s="559" t="s">
        <v>586</v>
      </c>
      <c r="H161" s="500" t="s">
        <v>86</v>
      </c>
      <c r="I161" s="501">
        <v>3377503</v>
      </c>
      <c r="J161" s="502">
        <v>2434371</v>
      </c>
      <c r="K161" s="502">
        <v>6000</v>
      </c>
      <c r="L161" s="502">
        <v>0</v>
      </c>
      <c r="M161" s="417">
        <v>824845</v>
      </c>
      <c r="N161" s="417">
        <v>48687</v>
      </c>
      <c r="O161" s="502">
        <v>63600</v>
      </c>
      <c r="P161" s="503">
        <v>5.4597999999999995</v>
      </c>
      <c r="Q161" s="418">
        <v>4</v>
      </c>
      <c r="R161" s="504">
        <v>1.4598</v>
      </c>
      <c r="S161" s="505">
        <f t="shared" ref="S161:S162" si="246">X161*-1</f>
        <v>0</v>
      </c>
      <c r="T161" s="492">
        <v>0</v>
      </c>
      <c r="U161" s="492">
        <v>0</v>
      </c>
      <c r="V161" s="492">
        <v>0</v>
      </c>
      <c r="W161" s="492">
        <f>SUM(S161:V161)</f>
        <v>0</v>
      </c>
      <c r="X161" s="492">
        <v>0</v>
      </c>
      <c r="Y161" s="492">
        <v>0</v>
      </c>
      <c r="Z161" s="492">
        <f>SUM(X161:Y161)</f>
        <v>0</v>
      </c>
      <c r="AA161" s="492">
        <f>W161+Z161</f>
        <v>0</v>
      </c>
      <c r="AB161" s="321">
        <f>ROUND((W161+X161)*33.8%,0)</f>
        <v>0</v>
      </c>
      <c r="AC161" s="179">
        <f>ROUND(W161*2%,0)</f>
        <v>0</v>
      </c>
      <c r="AD161" s="492">
        <v>0</v>
      </c>
      <c r="AE161" s="492">
        <v>0</v>
      </c>
      <c r="AF161" s="492">
        <f t="shared" si="220"/>
        <v>0</v>
      </c>
      <c r="AG161" s="492">
        <f t="shared" si="221"/>
        <v>0</v>
      </c>
      <c r="AH161" s="507">
        <v>0</v>
      </c>
      <c r="AI161" s="507">
        <v>0</v>
      </c>
      <c r="AJ161" s="507">
        <v>0</v>
      </c>
      <c r="AK161" s="507">
        <v>0</v>
      </c>
      <c r="AL161" s="507">
        <v>0</v>
      </c>
      <c r="AM161" s="507">
        <v>0</v>
      </c>
      <c r="AN161" s="507">
        <v>0</v>
      </c>
      <c r="AO161" s="507">
        <f t="shared" ref="AO161:AO162" si="247">AH161+AJ161+AK161+AM161</f>
        <v>0</v>
      </c>
      <c r="AP161" s="507">
        <f t="shared" ref="AP161:AP162" si="248">AI161+AL161+AN161</f>
        <v>0</v>
      </c>
      <c r="AQ161" s="535">
        <f t="shared" si="224"/>
        <v>0</v>
      </c>
      <c r="AR161" s="536">
        <f>I161+AG161</f>
        <v>3377503</v>
      </c>
      <c r="AS161" s="492">
        <f>J161+W161</f>
        <v>2434371</v>
      </c>
      <c r="AT161" s="492">
        <f>K161+Z161</f>
        <v>6000</v>
      </c>
      <c r="AU161" s="486">
        <f>L161</f>
        <v>0</v>
      </c>
      <c r="AV161" s="492">
        <f>M161+AB161</f>
        <v>824845</v>
      </c>
      <c r="AW161" s="492">
        <f>N161+AC161</f>
        <v>48687</v>
      </c>
      <c r="AX161" s="492">
        <f>O161+AF161</f>
        <v>63600</v>
      </c>
      <c r="AY161" s="507">
        <f>P161+AQ161</f>
        <v>5.4597999999999995</v>
      </c>
      <c r="AZ161" s="507">
        <f>Q161+AO161</f>
        <v>4</v>
      </c>
      <c r="BA161" s="508">
        <f>R161+AP161</f>
        <v>1.4598</v>
      </c>
    </row>
    <row r="162" spans="1:53" ht="12.95" customHeight="1" x14ac:dyDescent="0.25">
      <c r="A162" s="307">
        <v>33</v>
      </c>
      <c r="B162" s="561">
        <v>5440</v>
      </c>
      <c r="C162" s="561">
        <v>600098559</v>
      </c>
      <c r="D162" s="83">
        <v>70998108</v>
      </c>
      <c r="E162" s="558" t="s">
        <v>821</v>
      </c>
      <c r="F162" s="557">
        <v>3141</v>
      </c>
      <c r="G162" s="559" t="s">
        <v>88</v>
      </c>
      <c r="H162" s="500" t="s">
        <v>82</v>
      </c>
      <c r="I162" s="501">
        <v>248482</v>
      </c>
      <c r="J162" s="502">
        <v>181633</v>
      </c>
      <c r="K162" s="502">
        <v>0</v>
      </c>
      <c r="L162" s="502">
        <v>0</v>
      </c>
      <c r="M162" s="417">
        <v>61392</v>
      </c>
      <c r="N162" s="417">
        <v>3633</v>
      </c>
      <c r="O162" s="502">
        <v>1824</v>
      </c>
      <c r="P162" s="503">
        <v>0.62</v>
      </c>
      <c r="Q162" s="418">
        <v>0</v>
      </c>
      <c r="R162" s="504">
        <v>0.62</v>
      </c>
      <c r="S162" s="505">
        <f t="shared" si="246"/>
        <v>0</v>
      </c>
      <c r="T162" s="492">
        <v>0</v>
      </c>
      <c r="U162" s="492">
        <v>-1744</v>
      </c>
      <c r="V162" s="492">
        <v>0</v>
      </c>
      <c r="W162" s="492">
        <f>SUM(S162:V162)</f>
        <v>-1744</v>
      </c>
      <c r="X162" s="492">
        <v>0</v>
      </c>
      <c r="Y162" s="492">
        <v>0</v>
      </c>
      <c r="Z162" s="492">
        <f>SUM(X162:Y162)</f>
        <v>0</v>
      </c>
      <c r="AA162" s="492">
        <f>W162+Z162</f>
        <v>-1744</v>
      </c>
      <c r="AB162" s="321">
        <f>ROUND((W162+X162)*33.8%,0)</f>
        <v>-589</v>
      </c>
      <c r="AC162" s="179">
        <f>ROUND(W162*2%,0)</f>
        <v>-35</v>
      </c>
      <c r="AD162" s="492">
        <v>0</v>
      </c>
      <c r="AE162" s="492">
        <v>0</v>
      </c>
      <c r="AF162" s="492">
        <f t="shared" si="220"/>
        <v>0</v>
      </c>
      <c r="AG162" s="492">
        <f t="shared" si="221"/>
        <v>-2368</v>
      </c>
      <c r="AH162" s="507">
        <v>0</v>
      </c>
      <c r="AI162" s="507">
        <v>0</v>
      </c>
      <c r="AJ162" s="507">
        <v>0</v>
      </c>
      <c r="AK162" s="507">
        <v>0</v>
      </c>
      <c r="AL162" s="507">
        <v>-0.01</v>
      </c>
      <c r="AM162" s="507">
        <v>0</v>
      </c>
      <c r="AN162" s="507">
        <v>0</v>
      </c>
      <c r="AO162" s="507">
        <f t="shared" si="247"/>
        <v>0</v>
      </c>
      <c r="AP162" s="507">
        <f t="shared" si="248"/>
        <v>-0.01</v>
      </c>
      <c r="AQ162" s="535">
        <f t="shared" si="224"/>
        <v>-0.01</v>
      </c>
      <c r="AR162" s="536">
        <f>I162+AG162</f>
        <v>246114</v>
      </c>
      <c r="AS162" s="492">
        <f>J162+W162</f>
        <v>179889</v>
      </c>
      <c r="AT162" s="492">
        <f>K162+Z162</f>
        <v>0</v>
      </c>
      <c r="AU162" s="486">
        <f>L162</f>
        <v>0</v>
      </c>
      <c r="AV162" s="492">
        <f>M162+AB162</f>
        <v>60803</v>
      </c>
      <c r="AW162" s="492">
        <f>N162+AC162</f>
        <v>3598</v>
      </c>
      <c r="AX162" s="492">
        <f>O162+AF162</f>
        <v>1824</v>
      </c>
      <c r="AY162" s="507">
        <f>P162+AQ162</f>
        <v>0.61</v>
      </c>
      <c r="AZ162" s="507">
        <f>Q162+AO162</f>
        <v>0</v>
      </c>
      <c r="BA162" s="508">
        <f>R162+AP162</f>
        <v>0.61</v>
      </c>
    </row>
    <row r="163" spans="1:53" ht="12.95" customHeight="1" x14ac:dyDescent="0.25">
      <c r="A163" s="309">
        <v>33</v>
      </c>
      <c r="B163" s="131">
        <v>5440</v>
      </c>
      <c r="C163" s="131">
        <v>600098559</v>
      </c>
      <c r="D163" s="131">
        <v>70998108</v>
      </c>
      <c r="E163" s="560" t="s">
        <v>822</v>
      </c>
      <c r="F163" s="128"/>
      <c r="G163" s="560"/>
      <c r="H163" s="377"/>
      <c r="I163" s="129">
        <v>3625985</v>
      </c>
      <c r="J163" s="240">
        <v>2616004</v>
      </c>
      <c r="K163" s="240">
        <v>6000</v>
      </c>
      <c r="L163" s="240">
        <v>0</v>
      </c>
      <c r="M163" s="240">
        <v>886237</v>
      </c>
      <c r="N163" s="240">
        <v>52320</v>
      </c>
      <c r="O163" s="240">
        <v>65424</v>
      </c>
      <c r="P163" s="384">
        <v>6.0797999999999996</v>
      </c>
      <c r="Q163" s="384">
        <v>4</v>
      </c>
      <c r="R163" s="400">
        <v>2.0798000000000001</v>
      </c>
      <c r="S163" s="240">
        <f t="shared" ref="S163:BA163" si="249">SUM(S161:S162)</f>
        <v>0</v>
      </c>
      <c r="T163" s="168">
        <f t="shared" si="249"/>
        <v>0</v>
      </c>
      <c r="U163" s="168">
        <f t="shared" si="249"/>
        <v>-1744</v>
      </c>
      <c r="V163" s="168">
        <f t="shared" si="249"/>
        <v>0</v>
      </c>
      <c r="W163" s="168">
        <f t="shared" si="249"/>
        <v>-1744</v>
      </c>
      <c r="X163" s="168">
        <f t="shared" si="249"/>
        <v>0</v>
      </c>
      <c r="Y163" s="168">
        <f t="shared" si="249"/>
        <v>0</v>
      </c>
      <c r="Z163" s="168">
        <f t="shared" si="249"/>
        <v>0</v>
      </c>
      <c r="AA163" s="168">
        <f t="shared" si="249"/>
        <v>-1744</v>
      </c>
      <c r="AB163" s="168">
        <f t="shared" si="249"/>
        <v>-589</v>
      </c>
      <c r="AC163" s="168">
        <f t="shared" si="249"/>
        <v>-35</v>
      </c>
      <c r="AD163" s="168">
        <f t="shared" si="249"/>
        <v>0</v>
      </c>
      <c r="AE163" s="168">
        <f t="shared" si="249"/>
        <v>0</v>
      </c>
      <c r="AF163" s="168">
        <f t="shared" si="249"/>
        <v>0</v>
      </c>
      <c r="AG163" s="168">
        <f t="shared" si="249"/>
        <v>-2368</v>
      </c>
      <c r="AH163" s="316">
        <f t="shared" si="249"/>
        <v>0</v>
      </c>
      <c r="AI163" s="316">
        <f t="shared" si="249"/>
        <v>0</v>
      </c>
      <c r="AJ163" s="316">
        <f t="shared" si="249"/>
        <v>0</v>
      </c>
      <c r="AK163" s="316">
        <f t="shared" ref="AK163:AL163" si="250">SUM(AK161:AK162)</f>
        <v>0</v>
      </c>
      <c r="AL163" s="316">
        <f t="shared" si="250"/>
        <v>-0.01</v>
      </c>
      <c r="AM163" s="316">
        <f t="shared" si="249"/>
        <v>0</v>
      </c>
      <c r="AN163" s="316">
        <f t="shared" si="249"/>
        <v>0</v>
      </c>
      <c r="AO163" s="316">
        <f t="shared" si="249"/>
        <v>0</v>
      </c>
      <c r="AP163" s="316">
        <f t="shared" si="249"/>
        <v>-0.01</v>
      </c>
      <c r="AQ163" s="393">
        <f t="shared" si="249"/>
        <v>-0.01</v>
      </c>
      <c r="AR163" s="129">
        <f t="shared" si="249"/>
        <v>3623617</v>
      </c>
      <c r="AS163" s="168">
        <f t="shared" si="249"/>
        <v>2614260</v>
      </c>
      <c r="AT163" s="168">
        <f t="shared" si="249"/>
        <v>6000</v>
      </c>
      <c r="AU163" s="168">
        <f t="shared" si="249"/>
        <v>0</v>
      </c>
      <c r="AV163" s="168">
        <f t="shared" si="249"/>
        <v>885648</v>
      </c>
      <c r="AW163" s="168">
        <f t="shared" si="249"/>
        <v>52285</v>
      </c>
      <c r="AX163" s="168">
        <f t="shared" si="249"/>
        <v>65424</v>
      </c>
      <c r="AY163" s="316">
        <f t="shared" si="249"/>
        <v>6.0697999999999999</v>
      </c>
      <c r="AZ163" s="316">
        <f t="shared" si="249"/>
        <v>4</v>
      </c>
      <c r="BA163" s="317">
        <f t="shared" si="249"/>
        <v>2.0697999999999999</v>
      </c>
    </row>
    <row r="164" spans="1:53" ht="12.95" customHeight="1" x14ac:dyDescent="0.25">
      <c r="A164" s="307">
        <v>34</v>
      </c>
      <c r="B164" s="557">
        <v>5441</v>
      </c>
      <c r="C164" s="557">
        <v>600099270</v>
      </c>
      <c r="D164" s="83">
        <v>856118</v>
      </c>
      <c r="E164" s="558" t="s">
        <v>823</v>
      </c>
      <c r="F164" s="557">
        <v>3113</v>
      </c>
      <c r="G164" s="558" t="s">
        <v>284</v>
      </c>
      <c r="H164" s="500" t="s">
        <v>86</v>
      </c>
      <c r="I164" s="501">
        <v>12456412</v>
      </c>
      <c r="J164" s="502">
        <v>8760184</v>
      </c>
      <c r="K164" s="502">
        <v>181064</v>
      </c>
      <c r="L164" s="502">
        <v>67814</v>
      </c>
      <c r="M164" s="417">
        <v>2985161</v>
      </c>
      <c r="N164" s="417">
        <v>175203</v>
      </c>
      <c r="O164" s="502">
        <v>354800</v>
      </c>
      <c r="P164" s="503">
        <v>17.438199999999998</v>
      </c>
      <c r="Q164" s="418">
        <v>12.693700000000002</v>
      </c>
      <c r="R164" s="504">
        <v>4.7444999999999995</v>
      </c>
      <c r="S164" s="505">
        <f t="shared" ref="S164:S168" si="251">X164*-1</f>
        <v>0</v>
      </c>
      <c r="T164" s="492">
        <v>0</v>
      </c>
      <c r="U164" s="492">
        <v>0</v>
      </c>
      <c r="V164" s="492">
        <v>0</v>
      </c>
      <c r="W164" s="492">
        <f>SUM(S164:V164)</f>
        <v>0</v>
      </c>
      <c r="X164" s="492">
        <v>0</v>
      </c>
      <c r="Y164" s="492">
        <v>0</v>
      </c>
      <c r="Z164" s="492">
        <f>SUM(X164:Y164)</f>
        <v>0</v>
      </c>
      <c r="AA164" s="492">
        <f>W164+Z164</f>
        <v>0</v>
      </c>
      <c r="AB164" s="321">
        <f>ROUND((W164+X164)*33.8%,0)</f>
        <v>0</v>
      </c>
      <c r="AC164" s="179">
        <f>ROUND(W164*2%,0)</f>
        <v>0</v>
      </c>
      <c r="AD164" s="492">
        <v>0</v>
      </c>
      <c r="AE164" s="492">
        <v>0</v>
      </c>
      <c r="AF164" s="492">
        <f t="shared" si="220"/>
        <v>0</v>
      </c>
      <c r="AG164" s="492">
        <f t="shared" si="221"/>
        <v>0</v>
      </c>
      <c r="AH164" s="507">
        <v>0</v>
      </c>
      <c r="AI164" s="507">
        <v>0</v>
      </c>
      <c r="AJ164" s="507">
        <v>0</v>
      </c>
      <c r="AK164" s="507">
        <v>0</v>
      </c>
      <c r="AL164" s="507">
        <v>0</v>
      </c>
      <c r="AM164" s="507">
        <v>0</v>
      </c>
      <c r="AN164" s="507">
        <v>0</v>
      </c>
      <c r="AO164" s="507">
        <f t="shared" ref="AO164:AO168" si="252">AH164+AJ164+AK164+AM164</f>
        <v>0</v>
      </c>
      <c r="AP164" s="507">
        <f t="shared" ref="AP164:AP168" si="253">AI164+AL164+AN164</f>
        <v>0</v>
      </c>
      <c r="AQ164" s="535">
        <f t="shared" si="224"/>
        <v>0</v>
      </c>
      <c r="AR164" s="536">
        <f>I164+AG164</f>
        <v>12456412</v>
      </c>
      <c r="AS164" s="492">
        <f>J164+W164</f>
        <v>8760184</v>
      </c>
      <c r="AT164" s="492">
        <f>K164+Z164</f>
        <v>181064</v>
      </c>
      <c r="AU164" s="486">
        <f>L164</f>
        <v>67814</v>
      </c>
      <c r="AV164" s="492">
        <f t="shared" ref="AV164:AW168" si="254">M164+AB164</f>
        <v>2985161</v>
      </c>
      <c r="AW164" s="492">
        <f t="shared" si="254"/>
        <v>175203</v>
      </c>
      <c r="AX164" s="492">
        <f>O164+AF164</f>
        <v>354800</v>
      </c>
      <c r="AY164" s="507">
        <f>P164+AQ164</f>
        <v>17.438199999999998</v>
      </c>
      <c r="AZ164" s="507">
        <f t="shared" ref="AZ164:BA168" si="255">Q164+AO164</f>
        <v>12.693700000000002</v>
      </c>
      <c r="BA164" s="508">
        <f t="shared" si="255"/>
        <v>4.7444999999999995</v>
      </c>
    </row>
    <row r="165" spans="1:53" ht="12.95" customHeight="1" x14ac:dyDescent="0.25">
      <c r="A165" s="307">
        <v>34</v>
      </c>
      <c r="B165" s="557">
        <v>5441</v>
      </c>
      <c r="C165" s="557">
        <v>600099270</v>
      </c>
      <c r="D165" s="83">
        <v>856118</v>
      </c>
      <c r="E165" s="558" t="s">
        <v>823</v>
      </c>
      <c r="F165" s="557">
        <v>3113</v>
      </c>
      <c r="G165" s="534" t="s">
        <v>91</v>
      </c>
      <c r="H165" s="500" t="s">
        <v>82</v>
      </c>
      <c r="I165" s="501">
        <v>694336</v>
      </c>
      <c r="J165" s="502">
        <v>511293</v>
      </c>
      <c r="K165" s="502">
        <v>0</v>
      </c>
      <c r="L165" s="502">
        <v>0</v>
      </c>
      <c r="M165" s="417">
        <v>172817</v>
      </c>
      <c r="N165" s="417">
        <v>10226</v>
      </c>
      <c r="O165" s="502">
        <v>0</v>
      </c>
      <c r="P165" s="503">
        <v>1.54</v>
      </c>
      <c r="Q165" s="418">
        <v>1.54</v>
      </c>
      <c r="R165" s="504">
        <v>0</v>
      </c>
      <c r="S165" s="505">
        <f t="shared" si="251"/>
        <v>0</v>
      </c>
      <c r="T165" s="492">
        <v>-19771</v>
      </c>
      <c r="U165" s="492">
        <v>0</v>
      </c>
      <c r="V165" s="492">
        <v>0</v>
      </c>
      <c r="W165" s="492">
        <f>SUM(S165:V165)</f>
        <v>-19771</v>
      </c>
      <c r="X165" s="492">
        <v>0</v>
      </c>
      <c r="Y165" s="492">
        <v>0</v>
      </c>
      <c r="Z165" s="492">
        <f>SUM(X165:Y165)</f>
        <v>0</v>
      </c>
      <c r="AA165" s="492">
        <f>W165+Z165</f>
        <v>-19771</v>
      </c>
      <c r="AB165" s="321">
        <f>ROUND((W165+X165)*33.8%,0)</f>
        <v>-6683</v>
      </c>
      <c r="AC165" s="179">
        <f>ROUND(W165*2%,0)</f>
        <v>-395</v>
      </c>
      <c r="AD165" s="492">
        <v>0</v>
      </c>
      <c r="AE165" s="492">
        <v>0</v>
      </c>
      <c r="AF165" s="492">
        <f t="shared" si="220"/>
        <v>0</v>
      </c>
      <c r="AG165" s="492">
        <f t="shared" si="221"/>
        <v>-26849</v>
      </c>
      <c r="AH165" s="507">
        <v>0</v>
      </c>
      <c r="AI165" s="507">
        <v>0</v>
      </c>
      <c r="AJ165" s="507">
        <v>-0.06</v>
      </c>
      <c r="AK165" s="507">
        <v>0</v>
      </c>
      <c r="AL165" s="507">
        <v>0</v>
      </c>
      <c r="AM165" s="507">
        <v>0</v>
      </c>
      <c r="AN165" s="507">
        <v>0</v>
      </c>
      <c r="AO165" s="507">
        <f t="shared" si="252"/>
        <v>-0.06</v>
      </c>
      <c r="AP165" s="507">
        <f t="shared" si="253"/>
        <v>0</v>
      </c>
      <c r="AQ165" s="535">
        <f t="shared" si="224"/>
        <v>-0.06</v>
      </c>
      <c r="AR165" s="536">
        <f>I165+AG165</f>
        <v>667487</v>
      </c>
      <c r="AS165" s="492">
        <f>J165+W165</f>
        <v>491522</v>
      </c>
      <c r="AT165" s="492">
        <f>K165+Z165</f>
        <v>0</v>
      </c>
      <c r="AU165" s="486">
        <f>L165</f>
        <v>0</v>
      </c>
      <c r="AV165" s="492">
        <f t="shared" si="254"/>
        <v>166134</v>
      </c>
      <c r="AW165" s="492">
        <f t="shared" si="254"/>
        <v>9831</v>
      </c>
      <c r="AX165" s="492">
        <f>O165+AF165</f>
        <v>0</v>
      </c>
      <c r="AY165" s="507">
        <f>P165+AQ165</f>
        <v>1.48</v>
      </c>
      <c r="AZ165" s="507">
        <f t="shared" si="255"/>
        <v>1.48</v>
      </c>
      <c r="BA165" s="508">
        <f t="shared" si="255"/>
        <v>0</v>
      </c>
    </row>
    <row r="166" spans="1:53" ht="12.95" customHeight="1" x14ac:dyDescent="0.25">
      <c r="A166" s="307">
        <v>34</v>
      </c>
      <c r="B166" s="561">
        <v>5441</v>
      </c>
      <c r="C166" s="561">
        <v>600099270</v>
      </c>
      <c r="D166" s="83">
        <v>856118</v>
      </c>
      <c r="E166" s="562" t="s">
        <v>823</v>
      </c>
      <c r="F166" s="557">
        <v>3141</v>
      </c>
      <c r="G166" s="559" t="s">
        <v>88</v>
      </c>
      <c r="H166" s="500" t="s">
        <v>82</v>
      </c>
      <c r="I166" s="501">
        <v>1455124</v>
      </c>
      <c r="J166" s="502">
        <v>1015132</v>
      </c>
      <c r="K166" s="502">
        <v>49625</v>
      </c>
      <c r="L166" s="502">
        <v>0</v>
      </c>
      <c r="M166" s="417">
        <v>359888</v>
      </c>
      <c r="N166" s="417">
        <v>20303</v>
      </c>
      <c r="O166" s="502">
        <v>10176</v>
      </c>
      <c r="P166" s="503">
        <v>3.62</v>
      </c>
      <c r="Q166" s="418">
        <v>0</v>
      </c>
      <c r="R166" s="504">
        <v>3.62</v>
      </c>
      <c r="S166" s="505">
        <f t="shared" si="251"/>
        <v>0</v>
      </c>
      <c r="T166" s="492">
        <v>0</v>
      </c>
      <c r="U166" s="492">
        <v>-24230</v>
      </c>
      <c r="V166" s="492">
        <v>0</v>
      </c>
      <c r="W166" s="492">
        <f>SUM(S166:V166)</f>
        <v>-24230</v>
      </c>
      <c r="X166" s="492">
        <v>0</v>
      </c>
      <c r="Y166" s="492">
        <v>0</v>
      </c>
      <c r="Z166" s="492">
        <f>SUM(X166:Y166)</f>
        <v>0</v>
      </c>
      <c r="AA166" s="492">
        <f>W166+Z166</f>
        <v>-24230</v>
      </c>
      <c r="AB166" s="321">
        <f>ROUND((W166+X166)*33.8%,0)</f>
        <v>-8190</v>
      </c>
      <c r="AC166" s="179">
        <f>ROUND(W166*2%,0)</f>
        <v>-485</v>
      </c>
      <c r="AD166" s="492">
        <v>0</v>
      </c>
      <c r="AE166" s="492">
        <v>0</v>
      </c>
      <c r="AF166" s="492">
        <f t="shared" si="220"/>
        <v>0</v>
      </c>
      <c r="AG166" s="492">
        <f t="shared" si="221"/>
        <v>-32905</v>
      </c>
      <c r="AH166" s="507">
        <v>0</v>
      </c>
      <c r="AI166" s="507">
        <v>0</v>
      </c>
      <c r="AJ166" s="507">
        <v>0</v>
      </c>
      <c r="AK166" s="507">
        <v>0</v>
      </c>
      <c r="AL166" s="507">
        <v>-0.09</v>
      </c>
      <c r="AM166" s="507">
        <v>0</v>
      </c>
      <c r="AN166" s="507">
        <v>0</v>
      </c>
      <c r="AO166" s="507">
        <f t="shared" si="252"/>
        <v>0</v>
      </c>
      <c r="AP166" s="507">
        <f t="shared" si="253"/>
        <v>-0.09</v>
      </c>
      <c r="AQ166" s="535">
        <f t="shared" si="224"/>
        <v>-0.09</v>
      </c>
      <c r="AR166" s="536">
        <f>I166+AG166</f>
        <v>1422219</v>
      </c>
      <c r="AS166" s="492">
        <f>J166+W166</f>
        <v>990902</v>
      </c>
      <c r="AT166" s="492">
        <f>K166+Z166</f>
        <v>49625</v>
      </c>
      <c r="AU166" s="486">
        <f>L166</f>
        <v>0</v>
      </c>
      <c r="AV166" s="492">
        <f t="shared" si="254"/>
        <v>351698</v>
      </c>
      <c r="AW166" s="492">
        <f t="shared" si="254"/>
        <v>19818</v>
      </c>
      <c r="AX166" s="492">
        <f>O166+AF166</f>
        <v>10176</v>
      </c>
      <c r="AY166" s="507">
        <f>P166+AQ166</f>
        <v>3.5300000000000002</v>
      </c>
      <c r="AZ166" s="507">
        <f t="shared" si="255"/>
        <v>0</v>
      </c>
      <c r="BA166" s="508">
        <f t="shared" si="255"/>
        <v>3.5300000000000002</v>
      </c>
    </row>
    <row r="167" spans="1:53" ht="12.95" customHeight="1" x14ac:dyDescent="0.25">
      <c r="A167" s="307">
        <v>34</v>
      </c>
      <c r="B167" s="557">
        <v>5441</v>
      </c>
      <c r="C167" s="557">
        <v>600099270</v>
      </c>
      <c r="D167" s="83">
        <v>856118</v>
      </c>
      <c r="E167" s="558" t="s">
        <v>823</v>
      </c>
      <c r="F167" s="557">
        <v>3143</v>
      </c>
      <c r="G167" s="534" t="s">
        <v>149</v>
      </c>
      <c r="H167" s="500" t="s">
        <v>86</v>
      </c>
      <c r="I167" s="501">
        <v>1026796</v>
      </c>
      <c r="J167" s="502">
        <v>753719</v>
      </c>
      <c r="K167" s="502">
        <v>2425</v>
      </c>
      <c r="L167" s="502">
        <v>0</v>
      </c>
      <c r="M167" s="417">
        <v>255577</v>
      </c>
      <c r="N167" s="417">
        <v>15075</v>
      </c>
      <c r="O167" s="502">
        <v>0</v>
      </c>
      <c r="P167" s="503">
        <v>1.6</v>
      </c>
      <c r="Q167" s="418">
        <v>1.6</v>
      </c>
      <c r="R167" s="504">
        <v>0</v>
      </c>
      <c r="S167" s="505">
        <f t="shared" si="251"/>
        <v>0</v>
      </c>
      <c r="T167" s="492">
        <v>0</v>
      </c>
      <c r="U167" s="492">
        <v>0</v>
      </c>
      <c r="V167" s="492">
        <v>0</v>
      </c>
      <c r="W167" s="492">
        <f>SUM(S167:V167)</f>
        <v>0</v>
      </c>
      <c r="X167" s="492">
        <v>0</v>
      </c>
      <c r="Y167" s="492">
        <v>0</v>
      </c>
      <c r="Z167" s="492">
        <f>SUM(X167:Y167)</f>
        <v>0</v>
      </c>
      <c r="AA167" s="492">
        <f>W167+Z167</f>
        <v>0</v>
      </c>
      <c r="AB167" s="321">
        <f>ROUND((W167+X167)*33.8%,0)</f>
        <v>0</v>
      </c>
      <c r="AC167" s="179">
        <f>ROUND(W167*2%,0)</f>
        <v>0</v>
      </c>
      <c r="AD167" s="492">
        <v>0</v>
      </c>
      <c r="AE167" s="492">
        <v>0</v>
      </c>
      <c r="AF167" s="492">
        <f t="shared" si="220"/>
        <v>0</v>
      </c>
      <c r="AG167" s="492">
        <f t="shared" si="221"/>
        <v>0</v>
      </c>
      <c r="AH167" s="507">
        <v>0</v>
      </c>
      <c r="AI167" s="507">
        <v>0</v>
      </c>
      <c r="AJ167" s="507">
        <v>0</v>
      </c>
      <c r="AK167" s="507">
        <v>0</v>
      </c>
      <c r="AL167" s="507">
        <v>0</v>
      </c>
      <c r="AM167" s="507">
        <v>0</v>
      </c>
      <c r="AN167" s="507">
        <v>0</v>
      </c>
      <c r="AO167" s="507">
        <f t="shared" si="252"/>
        <v>0</v>
      </c>
      <c r="AP167" s="507">
        <f t="shared" si="253"/>
        <v>0</v>
      </c>
      <c r="AQ167" s="535">
        <f t="shared" si="224"/>
        <v>0</v>
      </c>
      <c r="AR167" s="536">
        <f>I167+AG167</f>
        <v>1026796</v>
      </c>
      <c r="AS167" s="492">
        <f>J167+W167</f>
        <v>753719</v>
      </c>
      <c r="AT167" s="492">
        <f>K167+Z167</f>
        <v>2425</v>
      </c>
      <c r="AU167" s="486">
        <f>L167</f>
        <v>0</v>
      </c>
      <c r="AV167" s="492">
        <f t="shared" si="254"/>
        <v>255577</v>
      </c>
      <c r="AW167" s="492">
        <f t="shared" si="254"/>
        <v>15075</v>
      </c>
      <c r="AX167" s="492">
        <f>O167+AF167</f>
        <v>0</v>
      </c>
      <c r="AY167" s="507">
        <f>P167+AQ167</f>
        <v>1.6</v>
      </c>
      <c r="AZ167" s="507">
        <f t="shared" si="255"/>
        <v>1.6</v>
      </c>
      <c r="BA167" s="508">
        <f t="shared" si="255"/>
        <v>0</v>
      </c>
    </row>
    <row r="168" spans="1:53" ht="12.95" customHeight="1" x14ac:dyDescent="0.25">
      <c r="A168" s="307">
        <v>34</v>
      </c>
      <c r="B168" s="557">
        <v>5441</v>
      </c>
      <c r="C168" s="557">
        <v>600099270</v>
      </c>
      <c r="D168" s="83">
        <v>856118</v>
      </c>
      <c r="E168" s="558" t="s">
        <v>823</v>
      </c>
      <c r="F168" s="557">
        <v>3143</v>
      </c>
      <c r="G168" s="534" t="s">
        <v>150</v>
      </c>
      <c r="H168" s="500" t="s">
        <v>82</v>
      </c>
      <c r="I168" s="501">
        <v>35111</v>
      </c>
      <c r="J168" s="502">
        <v>24750</v>
      </c>
      <c r="K168" s="502">
        <v>0</v>
      </c>
      <c r="L168" s="502">
        <v>0</v>
      </c>
      <c r="M168" s="417">
        <v>8366</v>
      </c>
      <c r="N168" s="417">
        <v>495</v>
      </c>
      <c r="O168" s="502">
        <v>1500</v>
      </c>
      <c r="P168" s="503">
        <v>0.1</v>
      </c>
      <c r="Q168" s="418">
        <v>0</v>
      </c>
      <c r="R168" s="504">
        <v>0.1</v>
      </c>
      <c r="S168" s="505">
        <f t="shared" si="251"/>
        <v>0</v>
      </c>
      <c r="T168" s="492">
        <v>0</v>
      </c>
      <c r="U168" s="492">
        <v>0</v>
      </c>
      <c r="V168" s="492">
        <v>0</v>
      </c>
      <c r="W168" s="492">
        <f>SUM(S168:V168)</f>
        <v>0</v>
      </c>
      <c r="X168" s="492">
        <v>0</v>
      </c>
      <c r="Y168" s="492">
        <v>0</v>
      </c>
      <c r="Z168" s="492">
        <f>SUM(X168:Y168)</f>
        <v>0</v>
      </c>
      <c r="AA168" s="492">
        <f>W168+Z168</f>
        <v>0</v>
      </c>
      <c r="AB168" s="321">
        <f>ROUND((W168+X168)*33.8%,0)</f>
        <v>0</v>
      </c>
      <c r="AC168" s="179">
        <f>ROUND(W168*2%,0)</f>
        <v>0</v>
      </c>
      <c r="AD168" s="492">
        <v>0</v>
      </c>
      <c r="AE168" s="492">
        <v>0</v>
      </c>
      <c r="AF168" s="492">
        <f t="shared" si="220"/>
        <v>0</v>
      </c>
      <c r="AG168" s="492">
        <f t="shared" si="221"/>
        <v>0</v>
      </c>
      <c r="AH168" s="507">
        <v>0</v>
      </c>
      <c r="AI168" s="507">
        <v>0</v>
      </c>
      <c r="AJ168" s="507">
        <v>0</v>
      </c>
      <c r="AK168" s="507">
        <v>0</v>
      </c>
      <c r="AL168" s="507">
        <v>0</v>
      </c>
      <c r="AM168" s="507">
        <v>0</v>
      </c>
      <c r="AN168" s="507">
        <v>0</v>
      </c>
      <c r="AO168" s="507">
        <f t="shared" si="252"/>
        <v>0</v>
      </c>
      <c r="AP168" s="507">
        <f t="shared" si="253"/>
        <v>0</v>
      </c>
      <c r="AQ168" s="535">
        <f t="shared" si="224"/>
        <v>0</v>
      </c>
      <c r="AR168" s="536">
        <f>I168+AG168</f>
        <v>35111</v>
      </c>
      <c r="AS168" s="492">
        <f>J168+W168</f>
        <v>24750</v>
      </c>
      <c r="AT168" s="492">
        <f>K168+Z168</f>
        <v>0</v>
      </c>
      <c r="AU168" s="486">
        <f>L168</f>
        <v>0</v>
      </c>
      <c r="AV168" s="492">
        <f t="shared" si="254"/>
        <v>8366</v>
      </c>
      <c r="AW168" s="492">
        <f t="shared" si="254"/>
        <v>495</v>
      </c>
      <c r="AX168" s="492">
        <f>O168+AF168</f>
        <v>1500</v>
      </c>
      <c r="AY168" s="507">
        <f>P168+AQ168</f>
        <v>0.1</v>
      </c>
      <c r="AZ168" s="507">
        <f t="shared" si="255"/>
        <v>0</v>
      </c>
      <c r="BA168" s="508">
        <f t="shared" si="255"/>
        <v>0.1</v>
      </c>
    </row>
    <row r="169" spans="1:53" ht="12.95" customHeight="1" x14ac:dyDescent="0.25">
      <c r="A169" s="309">
        <v>34</v>
      </c>
      <c r="B169" s="128">
        <v>5441</v>
      </c>
      <c r="C169" s="128">
        <v>600099270</v>
      </c>
      <c r="D169" s="128">
        <v>856118</v>
      </c>
      <c r="E169" s="560" t="s">
        <v>824</v>
      </c>
      <c r="F169" s="128"/>
      <c r="G169" s="560"/>
      <c r="H169" s="377"/>
      <c r="I169" s="133">
        <v>15667779</v>
      </c>
      <c r="J169" s="241">
        <v>11065078</v>
      </c>
      <c r="K169" s="241">
        <v>233114</v>
      </c>
      <c r="L169" s="241">
        <v>67814</v>
      </c>
      <c r="M169" s="241">
        <v>3781809</v>
      </c>
      <c r="N169" s="241">
        <v>221302</v>
      </c>
      <c r="O169" s="241">
        <v>366476</v>
      </c>
      <c r="P169" s="386">
        <v>24.298200000000001</v>
      </c>
      <c r="Q169" s="386">
        <v>15.833700000000002</v>
      </c>
      <c r="R169" s="402">
        <v>8.4644999999999992</v>
      </c>
      <c r="S169" s="241">
        <f t="shared" ref="S169:BA169" si="256">SUM(S164:S168)</f>
        <v>0</v>
      </c>
      <c r="T169" s="169">
        <f t="shared" si="256"/>
        <v>-19771</v>
      </c>
      <c r="U169" s="169">
        <f t="shared" si="256"/>
        <v>-24230</v>
      </c>
      <c r="V169" s="169">
        <f t="shared" si="256"/>
        <v>0</v>
      </c>
      <c r="W169" s="169">
        <f t="shared" si="256"/>
        <v>-44001</v>
      </c>
      <c r="X169" s="169">
        <f t="shared" si="256"/>
        <v>0</v>
      </c>
      <c r="Y169" s="169">
        <f t="shared" si="256"/>
        <v>0</v>
      </c>
      <c r="Z169" s="169">
        <f t="shared" si="256"/>
        <v>0</v>
      </c>
      <c r="AA169" s="169">
        <f t="shared" si="256"/>
        <v>-44001</v>
      </c>
      <c r="AB169" s="169">
        <f t="shared" si="256"/>
        <v>-14873</v>
      </c>
      <c r="AC169" s="169">
        <f t="shared" si="256"/>
        <v>-880</v>
      </c>
      <c r="AD169" s="169">
        <f t="shared" si="256"/>
        <v>0</v>
      </c>
      <c r="AE169" s="169">
        <f t="shared" si="256"/>
        <v>0</v>
      </c>
      <c r="AF169" s="169">
        <f t="shared" si="256"/>
        <v>0</v>
      </c>
      <c r="AG169" s="169">
        <f t="shared" si="256"/>
        <v>-59754</v>
      </c>
      <c r="AH169" s="318">
        <f t="shared" si="256"/>
        <v>0</v>
      </c>
      <c r="AI169" s="318">
        <f t="shared" si="256"/>
        <v>0</v>
      </c>
      <c r="AJ169" s="318">
        <f t="shared" si="256"/>
        <v>-0.06</v>
      </c>
      <c r="AK169" s="318">
        <f t="shared" ref="AK169:AL169" si="257">SUM(AK164:AK168)</f>
        <v>0</v>
      </c>
      <c r="AL169" s="318">
        <f t="shared" si="257"/>
        <v>-0.09</v>
      </c>
      <c r="AM169" s="318">
        <f t="shared" si="256"/>
        <v>0</v>
      </c>
      <c r="AN169" s="318">
        <f t="shared" si="256"/>
        <v>0</v>
      </c>
      <c r="AO169" s="318">
        <f t="shared" si="256"/>
        <v>-0.06</v>
      </c>
      <c r="AP169" s="318">
        <f t="shared" si="256"/>
        <v>-0.09</v>
      </c>
      <c r="AQ169" s="395">
        <f t="shared" si="256"/>
        <v>-0.15</v>
      </c>
      <c r="AR169" s="133">
        <f t="shared" si="256"/>
        <v>15608025</v>
      </c>
      <c r="AS169" s="169">
        <f t="shared" si="256"/>
        <v>11021077</v>
      </c>
      <c r="AT169" s="169">
        <f t="shared" si="256"/>
        <v>233114</v>
      </c>
      <c r="AU169" s="169">
        <f t="shared" si="256"/>
        <v>67814</v>
      </c>
      <c r="AV169" s="169">
        <f t="shared" si="256"/>
        <v>3766936</v>
      </c>
      <c r="AW169" s="169">
        <f t="shared" si="256"/>
        <v>220422</v>
      </c>
      <c r="AX169" s="169">
        <f t="shared" si="256"/>
        <v>366476</v>
      </c>
      <c r="AY169" s="318">
        <f t="shared" si="256"/>
        <v>24.148200000000003</v>
      </c>
      <c r="AZ169" s="318">
        <f t="shared" si="256"/>
        <v>15.773700000000002</v>
      </c>
      <c r="BA169" s="319">
        <f t="shared" si="256"/>
        <v>8.3744999999999994</v>
      </c>
    </row>
    <row r="170" spans="1:53" ht="12.95" customHeight="1" x14ac:dyDescent="0.25">
      <c r="A170" s="307">
        <v>35</v>
      </c>
      <c r="B170" s="561">
        <v>2306</v>
      </c>
      <c r="C170" s="561">
        <v>650025873</v>
      </c>
      <c r="D170" s="83">
        <v>70695946</v>
      </c>
      <c r="E170" s="558" t="s">
        <v>825</v>
      </c>
      <c r="F170" s="557">
        <v>3111</v>
      </c>
      <c r="G170" s="559" t="s">
        <v>586</v>
      </c>
      <c r="H170" s="500" t="s">
        <v>86</v>
      </c>
      <c r="I170" s="501">
        <v>2203565</v>
      </c>
      <c r="J170" s="502">
        <v>1602036</v>
      </c>
      <c r="K170" s="502">
        <v>0</v>
      </c>
      <c r="L170" s="502">
        <v>0</v>
      </c>
      <c r="M170" s="417">
        <v>541488</v>
      </c>
      <c r="N170" s="417">
        <v>32041</v>
      </c>
      <c r="O170" s="502">
        <v>28000</v>
      </c>
      <c r="P170" s="503">
        <v>3.9218000000000002</v>
      </c>
      <c r="Q170" s="418">
        <v>3</v>
      </c>
      <c r="R170" s="504">
        <v>0.92179999999999995</v>
      </c>
      <c r="S170" s="505">
        <f t="shared" ref="S170:S175" si="258">X170*-1</f>
        <v>0</v>
      </c>
      <c r="T170" s="492">
        <v>0</v>
      </c>
      <c r="U170" s="492">
        <v>0</v>
      </c>
      <c r="V170" s="492">
        <v>0</v>
      </c>
      <c r="W170" s="492">
        <f t="shared" ref="W170:W175" si="259">SUM(S170:V170)</f>
        <v>0</v>
      </c>
      <c r="X170" s="492">
        <v>0</v>
      </c>
      <c r="Y170" s="492">
        <v>0</v>
      </c>
      <c r="Z170" s="492">
        <f t="shared" ref="Z170:Z175" si="260">SUM(X170:Y170)</f>
        <v>0</v>
      </c>
      <c r="AA170" s="492">
        <f t="shared" ref="AA170:AA175" si="261">W170+Z170</f>
        <v>0</v>
      </c>
      <c r="AB170" s="321">
        <f t="shared" ref="AB170:AB175" si="262">ROUND((W170+X170)*33.8%,0)</f>
        <v>0</v>
      </c>
      <c r="AC170" s="179">
        <f t="shared" ref="AC170:AC175" si="263">ROUND(W170*2%,0)</f>
        <v>0</v>
      </c>
      <c r="AD170" s="492">
        <v>0</v>
      </c>
      <c r="AE170" s="492">
        <v>0</v>
      </c>
      <c r="AF170" s="492">
        <f t="shared" si="220"/>
        <v>0</v>
      </c>
      <c r="AG170" s="492">
        <f t="shared" si="221"/>
        <v>0</v>
      </c>
      <c r="AH170" s="507">
        <v>0</v>
      </c>
      <c r="AI170" s="507">
        <v>0</v>
      </c>
      <c r="AJ170" s="507">
        <v>0</v>
      </c>
      <c r="AK170" s="507">
        <v>0</v>
      </c>
      <c r="AL170" s="507">
        <v>0</v>
      </c>
      <c r="AM170" s="507">
        <v>0</v>
      </c>
      <c r="AN170" s="507">
        <v>0</v>
      </c>
      <c r="AO170" s="507">
        <f t="shared" ref="AO170:AO175" si="264">AH170+AJ170+AK170+AM170</f>
        <v>0</v>
      </c>
      <c r="AP170" s="507">
        <f t="shared" ref="AP170:AP175" si="265">AI170+AL170+AN170</f>
        <v>0</v>
      </c>
      <c r="AQ170" s="535">
        <f t="shared" si="224"/>
        <v>0</v>
      </c>
      <c r="AR170" s="536">
        <f t="shared" ref="AR170:AR175" si="266">I170+AG170</f>
        <v>2203565</v>
      </c>
      <c r="AS170" s="492">
        <f t="shared" ref="AS170:AS175" si="267">J170+W170</f>
        <v>1602036</v>
      </c>
      <c r="AT170" s="492">
        <f t="shared" ref="AT170:AT175" si="268">K170+Z170</f>
        <v>0</v>
      </c>
      <c r="AU170" s="486">
        <f t="shared" ref="AU170:AU175" si="269">L170</f>
        <v>0</v>
      </c>
      <c r="AV170" s="492">
        <f t="shared" ref="AV170:AW175" si="270">M170+AB170</f>
        <v>541488</v>
      </c>
      <c r="AW170" s="492">
        <f t="shared" si="270"/>
        <v>32041</v>
      </c>
      <c r="AX170" s="492">
        <f t="shared" ref="AX170:AX175" si="271">O170+AF170</f>
        <v>28000</v>
      </c>
      <c r="AY170" s="507">
        <f t="shared" ref="AY170:AY175" si="272">P170+AQ170</f>
        <v>3.9218000000000002</v>
      </c>
      <c r="AZ170" s="507">
        <f t="shared" ref="AZ170:BA175" si="273">Q170+AO170</f>
        <v>3</v>
      </c>
      <c r="BA170" s="508">
        <f t="shared" si="273"/>
        <v>0.92179999999999995</v>
      </c>
    </row>
    <row r="171" spans="1:53" ht="12.95" customHeight="1" x14ac:dyDescent="0.25">
      <c r="A171" s="307">
        <v>35</v>
      </c>
      <c r="B171" s="561">
        <v>2306</v>
      </c>
      <c r="C171" s="561">
        <v>650025873</v>
      </c>
      <c r="D171" s="83">
        <v>70695946</v>
      </c>
      <c r="E171" s="562" t="s">
        <v>825</v>
      </c>
      <c r="F171" s="561">
        <v>3117</v>
      </c>
      <c r="G171" s="558" t="s">
        <v>284</v>
      </c>
      <c r="H171" s="500" t="s">
        <v>86</v>
      </c>
      <c r="I171" s="501">
        <v>3189844</v>
      </c>
      <c r="J171" s="502">
        <v>2279384</v>
      </c>
      <c r="K171" s="502">
        <v>4440</v>
      </c>
      <c r="L171" s="502">
        <v>4440</v>
      </c>
      <c r="M171" s="417">
        <v>770432</v>
      </c>
      <c r="N171" s="417">
        <v>45588</v>
      </c>
      <c r="O171" s="502">
        <v>90000</v>
      </c>
      <c r="P171" s="503">
        <v>4.6417000000000002</v>
      </c>
      <c r="Q171" s="418">
        <v>2.8182</v>
      </c>
      <c r="R171" s="504">
        <v>1.8234999999999999</v>
      </c>
      <c r="S171" s="505">
        <f t="shared" si="258"/>
        <v>0</v>
      </c>
      <c r="T171" s="492">
        <v>0</v>
      </c>
      <c r="U171" s="492">
        <v>0</v>
      </c>
      <c r="V171" s="492">
        <v>0</v>
      </c>
      <c r="W171" s="492">
        <f t="shared" si="259"/>
        <v>0</v>
      </c>
      <c r="X171" s="492">
        <v>0</v>
      </c>
      <c r="Y171" s="492">
        <v>0</v>
      </c>
      <c r="Z171" s="492">
        <f t="shared" si="260"/>
        <v>0</v>
      </c>
      <c r="AA171" s="492">
        <f t="shared" si="261"/>
        <v>0</v>
      </c>
      <c r="AB171" s="321">
        <f t="shared" si="262"/>
        <v>0</v>
      </c>
      <c r="AC171" s="179">
        <f t="shared" si="263"/>
        <v>0</v>
      </c>
      <c r="AD171" s="492">
        <v>0</v>
      </c>
      <c r="AE171" s="492">
        <v>0</v>
      </c>
      <c r="AF171" s="492">
        <f t="shared" si="220"/>
        <v>0</v>
      </c>
      <c r="AG171" s="492">
        <f t="shared" si="221"/>
        <v>0</v>
      </c>
      <c r="AH171" s="507">
        <v>0</v>
      </c>
      <c r="AI171" s="507">
        <v>0</v>
      </c>
      <c r="AJ171" s="507">
        <v>0</v>
      </c>
      <c r="AK171" s="507">
        <v>0</v>
      </c>
      <c r="AL171" s="507">
        <v>0</v>
      </c>
      <c r="AM171" s="507">
        <v>0</v>
      </c>
      <c r="AN171" s="507">
        <v>0</v>
      </c>
      <c r="AO171" s="507">
        <f t="shared" si="264"/>
        <v>0</v>
      </c>
      <c r="AP171" s="507">
        <f t="shared" si="265"/>
        <v>0</v>
      </c>
      <c r="AQ171" s="535">
        <f t="shared" si="224"/>
        <v>0</v>
      </c>
      <c r="AR171" s="536">
        <f t="shared" si="266"/>
        <v>3189844</v>
      </c>
      <c r="AS171" s="492">
        <f t="shared" si="267"/>
        <v>2279384</v>
      </c>
      <c r="AT171" s="492">
        <f t="shared" si="268"/>
        <v>4440</v>
      </c>
      <c r="AU171" s="486">
        <f t="shared" si="269"/>
        <v>4440</v>
      </c>
      <c r="AV171" s="492">
        <f t="shared" si="270"/>
        <v>770432</v>
      </c>
      <c r="AW171" s="492">
        <f t="shared" si="270"/>
        <v>45588</v>
      </c>
      <c r="AX171" s="492">
        <f t="shared" si="271"/>
        <v>90000</v>
      </c>
      <c r="AY171" s="507">
        <f t="shared" si="272"/>
        <v>4.6417000000000002</v>
      </c>
      <c r="AZ171" s="507">
        <f t="shared" si="273"/>
        <v>2.8182</v>
      </c>
      <c r="BA171" s="508">
        <f t="shared" si="273"/>
        <v>1.8234999999999999</v>
      </c>
    </row>
    <row r="172" spans="1:53" ht="12.95" customHeight="1" x14ac:dyDescent="0.25">
      <c r="A172" s="307">
        <v>35</v>
      </c>
      <c r="B172" s="557">
        <v>2306</v>
      </c>
      <c r="C172" s="557">
        <v>650025873</v>
      </c>
      <c r="D172" s="83">
        <v>70695946</v>
      </c>
      <c r="E172" s="562" t="s">
        <v>825</v>
      </c>
      <c r="F172" s="561">
        <v>3117</v>
      </c>
      <c r="G172" s="534" t="s">
        <v>91</v>
      </c>
      <c r="H172" s="500" t="s">
        <v>82</v>
      </c>
      <c r="I172" s="501">
        <v>2567</v>
      </c>
      <c r="J172" s="502">
        <v>1890</v>
      </c>
      <c r="K172" s="502">
        <v>0</v>
      </c>
      <c r="L172" s="502">
        <v>0</v>
      </c>
      <c r="M172" s="417">
        <v>639</v>
      </c>
      <c r="N172" s="417">
        <v>38</v>
      </c>
      <c r="O172" s="502">
        <v>0</v>
      </c>
      <c r="P172" s="503">
        <v>0</v>
      </c>
      <c r="Q172" s="418">
        <v>0</v>
      </c>
      <c r="R172" s="504">
        <v>0</v>
      </c>
      <c r="S172" s="505">
        <f t="shared" si="258"/>
        <v>0</v>
      </c>
      <c r="T172" s="492">
        <v>0</v>
      </c>
      <c r="U172" s="492">
        <v>0</v>
      </c>
      <c r="V172" s="492">
        <v>0</v>
      </c>
      <c r="W172" s="492">
        <f t="shared" si="259"/>
        <v>0</v>
      </c>
      <c r="X172" s="492">
        <v>0</v>
      </c>
      <c r="Y172" s="492">
        <v>0</v>
      </c>
      <c r="Z172" s="492">
        <f t="shared" si="260"/>
        <v>0</v>
      </c>
      <c r="AA172" s="492">
        <f t="shared" si="261"/>
        <v>0</v>
      </c>
      <c r="AB172" s="321">
        <f t="shared" si="262"/>
        <v>0</v>
      </c>
      <c r="AC172" s="179">
        <f t="shared" si="263"/>
        <v>0</v>
      </c>
      <c r="AD172" s="492">
        <v>0</v>
      </c>
      <c r="AE172" s="492">
        <v>0</v>
      </c>
      <c r="AF172" s="492">
        <f t="shared" si="220"/>
        <v>0</v>
      </c>
      <c r="AG172" s="492">
        <f t="shared" si="221"/>
        <v>0</v>
      </c>
      <c r="AH172" s="507">
        <v>0</v>
      </c>
      <c r="AI172" s="507">
        <v>0</v>
      </c>
      <c r="AJ172" s="507">
        <v>0</v>
      </c>
      <c r="AK172" s="507">
        <v>0</v>
      </c>
      <c r="AL172" s="507">
        <v>0</v>
      </c>
      <c r="AM172" s="507">
        <v>0</v>
      </c>
      <c r="AN172" s="507">
        <v>0</v>
      </c>
      <c r="AO172" s="507">
        <f t="shared" si="264"/>
        <v>0</v>
      </c>
      <c r="AP172" s="507">
        <f t="shared" si="265"/>
        <v>0</v>
      </c>
      <c r="AQ172" s="535">
        <f t="shared" si="224"/>
        <v>0</v>
      </c>
      <c r="AR172" s="536">
        <f t="shared" si="266"/>
        <v>2567</v>
      </c>
      <c r="AS172" s="492">
        <f t="shared" si="267"/>
        <v>1890</v>
      </c>
      <c r="AT172" s="492">
        <f t="shared" si="268"/>
        <v>0</v>
      </c>
      <c r="AU172" s="486">
        <f t="shared" si="269"/>
        <v>0</v>
      </c>
      <c r="AV172" s="492">
        <f t="shared" si="270"/>
        <v>639</v>
      </c>
      <c r="AW172" s="492">
        <f t="shared" si="270"/>
        <v>38</v>
      </c>
      <c r="AX172" s="492">
        <f t="shared" si="271"/>
        <v>0</v>
      </c>
      <c r="AY172" s="507">
        <f t="shared" si="272"/>
        <v>0</v>
      </c>
      <c r="AZ172" s="507">
        <f t="shared" si="273"/>
        <v>0</v>
      </c>
      <c r="BA172" s="508">
        <f t="shared" si="273"/>
        <v>0</v>
      </c>
    </row>
    <row r="173" spans="1:53" ht="12.95" customHeight="1" x14ac:dyDescent="0.25">
      <c r="A173" s="307">
        <v>35</v>
      </c>
      <c r="B173" s="557">
        <v>2306</v>
      </c>
      <c r="C173" s="557">
        <v>650025873</v>
      </c>
      <c r="D173" s="83">
        <v>70695946</v>
      </c>
      <c r="E173" s="556" t="s">
        <v>825</v>
      </c>
      <c r="F173" s="567">
        <v>3141</v>
      </c>
      <c r="G173" s="559" t="s">
        <v>88</v>
      </c>
      <c r="H173" s="500" t="s">
        <v>82</v>
      </c>
      <c r="I173" s="501">
        <v>882197</v>
      </c>
      <c r="J173" s="502">
        <v>646640</v>
      </c>
      <c r="K173" s="502">
        <v>0</v>
      </c>
      <c r="L173" s="502">
        <v>0</v>
      </c>
      <c r="M173" s="417">
        <v>218564</v>
      </c>
      <c r="N173" s="417">
        <v>12933</v>
      </c>
      <c r="O173" s="502">
        <v>4060</v>
      </c>
      <c r="P173" s="503">
        <v>2.2000000000000002</v>
      </c>
      <c r="Q173" s="418">
        <v>0</v>
      </c>
      <c r="R173" s="504">
        <v>2.2000000000000002</v>
      </c>
      <c r="S173" s="505">
        <f t="shared" si="258"/>
        <v>0</v>
      </c>
      <c r="T173" s="492">
        <v>0</v>
      </c>
      <c r="U173" s="492">
        <v>0</v>
      </c>
      <c r="V173" s="492">
        <v>0</v>
      </c>
      <c r="W173" s="492">
        <f t="shared" si="259"/>
        <v>0</v>
      </c>
      <c r="X173" s="492">
        <v>0</v>
      </c>
      <c r="Y173" s="492">
        <v>0</v>
      </c>
      <c r="Z173" s="492">
        <f t="shared" si="260"/>
        <v>0</v>
      </c>
      <c r="AA173" s="492">
        <f t="shared" si="261"/>
        <v>0</v>
      </c>
      <c r="AB173" s="321">
        <f t="shared" si="262"/>
        <v>0</v>
      </c>
      <c r="AC173" s="179">
        <f t="shared" si="263"/>
        <v>0</v>
      </c>
      <c r="AD173" s="492">
        <v>0</v>
      </c>
      <c r="AE173" s="492">
        <v>0</v>
      </c>
      <c r="AF173" s="492">
        <f t="shared" si="220"/>
        <v>0</v>
      </c>
      <c r="AG173" s="492">
        <f t="shared" si="221"/>
        <v>0</v>
      </c>
      <c r="AH173" s="507">
        <v>0</v>
      </c>
      <c r="AI173" s="507">
        <v>0</v>
      </c>
      <c r="AJ173" s="507">
        <v>0</v>
      </c>
      <c r="AK173" s="507">
        <v>0</v>
      </c>
      <c r="AL173" s="507">
        <v>0</v>
      </c>
      <c r="AM173" s="507">
        <v>0</v>
      </c>
      <c r="AN173" s="507">
        <v>0</v>
      </c>
      <c r="AO173" s="507">
        <f t="shared" si="264"/>
        <v>0</v>
      </c>
      <c r="AP173" s="507">
        <f t="shared" si="265"/>
        <v>0</v>
      </c>
      <c r="AQ173" s="535">
        <f t="shared" si="224"/>
        <v>0</v>
      </c>
      <c r="AR173" s="536">
        <f t="shared" si="266"/>
        <v>882197</v>
      </c>
      <c r="AS173" s="492">
        <f t="shared" si="267"/>
        <v>646640</v>
      </c>
      <c r="AT173" s="492">
        <f t="shared" si="268"/>
        <v>0</v>
      </c>
      <c r="AU173" s="486">
        <f t="shared" si="269"/>
        <v>0</v>
      </c>
      <c r="AV173" s="492">
        <f t="shared" si="270"/>
        <v>218564</v>
      </c>
      <c r="AW173" s="492">
        <f t="shared" si="270"/>
        <v>12933</v>
      </c>
      <c r="AX173" s="492">
        <f t="shared" si="271"/>
        <v>4060</v>
      </c>
      <c r="AY173" s="507">
        <f t="shared" si="272"/>
        <v>2.2000000000000002</v>
      </c>
      <c r="AZ173" s="507">
        <f t="shared" si="273"/>
        <v>0</v>
      </c>
      <c r="BA173" s="508">
        <f t="shared" si="273"/>
        <v>2.2000000000000002</v>
      </c>
    </row>
    <row r="174" spans="1:53" ht="12.95" customHeight="1" x14ac:dyDescent="0.25">
      <c r="A174" s="307">
        <v>35</v>
      </c>
      <c r="B174" s="557">
        <v>2306</v>
      </c>
      <c r="C174" s="557">
        <v>650025873</v>
      </c>
      <c r="D174" s="83">
        <v>70695946</v>
      </c>
      <c r="E174" s="562" t="s">
        <v>825</v>
      </c>
      <c r="F174" s="557">
        <v>3143</v>
      </c>
      <c r="G174" s="534" t="s">
        <v>149</v>
      </c>
      <c r="H174" s="500" t="s">
        <v>86</v>
      </c>
      <c r="I174" s="501">
        <v>479330</v>
      </c>
      <c r="J174" s="502">
        <v>352968</v>
      </c>
      <c r="K174" s="502">
        <v>0</v>
      </c>
      <c r="L174" s="502">
        <v>0</v>
      </c>
      <c r="M174" s="417">
        <v>119303</v>
      </c>
      <c r="N174" s="417">
        <v>7059</v>
      </c>
      <c r="O174" s="502">
        <v>0</v>
      </c>
      <c r="P174" s="503">
        <v>0.83309999999999995</v>
      </c>
      <c r="Q174" s="418">
        <v>0.83309999999999995</v>
      </c>
      <c r="R174" s="504">
        <v>0</v>
      </c>
      <c r="S174" s="505">
        <f t="shared" si="258"/>
        <v>0</v>
      </c>
      <c r="T174" s="492">
        <v>0</v>
      </c>
      <c r="U174" s="492">
        <v>0</v>
      </c>
      <c r="V174" s="492">
        <v>0</v>
      </c>
      <c r="W174" s="492">
        <f t="shared" si="259"/>
        <v>0</v>
      </c>
      <c r="X174" s="492">
        <v>0</v>
      </c>
      <c r="Y174" s="492">
        <v>0</v>
      </c>
      <c r="Z174" s="492">
        <f t="shared" si="260"/>
        <v>0</v>
      </c>
      <c r="AA174" s="492">
        <f t="shared" si="261"/>
        <v>0</v>
      </c>
      <c r="AB174" s="321">
        <f t="shared" si="262"/>
        <v>0</v>
      </c>
      <c r="AC174" s="179">
        <f t="shared" si="263"/>
        <v>0</v>
      </c>
      <c r="AD174" s="492">
        <v>0</v>
      </c>
      <c r="AE174" s="492">
        <v>0</v>
      </c>
      <c r="AF174" s="492">
        <f t="shared" si="220"/>
        <v>0</v>
      </c>
      <c r="AG174" s="492">
        <f t="shared" si="221"/>
        <v>0</v>
      </c>
      <c r="AH174" s="507">
        <v>0</v>
      </c>
      <c r="AI174" s="507">
        <v>0</v>
      </c>
      <c r="AJ174" s="507">
        <v>0</v>
      </c>
      <c r="AK174" s="507">
        <v>0</v>
      </c>
      <c r="AL174" s="507">
        <v>0</v>
      </c>
      <c r="AM174" s="507">
        <v>0</v>
      </c>
      <c r="AN174" s="507">
        <v>0</v>
      </c>
      <c r="AO174" s="507">
        <f t="shared" si="264"/>
        <v>0</v>
      </c>
      <c r="AP174" s="507">
        <f t="shared" si="265"/>
        <v>0</v>
      </c>
      <c r="AQ174" s="535">
        <f t="shared" si="224"/>
        <v>0</v>
      </c>
      <c r="AR174" s="536">
        <f t="shared" si="266"/>
        <v>479330</v>
      </c>
      <c r="AS174" s="492">
        <f t="shared" si="267"/>
        <v>352968</v>
      </c>
      <c r="AT174" s="492">
        <f t="shared" si="268"/>
        <v>0</v>
      </c>
      <c r="AU174" s="486">
        <f t="shared" si="269"/>
        <v>0</v>
      </c>
      <c r="AV174" s="492">
        <f t="shared" si="270"/>
        <v>119303</v>
      </c>
      <c r="AW174" s="492">
        <f t="shared" si="270"/>
        <v>7059</v>
      </c>
      <c r="AX174" s="492">
        <f t="shared" si="271"/>
        <v>0</v>
      </c>
      <c r="AY174" s="507">
        <f t="shared" si="272"/>
        <v>0.83309999999999995</v>
      </c>
      <c r="AZ174" s="507">
        <f t="shared" si="273"/>
        <v>0.83309999999999995</v>
      </c>
      <c r="BA174" s="508">
        <f t="shared" si="273"/>
        <v>0</v>
      </c>
    </row>
    <row r="175" spans="1:53" ht="12.95" customHeight="1" x14ac:dyDescent="0.25">
      <c r="A175" s="307">
        <v>35</v>
      </c>
      <c r="B175" s="557">
        <v>2306</v>
      </c>
      <c r="C175" s="557">
        <v>650025873</v>
      </c>
      <c r="D175" s="83">
        <v>70695946</v>
      </c>
      <c r="E175" s="562" t="s">
        <v>825</v>
      </c>
      <c r="F175" s="557">
        <v>3143</v>
      </c>
      <c r="G175" s="534" t="s">
        <v>150</v>
      </c>
      <c r="H175" s="500" t="s">
        <v>82</v>
      </c>
      <c r="I175" s="501">
        <v>10534</v>
      </c>
      <c r="J175" s="502">
        <v>7425</v>
      </c>
      <c r="K175" s="502">
        <v>0</v>
      </c>
      <c r="L175" s="502">
        <v>0</v>
      </c>
      <c r="M175" s="417">
        <v>2510</v>
      </c>
      <c r="N175" s="417">
        <v>149</v>
      </c>
      <c r="O175" s="502">
        <v>450</v>
      </c>
      <c r="P175" s="503">
        <v>0.03</v>
      </c>
      <c r="Q175" s="418">
        <v>0</v>
      </c>
      <c r="R175" s="504">
        <v>0.03</v>
      </c>
      <c r="S175" s="505">
        <f t="shared" si="258"/>
        <v>0</v>
      </c>
      <c r="T175" s="492">
        <v>0</v>
      </c>
      <c r="U175" s="492">
        <v>0</v>
      </c>
      <c r="V175" s="492">
        <v>0</v>
      </c>
      <c r="W175" s="492">
        <f t="shared" si="259"/>
        <v>0</v>
      </c>
      <c r="X175" s="492">
        <v>0</v>
      </c>
      <c r="Y175" s="492">
        <v>0</v>
      </c>
      <c r="Z175" s="492">
        <f t="shared" si="260"/>
        <v>0</v>
      </c>
      <c r="AA175" s="492">
        <f t="shared" si="261"/>
        <v>0</v>
      </c>
      <c r="AB175" s="321">
        <f t="shared" si="262"/>
        <v>0</v>
      </c>
      <c r="AC175" s="179">
        <f t="shared" si="263"/>
        <v>0</v>
      </c>
      <c r="AD175" s="492">
        <v>0</v>
      </c>
      <c r="AE175" s="492">
        <v>0</v>
      </c>
      <c r="AF175" s="492">
        <f t="shared" si="220"/>
        <v>0</v>
      </c>
      <c r="AG175" s="492">
        <f t="shared" si="221"/>
        <v>0</v>
      </c>
      <c r="AH175" s="507">
        <v>0</v>
      </c>
      <c r="AI175" s="507">
        <v>0</v>
      </c>
      <c r="AJ175" s="507">
        <v>0</v>
      </c>
      <c r="AK175" s="507">
        <v>0</v>
      </c>
      <c r="AL175" s="507">
        <v>0</v>
      </c>
      <c r="AM175" s="507">
        <v>0</v>
      </c>
      <c r="AN175" s="507">
        <v>0</v>
      </c>
      <c r="AO175" s="507">
        <f t="shared" si="264"/>
        <v>0</v>
      </c>
      <c r="AP175" s="507">
        <f t="shared" si="265"/>
        <v>0</v>
      </c>
      <c r="AQ175" s="535">
        <f t="shared" si="224"/>
        <v>0</v>
      </c>
      <c r="AR175" s="536">
        <f t="shared" si="266"/>
        <v>10534</v>
      </c>
      <c r="AS175" s="492">
        <f t="shared" si="267"/>
        <v>7425</v>
      </c>
      <c r="AT175" s="492">
        <f t="shared" si="268"/>
        <v>0</v>
      </c>
      <c r="AU175" s="486">
        <f t="shared" si="269"/>
        <v>0</v>
      </c>
      <c r="AV175" s="492">
        <f t="shared" si="270"/>
        <v>2510</v>
      </c>
      <c r="AW175" s="492">
        <f t="shared" si="270"/>
        <v>149</v>
      </c>
      <c r="AX175" s="492">
        <f t="shared" si="271"/>
        <v>450</v>
      </c>
      <c r="AY175" s="507">
        <f t="shared" si="272"/>
        <v>0.03</v>
      </c>
      <c r="AZ175" s="507">
        <f t="shared" si="273"/>
        <v>0</v>
      </c>
      <c r="BA175" s="508">
        <f t="shared" si="273"/>
        <v>0.03</v>
      </c>
    </row>
    <row r="176" spans="1:53" ht="12.95" customHeight="1" x14ac:dyDescent="0.25">
      <c r="A176" s="310">
        <v>35</v>
      </c>
      <c r="B176" s="128">
        <v>2306</v>
      </c>
      <c r="C176" s="128">
        <v>650025873</v>
      </c>
      <c r="D176" s="128">
        <v>70695946</v>
      </c>
      <c r="E176" s="560" t="s">
        <v>826</v>
      </c>
      <c r="F176" s="128"/>
      <c r="G176" s="560"/>
      <c r="H176" s="377"/>
      <c r="I176" s="130">
        <v>6768037</v>
      </c>
      <c r="J176" s="141">
        <v>4890343</v>
      </c>
      <c r="K176" s="141">
        <v>4440</v>
      </c>
      <c r="L176" s="141">
        <v>4440</v>
      </c>
      <c r="M176" s="141">
        <v>1652936</v>
      </c>
      <c r="N176" s="141">
        <v>97808</v>
      </c>
      <c r="O176" s="141">
        <v>122510</v>
      </c>
      <c r="P176" s="385">
        <v>11.6266</v>
      </c>
      <c r="Q176" s="385">
        <v>6.6513</v>
      </c>
      <c r="R176" s="401">
        <v>4.9752999999999998</v>
      </c>
      <c r="S176" s="141">
        <f t="shared" ref="S176:BA176" si="274">SUM(S170:S175)</f>
        <v>0</v>
      </c>
      <c r="T176" s="87">
        <f t="shared" si="274"/>
        <v>0</v>
      </c>
      <c r="U176" s="87">
        <f t="shared" si="274"/>
        <v>0</v>
      </c>
      <c r="V176" s="87">
        <f t="shared" si="274"/>
        <v>0</v>
      </c>
      <c r="W176" s="87">
        <f t="shared" si="274"/>
        <v>0</v>
      </c>
      <c r="X176" s="87">
        <f t="shared" si="274"/>
        <v>0</v>
      </c>
      <c r="Y176" s="87">
        <f t="shared" si="274"/>
        <v>0</v>
      </c>
      <c r="Z176" s="87">
        <f t="shared" si="274"/>
        <v>0</v>
      </c>
      <c r="AA176" s="87">
        <f t="shared" si="274"/>
        <v>0</v>
      </c>
      <c r="AB176" s="87">
        <f t="shared" si="274"/>
        <v>0</v>
      </c>
      <c r="AC176" s="87">
        <f t="shared" si="274"/>
        <v>0</v>
      </c>
      <c r="AD176" s="87">
        <f t="shared" si="274"/>
        <v>0</v>
      </c>
      <c r="AE176" s="87">
        <f t="shared" si="274"/>
        <v>0</v>
      </c>
      <c r="AF176" s="87">
        <f t="shared" si="274"/>
        <v>0</v>
      </c>
      <c r="AG176" s="87">
        <f t="shared" si="274"/>
        <v>0</v>
      </c>
      <c r="AH176" s="88">
        <f t="shared" si="274"/>
        <v>0</v>
      </c>
      <c r="AI176" s="88">
        <f t="shared" si="274"/>
        <v>0</v>
      </c>
      <c r="AJ176" s="88">
        <f t="shared" si="274"/>
        <v>0</v>
      </c>
      <c r="AK176" s="88">
        <f t="shared" si="274"/>
        <v>0</v>
      </c>
      <c r="AL176" s="88">
        <f t="shared" si="274"/>
        <v>0</v>
      </c>
      <c r="AM176" s="88">
        <f t="shared" si="274"/>
        <v>0</v>
      </c>
      <c r="AN176" s="88">
        <f t="shared" si="274"/>
        <v>0</v>
      </c>
      <c r="AO176" s="88">
        <f t="shared" si="274"/>
        <v>0</v>
      </c>
      <c r="AP176" s="88">
        <f t="shared" si="274"/>
        <v>0</v>
      </c>
      <c r="AQ176" s="394">
        <f t="shared" si="274"/>
        <v>0</v>
      </c>
      <c r="AR176" s="130">
        <f t="shared" si="274"/>
        <v>6768037</v>
      </c>
      <c r="AS176" s="87">
        <f t="shared" si="274"/>
        <v>4890343</v>
      </c>
      <c r="AT176" s="87">
        <f t="shared" si="274"/>
        <v>4440</v>
      </c>
      <c r="AU176" s="87">
        <f t="shared" si="274"/>
        <v>4440</v>
      </c>
      <c r="AV176" s="87">
        <f t="shared" si="274"/>
        <v>1652936</v>
      </c>
      <c r="AW176" s="87">
        <f t="shared" si="274"/>
        <v>97808</v>
      </c>
      <c r="AX176" s="87">
        <f t="shared" si="274"/>
        <v>122510</v>
      </c>
      <c r="AY176" s="88">
        <f t="shared" si="274"/>
        <v>11.6266</v>
      </c>
      <c r="AZ176" s="88">
        <f t="shared" si="274"/>
        <v>6.6513</v>
      </c>
      <c r="BA176" s="276">
        <f t="shared" si="274"/>
        <v>4.9752999999999998</v>
      </c>
    </row>
    <row r="177" spans="1:53" ht="12.95" customHeight="1" x14ac:dyDescent="0.25">
      <c r="A177" s="307">
        <v>36</v>
      </c>
      <c r="B177" s="566">
        <v>2447</v>
      </c>
      <c r="C177" s="566">
        <v>600080111</v>
      </c>
      <c r="D177" s="83">
        <v>72744961</v>
      </c>
      <c r="E177" s="572" t="s">
        <v>827</v>
      </c>
      <c r="F177" s="566">
        <v>3117</v>
      </c>
      <c r="G177" s="558" t="s">
        <v>284</v>
      </c>
      <c r="H177" s="500" t="s">
        <v>86</v>
      </c>
      <c r="I177" s="501">
        <v>3683769</v>
      </c>
      <c r="J177" s="502">
        <v>2585957</v>
      </c>
      <c r="K177" s="502">
        <v>24956</v>
      </c>
      <c r="L177" s="502">
        <v>6956</v>
      </c>
      <c r="M177" s="417">
        <v>880137</v>
      </c>
      <c r="N177" s="417">
        <v>51719</v>
      </c>
      <c r="O177" s="502">
        <v>141000</v>
      </c>
      <c r="P177" s="503">
        <v>4.7242999999999995</v>
      </c>
      <c r="Q177" s="418">
        <v>3.32</v>
      </c>
      <c r="R177" s="504">
        <v>1.4042999999999999</v>
      </c>
      <c r="S177" s="505">
        <f t="shared" ref="S177:S181" si="275">X177*-1</f>
        <v>0</v>
      </c>
      <c r="T177" s="492">
        <v>0</v>
      </c>
      <c r="U177" s="492">
        <v>0</v>
      </c>
      <c r="V177" s="492">
        <v>0</v>
      </c>
      <c r="W177" s="492">
        <f>SUM(S177:V177)</f>
        <v>0</v>
      </c>
      <c r="X177" s="492">
        <v>0</v>
      </c>
      <c r="Y177" s="492">
        <v>0</v>
      </c>
      <c r="Z177" s="492">
        <f>SUM(X177:Y177)</f>
        <v>0</v>
      </c>
      <c r="AA177" s="492">
        <f>W177+Z177</f>
        <v>0</v>
      </c>
      <c r="AB177" s="321">
        <f>ROUND((W177+X177)*33.8%,0)</f>
        <v>0</v>
      </c>
      <c r="AC177" s="179">
        <f>ROUND(W177*2%,0)</f>
        <v>0</v>
      </c>
      <c r="AD177" s="492">
        <v>0</v>
      </c>
      <c r="AE177" s="492">
        <v>0</v>
      </c>
      <c r="AF177" s="492">
        <f t="shared" si="220"/>
        <v>0</v>
      </c>
      <c r="AG177" s="492">
        <f t="shared" si="221"/>
        <v>0</v>
      </c>
      <c r="AH177" s="507">
        <v>0</v>
      </c>
      <c r="AI177" s="507">
        <v>0</v>
      </c>
      <c r="AJ177" s="507">
        <v>0</v>
      </c>
      <c r="AK177" s="507">
        <v>0</v>
      </c>
      <c r="AL177" s="507">
        <v>0</v>
      </c>
      <c r="AM177" s="507">
        <v>0</v>
      </c>
      <c r="AN177" s="507">
        <v>0</v>
      </c>
      <c r="AO177" s="507">
        <f t="shared" ref="AO177:AO181" si="276">AH177+AJ177+AK177+AM177</f>
        <v>0</v>
      </c>
      <c r="AP177" s="507">
        <f t="shared" ref="AP177:AP181" si="277">AI177+AL177+AN177</f>
        <v>0</v>
      </c>
      <c r="AQ177" s="535">
        <f t="shared" si="224"/>
        <v>0</v>
      </c>
      <c r="AR177" s="536">
        <f>I177+AG177</f>
        <v>3683769</v>
      </c>
      <c r="AS177" s="492">
        <f>J177+W177</f>
        <v>2585957</v>
      </c>
      <c r="AT177" s="492">
        <f>K177+Z177</f>
        <v>24956</v>
      </c>
      <c r="AU177" s="486">
        <f>L177</f>
        <v>6956</v>
      </c>
      <c r="AV177" s="492">
        <f t="shared" ref="AV177:AW181" si="278">M177+AB177</f>
        <v>880137</v>
      </c>
      <c r="AW177" s="492">
        <f t="shared" si="278"/>
        <v>51719</v>
      </c>
      <c r="AX177" s="492">
        <f>O177+AF177</f>
        <v>141000</v>
      </c>
      <c r="AY177" s="507">
        <f>P177+AQ177</f>
        <v>4.7242999999999995</v>
      </c>
      <c r="AZ177" s="507">
        <f t="shared" ref="AZ177:BA181" si="279">Q177+AO177</f>
        <v>3.32</v>
      </c>
      <c r="BA177" s="508">
        <f t="shared" si="279"/>
        <v>1.4042999999999999</v>
      </c>
    </row>
    <row r="178" spans="1:53" ht="12.95" customHeight="1" x14ac:dyDescent="0.25">
      <c r="A178" s="307">
        <v>36</v>
      </c>
      <c r="B178" s="561">
        <v>2447</v>
      </c>
      <c r="C178" s="561">
        <v>600080111</v>
      </c>
      <c r="D178" s="83">
        <v>72744961</v>
      </c>
      <c r="E178" s="562" t="s">
        <v>827</v>
      </c>
      <c r="F178" s="566">
        <v>3117</v>
      </c>
      <c r="G178" s="534" t="s">
        <v>91</v>
      </c>
      <c r="H178" s="500" t="s">
        <v>82</v>
      </c>
      <c r="I178" s="501">
        <v>7699</v>
      </c>
      <c r="J178" s="502">
        <v>5670</v>
      </c>
      <c r="K178" s="502">
        <v>0</v>
      </c>
      <c r="L178" s="502">
        <v>0</v>
      </c>
      <c r="M178" s="417">
        <v>1916</v>
      </c>
      <c r="N178" s="417">
        <v>113</v>
      </c>
      <c r="O178" s="502">
        <v>0</v>
      </c>
      <c r="P178" s="503">
        <v>0.01</v>
      </c>
      <c r="Q178" s="418">
        <v>0.01</v>
      </c>
      <c r="R178" s="504">
        <v>0</v>
      </c>
      <c r="S178" s="505">
        <f t="shared" si="275"/>
        <v>0</v>
      </c>
      <c r="T178" s="492">
        <v>0</v>
      </c>
      <c r="U178" s="492">
        <v>0</v>
      </c>
      <c r="V178" s="492">
        <v>0</v>
      </c>
      <c r="W178" s="492">
        <f>SUM(S178:V178)</f>
        <v>0</v>
      </c>
      <c r="X178" s="492">
        <v>0</v>
      </c>
      <c r="Y178" s="492">
        <v>0</v>
      </c>
      <c r="Z178" s="492">
        <f>SUM(X178:Y178)</f>
        <v>0</v>
      </c>
      <c r="AA178" s="492">
        <f>W178+Z178</f>
        <v>0</v>
      </c>
      <c r="AB178" s="321">
        <f>ROUND((W178+X178)*33.8%,0)</f>
        <v>0</v>
      </c>
      <c r="AC178" s="179">
        <f>ROUND(W178*2%,0)</f>
        <v>0</v>
      </c>
      <c r="AD178" s="492">
        <v>0</v>
      </c>
      <c r="AE178" s="492">
        <v>0</v>
      </c>
      <c r="AF178" s="492">
        <f t="shared" si="220"/>
        <v>0</v>
      </c>
      <c r="AG178" s="492">
        <f t="shared" si="221"/>
        <v>0</v>
      </c>
      <c r="AH178" s="507">
        <v>0</v>
      </c>
      <c r="AI178" s="507">
        <v>0</v>
      </c>
      <c r="AJ178" s="507">
        <v>0</v>
      </c>
      <c r="AK178" s="507">
        <v>0</v>
      </c>
      <c r="AL178" s="507">
        <v>0</v>
      </c>
      <c r="AM178" s="507">
        <v>0</v>
      </c>
      <c r="AN178" s="507">
        <v>0</v>
      </c>
      <c r="AO178" s="507">
        <f t="shared" si="276"/>
        <v>0</v>
      </c>
      <c r="AP178" s="507">
        <f t="shared" si="277"/>
        <v>0</v>
      </c>
      <c r="AQ178" s="535">
        <f t="shared" si="224"/>
        <v>0</v>
      </c>
      <c r="AR178" s="536">
        <f>I178+AG178</f>
        <v>7699</v>
      </c>
      <c r="AS178" s="492">
        <f>J178+W178</f>
        <v>5670</v>
      </c>
      <c r="AT178" s="492">
        <f>K178+Z178</f>
        <v>0</v>
      </c>
      <c r="AU178" s="486">
        <f>L178</f>
        <v>0</v>
      </c>
      <c r="AV178" s="492">
        <f t="shared" si="278"/>
        <v>1916</v>
      </c>
      <c r="AW178" s="492">
        <f t="shared" si="278"/>
        <v>113</v>
      </c>
      <c r="AX178" s="492">
        <f>O178+AF178</f>
        <v>0</v>
      </c>
      <c r="AY178" s="507">
        <f>P178+AQ178</f>
        <v>0.01</v>
      </c>
      <c r="AZ178" s="507">
        <f t="shared" si="279"/>
        <v>0.01</v>
      </c>
      <c r="BA178" s="508">
        <f t="shared" si="279"/>
        <v>0</v>
      </c>
    </row>
    <row r="179" spans="1:53" ht="12.95" customHeight="1" x14ac:dyDescent="0.25">
      <c r="A179" s="307">
        <v>36</v>
      </c>
      <c r="B179" s="557">
        <v>2447</v>
      </c>
      <c r="C179" s="557">
        <v>600080111</v>
      </c>
      <c r="D179" s="83">
        <v>72744961</v>
      </c>
      <c r="E179" s="556" t="s">
        <v>827</v>
      </c>
      <c r="F179" s="567">
        <v>3141</v>
      </c>
      <c r="G179" s="559" t="s">
        <v>88</v>
      </c>
      <c r="H179" s="500" t="s">
        <v>82</v>
      </c>
      <c r="I179" s="501">
        <v>181381</v>
      </c>
      <c r="J179" s="502">
        <v>132306</v>
      </c>
      <c r="K179" s="502">
        <v>0</v>
      </c>
      <c r="L179" s="502">
        <v>0</v>
      </c>
      <c r="M179" s="417">
        <v>44719</v>
      </c>
      <c r="N179" s="417">
        <v>2646</v>
      </c>
      <c r="O179" s="502">
        <v>1710</v>
      </c>
      <c r="P179" s="503">
        <v>0.45</v>
      </c>
      <c r="Q179" s="418">
        <v>0</v>
      </c>
      <c r="R179" s="504">
        <v>0.45</v>
      </c>
      <c r="S179" s="505">
        <f t="shared" si="275"/>
        <v>0</v>
      </c>
      <c r="T179" s="492">
        <v>0</v>
      </c>
      <c r="U179" s="492">
        <v>-703</v>
      </c>
      <c r="V179" s="492">
        <v>0</v>
      </c>
      <c r="W179" s="492">
        <f>SUM(S179:V179)</f>
        <v>-703</v>
      </c>
      <c r="X179" s="492">
        <v>0</v>
      </c>
      <c r="Y179" s="492">
        <v>0</v>
      </c>
      <c r="Z179" s="492">
        <f>SUM(X179:Y179)</f>
        <v>0</v>
      </c>
      <c r="AA179" s="492">
        <f>W179+Z179</f>
        <v>-703</v>
      </c>
      <c r="AB179" s="321">
        <f>ROUND((W179+X179)*33.8%,0)</f>
        <v>-238</v>
      </c>
      <c r="AC179" s="179">
        <f>ROUND(W179*2%,0)</f>
        <v>-14</v>
      </c>
      <c r="AD179" s="492">
        <v>0</v>
      </c>
      <c r="AE179" s="492">
        <v>0</v>
      </c>
      <c r="AF179" s="492">
        <f t="shared" si="220"/>
        <v>0</v>
      </c>
      <c r="AG179" s="492">
        <f t="shared" si="221"/>
        <v>-955</v>
      </c>
      <c r="AH179" s="507">
        <v>0</v>
      </c>
      <c r="AI179" s="507">
        <v>0</v>
      </c>
      <c r="AJ179" s="507">
        <v>0</v>
      </c>
      <c r="AK179" s="507">
        <v>0</v>
      </c>
      <c r="AL179" s="507">
        <v>0</v>
      </c>
      <c r="AM179" s="507">
        <v>0</v>
      </c>
      <c r="AN179" s="507">
        <v>0</v>
      </c>
      <c r="AO179" s="507">
        <f t="shared" si="276"/>
        <v>0</v>
      </c>
      <c r="AP179" s="507">
        <f t="shared" si="277"/>
        <v>0</v>
      </c>
      <c r="AQ179" s="535">
        <f t="shared" si="224"/>
        <v>0</v>
      </c>
      <c r="AR179" s="536">
        <f>I179+AG179</f>
        <v>180426</v>
      </c>
      <c r="AS179" s="492">
        <f>J179+W179</f>
        <v>131603</v>
      </c>
      <c r="AT179" s="492">
        <f>K179+Z179</f>
        <v>0</v>
      </c>
      <c r="AU179" s="486">
        <f>L179</f>
        <v>0</v>
      </c>
      <c r="AV179" s="492">
        <f t="shared" si="278"/>
        <v>44481</v>
      </c>
      <c r="AW179" s="492">
        <f t="shared" si="278"/>
        <v>2632</v>
      </c>
      <c r="AX179" s="492">
        <f>O179+AF179</f>
        <v>1710</v>
      </c>
      <c r="AY179" s="507">
        <f>P179+AQ179</f>
        <v>0.45</v>
      </c>
      <c r="AZ179" s="507">
        <f t="shared" si="279"/>
        <v>0</v>
      </c>
      <c r="BA179" s="508">
        <f t="shared" si="279"/>
        <v>0.45</v>
      </c>
    </row>
    <row r="180" spans="1:53" ht="12.95" customHeight="1" x14ac:dyDescent="0.25">
      <c r="A180" s="307">
        <v>36</v>
      </c>
      <c r="B180" s="561">
        <v>2447</v>
      </c>
      <c r="C180" s="561">
        <v>600080111</v>
      </c>
      <c r="D180" s="83">
        <v>72744961</v>
      </c>
      <c r="E180" s="562" t="s">
        <v>827</v>
      </c>
      <c r="F180" s="561">
        <v>3143</v>
      </c>
      <c r="G180" s="534" t="s">
        <v>149</v>
      </c>
      <c r="H180" s="500" t="s">
        <v>86</v>
      </c>
      <c r="I180" s="501">
        <v>655483</v>
      </c>
      <c r="J180" s="502">
        <v>482682</v>
      </c>
      <c r="K180" s="502">
        <v>0</v>
      </c>
      <c r="L180" s="502">
        <v>0</v>
      </c>
      <c r="M180" s="417">
        <v>163147</v>
      </c>
      <c r="N180" s="417">
        <v>9654</v>
      </c>
      <c r="O180" s="502">
        <v>0</v>
      </c>
      <c r="P180" s="503">
        <v>1</v>
      </c>
      <c r="Q180" s="418">
        <v>1</v>
      </c>
      <c r="R180" s="504">
        <v>0</v>
      </c>
      <c r="S180" s="505">
        <f t="shared" si="275"/>
        <v>0</v>
      </c>
      <c r="T180" s="492">
        <v>0</v>
      </c>
      <c r="U180" s="492">
        <v>0</v>
      </c>
      <c r="V180" s="492">
        <v>0</v>
      </c>
      <c r="W180" s="492">
        <f>SUM(S180:V180)</f>
        <v>0</v>
      </c>
      <c r="X180" s="492">
        <v>0</v>
      </c>
      <c r="Y180" s="492">
        <v>0</v>
      </c>
      <c r="Z180" s="492">
        <f>SUM(X180:Y180)</f>
        <v>0</v>
      </c>
      <c r="AA180" s="492">
        <f>W180+Z180</f>
        <v>0</v>
      </c>
      <c r="AB180" s="321">
        <f>ROUND((W180+X180)*33.8%,0)</f>
        <v>0</v>
      </c>
      <c r="AC180" s="179">
        <f>ROUND(W180*2%,0)</f>
        <v>0</v>
      </c>
      <c r="AD180" s="492">
        <v>0</v>
      </c>
      <c r="AE180" s="492">
        <v>0</v>
      </c>
      <c r="AF180" s="492">
        <f t="shared" si="220"/>
        <v>0</v>
      </c>
      <c r="AG180" s="492">
        <f t="shared" si="221"/>
        <v>0</v>
      </c>
      <c r="AH180" s="507">
        <v>0</v>
      </c>
      <c r="AI180" s="507">
        <v>0</v>
      </c>
      <c r="AJ180" s="507">
        <v>0</v>
      </c>
      <c r="AK180" s="507">
        <v>0</v>
      </c>
      <c r="AL180" s="507">
        <v>0</v>
      </c>
      <c r="AM180" s="507">
        <v>0</v>
      </c>
      <c r="AN180" s="507">
        <v>0</v>
      </c>
      <c r="AO180" s="507">
        <f t="shared" si="276"/>
        <v>0</v>
      </c>
      <c r="AP180" s="507">
        <f t="shared" si="277"/>
        <v>0</v>
      </c>
      <c r="AQ180" s="535">
        <f t="shared" si="224"/>
        <v>0</v>
      </c>
      <c r="AR180" s="536">
        <f>I180+AG180</f>
        <v>655483</v>
      </c>
      <c r="AS180" s="492">
        <f>J180+W180</f>
        <v>482682</v>
      </c>
      <c r="AT180" s="492">
        <f>K180+Z180</f>
        <v>0</v>
      </c>
      <c r="AU180" s="486">
        <f>L180</f>
        <v>0</v>
      </c>
      <c r="AV180" s="492">
        <f t="shared" si="278"/>
        <v>163147</v>
      </c>
      <c r="AW180" s="492">
        <f t="shared" si="278"/>
        <v>9654</v>
      </c>
      <c r="AX180" s="492">
        <f>O180+AF180</f>
        <v>0</v>
      </c>
      <c r="AY180" s="507">
        <f>P180+AQ180</f>
        <v>1</v>
      </c>
      <c r="AZ180" s="507">
        <f t="shared" si="279"/>
        <v>1</v>
      </c>
      <c r="BA180" s="508">
        <f t="shared" si="279"/>
        <v>0</v>
      </c>
    </row>
    <row r="181" spans="1:53" ht="12.95" customHeight="1" x14ac:dyDescent="0.25">
      <c r="A181" s="307">
        <v>36</v>
      </c>
      <c r="B181" s="561">
        <v>2447</v>
      </c>
      <c r="C181" s="561">
        <v>600080111</v>
      </c>
      <c r="D181" s="83">
        <v>72744961</v>
      </c>
      <c r="E181" s="562" t="s">
        <v>827</v>
      </c>
      <c r="F181" s="561">
        <v>3143</v>
      </c>
      <c r="G181" s="534" t="s">
        <v>150</v>
      </c>
      <c r="H181" s="500" t="s">
        <v>82</v>
      </c>
      <c r="I181" s="501">
        <v>21066</v>
      </c>
      <c r="J181" s="502">
        <v>14850</v>
      </c>
      <c r="K181" s="502">
        <v>0</v>
      </c>
      <c r="L181" s="502">
        <v>0</v>
      </c>
      <c r="M181" s="417">
        <v>5019</v>
      </c>
      <c r="N181" s="417">
        <v>297</v>
      </c>
      <c r="O181" s="502">
        <v>900</v>
      </c>
      <c r="P181" s="503">
        <v>0.06</v>
      </c>
      <c r="Q181" s="418">
        <v>0</v>
      </c>
      <c r="R181" s="504">
        <v>0.06</v>
      </c>
      <c r="S181" s="505">
        <f t="shared" si="275"/>
        <v>0</v>
      </c>
      <c r="T181" s="492">
        <v>0</v>
      </c>
      <c r="U181" s="492">
        <v>0</v>
      </c>
      <c r="V181" s="492">
        <v>0</v>
      </c>
      <c r="W181" s="492">
        <f>SUM(S181:V181)</f>
        <v>0</v>
      </c>
      <c r="X181" s="492">
        <v>0</v>
      </c>
      <c r="Y181" s="492">
        <v>0</v>
      </c>
      <c r="Z181" s="492">
        <f>SUM(X181:Y181)</f>
        <v>0</v>
      </c>
      <c r="AA181" s="492">
        <f>W181+Z181</f>
        <v>0</v>
      </c>
      <c r="AB181" s="321">
        <f>ROUND((W181+X181)*33.8%,0)</f>
        <v>0</v>
      </c>
      <c r="AC181" s="179">
        <f>ROUND(W181*2%,0)</f>
        <v>0</v>
      </c>
      <c r="AD181" s="492">
        <v>0</v>
      </c>
      <c r="AE181" s="492">
        <v>0</v>
      </c>
      <c r="AF181" s="492">
        <f t="shared" si="220"/>
        <v>0</v>
      </c>
      <c r="AG181" s="492">
        <f t="shared" si="221"/>
        <v>0</v>
      </c>
      <c r="AH181" s="507">
        <v>0</v>
      </c>
      <c r="AI181" s="507">
        <v>0</v>
      </c>
      <c r="AJ181" s="507">
        <v>0</v>
      </c>
      <c r="AK181" s="507">
        <v>0</v>
      </c>
      <c r="AL181" s="507">
        <v>0</v>
      </c>
      <c r="AM181" s="507">
        <v>0</v>
      </c>
      <c r="AN181" s="507">
        <v>0</v>
      </c>
      <c r="AO181" s="507">
        <f t="shared" si="276"/>
        <v>0</v>
      </c>
      <c r="AP181" s="507">
        <f t="shared" si="277"/>
        <v>0</v>
      </c>
      <c r="AQ181" s="535">
        <f t="shared" si="224"/>
        <v>0</v>
      </c>
      <c r="AR181" s="536">
        <f>I181+AG181</f>
        <v>21066</v>
      </c>
      <c r="AS181" s="492">
        <f>J181+W181</f>
        <v>14850</v>
      </c>
      <c r="AT181" s="492">
        <f>K181+Z181</f>
        <v>0</v>
      </c>
      <c r="AU181" s="486">
        <f>L181</f>
        <v>0</v>
      </c>
      <c r="AV181" s="492">
        <f t="shared" si="278"/>
        <v>5019</v>
      </c>
      <c r="AW181" s="492">
        <f t="shared" si="278"/>
        <v>297</v>
      </c>
      <c r="AX181" s="492">
        <f>O181+AF181</f>
        <v>900</v>
      </c>
      <c r="AY181" s="507">
        <f>P181+AQ181</f>
        <v>0.06</v>
      </c>
      <c r="AZ181" s="507">
        <f t="shared" si="279"/>
        <v>0</v>
      </c>
      <c r="BA181" s="508">
        <f t="shared" si="279"/>
        <v>0.06</v>
      </c>
    </row>
    <row r="182" spans="1:53" ht="12.95" customHeight="1" x14ac:dyDescent="0.25">
      <c r="A182" s="310">
        <v>36</v>
      </c>
      <c r="B182" s="131">
        <v>2447</v>
      </c>
      <c r="C182" s="131">
        <v>600080111</v>
      </c>
      <c r="D182" s="131">
        <v>72744961</v>
      </c>
      <c r="E182" s="564" t="s">
        <v>828</v>
      </c>
      <c r="F182" s="131"/>
      <c r="G182" s="564"/>
      <c r="H182" s="378"/>
      <c r="I182" s="130">
        <v>4549398</v>
      </c>
      <c r="J182" s="141">
        <v>3221465</v>
      </c>
      <c r="K182" s="141">
        <v>24956</v>
      </c>
      <c r="L182" s="141">
        <v>6956</v>
      </c>
      <c r="M182" s="141">
        <v>1094938</v>
      </c>
      <c r="N182" s="141">
        <v>64429</v>
      </c>
      <c r="O182" s="141">
        <v>143610</v>
      </c>
      <c r="P182" s="385">
        <v>6.2442999999999991</v>
      </c>
      <c r="Q182" s="385">
        <v>4.33</v>
      </c>
      <c r="R182" s="401">
        <v>1.9142999999999999</v>
      </c>
      <c r="S182" s="141">
        <f t="shared" ref="S182:BA182" si="280">SUM(S177:S181)</f>
        <v>0</v>
      </c>
      <c r="T182" s="87">
        <f t="shared" si="280"/>
        <v>0</v>
      </c>
      <c r="U182" s="87">
        <f t="shared" si="280"/>
        <v>-703</v>
      </c>
      <c r="V182" s="87">
        <f t="shared" si="280"/>
        <v>0</v>
      </c>
      <c r="W182" s="87">
        <f t="shared" si="280"/>
        <v>-703</v>
      </c>
      <c r="X182" s="87">
        <f t="shared" si="280"/>
        <v>0</v>
      </c>
      <c r="Y182" s="87">
        <f t="shared" si="280"/>
        <v>0</v>
      </c>
      <c r="Z182" s="87">
        <f t="shared" si="280"/>
        <v>0</v>
      </c>
      <c r="AA182" s="87">
        <f t="shared" si="280"/>
        <v>-703</v>
      </c>
      <c r="AB182" s="87">
        <f t="shared" si="280"/>
        <v>-238</v>
      </c>
      <c r="AC182" s="87">
        <f t="shared" si="280"/>
        <v>-14</v>
      </c>
      <c r="AD182" s="87">
        <f t="shared" si="280"/>
        <v>0</v>
      </c>
      <c r="AE182" s="87">
        <f t="shared" si="280"/>
        <v>0</v>
      </c>
      <c r="AF182" s="87">
        <f t="shared" si="280"/>
        <v>0</v>
      </c>
      <c r="AG182" s="87">
        <f t="shared" si="280"/>
        <v>-955</v>
      </c>
      <c r="AH182" s="88">
        <f t="shared" si="280"/>
        <v>0</v>
      </c>
      <c r="AI182" s="88">
        <f t="shared" si="280"/>
        <v>0</v>
      </c>
      <c r="AJ182" s="88">
        <f t="shared" si="280"/>
        <v>0</v>
      </c>
      <c r="AK182" s="88">
        <f t="shared" ref="AK182:AL182" si="281">SUM(AK177:AK181)</f>
        <v>0</v>
      </c>
      <c r="AL182" s="88">
        <f t="shared" si="281"/>
        <v>0</v>
      </c>
      <c r="AM182" s="88">
        <f t="shared" si="280"/>
        <v>0</v>
      </c>
      <c r="AN182" s="88">
        <f t="shared" si="280"/>
        <v>0</v>
      </c>
      <c r="AO182" s="88">
        <f t="shared" si="280"/>
        <v>0</v>
      </c>
      <c r="AP182" s="88">
        <f t="shared" si="280"/>
        <v>0</v>
      </c>
      <c r="AQ182" s="394">
        <f t="shared" si="280"/>
        <v>0</v>
      </c>
      <c r="AR182" s="130">
        <f t="shared" si="280"/>
        <v>4548443</v>
      </c>
      <c r="AS182" s="87">
        <f t="shared" si="280"/>
        <v>3220762</v>
      </c>
      <c r="AT182" s="87">
        <f t="shared" si="280"/>
        <v>24956</v>
      </c>
      <c r="AU182" s="87">
        <f t="shared" si="280"/>
        <v>6956</v>
      </c>
      <c r="AV182" s="87">
        <f t="shared" si="280"/>
        <v>1094700</v>
      </c>
      <c r="AW182" s="87">
        <f t="shared" si="280"/>
        <v>64415</v>
      </c>
      <c r="AX182" s="87">
        <f t="shared" si="280"/>
        <v>143610</v>
      </c>
      <c r="AY182" s="88">
        <f t="shared" si="280"/>
        <v>6.2442999999999991</v>
      </c>
      <c r="AZ182" s="88">
        <f t="shared" si="280"/>
        <v>4.33</v>
      </c>
      <c r="BA182" s="276">
        <f t="shared" si="280"/>
        <v>1.9142999999999999</v>
      </c>
    </row>
    <row r="183" spans="1:53" ht="12.95" customHeight="1" x14ac:dyDescent="0.25">
      <c r="A183" s="307">
        <v>37</v>
      </c>
      <c r="B183" s="557">
        <v>5455</v>
      </c>
      <c r="C183" s="557">
        <v>600099067</v>
      </c>
      <c r="D183" s="83">
        <v>70986088</v>
      </c>
      <c r="E183" s="556" t="s">
        <v>829</v>
      </c>
      <c r="F183" s="567">
        <v>3111</v>
      </c>
      <c r="G183" s="559" t="s">
        <v>586</v>
      </c>
      <c r="H183" s="500" t="s">
        <v>86</v>
      </c>
      <c r="I183" s="501">
        <v>2643074</v>
      </c>
      <c r="J183" s="502">
        <v>1927742</v>
      </c>
      <c r="K183" s="502">
        <v>0</v>
      </c>
      <c r="L183" s="502">
        <v>0</v>
      </c>
      <c r="M183" s="417">
        <v>651577</v>
      </c>
      <c r="N183" s="417">
        <v>38555</v>
      </c>
      <c r="O183" s="502">
        <v>25200</v>
      </c>
      <c r="P183" s="503">
        <v>4.9218000000000002</v>
      </c>
      <c r="Q183" s="418">
        <v>4</v>
      </c>
      <c r="R183" s="504">
        <v>0.92179999999999995</v>
      </c>
      <c r="S183" s="505">
        <f t="shared" ref="S183:S187" si="282">X183*-1</f>
        <v>0</v>
      </c>
      <c r="T183" s="492">
        <v>0</v>
      </c>
      <c r="U183" s="492">
        <v>0</v>
      </c>
      <c r="V183" s="492">
        <v>0</v>
      </c>
      <c r="W183" s="492">
        <f>SUM(S183:V183)</f>
        <v>0</v>
      </c>
      <c r="X183" s="492">
        <v>0</v>
      </c>
      <c r="Y183" s="492">
        <v>0</v>
      </c>
      <c r="Z183" s="492">
        <f>SUM(X183:Y183)</f>
        <v>0</v>
      </c>
      <c r="AA183" s="492">
        <f>W183+Z183</f>
        <v>0</v>
      </c>
      <c r="AB183" s="321">
        <f>ROUND((W183+X183)*33.8%,0)</f>
        <v>0</v>
      </c>
      <c r="AC183" s="179">
        <f>ROUND(W183*2%,0)</f>
        <v>0</v>
      </c>
      <c r="AD183" s="492">
        <v>0</v>
      </c>
      <c r="AE183" s="492">
        <v>0</v>
      </c>
      <c r="AF183" s="492">
        <f t="shared" si="220"/>
        <v>0</v>
      </c>
      <c r="AG183" s="492">
        <f t="shared" si="221"/>
        <v>0</v>
      </c>
      <c r="AH183" s="507">
        <v>0</v>
      </c>
      <c r="AI183" s="507">
        <v>0</v>
      </c>
      <c r="AJ183" s="507">
        <v>0</v>
      </c>
      <c r="AK183" s="507">
        <v>0</v>
      </c>
      <c r="AL183" s="507">
        <v>0</v>
      </c>
      <c r="AM183" s="507">
        <v>0</v>
      </c>
      <c r="AN183" s="507">
        <v>0</v>
      </c>
      <c r="AO183" s="507">
        <f t="shared" ref="AO183:AO187" si="283">AH183+AJ183+AK183+AM183</f>
        <v>0</v>
      </c>
      <c r="AP183" s="507">
        <f t="shared" ref="AP183:AP187" si="284">AI183+AL183+AN183</f>
        <v>0</v>
      </c>
      <c r="AQ183" s="535">
        <f t="shared" si="224"/>
        <v>0</v>
      </c>
      <c r="AR183" s="536">
        <f>I183+AG183</f>
        <v>2643074</v>
      </c>
      <c r="AS183" s="492">
        <f>J183+W183</f>
        <v>1927742</v>
      </c>
      <c r="AT183" s="492">
        <f>K183+Z183</f>
        <v>0</v>
      </c>
      <c r="AU183" s="486">
        <f>L183</f>
        <v>0</v>
      </c>
      <c r="AV183" s="492">
        <f t="shared" ref="AV183:AW187" si="285">M183+AB183</f>
        <v>651577</v>
      </c>
      <c r="AW183" s="492">
        <f t="shared" si="285"/>
        <v>38555</v>
      </c>
      <c r="AX183" s="492">
        <f>O183+AF183</f>
        <v>25200</v>
      </c>
      <c r="AY183" s="507">
        <f>P183+AQ183</f>
        <v>4.9218000000000002</v>
      </c>
      <c r="AZ183" s="507">
        <f t="shared" ref="AZ183:BA187" si="286">Q183+AO183</f>
        <v>4</v>
      </c>
      <c r="BA183" s="508">
        <f t="shared" si="286"/>
        <v>0.92179999999999995</v>
      </c>
    </row>
    <row r="184" spans="1:53" ht="12.95" customHeight="1" x14ac:dyDescent="0.25">
      <c r="A184" s="307">
        <v>37</v>
      </c>
      <c r="B184" s="566">
        <v>5455</v>
      </c>
      <c r="C184" s="566">
        <v>600099067</v>
      </c>
      <c r="D184" s="83">
        <v>70986088</v>
      </c>
      <c r="E184" s="572" t="s">
        <v>829</v>
      </c>
      <c r="F184" s="566">
        <v>3117</v>
      </c>
      <c r="G184" s="558" t="s">
        <v>284</v>
      </c>
      <c r="H184" s="500" t="s">
        <v>86</v>
      </c>
      <c r="I184" s="501">
        <v>2936432</v>
      </c>
      <c r="J184" s="502">
        <v>2106686</v>
      </c>
      <c r="K184" s="502">
        <v>3552</v>
      </c>
      <c r="L184" s="502">
        <v>3552</v>
      </c>
      <c r="M184" s="417">
        <v>712060</v>
      </c>
      <c r="N184" s="417">
        <v>42134</v>
      </c>
      <c r="O184" s="502">
        <v>72000</v>
      </c>
      <c r="P184" s="503">
        <v>3.8780000000000001</v>
      </c>
      <c r="Q184" s="418">
        <v>2.4544999999999999</v>
      </c>
      <c r="R184" s="504">
        <v>1.4235</v>
      </c>
      <c r="S184" s="505">
        <f t="shared" si="282"/>
        <v>0</v>
      </c>
      <c r="T184" s="492">
        <v>0</v>
      </c>
      <c r="U184" s="492">
        <v>0</v>
      </c>
      <c r="V184" s="492">
        <v>0</v>
      </c>
      <c r="W184" s="492">
        <f>SUM(S184:V184)</f>
        <v>0</v>
      </c>
      <c r="X184" s="492">
        <v>0</v>
      </c>
      <c r="Y184" s="492">
        <v>0</v>
      </c>
      <c r="Z184" s="492">
        <f>SUM(X184:Y184)</f>
        <v>0</v>
      </c>
      <c r="AA184" s="492">
        <f>W184+Z184</f>
        <v>0</v>
      </c>
      <c r="AB184" s="321">
        <f>ROUND((W184+X184)*33.8%,0)</f>
        <v>0</v>
      </c>
      <c r="AC184" s="179">
        <f>ROUND(W184*2%,0)</f>
        <v>0</v>
      </c>
      <c r="AD184" s="492">
        <v>0</v>
      </c>
      <c r="AE184" s="492">
        <v>0</v>
      </c>
      <c r="AF184" s="492">
        <f t="shared" si="220"/>
        <v>0</v>
      </c>
      <c r="AG184" s="492">
        <f t="shared" si="221"/>
        <v>0</v>
      </c>
      <c r="AH184" s="507">
        <v>0</v>
      </c>
      <c r="AI184" s="507">
        <v>0</v>
      </c>
      <c r="AJ184" s="507">
        <v>0</v>
      </c>
      <c r="AK184" s="507">
        <v>0</v>
      </c>
      <c r="AL184" s="507">
        <v>0</v>
      </c>
      <c r="AM184" s="507">
        <v>0</v>
      </c>
      <c r="AN184" s="507">
        <v>0</v>
      </c>
      <c r="AO184" s="507">
        <f t="shared" si="283"/>
        <v>0</v>
      </c>
      <c r="AP184" s="507">
        <f t="shared" si="284"/>
        <v>0</v>
      </c>
      <c r="AQ184" s="535">
        <f t="shared" si="224"/>
        <v>0</v>
      </c>
      <c r="AR184" s="536">
        <f>I184+AG184</f>
        <v>2936432</v>
      </c>
      <c r="AS184" s="492">
        <f>J184+W184</f>
        <v>2106686</v>
      </c>
      <c r="AT184" s="492">
        <f>K184+Z184</f>
        <v>3552</v>
      </c>
      <c r="AU184" s="486">
        <f>L184</f>
        <v>3552</v>
      </c>
      <c r="AV184" s="492">
        <f t="shared" si="285"/>
        <v>712060</v>
      </c>
      <c r="AW184" s="492">
        <f t="shared" si="285"/>
        <v>42134</v>
      </c>
      <c r="AX184" s="492">
        <f>O184+AF184</f>
        <v>72000</v>
      </c>
      <c r="AY184" s="507">
        <f>P184+AQ184</f>
        <v>3.8780000000000001</v>
      </c>
      <c r="AZ184" s="507">
        <f t="shared" si="286"/>
        <v>2.4544999999999999</v>
      </c>
      <c r="BA184" s="508">
        <f t="shared" si="286"/>
        <v>1.4235</v>
      </c>
    </row>
    <row r="185" spans="1:53" ht="12.95" customHeight="1" x14ac:dyDescent="0.25">
      <c r="A185" s="307">
        <v>37</v>
      </c>
      <c r="B185" s="557">
        <v>5455</v>
      </c>
      <c r="C185" s="557">
        <v>600099067</v>
      </c>
      <c r="D185" s="83">
        <v>70986088</v>
      </c>
      <c r="E185" s="558" t="s">
        <v>829</v>
      </c>
      <c r="F185" s="557">
        <v>3141</v>
      </c>
      <c r="G185" s="559" t="s">
        <v>88</v>
      </c>
      <c r="H185" s="500" t="s">
        <v>82</v>
      </c>
      <c r="I185" s="501">
        <v>775588</v>
      </c>
      <c r="J185" s="502">
        <v>568563</v>
      </c>
      <c r="K185" s="502">
        <v>0</v>
      </c>
      <c r="L185" s="502">
        <v>0</v>
      </c>
      <c r="M185" s="417">
        <v>192174</v>
      </c>
      <c r="N185" s="417">
        <v>11371</v>
      </c>
      <c r="O185" s="502">
        <v>3480</v>
      </c>
      <c r="P185" s="503">
        <v>1.93</v>
      </c>
      <c r="Q185" s="418">
        <v>0</v>
      </c>
      <c r="R185" s="504">
        <v>1.93</v>
      </c>
      <c r="S185" s="505">
        <f t="shared" si="282"/>
        <v>0</v>
      </c>
      <c r="T185" s="492">
        <v>0</v>
      </c>
      <c r="U185" s="492">
        <v>13959</v>
      </c>
      <c r="V185" s="492">
        <v>0</v>
      </c>
      <c r="W185" s="492">
        <f>SUM(S185:V185)</f>
        <v>13959</v>
      </c>
      <c r="X185" s="492">
        <v>0</v>
      </c>
      <c r="Y185" s="492">
        <v>0</v>
      </c>
      <c r="Z185" s="492">
        <f>SUM(X185:Y185)</f>
        <v>0</v>
      </c>
      <c r="AA185" s="492">
        <f>W185+Z185</f>
        <v>13959</v>
      </c>
      <c r="AB185" s="321">
        <f>ROUND((W185+X185)*33.8%,0)</f>
        <v>4718</v>
      </c>
      <c r="AC185" s="179">
        <f>ROUND(W185*2%,0)</f>
        <v>279</v>
      </c>
      <c r="AD185" s="492">
        <v>0</v>
      </c>
      <c r="AE185" s="492">
        <v>0</v>
      </c>
      <c r="AF185" s="492">
        <f t="shared" si="220"/>
        <v>0</v>
      </c>
      <c r="AG185" s="492">
        <f t="shared" si="221"/>
        <v>18956</v>
      </c>
      <c r="AH185" s="507">
        <v>0</v>
      </c>
      <c r="AI185" s="507">
        <v>0</v>
      </c>
      <c r="AJ185" s="507">
        <v>0</v>
      </c>
      <c r="AK185" s="507">
        <v>0</v>
      </c>
      <c r="AL185" s="507">
        <v>0.05</v>
      </c>
      <c r="AM185" s="507">
        <v>0</v>
      </c>
      <c r="AN185" s="507">
        <v>0</v>
      </c>
      <c r="AO185" s="507">
        <f t="shared" si="283"/>
        <v>0</v>
      </c>
      <c r="AP185" s="507">
        <f t="shared" si="284"/>
        <v>0.05</v>
      </c>
      <c r="AQ185" s="535">
        <f t="shared" si="224"/>
        <v>0.05</v>
      </c>
      <c r="AR185" s="536">
        <f>I185+AG185</f>
        <v>794544</v>
      </c>
      <c r="AS185" s="492">
        <f>J185+W185</f>
        <v>582522</v>
      </c>
      <c r="AT185" s="492">
        <f>K185+Z185</f>
        <v>0</v>
      </c>
      <c r="AU185" s="486">
        <f>L185</f>
        <v>0</v>
      </c>
      <c r="AV185" s="492">
        <f t="shared" si="285"/>
        <v>196892</v>
      </c>
      <c r="AW185" s="492">
        <f t="shared" si="285"/>
        <v>11650</v>
      </c>
      <c r="AX185" s="492">
        <f>O185+AF185</f>
        <v>3480</v>
      </c>
      <c r="AY185" s="507">
        <f>P185+AQ185</f>
        <v>1.98</v>
      </c>
      <c r="AZ185" s="507">
        <f t="shared" si="286"/>
        <v>0</v>
      </c>
      <c r="BA185" s="508">
        <f t="shared" si="286"/>
        <v>1.98</v>
      </c>
    </row>
    <row r="186" spans="1:53" ht="12.95" customHeight="1" x14ac:dyDescent="0.25">
      <c r="A186" s="307">
        <v>37</v>
      </c>
      <c r="B186" s="557">
        <v>5455</v>
      </c>
      <c r="C186" s="557">
        <v>600099067</v>
      </c>
      <c r="D186" s="83">
        <v>70986088</v>
      </c>
      <c r="E186" s="556" t="s">
        <v>829</v>
      </c>
      <c r="F186" s="567">
        <v>3143</v>
      </c>
      <c r="G186" s="534" t="s">
        <v>149</v>
      </c>
      <c r="H186" s="500" t="s">
        <v>86</v>
      </c>
      <c r="I186" s="501">
        <v>465959</v>
      </c>
      <c r="J186" s="502">
        <v>343122</v>
      </c>
      <c r="K186" s="502">
        <v>0</v>
      </c>
      <c r="L186" s="502">
        <v>0</v>
      </c>
      <c r="M186" s="417">
        <v>115975</v>
      </c>
      <c r="N186" s="417">
        <v>6862</v>
      </c>
      <c r="O186" s="502">
        <v>0</v>
      </c>
      <c r="P186" s="503">
        <v>0.74160000000000004</v>
      </c>
      <c r="Q186" s="418">
        <v>0.74160000000000004</v>
      </c>
      <c r="R186" s="504">
        <v>0</v>
      </c>
      <c r="S186" s="505">
        <f t="shared" si="282"/>
        <v>0</v>
      </c>
      <c r="T186" s="492">
        <v>0</v>
      </c>
      <c r="U186" s="492">
        <v>0</v>
      </c>
      <c r="V186" s="492">
        <v>0</v>
      </c>
      <c r="W186" s="492">
        <f>SUM(S186:V186)</f>
        <v>0</v>
      </c>
      <c r="X186" s="492">
        <v>0</v>
      </c>
      <c r="Y186" s="492">
        <v>0</v>
      </c>
      <c r="Z186" s="492">
        <f>SUM(X186:Y186)</f>
        <v>0</v>
      </c>
      <c r="AA186" s="492">
        <f>W186+Z186</f>
        <v>0</v>
      </c>
      <c r="AB186" s="321">
        <f>ROUND((W186+X186)*33.8%,0)</f>
        <v>0</v>
      </c>
      <c r="AC186" s="179">
        <f>ROUND(W186*2%,0)</f>
        <v>0</v>
      </c>
      <c r="AD186" s="492">
        <v>0</v>
      </c>
      <c r="AE186" s="492">
        <v>0</v>
      </c>
      <c r="AF186" s="492">
        <f t="shared" si="220"/>
        <v>0</v>
      </c>
      <c r="AG186" s="492">
        <f t="shared" si="221"/>
        <v>0</v>
      </c>
      <c r="AH186" s="507">
        <v>0</v>
      </c>
      <c r="AI186" s="507">
        <v>0</v>
      </c>
      <c r="AJ186" s="507">
        <v>0</v>
      </c>
      <c r="AK186" s="507">
        <v>0</v>
      </c>
      <c r="AL186" s="507">
        <v>0</v>
      </c>
      <c r="AM186" s="507">
        <v>0</v>
      </c>
      <c r="AN186" s="507">
        <v>0</v>
      </c>
      <c r="AO186" s="507">
        <f t="shared" si="283"/>
        <v>0</v>
      </c>
      <c r="AP186" s="507">
        <f t="shared" si="284"/>
        <v>0</v>
      </c>
      <c r="AQ186" s="535">
        <f t="shared" si="224"/>
        <v>0</v>
      </c>
      <c r="AR186" s="536">
        <f>I186+AG186</f>
        <v>465959</v>
      </c>
      <c r="AS186" s="492">
        <f>J186+W186</f>
        <v>343122</v>
      </c>
      <c r="AT186" s="492">
        <f>K186+Z186</f>
        <v>0</v>
      </c>
      <c r="AU186" s="486">
        <f>L186</f>
        <v>0</v>
      </c>
      <c r="AV186" s="492">
        <f t="shared" si="285"/>
        <v>115975</v>
      </c>
      <c r="AW186" s="492">
        <f t="shared" si="285"/>
        <v>6862</v>
      </c>
      <c r="AX186" s="492">
        <f>O186+AF186</f>
        <v>0</v>
      </c>
      <c r="AY186" s="507">
        <f>P186+AQ186</f>
        <v>0.74160000000000004</v>
      </c>
      <c r="AZ186" s="507">
        <f t="shared" si="286"/>
        <v>0.74160000000000004</v>
      </c>
      <c r="BA186" s="508">
        <f t="shared" si="286"/>
        <v>0</v>
      </c>
    </row>
    <row r="187" spans="1:53" ht="12.95" customHeight="1" x14ac:dyDescent="0.25">
      <c r="A187" s="307">
        <v>37</v>
      </c>
      <c r="B187" s="557">
        <v>5455</v>
      </c>
      <c r="C187" s="557">
        <v>600099067</v>
      </c>
      <c r="D187" s="83">
        <v>70986088</v>
      </c>
      <c r="E187" s="556" t="s">
        <v>829</v>
      </c>
      <c r="F187" s="567">
        <v>3143</v>
      </c>
      <c r="G187" s="534" t="s">
        <v>150</v>
      </c>
      <c r="H187" s="500" t="s">
        <v>82</v>
      </c>
      <c r="I187" s="501">
        <v>14747</v>
      </c>
      <c r="J187" s="502">
        <v>10395</v>
      </c>
      <c r="K187" s="502">
        <v>0</v>
      </c>
      <c r="L187" s="502">
        <v>0</v>
      </c>
      <c r="M187" s="417">
        <v>3514</v>
      </c>
      <c r="N187" s="417">
        <v>208</v>
      </c>
      <c r="O187" s="502">
        <v>630</v>
      </c>
      <c r="P187" s="503">
        <v>0.04</v>
      </c>
      <c r="Q187" s="418">
        <v>0</v>
      </c>
      <c r="R187" s="504">
        <v>0.04</v>
      </c>
      <c r="S187" s="505">
        <f t="shared" si="282"/>
        <v>0</v>
      </c>
      <c r="T187" s="492">
        <v>0</v>
      </c>
      <c r="U187" s="492">
        <v>0</v>
      </c>
      <c r="V187" s="492">
        <v>0</v>
      </c>
      <c r="W187" s="492">
        <f>SUM(S187:V187)</f>
        <v>0</v>
      </c>
      <c r="X187" s="492">
        <v>0</v>
      </c>
      <c r="Y187" s="492">
        <v>0</v>
      </c>
      <c r="Z187" s="492">
        <f>SUM(X187:Y187)</f>
        <v>0</v>
      </c>
      <c r="AA187" s="492">
        <f>W187+Z187</f>
        <v>0</v>
      </c>
      <c r="AB187" s="321">
        <f>ROUND((W187+X187)*33.8%,0)</f>
        <v>0</v>
      </c>
      <c r="AC187" s="179">
        <f>ROUND(W187*2%,0)</f>
        <v>0</v>
      </c>
      <c r="AD187" s="492">
        <v>0</v>
      </c>
      <c r="AE187" s="492">
        <v>0</v>
      </c>
      <c r="AF187" s="492">
        <f t="shared" si="220"/>
        <v>0</v>
      </c>
      <c r="AG187" s="492">
        <f t="shared" si="221"/>
        <v>0</v>
      </c>
      <c r="AH187" s="507">
        <v>0</v>
      </c>
      <c r="AI187" s="507">
        <v>0</v>
      </c>
      <c r="AJ187" s="507">
        <v>0</v>
      </c>
      <c r="AK187" s="507">
        <v>0</v>
      </c>
      <c r="AL187" s="507">
        <v>0</v>
      </c>
      <c r="AM187" s="507">
        <v>0</v>
      </c>
      <c r="AN187" s="507">
        <v>0</v>
      </c>
      <c r="AO187" s="507">
        <f t="shared" si="283"/>
        <v>0</v>
      </c>
      <c r="AP187" s="507">
        <f t="shared" si="284"/>
        <v>0</v>
      </c>
      <c r="AQ187" s="535">
        <f t="shared" si="224"/>
        <v>0</v>
      </c>
      <c r="AR187" s="536">
        <f>I187+AG187</f>
        <v>14747</v>
      </c>
      <c r="AS187" s="492">
        <f>J187+W187</f>
        <v>10395</v>
      </c>
      <c r="AT187" s="492">
        <f>K187+Z187</f>
        <v>0</v>
      </c>
      <c r="AU187" s="486">
        <f>L187</f>
        <v>0</v>
      </c>
      <c r="AV187" s="492">
        <f t="shared" si="285"/>
        <v>3514</v>
      </c>
      <c r="AW187" s="492">
        <f t="shared" si="285"/>
        <v>208</v>
      </c>
      <c r="AX187" s="492">
        <f>O187+AF187</f>
        <v>630</v>
      </c>
      <c r="AY187" s="507">
        <f>P187+AQ187</f>
        <v>0.04</v>
      </c>
      <c r="AZ187" s="507">
        <f t="shared" si="286"/>
        <v>0</v>
      </c>
      <c r="BA187" s="508">
        <f t="shared" si="286"/>
        <v>0.04</v>
      </c>
    </row>
    <row r="188" spans="1:53" ht="12.95" customHeight="1" x14ac:dyDescent="0.25">
      <c r="A188" s="310">
        <v>37</v>
      </c>
      <c r="B188" s="128">
        <v>5455</v>
      </c>
      <c r="C188" s="128">
        <v>600099067</v>
      </c>
      <c r="D188" s="128">
        <v>70986088</v>
      </c>
      <c r="E188" s="568" t="s">
        <v>830</v>
      </c>
      <c r="F188" s="132"/>
      <c r="G188" s="568"/>
      <c r="H188" s="379"/>
      <c r="I188" s="129">
        <v>6835800</v>
      </c>
      <c r="J188" s="240">
        <v>4956508</v>
      </c>
      <c r="K188" s="240">
        <v>3552</v>
      </c>
      <c r="L188" s="240">
        <v>3552</v>
      </c>
      <c r="M188" s="240">
        <v>1675300</v>
      </c>
      <c r="N188" s="240">
        <v>99130</v>
      </c>
      <c r="O188" s="240">
        <v>101310</v>
      </c>
      <c r="P188" s="384">
        <v>11.5114</v>
      </c>
      <c r="Q188" s="384">
        <v>7.1960999999999995</v>
      </c>
      <c r="R188" s="400">
        <v>4.3152999999999997</v>
      </c>
      <c r="S188" s="240">
        <f t="shared" ref="S188:BA188" si="287">SUM(S183:S187)</f>
        <v>0</v>
      </c>
      <c r="T188" s="168">
        <f t="shared" si="287"/>
        <v>0</v>
      </c>
      <c r="U188" s="168">
        <f t="shared" si="287"/>
        <v>13959</v>
      </c>
      <c r="V188" s="168">
        <f t="shared" si="287"/>
        <v>0</v>
      </c>
      <c r="W188" s="168">
        <f t="shared" si="287"/>
        <v>13959</v>
      </c>
      <c r="X188" s="168">
        <f t="shared" si="287"/>
        <v>0</v>
      </c>
      <c r="Y188" s="168">
        <f t="shared" si="287"/>
        <v>0</v>
      </c>
      <c r="Z188" s="168">
        <f t="shared" si="287"/>
        <v>0</v>
      </c>
      <c r="AA188" s="168">
        <f t="shared" si="287"/>
        <v>13959</v>
      </c>
      <c r="AB188" s="168">
        <f t="shared" si="287"/>
        <v>4718</v>
      </c>
      <c r="AC188" s="168">
        <f t="shared" si="287"/>
        <v>279</v>
      </c>
      <c r="AD188" s="168">
        <f t="shared" si="287"/>
        <v>0</v>
      </c>
      <c r="AE188" s="168">
        <f t="shared" si="287"/>
        <v>0</v>
      </c>
      <c r="AF188" s="168">
        <f t="shared" si="287"/>
        <v>0</v>
      </c>
      <c r="AG188" s="168">
        <f t="shared" si="287"/>
        <v>18956</v>
      </c>
      <c r="AH188" s="316">
        <f t="shared" si="287"/>
        <v>0</v>
      </c>
      <c r="AI188" s="316">
        <f t="shared" si="287"/>
        <v>0</v>
      </c>
      <c r="AJ188" s="316">
        <f t="shared" si="287"/>
        <v>0</v>
      </c>
      <c r="AK188" s="316">
        <f t="shared" ref="AK188:AL188" si="288">SUM(AK183:AK187)</f>
        <v>0</v>
      </c>
      <c r="AL188" s="316">
        <f t="shared" si="288"/>
        <v>0.05</v>
      </c>
      <c r="AM188" s="316">
        <f t="shared" si="287"/>
        <v>0</v>
      </c>
      <c r="AN188" s="316">
        <f t="shared" si="287"/>
        <v>0</v>
      </c>
      <c r="AO188" s="316">
        <f t="shared" si="287"/>
        <v>0</v>
      </c>
      <c r="AP188" s="316">
        <f t="shared" si="287"/>
        <v>0.05</v>
      </c>
      <c r="AQ188" s="393">
        <f t="shared" si="287"/>
        <v>0.05</v>
      </c>
      <c r="AR188" s="129">
        <f t="shared" si="287"/>
        <v>6854756</v>
      </c>
      <c r="AS188" s="168">
        <f t="shared" si="287"/>
        <v>4970467</v>
      </c>
      <c r="AT188" s="168">
        <f t="shared" si="287"/>
        <v>3552</v>
      </c>
      <c r="AU188" s="168">
        <f t="shared" si="287"/>
        <v>3552</v>
      </c>
      <c r="AV188" s="168">
        <f t="shared" si="287"/>
        <v>1680018</v>
      </c>
      <c r="AW188" s="168">
        <f t="shared" si="287"/>
        <v>99409</v>
      </c>
      <c r="AX188" s="168">
        <f t="shared" si="287"/>
        <v>101310</v>
      </c>
      <c r="AY188" s="316">
        <f t="shared" si="287"/>
        <v>11.561400000000001</v>
      </c>
      <c r="AZ188" s="316">
        <f t="shared" si="287"/>
        <v>7.1960999999999995</v>
      </c>
      <c r="BA188" s="317">
        <f t="shared" si="287"/>
        <v>4.3653000000000004</v>
      </c>
    </row>
    <row r="189" spans="1:53" ht="12.95" customHeight="1" x14ac:dyDescent="0.25">
      <c r="A189" s="307">
        <v>38</v>
      </c>
      <c r="B189" s="557">
        <v>5470</v>
      </c>
      <c r="C189" s="557">
        <v>600099091</v>
      </c>
      <c r="D189" s="83">
        <v>70695822</v>
      </c>
      <c r="E189" s="558" t="s">
        <v>831</v>
      </c>
      <c r="F189" s="557">
        <v>3111</v>
      </c>
      <c r="G189" s="559" t="s">
        <v>586</v>
      </c>
      <c r="H189" s="500" t="s">
        <v>86</v>
      </c>
      <c r="I189" s="501">
        <v>2511075</v>
      </c>
      <c r="J189" s="502">
        <v>1836211</v>
      </c>
      <c r="K189" s="502">
        <v>0</v>
      </c>
      <c r="L189" s="502">
        <v>0</v>
      </c>
      <c r="M189" s="417">
        <v>620639</v>
      </c>
      <c r="N189" s="417">
        <v>36725</v>
      </c>
      <c r="O189" s="502">
        <v>17500</v>
      </c>
      <c r="P189" s="503">
        <v>4.7282999999999999</v>
      </c>
      <c r="Q189" s="418">
        <v>3.8065000000000002</v>
      </c>
      <c r="R189" s="504">
        <v>0.92179999999999995</v>
      </c>
      <c r="S189" s="505">
        <f t="shared" ref="S189:S194" si="289">X189*-1</f>
        <v>0</v>
      </c>
      <c r="T189" s="492">
        <v>0</v>
      </c>
      <c r="U189" s="492">
        <v>0</v>
      </c>
      <c r="V189" s="492">
        <v>0</v>
      </c>
      <c r="W189" s="492">
        <f t="shared" ref="W189:W194" si="290">SUM(S189:V189)</f>
        <v>0</v>
      </c>
      <c r="X189" s="492">
        <v>0</v>
      </c>
      <c r="Y189" s="492">
        <v>0</v>
      </c>
      <c r="Z189" s="492">
        <f t="shared" ref="Z189:Z194" si="291">SUM(X189:Y189)</f>
        <v>0</v>
      </c>
      <c r="AA189" s="492">
        <f t="shared" ref="AA189:AA194" si="292">W189+Z189</f>
        <v>0</v>
      </c>
      <c r="AB189" s="321">
        <f t="shared" ref="AB189:AB194" si="293">ROUND((W189+X189)*33.8%,0)</f>
        <v>0</v>
      </c>
      <c r="AC189" s="179">
        <f t="shared" ref="AC189:AC194" si="294">ROUND(W189*2%,0)</f>
        <v>0</v>
      </c>
      <c r="AD189" s="492">
        <v>0</v>
      </c>
      <c r="AE189" s="492">
        <v>0</v>
      </c>
      <c r="AF189" s="492">
        <f t="shared" si="220"/>
        <v>0</v>
      </c>
      <c r="AG189" s="492">
        <f t="shared" si="221"/>
        <v>0</v>
      </c>
      <c r="AH189" s="507">
        <v>0</v>
      </c>
      <c r="AI189" s="507">
        <v>0</v>
      </c>
      <c r="AJ189" s="507">
        <v>0</v>
      </c>
      <c r="AK189" s="507">
        <v>0</v>
      </c>
      <c r="AL189" s="507">
        <v>0</v>
      </c>
      <c r="AM189" s="507">
        <v>0</v>
      </c>
      <c r="AN189" s="507">
        <v>0</v>
      </c>
      <c r="AO189" s="507">
        <f t="shared" ref="AO189:AO194" si="295">AH189+AJ189+AK189+AM189</f>
        <v>0</v>
      </c>
      <c r="AP189" s="507">
        <f t="shared" ref="AP189:AP194" si="296">AI189+AL189+AN189</f>
        <v>0</v>
      </c>
      <c r="AQ189" s="535">
        <f t="shared" si="224"/>
        <v>0</v>
      </c>
      <c r="AR189" s="536">
        <f t="shared" ref="AR189:AR194" si="297">I189+AG189</f>
        <v>2511075</v>
      </c>
      <c r="AS189" s="492">
        <f t="shared" ref="AS189:AS194" si="298">J189+W189</f>
        <v>1836211</v>
      </c>
      <c r="AT189" s="492">
        <f t="shared" ref="AT189:AT194" si="299">K189+Z189</f>
        <v>0</v>
      </c>
      <c r="AU189" s="486">
        <f t="shared" ref="AU189:AU194" si="300">L189</f>
        <v>0</v>
      </c>
      <c r="AV189" s="492">
        <f t="shared" ref="AV189:AW194" si="301">M189+AB189</f>
        <v>620639</v>
      </c>
      <c r="AW189" s="492">
        <f t="shared" si="301"/>
        <v>36725</v>
      </c>
      <c r="AX189" s="492">
        <f t="shared" ref="AX189:AX194" si="302">O189+AF189</f>
        <v>17500</v>
      </c>
      <c r="AY189" s="507">
        <f t="shared" ref="AY189:AY194" si="303">P189+AQ189</f>
        <v>4.7282999999999999</v>
      </c>
      <c r="AZ189" s="507">
        <f t="shared" ref="AZ189:BA194" si="304">Q189+AO189</f>
        <v>3.8065000000000002</v>
      </c>
      <c r="BA189" s="508">
        <f t="shared" si="304"/>
        <v>0.92179999999999995</v>
      </c>
    </row>
    <row r="190" spans="1:53" ht="12.95" customHeight="1" x14ac:dyDescent="0.25">
      <c r="A190" s="307">
        <v>38</v>
      </c>
      <c r="B190" s="557">
        <v>5470</v>
      </c>
      <c r="C190" s="557">
        <v>600099091</v>
      </c>
      <c r="D190" s="83">
        <v>70695822</v>
      </c>
      <c r="E190" s="558" t="s">
        <v>831</v>
      </c>
      <c r="F190" s="557">
        <v>3117</v>
      </c>
      <c r="G190" s="558" t="s">
        <v>284</v>
      </c>
      <c r="H190" s="500" t="s">
        <v>86</v>
      </c>
      <c r="I190" s="501">
        <v>3599132</v>
      </c>
      <c r="J190" s="502">
        <v>2564548</v>
      </c>
      <c r="K190" s="502">
        <v>5476</v>
      </c>
      <c r="L190" s="502">
        <v>5476</v>
      </c>
      <c r="M190" s="417">
        <v>866817</v>
      </c>
      <c r="N190" s="417">
        <v>51291</v>
      </c>
      <c r="O190" s="502">
        <v>111000</v>
      </c>
      <c r="P190" s="503">
        <v>5.5358999999999998</v>
      </c>
      <c r="Q190" s="418">
        <v>3.3511000000000002</v>
      </c>
      <c r="R190" s="504">
        <v>2.1847999999999996</v>
      </c>
      <c r="S190" s="505">
        <f t="shared" si="289"/>
        <v>0</v>
      </c>
      <c r="T190" s="492">
        <v>168372</v>
      </c>
      <c r="U190" s="492">
        <v>0</v>
      </c>
      <c r="V190" s="492">
        <v>0</v>
      </c>
      <c r="W190" s="492">
        <f t="shared" si="290"/>
        <v>168372</v>
      </c>
      <c r="X190" s="492">
        <v>0</v>
      </c>
      <c r="Y190" s="492">
        <v>0</v>
      </c>
      <c r="Z190" s="492">
        <f t="shared" si="291"/>
        <v>0</v>
      </c>
      <c r="AA190" s="492">
        <f t="shared" si="292"/>
        <v>168372</v>
      </c>
      <c r="AB190" s="321">
        <f t="shared" si="293"/>
        <v>56910</v>
      </c>
      <c r="AC190" s="179">
        <f t="shared" si="294"/>
        <v>3367</v>
      </c>
      <c r="AD190" s="492">
        <v>0</v>
      </c>
      <c r="AE190" s="492">
        <v>0</v>
      </c>
      <c r="AF190" s="492">
        <f t="shared" si="220"/>
        <v>0</v>
      </c>
      <c r="AG190" s="492">
        <f t="shared" si="221"/>
        <v>228649</v>
      </c>
      <c r="AH190" s="507">
        <v>0</v>
      </c>
      <c r="AI190" s="507">
        <v>0</v>
      </c>
      <c r="AJ190" s="507">
        <v>0</v>
      </c>
      <c r="AK190" s="507">
        <v>0.3</v>
      </c>
      <c r="AL190" s="507">
        <v>0</v>
      </c>
      <c r="AM190" s="507">
        <v>0</v>
      </c>
      <c r="AN190" s="507">
        <v>0</v>
      </c>
      <c r="AO190" s="507">
        <f t="shared" si="295"/>
        <v>0.3</v>
      </c>
      <c r="AP190" s="507">
        <f t="shared" si="296"/>
        <v>0</v>
      </c>
      <c r="AQ190" s="535">
        <f t="shared" si="224"/>
        <v>0.3</v>
      </c>
      <c r="AR190" s="536">
        <f t="shared" si="297"/>
        <v>3827781</v>
      </c>
      <c r="AS190" s="492">
        <f t="shared" si="298"/>
        <v>2732920</v>
      </c>
      <c r="AT190" s="492">
        <f t="shared" si="299"/>
        <v>5476</v>
      </c>
      <c r="AU190" s="486">
        <f t="shared" si="300"/>
        <v>5476</v>
      </c>
      <c r="AV190" s="492">
        <f t="shared" si="301"/>
        <v>923727</v>
      </c>
      <c r="AW190" s="492">
        <f t="shared" si="301"/>
        <v>54658</v>
      </c>
      <c r="AX190" s="492">
        <f t="shared" si="302"/>
        <v>111000</v>
      </c>
      <c r="AY190" s="507">
        <f t="shared" si="303"/>
        <v>5.8358999999999996</v>
      </c>
      <c r="AZ190" s="507">
        <f t="shared" si="304"/>
        <v>3.6511</v>
      </c>
      <c r="BA190" s="508">
        <f t="shared" si="304"/>
        <v>2.1847999999999996</v>
      </c>
    </row>
    <row r="191" spans="1:53" ht="12.95" customHeight="1" x14ac:dyDescent="0.25">
      <c r="A191" s="307">
        <v>38</v>
      </c>
      <c r="B191" s="561">
        <v>5470</v>
      </c>
      <c r="C191" s="561">
        <v>600099091</v>
      </c>
      <c r="D191" s="83">
        <v>70695822</v>
      </c>
      <c r="E191" s="558" t="s">
        <v>831</v>
      </c>
      <c r="F191" s="557">
        <v>3117</v>
      </c>
      <c r="G191" s="534" t="s">
        <v>91</v>
      </c>
      <c r="H191" s="500" t="s">
        <v>82</v>
      </c>
      <c r="I191" s="501">
        <v>677258</v>
      </c>
      <c r="J191" s="502">
        <v>498717</v>
      </c>
      <c r="K191" s="502">
        <v>0</v>
      </c>
      <c r="L191" s="502">
        <v>0</v>
      </c>
      <c r="M191" s="417">
        <v>168566</v>
      </c>
      <c r="N191" s="417">
        <v>9975</v>
      </c>
      <c r="O191" s="502">
        <v>0</v>
      </c>
      <c r="P191" s="503">
        <v>1.46</v>
      </c>
      <c r="Q191" s="418">
        <v>1.46</v>
      </c>
      <c r="R191" s="504">
        <v>0</v>
      </c>
      <c r="S191" s="505">
        <f t="shared" si="289"/>
        <v>0</v>
      </c>
      <c r="T191" s="492">
        <v>0</v>
      </c>
      <c r="U191" s="492">
        <v>0</v>
      </c>
      <c r="V191" s="492">
        <v>0</v>
      </c>
      <c r="W191" s="492">
        <f t="shared" si="290"/>
        <v>0</v>
      </c>
      <c r="X191" s="492">
        <v>0</v>
      </c>
      <c r="Y191" s="492">
        <v>0</v>
      </c>
      <c r="Z191" s="492">
        <f t="shared" si="291"/>
        <v>0</v>
      </c>
      <c r="AA191" s="492">
        <f t="shared" si="292"/>
        <v>0</v>
      </c>
      <c r="AB191" s="321">
        <f t="shared" si="293"/>
        <v>0</v>
      </c>
      <c r="AC191" s="179">
        <f t="shared" si="294"/>
        <v>0</v>
      </c>
      <c r="AD191" s="492">
        <v>0</v>
      </c>
      <c r="AE191" s="492">
        <v>0</v>
      </c>
      <c r="AF191" s="492">
        <f t="shared" si="220"/>
        <v>0</v>
      </c>
      <c r="AG191" s="492">
        <f t="shared" si="221"/>
        <v>0</v>
      </c>
      <c r="AH191" s="507">
        <v>0</v>
      </c>
      <c r="AI191" s="507">
        <v>0</v>
      </c>
      <c r="AJ191" s="507">
        <v>0</v>
      </c>
      <c r="AK191" s="507">
        <v>0</v>
      </c>
      <c r="AL191" s="507">
        <v>0</v>
      </c>
      <c r="AM191" s="507">
        <v>0</v>
      </c>
      <c r="AN191" s="507">
        <v>0</v>
      </c>
      <c r="AO191" s="507">
        <f t="shared" si="295"/>
        <v>0</v>
      </c>
      <c r="AP191" s="507">
        <f t="shared" si="296"/>
        <v>0</v>
      </c>
      <c r="AQ191" s="535">
        <f t="shared" si="224"/>
        <v>0</v>
      </c>
      <c r="AR191" s="536">
        <f t="shared" si="297"/>
        <v>677258</v>
      </c>
      <c r="AS191" s="492">
        <f t="shared" si="298"/>
        <v>498717</v>
      </c>
      <c r="AT191" s="492">
        <f t="shared" si="299"/>
        <v>0</v>
      </c>
      <c r="AU191" s="486">
        <f t="shared" si="300"/>
        <v>0</v>
      </c>
      <c r="AV191" s="492">
        <f t="shared" si="301"/>
        <v>168566</v>
      </c>
      <c r="AW191" s="492">
        <f t="shared" si="301"/>
        <v>9975</v>
      </c>
      <c r="AX191" s="492">
        <f t="shared" si="302"/>
        <v>0</v>
      </c>
      <c r="AY191" s="507">
        <f t="shared" si="303"/>
        <v>1.46</v>
      </c>
      <c r="AZ191" s="507">
        <f t="shared" si="304"/>
        <v>1.46</v>
      </c>
      <c r="BA191" s="508">
        <f t="shared" si="304"/>
        <v>0</v>
      </c>
    </row>
    <row r="192" spans="1:53" ht="12.95" customHeight="1" x14ac:dyDescent="0.25">
      <c r="A192" s="307">
        <v>38</v>
      </c>
      <c r="B192" s="557">
        <v>5470</v>
      </c>
      <c r="C192" s="557">
        <v>600099091</v>
      </c>
      <c r="D192" s="83">
        <v>70695822</v>
      </c>
      <c r="E192" s="556" t="s">
        <v>831</v>
      </c>
      <c r="F192" s="567">
        <v>3141</v>
      </c>
      <c r="G192" s="559" t="s">
        <v>88</v>
      </c>
      <c r="H192" s="500" t="s">
        <v>82</v>
      </c>
      <c r="I192" s="501">
        <v>773095</v>
      </c>
      <c r="J192" s="502">
        <v>566207</v>
      </c>
      <c r="K192" s="502">
        <v>0</v>
      </c>
      <c r="L192" s="502">
        <v>0</v>
      </c>
      <c r="M192" s="417">
        <v>191378</v>
      </c>
      <c r="N192" s="417">
        <v>11324</v>
      </c>
      <c r="O192" s="502">
        <v>4186</v>
      </c>
      <c r="P192" s="503">
        <v>1.92</v>
      </c>
      <c r="Q192" s="418">
        <v>0</v>
      </c>
      <c r="R192" s="504">
        <v>1.92</v>
      </c>
      <c r="S192" s="505">
        <f t="shared" si="289"/>
        <v>0</v>
      </c>
      <c r="T192" s="492">
        <v>0</v>
      </c>
      <c r="U192" s="492">
        <v>33903</v>
      </c>
      <c r="V192" s="492">
        <v>0</v>
      </c>
      <c r="W192" s="492">
        <f t="shared" si="290"/>
        <v>33903</v>
      </c>
      <c r="X192" s="492">
        <v>0</v>
      </c>
      <c r="Y192" s="492">
        <v>0</v>
      </c>
      <c r="Z192" s="492">
        <f t="shared" si="291"/>
        <v>0</v>
      </c>
      <c r="AA192" s="492">
        <f t="shared" si="292"/>
        <v>33903</v>
      </c>
      <c r="AB192" s="321">
        <f t="shared" si="293"/>
        <v>11459</v>
      </c>
      <c r="AC192" s="179">
        <f t="shared" si="294"/>
        <v>678</v>
      </c>
      <c r="AD192" s="492">
        <v>0</v>
      </c>
      <c r="AE192" s="492">
        <v>0</v>
      </c>
      <c r="AF192" s="492">
        <f t="shared" si="220"/>
        <v>0</v>
      </c>
      <c r="AG192" s="492">
        <f t="shared" si="221"/>
        <v>46040</v>
      </c>
      <c r="AH192" s="507">
        <v>0</v>
      </c>
      <c r="AI192" s="507">
        <v>0</v>
      </c>
      <c r="AJ192" s="507">
        <v>0</v>
      </c>
      <c r="AK192" s="507">
        <v>0</v>
      </c>
      <c r="AL192" s="507">
        <v>0.12</v>
      </c>
      <c r="AM192" s="507">
        <v>0</v>
      </c>
      <c r="AN192" s="507">
        <v>0</v>
      </c>
      <c r="AO192" s="507">
        <f t="shared" si="295"/>
        <v>0</v>
      </c>
      <c r="AP192" s="507">
        <f t="shared" si="296"/>
        <v>0.12</v>
      </c>
      <c r="AQ192" s="535">
        <f t="shared" si="224"/>
        <v>0.12</v>
      </c>
      <c r="AR192" s="536">
        <f t="shared" si="297"/>
        <v>819135</v>
      </c>
      <c r="AS192" s="492">
        <f t="shared" si="298"/>
        <v>600110</v>
      </c>
      <c r="AT192" s="492">
        <f t="shared" si="299"/>
        <v>0</v>
      </c>
      <c r="AU192" s="486">
        <f t="shared" si="300"/>
        <v>0</v>
      </c>
      <c r="AV192" s="492">
        <f t="shared" si="301"/>
        <v>202837</v>
      </c>
      <c r="AW192" s="492">
        <f t="shared" si="301"/>
        <v>12002</v>
      </c>
      <c r="AX192" s="492">
        <f t="shared" si="302"/>
        <v>4186</v>
      </c>
      <c r="AY192" s="507">
        <f t="shared" si="303"/>
        <v>2.04</v>
      </c>
      <c r="AZ192" s="507">
        <f t="shared" si="304"/>
        <v>0</v>
      </c>
      <c r="BA192" s="508">
        <f t="shared" si="304"/>
        <v>2.04</v>
      </c>
    </row>
    <row r="193" spans="1:53" ht="12.95" customHeight="1" x14ac:dyDescent="0.25">
      <c r="A193" s="307">
        <v>38</v>
      </c>
      <c r="B193" s="561">
        <v>5470</v>
      </c>
      <c r="C193" s="561">
        <v>600099091</v>
      </c>
      <c r="D193" s="83">
        <v>70695822</v>
      </c>
      <c r="E193" s="558" t="s">
        <v>831</v>
      </c>
      <c r="F193" s="557">
        <v>3143</v>
      </c>
      <c r="G193" s="534" t="s">
        <v>149</v>
      </c>
      <c r="H193" s="500" t="s">
        <v>86</v>
      </c>
      <c r="I193" s="501">
        <v>496914</v>
      </c>
      <c r="J193" s="502">
        <v>365916</v>
      </c>
      <c r="K193" s="502">
        <v>0</v>
      </c>
      <c r="L193" s="502">
        <v>0</v>
      </c>
      <c r="M193" s="417">
        <v>123680</v>
      </c>
      <c r="N193" s="417">
        <v>7318</v>
      </c>
      <c r="O193" s="502">
        <v>0</v>
      </c>
      <c r="P193" s="503">
        <v>0.86209999999999998</v>
      </c>
      <c r="Q193" s="418">
        <v>0.86209999999999998</v>
      </c>
      <c r="R193" s="504">
        <v>0</v>
      </c>
      <c r="S193" s="505">
        <f t="shared" si="289"/>
        <v>0</v>
      </c>
      <c r="T193" s="492">
        <v>0</v>
      </c>
      <c r="U193" s="492">
        <v>0</v>
      </c>
      <c r="V193" s="492">
        <v>0</v>
      </c>
      <c r="W193" s="492">
        <f t="shared" si="290"/>
        <v>0</v>
      </c>
      <c r="X193" s="492">
        <v>0</v>
      </c>
      <c r="Y193" s="492">
        <v>0</v>
      </c>
      <c r="Z193" s="492">
        <f t="shared" si="291"/>
        <v>0</v>
      </c>
      <c r="AA193" s="492">
        <f t="shared" si="292"/>
        <v>0</v>
      </c>
      <c r="AB193" s="321">
        <f t="shared" si="293"/>
        <v>0</v>
      </c>
      <c r="AC193" s="179">
        <f t="shared" si="294"/>
        <v>0</v>
      </c>
      <c r="AD193" s="492">
        <v>0</v>
      </c>
      <c r="AE193" s="492">
        <v>0</v>
      </c>
      <c r="AF193" s="492">
        <f t="shared" si="220"/>
        <v>0</v>
      </c>
      <c r="AG193" s="492">
        <f t="shared" si="221"/>
        <v>0</v>
      </c>
      <c r="AH193" s="507">
        <v>0</v>
      </c>
      <c r="AI193" s="507">
        <v>0</v>
      </c>
      <c r="AJ193" s="507">
        <v>0</v>
      </c>
      <c r="AK193" s="507">
        <v>0</v>
      </c>
      <c r="AL193" s="507">
        <v>0</v>
      </c>
      <c r="AM193" s="507">
        <v>0</v>
      </c>
      <c r="AN193" s="507">
        <v>0</v>
      </c>
      <c r="AO193" s="507">
        <f t="shared" si="295"/>
        <v>0</v>
      </c>
      <c r="AP193" s="507">
        <f t="shared" si="296"/>
        <v>0</v>
      </c>
      <c r="AQ193" s="535">
        <f t="shared" si="224"/>
        <v>0</v>
      </c>
      <c r="AR193" s="536">
        <f t="shared" si="297"/>
        <v>496914</v>
      </c>
      <c r="AS193" s="492">
        <f t="shared" si="298"/>
        <v>365916</v>
      </c>
      <c r="AT193" s="492">
        <f t="shared" si="299"/>
        <v>0</v>
      </c>
      <c r="AU193" s="486">
        <f t="shared" si="300"/>
        <v>0</v>
      </c>
      <c r="AV193" s="492">
        <f t="shared" si="301"/>
        <v>123680</v>
      </c>
      <c r="AW193" s="492">
        <f t="shared" si="301"/>
        <v>7318</v>
      </c>
      <c r="AX193" s="492">
        <f t="shared" si="302"/>
        <v>0</v>
      </c>
      <c r="AY193" s="507">
        <f t="shared" si="303"/>
        <v>0.86209999999999998</v>
      </c>
      <c r="AZ193" s="507">
        <f t="shared" si="304"/>
        <v>0.86209999999999998</v>
      </c>
      <c r="BA193" s="508">
        <f t="shared" si="304"/>
        <v>0</v>
      </c>
    </row>
    <row r="194" spans="1:53" ht="12.95" customHeight="1" x14ac:dyDescent="0.25">
      <c r="A194" s="307">
        <v>38</v>
      </c>
      <c r="B194" s="561">
        <v>5470</v>
      </c>
      <c r="C194" s="561">
        <v>600099091</v>
      </c>
      <c r="D194" s="83">
        <v>70695822</v>
      </c>
      <c r="E194" s="558" t="s">
        <v>831</v>
      </c>
      <c r="F194" s="557">
        <v>3143</v>
      </c>
      <c r="G194" s="534" t="s">
        <v>150</v>
      </c>
      <c r="H194" s="500" t="s">
        <v>82</v>
      </c>
      <c r="I194" s="501">
        <v>23876</v>
      </c>
      <c r="J194" s="502">
        <v>16830</v>
      </c>
      <c r="K194" s="502">
        <v>0</v>
      </c>
      <c r="L194" s="502">
        <v>0</v>
      </c>
      <c r="M194" s="417">
        <v>5689</v>
      </c>
      <c r="N194" s="417">
        <v>337</v>
      </c>
      <c r="O194" s="502">
        <v>1020</v>
      </c>
      <c r="P194" s="503">
        <v>7.0000000000000007E-2</v>
      </c>
      <c r="Q194" s="418">
        <v>0</v>
      </c>
      <c r="R194" s="504">
        <v>7.0000000000000007E-2</v>
      </c>
      <c r="S194" s="505">
        <f t="shared" si="289"/>
        <v>0</v>
      </c>
      <c r="T194" s="492">
        <v>0</v>
      </c>
      <c r="U194" s="492">
        <v>0</v>
      </c>
      <c r="V194" s="492">
        <v>0</v>
      </c>
      <c r="W194" s="492">
        <f t="shared" si="290"/>
        <v>0</v>
      </c>
      <c r="X194" s="492">
        <v>0</v>
      </c>
      <c r="Y194" s="492">
        <v>0</v>
      </c>
      <c r="Z194" s="492">
        <f t="shared" si="291"/>
        <v>0</v>
      </c>
      <c r="AA194" s="492">
        <f t="shared" si="292"/>
        <v>0</v>
      </c>
      <c r="AB194" s="321">
        <f t="shared" si="293"/>
        <v>0</v>
      </c>
      <c r="AC194" s="179">
        <f t="shared" si="294"/>
        <v>0</v>
      </c>
      <c r="AD194" s="492">
        <v>0</v>
      </c>
      <c r="AE194" s="492">
        <v>0</v>
      </c>
      <c r="AF194" s="492">
        <f t="shared" si="220"/>
        <v>0</v>
      </c>
      <c r="AG194" s="492">
        <f t="shared" si="221"/>
        <v>0</v>
      </c>
      <c r="AH194" s="507">
        <v>0</v>
      </c>
      <c r="AI194" s="507">
        <v>0</v>
      </c>
      <c r="AJ194" s="507">
        <v>0</v>
      </c>
      <c r="AK194" s="507">
        <v>0</v>
      </c>
      <c r="AL194" s="507">
        <v>0</v>
      </c>
      <c r="AM194" s="507">
        <v>0</v>
      </c>
      <c r="AN194" s="507">
        <v>0</v>
      </c>
      <c r="AO194" s="507">
        <f t="shared" si="295"/>
        <v>0</v>
      </c>
      <c r="AP194" s="507">
        <f t="shared" si="296"/>
        <v>0</v>
      </c>
      <c r="AQ194" s="535">
        <f t="shared" si="224"/>
        <v>0</v>
      </c>
      <c r="AR194" s="536">
        <f t="shared" si="297"/>
        <v>23876</v>
      </c>
      <c r="AS194" s="492">
        <f t="shared" si="298"/>
        <v>16830</v>
      </c>
      <c r="AT194" s="492">
        <f t="shared" si="299"/>
        <v>0</v>
      </c>
      <c r="AU194" s="486">
        <f t="shared" si="300"/>
        <v>0</v>
      </c>
      <c r="AV194" s="492">
        <f t="shared" si="301"/>
        <v>5689</v>
      </c>
      <c r="AW194" s="492">
        <f t="shared" si="301"/>
        <v>337</v>
      </c>
      <c r="AX194" s="492">
        <f t="shared" si="302"/>
        <v>1020</v>
      </c>
      <c r="AY194" s="507">
        <f t="shared" si="303"/>
        <v>7.0000000000000007E-2</v>
      </c>
      <c r="AZ194" s="507">
        <f t="shared" si="304"/>
        <v>0</v>
      </c>
      <c r="BA194" s="508">
        <f t="shared" si="304"/>
        <v>7.0000000000000007E-2</v>
      </c>
    </row>
    <row r="195" spans="1:53" ht="12.75" customHeight="1" thickBot="1" x14ac:dyDescent="0.3">
      <c r="A195" s="312">
        <v>38</v>
      </c>
      <c r="B195" s="313">
        <v>5470</v>
      </c>
      <c r="C195" s="313">
        <v>600099091</v>
      </c>
      <c r="D195" s="313">
        <v>70695822</v>
      </c>
      <c r="E195" s="573" t="s">
        <v>832</v>
      </c>
      <c r="F195" s="138"/>
      <c r="G195" s="573"/>
      <c r="H195" s="382"/>
      <c r="I195" s="172">
        <v>8081350</v>
      </c>
      <c r="J195" s="243">
        <v>5848429</v>
      </c>
      <c r="K195" s="243">
        <v>5476</v>
      </c>
      <c r="L195" s="243">
        <v>5476</v>
      </c>
      <c r="M195" s="243">
        <v>1976769</v>
      </c>
      <c r="N195" s="243">
        <v>116970</v>
      </c>
      <c r="O195" s="243">
        <v>133706</v>
      </c>
      <c r="P195" s="388">
        <v>14.5763</v>
      </c>
      <c r="Q195" s="388">
        <v>9.4796999999999993</v>
      </c>
      <c r="R195" s="404">
        <v>5.0965999999999996</v>
      </c>
      <c r="S195" s="315">
        <f t="shared" ref="S195:BA195" si="305">SUM(S189:S194)</f>
        <v>0</v>
      </c>
      <c r="T195" s="170">
        <f t="shared" si="305"/>
        <v>168372</v>
      </c>
      <c r="U195" s="170">
        <f t="shared" si="305"/>
        <v>33903</v>
      </c>
      <c r="V195" s="170">
        <f t="shared" si="305"/>
        <v>0</v>
      </c>
      <c r="W195" s="170">
        <f t="shared" si="305"/>
        <v>202275</v>
      </c>
      <c r="X195" s="170">
        <f t="shared" si="305"/>
        <v>0</v>
      </c>
      <c r="Y195" s="170">
        <f t="shared" si="305"/>
        <v>0</v>
      </c>
      <c r="Z195" s="170">
        <f t="shared" si="305"/>
        <v>0</v>
      </c>
      <c r="AA195" s="170">
        <f t="shared" si="305"/>
        <v>202275</v>
      </c>
      <c r="AB195" s="170">
        <f t="shared" si="305"/>
        <v>68369</v>
      </c>
      <c r="AC195" s="170">
        <f t="shared" si="305"/>
        <v>4045</v>
      </c>
      <c r="AD195" s="170">
        <f t="shared" si="305"/>
        <v>0</v>
      </c>
      <c r="AE195" s="170">
        <f t="shared" si="305"/>
        <v>0</v>
      </c>
      <c r="AF195" s="170">
        <f t="shared" si="305"/>
        <v>0</v>
      </c>
      <c r="AG195" s="170">
        <f t="shared" si="305"/>
        <v>274689</v>
      </c>
      <c r="AH195" s="354">
        <f t="shared" si="305"/>
        <v>0</v>
      </c>
      <c r="AI195" s="354">
        <f t="shared" si="305"/>
        <v>0</v>
      </c>
      <c r="AJ195" s="354">
        <f t="shared" si="305"/>
        <v>0</v>
      </c>
      <c r="AK195" s="354">
        <f t="shared" si="305"/>
        <v>0.3</v>
      </c>
      <c r="AL195" s="354">
        <f t="shared" si="305"/>
        <v>0.12</v>
      </c>
      <c r="AM195" s="354">
        <f t="shared" si="305"/>
        <v>0</v>
      </c>
      <c r="AN195" s="354">
        <f t="shared" si="305"/>
        <v>0</v>
      </c>
      <c r="AO195" s="354">
        <f t="shared" si="305"/>
        <v>0.3</v>
      </c>
      <c r="AP195" s="354">
        <f t="shared" si="305"/>
        <v>0.12</v>
      </c>
      <c r="AQ195" s="397">
        <f t="shared" si="305"/>
        <v>0.42</v>
      </c>
      <c r="AR195" s="391">
        <f t="shared" si="305"/>
        <v>8356039</v>
      </c>
      <c r="AS195" s="170">
        <f t="shared" si="305"/>
        <v>6050704</v>
      </c>
      <c r="AT195" s="170">
        <f t="shared" si="305"/>
        <v>5476</v>
      </c>
      <c r="AU195" s="170">
        <f t="shared" si="305"/>
        <v>5476</v>
      </c>
      <c r="AV195" s="170">
        <f t="shared" si="305"/>
        <v>2045138</v>
      </c>
      <c r="AW195" s="170">
        <f t="shared" si="305"/>
        <v>121015</v>
      </c>
      <c r="AX195" s="170">
        <f t="shared" si="305"/>
        <v>133706</v>
      </c>
      <c r="AY195" s="354">
        <f t="shared" si="305"/>
        <v>14.9963</v>
      </c>
      <c r="AZ195" s="354">
        <f t="shared" si="305"/>
        <v>9.7797000000000001</v>
      </c>
      <c r="BA195" s="355">
        <f t="shared" si="305"/>
        <v>5.2165999999999997</v>
      </c>
    </row>
    <row r="196" spans="1:53" ht="12.75" customHeight="1" thickBot="1" x14ac:dyDescent="0.3">
      <c r="A196" s="314"/>
      <c r="B196" s="139"/>
      <c r="C196" s="139"/>
      <c r="D196" s="139"/>
      <c r="E196" s="190" t="s">
        <v>833</v>
      </c>
      <c r="F196" s="139"/>
      <c r="G196" s="574"/>
      <c r="H196" s="399"/>
      <c r="I196" s="349">
        <f>I195+I188+I182+I176+I169+I163+I160+I154+I151+I146+I143+I136+I133+I130+I124+I120+I114+I111+I104+I98+I95+I89+I85+I78+I76+I69+I64+I58+I52+I46+I44+I41+I38+I34+I30+I26+I22+I18</f>
        <v>400835999</v>
      </c>
      <c r="J196" s="244">
        <f t="shared" ref="J196:BA196" si="306">J195+J188+J182+J176+J169+J163+J160+J154+J151+J146+J143+J136+J133+J130+J124+J120+J114+J111+J104+J98+J95+J89+J85+J78+J76+J69+J64+J58+J52+J46+J44+J41+J38+J34+J30+J26+J22+J18</f>
        <v>286769263</v>
      </c>
      <c r="K196" s="244">
        <f t="shared" si="306"/>
        <v>2510389</v>
      </c>
      <c r="L196" s="244">
        <f t="shared" si="306"/>
        <v>684618</v>
      </c>
      <c r="M196" s="244">
        <f t="shared" si="306"/>
        <v>97475133</v>
      </c>
      <c r="N196" s="244">
        <f t="shared" si="306"/>
        <v>5735392</v>
      </c>
      <c r="O196" s="244">
        <f t="shared" si="306"/>
        <v>8345822</v>
      </c>
      <c r="P196" s="389">
        <f t="shared" si="306"/>
        <v>630.88649999999996</v>
      </c>
      <c r="Q196" s="389">
        <f t="shared" si="306"/>
        <v>429.81540000000001</v>
      </c>
      <c r="R196" s="405">
        <f t="shared" si="306"/>
        <v>201.0711</v>
      </c>
      <c r="S196" s="433">
        <f t="shared" si="306"/>
        <v>0</v>
      </c>
      <c r="T196" s="171">
        <f t="shared" si="306"/>
        <v>250511</v>
      </c>
      <c r="U196" s="171">
        <f t="shared" si="306"/>
        <v>1961724</v>
      </c>
      <c r="V196" s="171">
        <f t="shared" si="306"/>
        <v>-50966</v>
      </c>
      <c r="W196" s="171">
        <f t="shared" si="306"/>
        <v>2161269</v>
      </c>
      <c r="X196" s="171">
        <f t="shared" si="306"/>
        <v>0</v>
      </c>
      <c r="Y196" s="171">
        <f t="shared" si="306"/>
        <v>25463</v>
      </c>
      <c r="Z196" s="171">
        <f t="shared" si="306"/>
        <v>25463</v>
      </c>
      <c r="AA196" s="171">
        <f t="shared" si="306"/>
        <v>2186732</v>
      </c>
      <c r="AB196" s="171">
        <f t="shared" si="306"/>
        <v>730508</v>
      </c>
      <c r="AC196" s="171">
        <f t="shared" si="306"/>
        <v>43228</v>
      </c>
      <c r="AD196" s="171">
        <f t="shared" si="306"/>
        <v>3500</v>
      </c>
      <c r="AE196" s="171">
        <f t="shared" si="306"/>
        <v>100000</v>
      </c>
      <c r="AF196" s="171">
        <f t="shared" si="306"/>
        <v>103500</v>
      </c>
      <c r="AG196" s="171">
        <f t="shared" si="306"/>
        <v>3063968</v>
      </c>
      <c r="AH196" s="356">
        <f t="shared" si="306"/>
        <v>0</v>
      </c>
      <c r="AI196" s="356">
        <f t="shared" si="306"/>
        <v>0</v>
      </c>
      <c r="AJ196" s="356">
        <f t="shared" si="306"/>
        <v>0.24000000000000002</v>
      </c>
      <c r="AK196" s="356">
        <f t="shared" si="306"/>
        <v>3.75</v>
      </c>
      <c r="AL196" s="356">
        <f t="shared" si="306"/>
        <v>0.55000000000000004</v>
      </c>
      <c r="AM196" s="356">
        <f t="shared" si="306"/>
        <v>0</v>
      </c>
      <c r="AN196" s="356">
        <f t="shared" si="306"/>
        <v>0</v>
      </c>
      <c r="AO196" s="356">
        <f t="shared" si="306"/>
        <v>3.99</v>
      </c>
      <c r="AP196" s="356">
        <f t="shared" si="306"/>
        <v>0.55000000000000004</v>
      </c>
      <c r="AQ196" s="398">
        <f t="shared" si="306"/>
        <v>4.54</v>
      </c>
      <c r="AR196" s="392">
        <f t="shared" si="306"/>
        <v>403899967</v>
      </c>
      <c r="AS196" s="171">
        <f t="shared" si="306"/>
        <v>288930532</v>
      </c>
      <c r="AT196" s="171">
        <f t="shared" si="306"/>
        <v>2535852</v>
      </c>
      <c r="AU196" s="171">
        <f t="shared" si="306"/>
        <v>684618</v>
      </c>
      <c r="AV196" s="171">
        <f t="shared" si="306"/>
        <v>98205641</v>
      </c>
      <c r="AW196" s="171">
        <f t="shared" si="306"/>
        <v>5778620</v>
      </c>
      <c r="AX196" s="171">
        <f t="shared" si="306"/>
        <v>8449322</v>
      </c>
      <c r="AY196" s="356">
        <f t="shared" si="306"/>
        <v>635.42649999999992</v>
      </c>
      <c r="AZ196" s="356">
        <f t="shared" si="306"/>
        <v>433.80539999999996</v>
      </c>
      <c r="BA196" s="357">
        <f t="shared" si="306"/>
        <v>201.62110000000001</v>
      </c>
    </row>
    <row r="197" spans="1:53" s="81" customFormat="1" ht="12.75" customHeight="1" x14ac:dyDescent="0.25">
      <c r="A197" s="102"/>
      <c r="B197" s="82"/>
      <c r="C197" s="82"/>
      <c r="D197" s="82"/>
      <c r="E197" s="100"/>
      <c r="F197" s="80"/>
      <c r="G197" s="82"/>
      <c r="H197" s="127"/>
      <c r="I197" s="515">
        <f>J196+K196+M196+N196+O196</f>
        <v>400835999</v>
      </c>
      <c r="J197" s="515"/>
      <c r="K197" s="515"/>
      <c r="L197" s="515"/>
      <c r="M197" s="515"/>
      <c r="N197" s="515"/>
      <c r="O197" s="515"/>
      <c r="P197" s="516">
        <f>SUM(Q196:R196)</f>
        <v>630.88650000000007</v>
      </c>
      <c r="Q197" s="516"/>
      <c r="R197" s="516"/>
      <c r="S197" s="515">
        <f>X196</f>
        <v>0</v>
      </c>
      <c r="T197" s="516"/>
      <c r="U197" s="516"/>
      <c r="V197" s="516"/>
      <c r="W197" s="749">
        <f>SUM(S196:V196)</f>
        <v>2161269</v>
      </c>
      <c r="X197" s="613"/>
      <c r="Y197" s="613"/>
      <c r="Z197" s="612">
        <f>SUM(X196:Y196)</f>
        <v>25463</v>
      </c>
      <c r="AA197" s="749">
        <f>W196+Z196</f>
        <v>2186732</v>
      </c>
      <c r="AB197" s="751"/>
      <c r="AC197" s="751"/>
      <c r="AD197" s="750"/>
      <c r="AE197" s="750"/>
      <c r="AF197" s="749">
        <f>SUM(AD196:AE196)</f>
        <v>103500</v>
      </c>
      <c r="AG197" s="749">
        <f>AA196+AB196+AC196+AF196</f>
        <v>3063968</v>
      </c>
      <c r="AH197" s="752"/>
      <c r="AI197" s="752"/>
      <c r="AJ197" s="752"/>
      <c r="AK197" s="752"/>
      <c r="AL197" s="752"/>
      <c r="AM197" s="752"/>
      <c r="AN197" s="752"/>
      <c r="AO197" s="753">
        <f>AH196+AJ196+AM196</f>
        <v>0.24000000000000002</v>
      </c>
      <c r="AP197" s="753">
        <f>AI196+AN196</f>
        <v>0</v>
      </c>
      <c r="AQ197" s="753">
        <f>SUM(AO196:AP196)</f>
        <v>4.54</v>
      </c>
      <c r="AR197" s="515">
        <f>AS196+AT196+AV196+AW196+AX196</f>
        <v>403899967</v>
      </c>
      <c r="AS197" s="178"/>
      <c r="AT197" s="178"/>
      <c r="AU197" s="515"/>
      <c r="AV197" s="178"/>
      <c r="AW197" s="178"/>
      <c r="AX197" s="178"/>
      <c r="AY197" s="516">
        <f>SUM(AZ196:BA196)</f>
        <v>635.42650000000003</v>
      </c>
      <c r="AZ197" s="178"/>
      <c r="BA197" s="178"/>
    </row>
    <row r="198" spans="1:53" s="81" customFormat="1" ht="12.75" customHeight="1" thickBot="1" x14ac:dyDescent="0.3">
      <c r="A198" s="102"/>
      <c r="B198" s="82"/>
      <c r="C198" s="82"/>
      <c r="D198" s="82"/>
      <c r="E198" s="82"/>
      <c r="F198" s="80"/>
      <c r="G198" s="82"/>
      <c r="H198" s="127"/>
      <c r="I198" s="193">
        <f ca="1">J199+K199+M199+N199+O199</f>
        <v>400835999</v>
      </c>
      <c r="J198" s="194"/>
      <c r="K198" s="194"/>
      <c r="L198" s="194"/>
      <c r="M198" s="194"/>
      <c r="N198" s="194"/>
      <c r="O198" s="194"/>
      <c r="P198" s="195">
        <f ca="1">SUM(Q199:R199)</f>
        <v>630.88649999999984</v>
      </c>
      <c r="Q198" s="341"/>
      <c r="R198" s="341"/>
      <c r="S198" s="361"/>
      <c r="T198" s="361"/>
      <c r="U198" s="361"/>
      <c r="V198" s="361"/>
      <c r="W198" s="517">
        <f ca="1">SUM(S199:V199)</f>
        <v>2161269</v>
      </c>
      <c r="X198" s="518"/>
      <c r="Y198" s="518"/>
      <c r="Z198" s="517">
        <f ca="1">SUM(X199:Y199)</f>
        <v>25463</v>
      </c>
      <c r="AA198" s="517">
        <f ca="1">W199+Z199</f>
        <v>2186732</v>
      </c>
      <c r="AB198" s="360"/>
      <c r="AC198" s="360"/>
      <c r="AD198" s="518"/>
      <c r="AE198" s="518"/>
      <c r="AF198" s="517">
        <f ca="1">SUM(AD199:AE199)</f>
        <v>103500</v>
      </c>
      <c r="AG198" s="517">
        <f ca="1">AA199+AB199+AC199+AF199</f>
        <v>3063968</v>
      </c>
      <c r="AH198" s="519"/>
      <c r="AI198" s="519"/>
      <c r="AJ198" s="519"/>
      <c r="AK198" s="519"/>
      <c r="AL198" s="519"/>
      <c r="AM198" s="519"/>
      <c r="AN198" s="519"/>
      <c r="AO198" s="520">
        <f ca="1">AH199+AJ199+AM199</f>
        <v>0.24000000000000005</v>
      </c>
      <c r="AP198" s="520">
        <f ca="1">AI199+AN199</f>
        <v>0</v>
      </c>
      <c r="AQ198" s="520">
        <f ca="1">SUM(AO199:AP199)</f>
        <v>4.5399999999999991</v>
      </c>
      <c r="AR198" s="368">
        <f ca="1">AS199+AT199+AV199+AW199+AX199</f>
        <v>403899967</v>
      </c>
      <c r="AS198" s="369"/>
      <c r="AT198" s="369"/>
      <c r="AU198" s="690"/>
      <c r="AV198" s="369"/>
      <c r="AW198" s="369"/>
      <c r="AX198" s="369"/>
      <c r="AY198" s="361">
        <f ca="1">SUM(AZ199:BA199)</f>
        <v>635.42650000000003</v>
      </c>
      <c r="AZ198" s="369"/>
      <c r="BA198" s="369"/>
    </row>
    <row r="199" spans="1:53" s="748" customFormat="1" ht="12.75" customHeight="1" thickBot="1" x14ac:dyDescent="0.25">
      <c r="D199" s="16"/>
      <c r="E199" s="12"/>
      <c r="F199" s="16"/>
      <c r="G199" s="36"/>
      <c r="H199" s="254" t="s">
        <v>33</v>
      </c>
      <c r="I199" s="266">
        <f t="shared" ref="I199:BA199" ca="1" si="307">SUM(I200:I209)</f>
        <v>400835999</v>
      </c>
      <c r="J199" s="46">
        <f t="shared" ca="1" si="307"/>
        <v>286769263</v>
      </c>
      <c r="K199" s="46">
        <f t="shared" ca="1" si="307"/>
        <v>2510389</v>
      </c>
      <c r="L199" s="46">
        <f t="shared" ca="1" si="307"/>
        <v>684618</v>
      </c>
      <c r="M199" s="46">
        <f t="shared" ca="1" si="307"/>
        <v>97475133</v>
      </c>
      <c r="N199" s="46">
        <f t="shared" ca="1" si="307"/>
        <v>5735392</v>
      </c>
      <c r="O199" s="46">
        <f t="shared" ca="1" si="307"/>
        <v>8345822</v>
      </c>
      <c r="P199" s="47">
        <f t="shared" ca="1" si="307"/>
        <v>630.88649999999984</v>
      </c>
      <c r="Q199" s="47">
        <f t="shared" ca="1" si="307"/>
        <v>429.8153999999999</v>
      </c>
      <c r="R199" s="265">
        <f t="shared" ca="1" si="307"/>
        <v>201.0711</v>
      </c>
      <c r="S199" s="257">
        <f t="shared" ca="1" si="307"/>
        <v>0</v>
      </c>
      <c r="T199" s="46">
        <f t="shared" ca="1" si="307"/>
        <v>250511</v>
      </c>
      <c r="U199" s="46">
        <f t="shared" ca="1" si="307"/>
        <v>1961724</v>
      </c>
      <c r="V199" s="46">
        <f t="shared" ca="1" si="307"/>
        <v>-50966</v>
      </c>
      <c r="W199" s="46">
        <f t="shared" ca="1" si="307"/>
        <v>2161269</v>
      </c>
      <c r="X199" s="46">
        <f t="shared" ca="1" si="307"/>
        <v>0</v>
      </c>
      <c r="Y199" s="46">
        <f t="shared" ca="1" si="307"/>
        <v>25463</v>
      </c>
      <c r="Z199" s="46">
        <f t="shared" ca="1" si="307"/>
        <v>25463</v>
      </c>
      <c r="AA199" s="46">
        <f t="shared" ca="1" si="307"/>
        <v>2186732</v>
      </c>
      <c r="AB199" s="46">
        <f t="shared" ca="1" si="307"/>
        <v>730508</v>
      </c>
      <c r="AC199" s="46">
        <f t="shared" ca="1" si="307"/>
        <v>43228</v>
      </c>
      <c r="AD199" s="46">
        <f t="shared" ca="1" si="307"/>
        <v>3500</v>
      </c>
      <c r="AE199" s="46">
        <f t="shared" ca="1" si="307"/>
        <v>100000</v>
      </c>
      <c r="AF199" s="46">
        <f t="shared" ca="1" si="307"/>
        <v>103500</v>
      </c>
      <c r="AG199" s="46">
        <f t="shared" ca="1" si="307"/>
        <v>3063968</v>
      </c>
      <c r="AH199" s="47">
        <f t="shared" ca="1" si="307"/>
        <v>0</v>
      </c>
      <c r="AI199" s="47">
        <f t="shared" ca="1" si="307"/>
        <v>0</v>
      </c>
      <c r="AJ199" s="47">
        <f t="shared" ca="1" si="307"/>
        <v>0.24000000000000005</v>
      </c>
      <c r="AK199" s="47">
        <f t="shared" ca="1" si="307"/>
        <v>3.75</v>
      </c>
      <c r="AL199" s="47">
        <f t="shared" ca="1" si="307"/>
        <v>0.54999999999999982</v>
      </c>
      <c r="AM199" s="47">
        <f t="shared" ca="1" si="307"/>
        <v>0</v>
      </c>
      <c r="AN199" s="47">
        <f t="shared" ca="1" si="307"/>
        <v>0</v>
      </c>
      <c r="AO199" s="47">
        <f t="shared" ca="1" si="307"/>
        <v>3.9899999999999998</v>
      </c>
      <c r="AP199" s="47">
        <f t="shared" ca="1" si="307"/>
        <v>0.54999999999999982</v>
      </c>
      <c r="AQ199" s="265">
        <f t="shared" ca="1" si="307"/>
        <v>4.5399999999999991</v>
      </c>
      <c r="AR199" s="257">
        <f t="shared" ca="1" si="307"/>
        <v>403899967</v>
      </c>
      <c r="AS199" s="46">
        <f t="shared" ca="1" si="307"/>
        <v>288930532</v>
      </c>
      <c r="AT199" s="46">
        <f t="shared" ca="1" si="307"/>
        <v>2535852</v>
      </c>
      <c r="AU199" s="46">
        <f t="shared" ca="1" si="307"/>
        <v>684618</v>
      </c>
      <c r="AV199" s="46">
        <f t="shared" ca="1" si="307"/>
        <v>98205641</v>
      </c>
      <c r="AW199" s="46">
        <f t="shared" ca="1" si="307"/>
        <v>5778620</v>
      </c>
      <c r="AX199" s="46">
        <f t="shared" ca="1" si="307"/>
        <v>8449322</v>
      </c>
      <c r="AY199" s="47">
        <f t="shared" ca="1" si="307"/>
        <v>635.42649999999992</v>
      </c>
      <c r="AZ199" s="47">
        <f t="shared" ca="1" si="307"/>
        <v>433.80539999999996</v>
      </c>
      <c r="BA199" s="48">
        <f t="shared" ca="1" si="307"/>
        <v>201.62110000000001</v>
      </c>
    </row>
    <row r="200" spans="1:53" s="748" customFormat="1" ht="12.75" customHeight="1" x14ac:dyDescent="0.2">
      <c r="D200" s="16"/>
      <c r="E200" s="575"/>
      <c r="F200" s="16"/>
      <c r="G200" s="36"/>
      <c r="H200" s="255">
        <v>3111</v>
      </c>
      <c r="I200" s="327">
        <f t="shared" ref="I200:BA200" ca="1" si="308">SUMIF($F$12:$F$427,"=3111",I$12:I$383)</f>
        <v>89466431</v>
      </c>
      <c r="J200" s="324">
        <f t="shared" ca="1" si="308"/>
        <v>65035224</v>
      </c>
      <c r="K200" s="324">
        <f t="shared" ca="1" si="308"/>
        <v>208523</v>
      </c>
      <c r="L200" s="324">
        <f t="shared" ca="1" si="308"/>
        <v>0</v>
      </c>
      <c r="M200" s="324">
        <f t="shared" ca="1" si="308"/>
        <v>22043776</v>
      </c>
      <c r="N200" s="324">
        <f t="shared" ca="1" si="308"/>
        <v>1300708</v>
      </c>
      <c r="O200" s="324">
        <f t="shared" ca="1" si="308"/>
        <v>878200</v>
      </c>
      <c r="P200" s="325">
        <f t="shared" ca="1" si="308"/>
        <v>154.59759999999997</v>
      </c>
      <c r="Q200" s="325">
        <f t="shared" ca="1" si="308"/>
        <v>117.69450000000001</v>
      </c>
      <c r="R200" s="328">
        <f t="shared" ca="1" si="308"/>
        <v>36.903099999999995</v>
      </c>
      <c r="S200" s="323">
        <f t="shared" ca="1" si="308"/>
        <v>0</v>
      </c>
      <c r="T200" s="324">
        <f t="shared" ca="1" si="308"/>
        <v>0</v>
      </c>
      <c r="U200" s="324">
        <f t="shared" ca="1" si="308"/>
        <v>902220</v>
      </c>
      <c r="V200" s="324">
        <f t="shared" ca="1" si="308"/>
        <v>0</v>
      </c>
      <c r="W200" s="324">
        <f t="shared" ca="1" si="308"/>
        <v>902220</v>
      </c>
      <c r="X200" s="324">
        <f t="shared" ca="1" si="308"/>
        <v>0</v>
      </c>
      <c r="Y200" s="324">
        <f t="shared" ca="1" si="308"/>
        <v>25463</v>
      </c>
      <c r="Z200" s="324">
        <f t="shared" ca="1" si="308"/>
        <v>25463</v>
      </c>
      <c r="AA200" s="324">
        <f t="shared" ca="1" si="308"/>
        <v>927683</v>
      </c>
      <c r="AB200" s="324">
        <f t="shared" ca="1" si="308"/>
        <v>304950</v>
      </c>
      <c r="AC200" s="324">
        <f t="shared" ca="1" si="308"/>
        <v>18045</v>
      </c>
      <c r="AD200" s="324">
        <f t="shared" ca="1" si="308"/>
        <v>3500</v>
      </c>
      <c r="AE200" s="324">
        <f t="shared" ca="1" si="308"/>
        <v>0</v>
      </c>
      <c r="AF200" s="324">
        <f t="shared" ca="1" si="308"/>
        <v>3500</v>
      </c>
      <c r="AG200" s="324">
        <f t="shared" ca="1" si="308"/>
        <v>1254178</v>
      </c>
      <c r="AH200" s="325">
        <f t="shared" ca="1" si="308"/>
        <v>0</v>
      </c>
      <c r="AI200" s="325">
        <f t="shared" ca="1" si="308"/>
        <v>0</v>
      </c>
      <c r="AJ200" s="325">
        <f t="shared" ca="1" si="308"/>
        <v>0</v>
      </c>
      <c r="AK200" s="325">
        <f t="shared" ca="1" si="308"/>
        <v>1.8399999999999999</v>
      </c>
      <c r="AL200" s="325">
        <f t="shared" ca="1" si="308"/>
        <v>0</v>
      </c>
      <c r="AM200" s="325">
        <f t="shared" ca="1" si="308"/>
        <v>0</v>
      </c>
      <c r="AN200" s="325">
        <f t="shared" ca="1" si="308"/>
        <v>0</v>
      </c>
      <c r="AO200" s="325">
        <f t="shared" ca="1" si="308"/>
        <v>1.8399999999999999</v>
      </c>
      <c r="AP200" s="325">
        <f t="shared" ca="1" si="308"/>
        <v>0</v>
      </c>
      <c r="AQ200" s="328">
        <f t="shared" ca="1" si="308"/>
        <v>1.8399999999999999</v>
      </c>
      <c r="AR200" s="323">
        <f t="shared" ca="1" si="308"/>
        <v>90720609</v>
      </c>
      <c r="AS200" s="324">
        <f t="shared" ca="1" si="308"/>
        <v>65937444</v>
      </c>
      <c r="AT200" s="324">
        <f t="shared" ca="1" si="308"/>
        <v>233986</v>
      </c>
      <c r="AU200" s="324">
        <f t="shared" ca="1" si="308"/>
        <v>0</v>
      </c>
      <c r="AV200" s="324">
        <f t="shared" ca="1" si="308"/>
        <v>22348726</v>
      </c>
      <c r="AW200" s="324">
        <f t="shared" ca="1" si="308"/>
        <v>1318753</v>
      </c>
      <c r="AX200" s="324">
        <f t="shared" ca="1" si="308"/>
        <v>881700</v>
      </c>
      <c r="AY200" s="325">
        <f t="shared" ca="1" si="308"/>
        <v>156.43759999999997</v>
      </c>
      <c r="AZ200" s="325">
        <f t="shared" ca="1" si="308"/>
        <v>119.53450000000001</v>
      </c>
      <c r="BA200" s="326">
        <f t="shared" ca="1" si="308"/>
        <v>36.903099999999995</v>
      </c>
    </row>
    <row r="201" spans="1:53" s="748" customFormat="1" ht="12.75" customHeight="1" x14ac:dyDescent="0.2">
      <c r="D201" s="16"/>
      <c r="E201" s="575"/>
      <c r="F201" s="16"/>
      <c r="G201" s="36"/>
      <c r="H201" s="28">
        <v>3113</v>
      </c>
      <c r="I201" s="333">
        <f t="shared" ref="I201:BA201" si="309">SUMIF($F$12:$F$427,"=3113",I$12:I$427)</f>
        <v>167944863</v>
      </c>
      <c r="J201" s="330">
        <f t="shared" si="309"/>
        <v>118592319</v>
      </c>
      <c r="K201" s="330">
        <f t="shared" si="309"/>
        <v>1405918</v>
      </c>
      <c r="L201" s="330">
        <f t="shared" si="309"/>
        <v>579420</v>
      </c>
      <c r="M201" s="330">
        <f t="shared" si="309"/>
        <v>40302179</v>
      </c>
      <c r="N201" s="330">
        <f t="shared" si="309"/>
        <v>2371847</v>
      </c>
      <c r="O201" s="330">
        <f t="shared" si="309"/>
        <v>5272600</v>
      </c>
      <c r="P201" s="331">
        <f t="shared" si="309"/>
        <v>234.15869999999995</v>
      </c>
      <c r="Q201" s="331">
        <f t="shared" si="309"/>
        <v>184.28539999999995</v>
      </c>
      <c r="R201" s="334">
        <f t="shared" si="309"/>
        <v>49.8733</v>
      </c>
      <c r="S201" s="329">
        <f t="shared" si="309"/>
        <v>0</v>
      </c>
      <c r="T201" s="330">
        <f t="shared" si="309"/>
        <v>76469</v>
      </c>
      <c r="U201" s="330">
        <f t="shared" si="309"/>
        <v>554418</v>
      </c>
      <c r="V201" s="330">
        <f t="shared" si="309"/>
        <v>22672</v>
      </c>
      <c r="W201" s="330">
        <f t="shared" si="309"/>
        <v>653559</v>
      </c>
      <c r="X201" s="330">
        <f t="shared" si="309"/>
        <v>0</v>
      </c>
      <c r="Y201" s="330">
        <f t="shared" si="309"/>
        <v>0</v>
      </c>
      <c r="Z201" s="330">
        <f t="shared" si="309"/>
        <v>0</v>
      </c>
      <c r="AA201" s="330">
        <f t="shared" si="309"/>
        <v>653559</v>
      </c>
      <c r="AB201" s="330">
        <f t="shared" si="309"/>
        <v>220902</v>
      </c>
      <c r="AC201" s="330">
        <f t="shared" si="309"/>
        <v>13072</v>
      </c>
      <c r="AD201" s="330">
        <f t="shared" si="309"/>
        <v>0</v>
      </c>
      <c r="AE201" s="330">
        <f t="shared" si="309"/>
        <v>0</v>
      </c>
      <c r="AF201" s="330">
        <f t="shared" si="309"/>
        <v>0</v>
      </c>
      <c r="AG201" s="330">
        <f t="shared" si="309"/>
        <v>887533</v>
      </c>
      <c r="AH201" s="331">
        <f t="shared" si="309"/>
        <v>0</v>
      </c>
      <c r="AI201" s="331">
        <f t="shared" si="309"/>
        <v>0</v>
      </c>
      <c r="AJ201" s="331">
        <f t="shared" si="309"/>
        <v>0.23000000000000004</v>
      </c>
      <c r="AK201" s="331">
        <f t="shared" si="309"/>
        <v>0.95</v>
      </c>
      <c r="AL201" s="331">
        <f t="shared" si="309"/>
        <v>0</v>
      </c>
      <c r="AM201" s="331">
        <f t="shared" si="309"/>
        <v>0</v>
      </c>
      <c r="AN201" s="331">
        <f t="shared" si="309"/>
        <v>0</v>
      </c>
      <c r="AO201" s="331">
        <f t="shared" si="309"/>
        <v>1.1799999999999997</v>
      </c>
      <c r="AP201" s="331">
        <f t="shared" si="309"/>
        <v>0</v>
      </c>
      <c r="AQ201" s="334">
        <f t="shared" si="309"/>
        <v>1.1799999999999997</v>
      </c>
      <c r="AR201" s="329">
        <f t="shared" si="309"/>
        <v>168832396</v>
      </c>
      <c r="AS201" s="330">
        <f t="shared" si="309"/>
        <v>119245878</v>
      </c>
      <c r="AT201" s="330">
        <f t="shared" si="309"/>
        <v>1405918</v>
      </c>
      <c r="AU201" s="330">
        <f t="shared" si="309"/>
        <v>579420</v>
      </c>
      <c r="AV201" s="330">
        <f t="shared" si="309"/>
        <v>40523081</v>
      </c>
      <c r="AW201" s="330">
        <f t="shared" si="309"/>
        <v>2384919</v>
      </c>
      <c r="AX201" s="330">
        <f t="shared" si="309"/>
        <v>5272600</v>
      </c>
      <c r="AY201" s="331">
        <f t="shared" si="309"/>
        <v>235.33869999999996</v>
      </c>
      <c r="AZ201" s="331">
        <f t="shared" si="309"/>
        <v>185.46539999999996</v>
      </c>
      <c r="BA201" s="332">
        <f t="shared" si="309"/>
        <v>49.8733</v>
      </c>
    </row>
    <row r="202" spans="1:53" s="748" customFormat="1" ht="12.75" customHeight="1" x14ac:dyDescent="0.2">
      <c r="D202" s="16"/>
      <c r="E202" s="575"/>
      <c r="F202" s="16"/>
      <c r="G202" s="36"/>
      <c r="H202" s="28">
        <v>3114</v>
      </c>
      <c r="I202" s="333">
        <f t="shared" ref="I202:BA202" si="310">SUMIF($F$12:$F$427,"=3114",I$12:I$427)</f>
        <v>18877315</v>
      </c>
      <c r="J202" s="330">
        <f t="shared" si="310"/>
        <v>13527655</v>
      </c>
      <c r="K202" s="330">
        <f t="shared" si="310"/>
        <v>231360</v>
      </c>
      <c r="L202" s="330">
        <f t="shared" si="310"/>
        <v>10360</v>
      </c>
      <c r="M202" s="330">
        <f t="shared" si="310"/>
        <v>4647046</v>
      </c>
      <c r="N202" s="330">
        <f t="shared" si="310"/>
        <v>270554</v>
      </c>
      <c r="O202" s="330">
        <f t="shared" si="310"/>
        <v>200700</v>
      </c>
      <c r="P202" s="331">
        <f t="shared" si="310"/>
        <v>25.7683</v>
      </c>
      <c r="Q202" s="331">
        <f t="shared" si="310"/>
        <v>20.09</v>
      </c>
      <c r="R202" s="334">
        <f t="shared" si="310"/>
        <v>5.6783000000000001</v>
      </c>
      <c r="S202" s="329">
        <f t="shared" si="310"/>
        <v>0</v>
      </c>
      <c r="T202" s="330">
        <f t="shared" si="310"/>
        <v>0</v>
      </c>
      <c r="U202" s="330">
        <f t="shared" si="310"/>
        <v>333341</v>
      </c>
      <c r="V202" s="330">
        <f t="shared" si="310"/>
        <v>-73638</v>
      </c>
      <c r="W202" s="330">
        <f t="shared" si="310"/>
        <v>259703</v>
      </c>
      <c r="X202" s="330">
        <f t="shared" si="310"/>
        <v>0</v>
      </c>
      <c r="Y202" s="330">
        <f t="shared" si="310"/>
        <v>0</v>
      </c>
      <c r="Z202" s="330">
        <f t="shared" si="310"/>
        <v>0</v>
      </c>
      <c r="AA202" s="330">
        <f t="shared" si="310"/>
        <v>259703</v>
      </c>
      <c r="AB202" s="330">
        <f t="shared" si="310"/>
        <v>87780</v>
      </c>
      <c r="AC202" s="330">
        <f t="shared" si="310"/>
        <v>5194</v>
      </c>
      <c r="AD202" s="330">
        <f t="shared" si="310"/>
        <v>0</v>
      </c>
      <c r="AE202" s="330">
        <f t="shared" si="310"/>
        <v>100000</v>
      </c>
      <c r="AF202" s="330">
        <f t="shared" si="310"/>
        <v>100000</v>
      </c>
      <c r="AG202" s="330">
        <f t="shared" si="310"/>
        <v>452677</v>
      </c>
      <c r="AH202" s="331">
        <f t="shared" si="310"/>
        <v>0</v>
      </c>
      <c r="AI202" s="331">
        <f t="shared" si="310"/>
        <v>0</v>
      </c>
      <c r="AJ202" s="331">
        <f t="shared" si="310"/>
        <v>0</v>
      </c>
      <c r="AK202" s="331">
        <f t="shared" si="310"/>
        <v>0.66</v>
      </c>
      <c r="AL202" s="331">
        <f t="shared" si="310"/>
        <v>0</v>
      </c>
      <c r="AM202" s="331">
        <f t="shared" si="310"/>
        <v>0</v>
      </c>
      <c r="AN202" s="331">
        <f t="shared" si="310"/>
        <v>0</v>
      </c>
      <c r="AO202" s="331">
        <f t="shared" si="310"/>
        <v>0.66</v>
      </c>
      <c r="AP202" s="331">
        <f t="shared" si="310"/>
        <v>0</v>
      </c>
      <c r="AQ202" s="334">
        <f t="shared" si="310"/>
        <v>0.66</v>
      </c>
      <c r="AR202" s="329">
        <f t="shared" si="310"/>
        <v>19329992</v>
      </c>
      <c r="AS202" s="330">
        <f t="shared" si="310"/>
        <v>13787358</v>
      </c>
      <c r="AT202" s="330">
        <f t="shared" si="310"/>
        <v>231360</v>
      </c>
      <c r="AU202" s="330">
        <f t="shared" si="310"/>
        <v>10360</v>
      </c>
      <c r="AV202" s="330">
        <f t="shared" si="310"/>
        <v>4734826</v>
      </c>
      <c r="AW202" s="330">
        <f t="shared" si="310"/>
        <v>275748</v>
      </c>
      <c r="AX202" s="330">
        <f t="shared" si="310"/>
        <v>300700</v>
      </c>
      <c r="AY202" s="331">
        <f t="shared" si="310"/>
        <v>26.4283</v>
      </c>
      <c r="AZ202" s="331">
        <f t="shared" si="310"/>
        <v>20.75</v>
      </c>
      <c r="BA202" s="332">
        <f t="shared" si="310"/>
        <v>5.6783000000000001</v>
      </c>
    </row>
    <row r="203" spans="1:53" s="748" customFormat="1" ht="12.75" customHeight="1" x14ac:dyDescent="0.2">
      <c r="D203" s="16"/>
      <c r="E203" s="575"/>
      <c r="F203" s="16"/>
      <c r="G203" s="36"/>
      <c r="H203" s="28">
        <v>3117</v>
      </c>
      <c r="I203" s="333">
        <f t="shared" ref="I203:BA203" si="311">SUMIF($F$12:$F$427,"=3117",I$12:I$427)</f>
        <v>47746141</v>
      </c>
      <c r="J203" s="330">
        <f t="shared" si="311"/>
        <v>33746451</v>
      </c>
      <c r="K203" s="330">
        <f t="shared" si="311"/>
        <v>242538</v>
      </c>
      <c r="L203" s="330">
        <f t="shared" si="311"/>
        <v>94838</v>
      </c>
      <c r="M203" s="330">
        <f t="shared" si="311"/>
        <v>11456224</v>
      </c>
      <c r="N203" s="330">
        <f t="shared" si="311"/>
        <v>674928</v>
      </c>
      <c r="O203" s="330">
        <f t="shared" si="311"/>
        <v>1626000</v>
      </c>
      <c r="P203" s="331">
        <f t="shared" si="311"/>
        <v>67.501199999999997</v>
      </c>
      <c r="Q203" s="331">
        <f t="shared" si="311"/>
        <v>46.270800000000008</v>
      </c>
      <c r="R203" s="334">
        <f t="shared" si="311"/>
        <v>21.230399999999999</v>
      </c>
      <c r="S203" s="329">
        <f t="shared" si="311"/>
        <v>0</v>
      </c>
      <c r="T203" s="330">
        <f t="shared" si="311"/>
        <v>174042</v>
      </c>
      <c r="U203" s="330">
        <f t="shared" si="311"/>
        <v>0</v>
      </c>
      <c r="V203" s="330">
        <f t="shared" si="311"/>
        <v>0</v>
      </c>
      <c r="W203" s="330">
        <f t="shared" si="311"/>
        <v>174042</v>
      </c>
      <c r="X203" s="330">
        <f t="shared" si="311"/>
        <v>0</v>
      </c>
      <c r="Y203" s="330">
        <f t="shared" si="311"/>
        <v>0</v>
      </c>
      <c r="Z203" s="330">
        <f t="shared" si="311"/>
        <v>0</v>
      </c>
      <c r="AA203" s="330">
        <f t="shared" si="311"/>
        <v>174042</v>
      </c>
      <c r="AB203" s="330">
        <f t="shared" si="311"/>
        <v>58826</v>
      </c>
      <c r="AC203" s="330">
        <f t="shared" si="311"/>
        <v>3480</v>
      </c>
      <c r="AD203" s="330">
        <f t="shared" si="311"/>
        <v>0</v>
      </c>
      <c r="AE203" s="330">
        <f t="shared" si="311"/>
        <v>0</v>
      </c>
      <c r="AF203" s="330">
        <f t="shared" si="311"/>
        <v>0</v>
      </c>
      <c r="AG203" s="330">
        <f t="shared" si="311"/>
        <v>236348</v>
      </c>
      <c r="AH203" s="331">
        <f t="shared" si="311"/>
        <v>0</v>
      </c>
      <c r="AI203" s="331">
        <f t="shared" si="311"/>
        <v>0</v>
      </c>
      <c r="AJ203" s="331">
        <f t="shared" si="311"/>
        <v>0.01</v>
      </c>
      <c r="AK203" s="331">
        <f t="shared" si="311"/>
        <v>0.3</v>
      </c>
      <c r="AL203" s="331">
        <f t="shared" si="311"/>
        <v>0</v>
      </c>
      <c r="AM203" s="331">
        <f t="shared" si="311"/>
        <v>0</v>
      </c>
      <c r="AN203" s="331">
        <f t="shared" si="311"/>
        <v>0</v>
      </c>
      <c r="AO203" s="331">
        <f t="shared" si="311"/>
        <v>0.31</v>
      </c>
      <c r="AP203" s="331">
        <f t="shared" si="311"/>
        <v>0</v>
      </c>
      <c r="AQ203" s="334">
        <f t="shared" si="311"/>
        <v>0.31</v>
      </c>
      <c r="AR203" s="329">
        <f t="shared" si="311"/>
        <v>47982489</v>
      </c>
      <c r="AS203" s="330">
        <f t="shared" si="311"/>
        <v>33920493</v>
      </c>
      <c r="AT203" s="330">
        <f t="shared" si="311"/>
        <v>242538</v>
      </c>
      <c r="AU203" s="330">
        <f t="shared" si="311"/>
        <v>94838</v>
      </c>
      <c r="AV203" s="330">
        <f t="shared" si="311"/>
        <v>11515050</v>
      </c>
      <c r="AW203" s="330">
        <f t="shared" si="311"/>
        <v>678408</v>
      </c>
      <c r="AX203" s="330">
        <f t="shared" si="311"/>
        <v>1626000</v>
      </c>
      <c r="AY203" s="331">
        <f t="shared" si="311"/>
        <v>67.811199999999985</v>
      </c>
      <c r="AZ203" s="331">
        <f t="shared" si="311"/>
        <v>46.580799999999996</v>
      </c>
      <c r="BA203" s="332">
        <f t="shared" si="311"/>
        <v>21.230399999999999</v>
      </c>
    </row>
    <row r="204" spans="1:53" s="748" customFormat="1" ht="12.75" x14ac:dyDescent="0.2">
      <c r="D204" s="16"/>
      <c r="E204" s="575"/>
      <c r="F204" s="16"/>
      <c r="G204" s="36"/>
      <c r="H204" s="28">
        <v>3122</v>
      </c>
      <c r="I204" s="333">
        <f t="shared" ref="I204:BA204" si="312">SUMIF($F$12:$F$383,"=3122",I$12:I$383)</f>
        <v>0</v>
      </c>
      <c r="J204" s="330">
        <f t="shared" si="312"/>
        <v>0</v>
      </c>
      <c r="K204" s="330">
        <f t="shared" si="312"/>
        <v>0</v>
      </c>
      <c r="L204" s="330">
        <f t="shared" si="312"/>
        <v>0</v>
      </c>
      <c r="M204" s="330">
        <f t="shared" si="312"/>
        <v>0</v>
      </c>
      <c r="N204" s="330">
        <f t="shared" si="312"/>
        <v>0</v>
      </c>
      <c r="O204" s="330">
        <f t="shared" si="312"/>
        <v>0</v>
      </c>
      <c r="P204" s="331">
        <f t="shared" si="312"/>
        <v>0</v>
      </c>
      <c r="Q204" s="331">
        <f t="shared" si="312"/>
        <v>0</v>
      </c>
      <c r="R204" s="334">
        <f t="shared" si="312"/>
        <v>0</v>
      </c>
      <c r="S204" s="329">
        <f t="shared" si="312"/>
        <v>0</v>
      </c>
      <c r="T204" s="330">
        <f t="shared" si="312"/>
        <v>0</v>
      </c>
      <c r="U204" s="330">
        <f t="shared" si="312"/>
        <v>0</v>
      </c>
      <c r="V204" s="330">
        <f t="shared" si="312"/>
        <v>0</v>
      </c>
      <c r="W204" s="330">
        <f t="shared" si="312"/>
        <v>0</v>
      </c>
      <c r="X204" s="330">
        <f t="shared" si="312"/>
        <v>0</v>
      </c>
      <c r="Y204" s="330">
        <f t="shared" si="312"/>
        <v>0</v>
      </c>
      <c r="Z204" s="330">
        <f t="shared" si="312"/>
        <v>0</v>
      </c>
      <c r="AA204" s="330">
        <f t="shared" si="312"/>
        <v>0</v>
      </c>
      <c r="AB204" s="330">
        <f t="shared" si="312"/>
        <v>0</v>
      </c>
      <c r="AC204" s="330">
        <f t="shared" si="312"/>
        <v>0</v>
      </c>
      <c r="AD204" s="330">
        <f t="shared" si="312"/>
        <v>0</v>
      </c>
      <c r="AE204" s="330">
        <f t="shared" si="312"/>
        <v>0</v>
      </c>
      <c r="AF204" s="330">
        <f t="shared" si="312"/>
        <v>0</v>
      </c>
      <c r="AG204" s="330">
        <f t="shared" si="312"/>
        <v>0</v>
      </c>
      <c r="AH204" s="331">
        <f t="shared" si="312"/>
        <v>0</v>
      </c>
      <c r="AI204" s="331">
        <f t="shared" si="312"/>
        <v>0</v>
      </c>
      <c r="AJ204" s="331">
        <f t="shared" si="312"/>
        <v>0</v>
      </c>
      <c r="AK204" s="331">
        <f t="shared" si="312"/>
        <v>0</v>
      </c>
      <c r="AL204" s="331">
        <f t="shared" si="312"/>
        <v>0</v>
      </c>
      <c r="AM204" s="331">
        <f t="shared" si="312"/>
        <v>0</v>
      </c>
      <c r="AN204" s="331">
        <f t="shared" si="312"/>
        <v>0</v>
      </c>
      <c r="AO204" s="331">
        <f t="shared" si="312"/>
        <v>0</v>
      </c>
      <c r="AP204" s="331">
        <f t="shared" si="312"/>
        <v>0</v>
      </c>
      <c r="AQ204" s="334">
        <f t="shared" si="312"/>
        <v>0</v>
      </c>
      <c r="AR204" s="329">
        <f t="shared" si="312"/>
        <v>0</v>
      </c>
      <c r="AS204" s="330">
        <f t="shared" si="312"/>
        <v>0</v>
      </c>
      <c r="AT204" s="330">
        <f t="shared" si="312"/>
        <v>0</v>
      </c>
      <c r="AU204" s="330">
        <f t="shared" si="312"/>
        <v>0</v>
      </c>
      <c r="AV204" s="330">
        <f t="shared" si="312"/>
        <v>0</v>
      </c>
      <c r="AW204" s="330">
        <f t="shared" si="312"/>
        <v>0</v>
      </c>
      <c r="AX204" s="330">
        <f t="shared" si="312"/>
        <v>0</v>
      </c>
      <c r="AY204" s="331">
        <f t="shared" si="312"/>
        <v>0</v>
      </c>
      <c r="AZ204" s="331">
        <f t="shared" si="312"/>
        <v>0</v>
      </c>
      <c r="BA204" s="332">
        <f t="shared" si="312"/>
        <v>0</v>
      </c>
    </row>
    <row r="205" spans="1:53" s="748" customFormat="1" ht="12.75" x14ac:dyDescent="0.2">
      <c r="D205" s="16"/>
      <c r="E205" s="575"/>
      <c r="F205" s="16"/>
      <c r="G205" s="36"/>
      <c r="H205" s="28">
        <v>3124</v>
      </c>
      <c r="I205" s="333">
        <f t="shared" ref="I205:BA205" si="313">SUMIF($F$12:$F$383,"=3124",I$12:I$383)</f>
        <v>0</v>
      </c>
      <c r="J205" s="330">
        <f t="shared" si="313"/>
        <v>0</v>
      </c>
      <c r="K205" s="330">
        <f t="shared" si="313"/>
        <v>0</v>
      </c>
      <c r="L205" s="330">
        <f t="shared" si="313"/>
        <v>0</v>
      </c>
      <c r="M205" s="330">
        <f t="shared" si="313"/>
        <v>0</v>
      </c>
      <c r="N205" s="330">
        <f t="shared" si="313"/>
        <v>0</v>
      </c>
      <c r="O205" s="330">
        <f t="shared" si="313"/>
        <v>0</v>
      </c>
      <c r="P205" s="331">
        <f t="shared" si="313"/>
        <v>0</v>
      </c>
      <c r="Q205" s="331">
        <f t="shared" si="313"/>
        <v>0</v>
      </c>
      <c r="R205" s="334">
        <f t="shared" si="313"/>
        <v>0</v>
      </c>
      <c r="S205" s="329">
        <f t="shared" si="313"/>
        <v>0</v>
      </c>
      <c r="T205" s="330">
        <f t="shared" si="313"/>
        <v>0</v>
      </c>
      <c r="U205" s="330">
        <f t="shared" si="313"/>
        <v>0</v>
      </c>
      <c r="V205" s="330">
        <f t="shared" si="313"/>
        <v>0</v>
      </c>
      <c r="W205" s="330">
        <f t="shared" si="313"/>
        <v>0</v>
      </c>
      <c r="X205" s="330">
        <f t="shared" si="313"/>
        <v>0</v>
      </c>
      <c r="Y205" s="330">
        <f t="shared" si="313"/>
        <v>0</v>
      </c>
      <c r="Z205" s="330">
        <f t="shared" si="313"/>
        <v>0</v>
      </c>
      <c r="AA205" s="330">
        <f t="shared" si="313"/>
        <v>0</v>
      </c>
      <c r="AB205" s="330">
        <f t="shared" si="313"/>
        <v>0</v>
      </c>
      <c r="AC205" s="330">
        <f t="shared" si="313"/>
        <v>0</v>
      </c>
      <c r="AD205" s="330">
        <f t="shared" si="313"/>
        <v>0</v>
      </c>
      <c r="AE205" s="330">
        <f t="shared" si="313"/>
        <v>0</v>
      </c>
      <c r="AF205" s="330">
        <f t="shared" si="313"/>
        <v>0</v>
      </c>
      <c r="AG205" s="330">
        <f t="shared" si="313"/>
        <v>0</v>
      </c>
      <c r="AH205" s="331">
        <f t="shared" si="313"/>
        <v>0</v>
      </c>
      <c r="AI205" s="331">
        <f t="shared" si="313"/>
        <v>0</v>
      </c>
      <c r="AJ205" s="331">
        <f t="shared" si="313"/>
        <v>0</v>
      </c>
      <c r="AK205" s="331">
        <f t="shared" si="313"/>
        <v>0</v>
      </c>
      <c r="AL205" s="331">
        <f t="shared" si="313"/>
        <v>0</v>
      </c>
      <c r="AM205" s="331">
        <f t="shared" si="313"/>
        <v>0</v>
      </c>
      <c r="AN205" s="331">
        <f t="shared" si="313"/>
        <v>0</v>
      </c>
      <c r="AO205" s="331">
        <f t="shared" si="313"/>
        <v>0</v>
      </c>
      <c r="AP205" s="331">
        <f t="shared" si="313"/>
        <v>0</v>
      </c>
      <c r="AQ205" s="334">
        <f t="shared" si="313"/>
        <v>0</v>
      </c>
      <c r="AR205" s="329">
        <f t="shared" si="313"/>
        <v>0</v>
      </c>
      <c r="AS205" s="330">
        <f t="shared" si="313"/>
        <v>0</v>
      </c>
      <c r="AT205" s="330">
        <f t="shared" si="313"/>
        <v>0</v>
      </c>
      <c r="AU205" s="330">
        <f t="shared" si="313"/>
        <v>0</v>
      </c>
      <c r="AV205" s="330">
        <f t="shared" si="313"/>
        <v>0</v>
      </c>
      <c r="AW205" s="330">
        <f t="shared" si="313"/>
        <v>0</v>
      </c>
      <c r="AX205" s="330">
        <f t="shared" si="313"/>
        <v>0</v>
      </c>
      <c r="AY205" s="331">
        <f t="shared" si="313"/>
        <v>0</v>
      </c>
      <c r="AZ205" s="331">
        <f t="shared" si="313"/>
        <v>0</v>
      </c>
      <c r="BA205" s="332">
        <f t="shared" si="313"/>
        <v>0</v>
      </c>
    </row>
    <row r="206" spans="1:53" s="748" customFormat="1" ht="12.75" x14ac:dyDescent="0.2">
      <c r="D206" s="16"/>
      <c r="E206" s="575"/>
      <c r="F206" s="16"/>
      <c r="G206" s="36"/>
      <c r="H206" s="28">
        <v>3141</v>
      </c>
      <c r="I206" s="333">
        <f t="shared" ref="I206:BA206" si="314">SUMIF($F$12:$F$427,"=3141",I$12:I$427)</f>
        <v>32186714</v>
      </c>
      <c r="J206" s="330">
        <f t="shared" si="314"/>
        <v>23373196</v>
      </c>
      <c r="K206" s="330">
        <f t="shared" si="314"/>
        <v>159625</v>
      </c>
      <c r="L206" s="330">
        <f t="shared" si="314"/>
        <v>0</v>
      </c>
      <c r="M206" s="330">
        <f t="shared" si="314"/>
        <v>7954092</v>
      </c>
      <c r="N206" s="330">
        <f t="shared" si="314"/>
        <v>467465</v>
      </c>
      <c r="O206" s="330">
        <f t="shared" si="314"/>
        <v>232336</v>
      </c>
      <c r="P206" s="331">
        <f t="shared" si="314"/>
        <v>80.010000000000019</v>
      </c>
      <c r="Q206" s="331">
        <f t="shared" si="314"/>
        <v>0</v>
      </c>
      <c r="R206" s="334">
        <f t="shared" si="314"/>
        <v>80.010000000000019</v>
      </c>
      <c r="S206" s="329">
        <f t="shared" si="314"/>
        <v>0</v>
      </c>
      <c r="T206" s="330">
        <f t="shared" si="314"/>
        <v>0</v>
      </c>
      <c r="U206" s="330">
        <f t="shared" si="314"/>
        <v>171745</v>
      </c>
      <c r="V206" s="330">
        <f t="shared" si="314"/>
        <v>0</v>
      </c>
      <c r="W206" s="330">
        <f t="shared" si="314"/>
        <v>171745</v>
      </c>
      <c r="X206" s="330">
        <f t="shared" si="314"/>
        <v>0</v>
      </c>
      <c r="Y206" s="330">
        <f t="shared" si="314"/>
        <v>0</v>
      </c>
      <c r="Z206" s="330">
        <f t="shared" si="314"/>
        <v>0</v>
      </c>
      <c r="AA206" s="330">
        <f t="shared" si="314"/>
        <v>171745</v>
      </c>
      <c r="AB206" s="330">
        <f t="shared" si="314"/>
        <v>58050</v>
      </c>
      <c r="AC206" s="330">
        <f t="shared" si="314"/>
        <v>3437</v>
      </c>
      <c r="AD206" s="330">
        <f t="shared" si="314"/>
        <v>0</v>
      </c>
      <c r="AE206" s="330">
        <f t="shared" si="314"/>
        <v>0</v>
      </c>
      <c r="AF206" s="330">
        <f t="shared" si="314"/>
        <v>0</v>
      </c>
      <c r="AG206" s="330">
        <f t="shared" si="314"/>
        <v>233232</v>
      </c>
      <c r="AH206" s="331">
        <f t="shared" si="314"/>
        <v>0</v>
      </c>
      <c r="AI206" s="331">
        <f t="shared" si="314"/>
        <v>0</v>
      </c>
      <c r="AJ206" s="331">
        <f t="shared" si="314"/>
        <v>0</v>
      </c>
      <c r="AK206" s="331">
        <f t="shared" si="314"/>
        <v>0</v>
      </c>
      <c r="AL206" s="331">
        <f t="shared" si="314"/>
        <v>0.54999999999999982</v>
      </c>
      <c r="AM206" s="331">
        <f t="shared" si="314"/>
        <v>0</v>
      </c>
      <c r="AN206" s="331">
        <f t="shared" si="314"/>
        <v>0</v>
      </c>
      <c r="AO206" s="331">
        <f t="shared" si="314"/>
        <v>0</v>
      </c>
      <c r="AP206" s="331">
        <f t="shared" si="314"/>
        <v>0.54999999999999982</v>
      </c>
      <c r="AQ206" s="334">
        <f t="shared" si="314"/>
        <v>0.54999999999999982</v>
      </c>
      <c r="AR206" s="329">
        <f t="shared" si="314"/>
        <v>32419946</v>
      </c>
      <c r="AS206" s="330">
        <f t="shared" si="314"/>
        <v>23544941</v>
      </c>
      <c r="AT206" s="330">
        <f t="shared" si="314"/>
        <v>159625</v>
      </c>
      <c r="AU206" s="330">
        <f t="shared" si="314"/>
        <v>0</v>
      </c>
      <c r="AV206" s="330">
        <f t="shared" si="314"/>
        <v>8012142</v>
      </c>
      <c r="AW206" s="330">
        <f t="shared" si="314"/>
        <v>470902</v>
      </c>
      <c r="AX206" s="330">
        <f t="shared" si="314"/>
        <v>232336</v>
      </c>
      <c r="AY206" s="331">
        <f t="shared" si="314"/>
        <v>80.560000000000031</v>
      </c>
      <c r="AZ206" s="331">
        <f t="shared" si="314"/>
        <v>0</v>
      </c>
      <c r="BA206" s="332">
        <f t="shared" si="314"/>
        <v>80.560000000000031</v>
      </c>
    </row>
    <row r="207" spans="1:53" s="748" customFormat="1" ht="12.75" x14ac:dyDescent="0.2">
      <c r="D207" s="16"/>
      <c r="E207" s="575"/>
      <c r="F207" s="16"/>
      <c r="G207" s="36"/>
      <c r="H207" s="28">
        <v>3143</v>
      </c>
      <c r="I207" s="333">
        <f t="shared" ref="I207:BA207" si="315">SUMIF($F$12:$F$427,"=3143",I$12:I$427)</f>
        <v>20934638</v>
      </c>
      <c r="J207" s="330">
        <f t="shared" si="315"/>
        <v>15379417</v>
      </c>
      <c r="K207" s="330">
        <f t="shared" si="315"/>
        <v>12425</v>
      </c>
      <c r="L207" s="330">
        <f t="shared" si="315"/>
        <v>0</v>
      </c>
      <c r="M207" s="330">
        <f t="shared" si="315"/>
        <v>5202446</v>
      </c>
      <c r="N207" s="330">
        <f t="shared" si="315"/>
        <v>307590</v>
      </c>
      <c r="O207" s="330">
        <f t="shared" si="315"/>
        <v>32760</v>
      </c>
      <c r="P207" s="331">
        <f t="shared" si="315"/>
        <v>34.347900000000003</v>
      </c>
      <c r="Q207" s="331">
        <f t="shared" si="315"/>
        <v>32.087899999999998</v>
      </c>
      <c r="R207" s="334">
        <f t="shared" si="315"/>
        <v>2.2600000000000002</v>
      </c>
      <c r="S207" s="329">
        <f t="shared" si="315"/>
        <v>0</v>
      </c>
      <c r="T207" s="330">
        <f t="shared" si="315"/>
        <v>0</v>
      </c>
      <c r="U207" s="330">
        <f t="shared" si="315"/>
        <v>0</v>
      </c>
      <c r="V207" s="330">
        <f t="shared" si="315"/>
        <v>0</v>
      </c>
      <c r="W207" s="330">
        <f t="shared" si="315"/>
        <v>0</v>
      </c>
      <c r="X207" s="330">
        <f t="shared" si="315"/>
        <v>0</v>
      </c>
      <c r="Y207" s="330">
        <f t="shared" si="315"/>
        <v>0</v>
      </c>
      <c r="Z207" s="330">
        <f t="shared" si="315"/>
        <v>0</v>
      </c>
      <c r="AA207" s="330">
        <f t="shared" si="315"/>
        <v>0</v>
      </c>
      <c r="AB207" s="330">
        <f t="shared" si="315"/>
        <v>0</v>
      </c>
      <c r="AC207" s="330">
        <f t="shared" si="315"/>
        <v>0</v>
      </c>
      <c r="AD207" s="330">
        <f t="shared" si="315"/>
        <v>0</v>
      </c>
      <c r="AE207" s="330">
        <f t="shared" si="315"/>
        <v>0</v>
      </c>
      <c r="AF207" s="330">
        <f t="shared" si="315"/>
        <v>0</v>
      </c>
      <c r="AG207" s="330">
        <f t="shared" si="315"/>
        <v>0</v>
      </c>
      <c r="AH207" s="331">
        <f t="shared" si="315"/>
        <v>0</v>
      </c>
      <c r="AI207" s="331">
        <f t="shared" si="315"/>
        <v>0</v>
      </c>
      <c r="AJ207" s="331">
        <f t="shared" si="315"/>
        <v>0</v>
      </c>
      <c r="AK207" s="331">
        <f t="shared" si="315"/>
        <v>0</v>
      </c>
      <c r="AL207" s="331">
        <f t="shared" si="315"/>
        <v>0</v>
      </c>
      <c r="AM207" s="331">
        <f t="shared" si="315"/>
        <v>0</v>
      </c>
      <c r="AN207" s="331">
        <f t="shared" si="315"/>
        <v>0</v>
      </c>
      <c r="AO207" s="331">
        <f t="shared" si="315"/>
        <v>0</v>
      </c>
      <c r="AP207" s="331">
        <f t="shared" si="315"/>
        <v>0</v>
      </c>
      <c r="AQ207" s="334">
        <f t="shared" si="315"/>
        <v>0</v>
      </c>
      <c r="AR207" s="329">
        <f t="shared" si="315"/>
        <v>20934638</v>
      </c>
      <c r="AS207" s="330">
        <f t="shared" si="315"/>
        <v>15379417</v>
      </c>
      <c r="AT207" s="330">
        <f t="shared" si="315"/>
        <v>12425</v>
      </c>
      <c r="AU207" s="330">
        <f t="shared" si="315"/>
        <v>0</v>
      </c>
      <c r="AV207" s="330">
        <f t="shared" si="315"/>
        <v>5202446</v>
      </c>
      <c r="AW207" s="330">
        <f t="shared" si="315"/>
        <v>307590</v>
      </c>
      <c r="AX207" s="330">
        <f t="shared" si="315"/>
        <v>32760</v>
      </c>
      <c r="AY207" s="331">
        <f t="shared" si="315"/>
        <v>34.347900000000003</v>
      </c>
      <c r="AZ207" s="331">
        <f t="shared" si="315"/>
        <v>32.087899999999998</v>
      </c>
      <c r="BA207" s="332">
        <f t="shared" si="315"/>
        <v>2.2600000000000002</v>
      </c>
    </row>
    <row r="208" spans="1:53" s="748" customFormat="1" ht="12.75" x14ac:dyDescent="0.2">
      <c r="D208" s="16"/>
      <c r="E208" s="575"/>
      <c r="F208" s="16"/>
      <c r="G208" s="36"/>
      <c r="H208" s="28">
        <v>3231</v>
      </c>
      <c r="I208" s="333">
        <f t="shared" ref="I208:BA208" si="316">SUMIF($F$12:$F$427,"=3231",I$12:I$427)</f>
        <v>20040698</v>
      </c>
      <c r="J208" s="330">
        <f t="shared" si="316"/>
        <v>14707959</v>
      </c>
      <c r="K208" s="330">
        <f t="shared" si="316"/>
        <v>0</v>
      </c>
      <c r="L208" s="330">
        <f t="shared" si="316"/>
        <v>0</v>
      </c>
      <c r="M208" s="330">
        <f t="shared" si="316"/>
        <v>4971290</v>
      </c>
      <c r="N208" s="330">
        <f t="shared" si="316"/>
        <v>294159</v>
      </c>
      <c r="O208" s="330">
        <f t="shared" si="316"/>
        <v>67290</v>
      </c>
      <c r="P208" s="331">
        <f t="shared" si="316"/>
        <v>28.902799999999999</v>
      </c>
      <c r="Q208" s="331">
        <f t="shared" si="316"/>
        <v>25.6968</v>
      </c>
      <c r="R208" s="334">
        <f t="shared" si="316"/>
        <v>3.206</v>
      </c>
      <c r="S208" s="329">
        <f t="shared" si="316"/>
        <v>0</v>
      </c>
      <c r="T208" s="330">
        <f t="shared" si="316"/>
        <v>0</v>
      </c>
      <c r="U208" s="330">
        <f t="shared" si="316"/>
        <v>0</v>
      </c>
      <c r="V208" s="330">
        <f t="shared" si="316"/>
        <v>0</v>
      </c>
      <c r="W208" s="330">
        <f t="shared" si="316"/>
        <v>0</v>
      </c>
      <c r="X208" s="330">
        <f t="shared" si="316"/>
        <v>0</v>
      </c>
      <c r="Y208" s="330">
        <f t="shared" si="316"/>
        <v>0</v>
      </c>
      <c r="Z208" s="330">
        <f t="shared" si="316"/>
        <v>0</v>
      </c>
      <c r="AA208" s="330">
        <f t="shared" si="316"/>
        <v>0</v>
      </c>
      <c r="AB208" s="330">
        <f t="shared" si="316"/>
        <v>0</v>
      </c>
      <c r="AC208" s="330">
        <f t="shared" si="316"/>
        <v>0</v>
      </c>
      <c r="AD208" s="330">
        <f t="shared" si="316"/>
        <v>0</v>
      </c>
      <c r="AE208" s="330">
        <f t="shared" si="316"/>
        <v>0</v>
      </c>
      <c r="AF208" s="330">
        <f t="shared" si="316"/>
        <v>0</v>
      </c>
      <c r="AG208" s="330">
        <f t="shared" si="316"/>
        <v>0</v>
      </c>
      <c r="AH208" s="331">
        <f t="shared" si="316"/>
        <v>0</v>
      </c>
      <c r="AI208" s="331">
        <f t="shared" si="316"/>
        <v>0</v>
      </c>
      <c r="AJ208" s="331">
        <f t="shared" si="316"/>
        <v>0</v>
      </c>
      <c r="AK208" s="331">
        <f t="shared" si="316"/>
        <v>0</v>
      </c>
      <c r="AL208" s="331">
        <f t="shared" si="316"/>
        <v>0</v>
      </c>
      <c r="AM208" s="331">
        <f t="shared" si="316"/>
        <v>0</v>
      </c>
      <c r="AN208" s="331">
        <f t="shared" si="316"/>
        <v>0</v>
      </c>
      <c r="AO208" s="331">
        <f t="shared" si="316"/>
        <v>0</v>
      </c>
      <c r="AP208" s="331">
        <f t="shared" si="316"/>
        <v>0</v>
      </c>
      <c r="AQ208" s="334">
        <f t="shared" si="316"/>
        <v>0</v>
      </c>
      <c r="AR208" s="329">
        <f t="shared" si="316"/>
        <v>20040698</v>
      </c>
      <c r="AS208" s="330">
        <f t="shared" si="316"/>
        <v>14707959</v>
      </c>
      <c r="AT208" s="330">
        <f t="shared" si="316"/>
        <v>0</v>
      </c>
      <c r="AU208" s="330">
        <f t="shared" si="316"/>
        <v>0</v>
      </c>
      <c r="AV208" s="330">
        <f t="shared" si="316"/>
        <v>4971290</v>
      </c>
      <c r="AW208" s="330">
        <f t="shared" si="316"/>
        <v>294159</v>
      </c>
      <c r="AX208" s="330">
        <f t="shared" si="316"/>
        <v>67290</v>
      </c>
      <c r="AY208" s="331">
        <f t="shared" si="316"/>
        <v>28.902799999999999</v>
      </c>
      <c r="AZ208" s="331">
        <f t="shared" si="316"/>
        <v>25.6968</v>
      </c>
      <c r="BA208" s="332">
        <f t="shared" si="316"/>
        <v>3.206</v>
      </c>
    </row>
    <row r="209" spans="1:53" s="748" customFormat="1" ht="12.95" customHeight="1" thickBot="1" x14ac:dyDescent="0.25">
      <c r="D209" s="16"/>
      <c r="E209" s="575"/>
      <c r="F209" s="16"/>
      <c r="G209" s="36"/>
      <c r="H209" s="256">
        <v>3233</v>
      </c>
      <c r="I209" s="339">
        <f t="shared" ref="I209:BA209" si="317">SUMIF($F$12:$F$427,"=3233",I$12:I$427)</f>
        <v>3639199</v>
      </c>
      <c r="J209" s="336">
        <f t="shared" si="317"/>
        <v>2407042</v>
      </c>
      <c r="K209" s="336">
        <f t="shared" si="317"/>
        <v>250000</v>
      </c>
      <c r="L209" s="336">
        <f t="shared" si="317"/>
        <v>0</v>
      </c>
      <c r="M209" s="336">
        <f t="shared" si="317"/>
        <v>898080</v>
      </c>
      <c r="N209" s="336">
        <f t="shared" si="317"/>
        <v>48141</v>
      </c>
      <c r="O209" s="336">
        <f t="shared" si="317"/>
        <v>35936</v>
      </c>
      <c r="P209" s="337">
        <f t="shared" si="317"/>
        <v>5.6000000000000005</v>
      </c>
      <c r="Q209" s="337">
        <f t="shared" si="317"/>
        <v>3.69</v>
      </c>
      <c r="R209" s="340">
        <f t="shared" si="317"/>
        <v>1.91</v>
      </c>
      <c r="S209" s="335">
        <f t="shared" si="317"/>
        <v>0</v>
      </c>
      <c r="T209" s="336">
        <f t="shared" si="317"/>
        <v>0</v>
      </c>
      <c r="U209" s="336">
        <f t="shared" si="317"/>
        <v>0</v>
      </c>
      <c r="V209" s="336">
        <f t="shared" si="317"/>
        <v>0</v>
      </c>
      <c r="W209" s="336">
        <f t="shared" si="317"/>
        <v>0</v>
      </c>
      <c r="X209" s="336">
        <f t="shared" si="317"/>
        <v>0</v>
      </c>
      <c r="Y209" s="336">
        <f t="shared" si="317"/>
        <v>0</v>
      </c>
      <c r="Z209" s="336">
        <f t="shared" si="317"/>
        <v>0</v>
      </c>
      <c r="AA209" s="336">
        <f t="shared" si="317"/>
        <v>0</v>
      </c>
      <c r="AB209" s="336">
        <f t="shared" si="317"/>
        <v>0</v>
      </c>
      <c r="AC209" s="336">
        <f t="shared" si="317"/>
        <v>0</v>
      </c>
      <c r="AD209" s="336">
        <f t="shared" si="317"/>
        <v>0</v>
      </c>
      <c r="AE209" s="336">
        <f t="shared" si="317"/>
        <v>0</v>
      </c>
      <c r="AF209" s="336">
        <f t="shared" si="317"/>
        <v>0</v>
      </c>
      <c r="AG209" s="336">
        <f t="shared" si="317"/>
        <v>0</v>
      </c>
      <c r="AH209" s="337">
        <f t="shared" si="317"/>
        <v>0</v>
      </c>
      <c r="AI209" s="337">
        <f t="shared" si="317"/>
        <v>0</v>
      </c>
      <c r="AJ209" s="337">
        <f t="shared" si="317"/>
        <v>0</v>
      </c>
      <c r="AK209" s="337">
        <f t="shared" si="317"/>
        <v>0</v>
      </c>
      <c r="AL209" s="337">
        <f t="shared" si="317"/>
        <v>0</v>
      </c>
      <c r="AM209" s="337">
        <f t="shared" si="317"/>
        <v>0</v>
      </c>
      <c r="AN209" s="337">
        <f t="shared" si="317"/>
        <v>0</v>
      </c>
      <c r="AO209" s="337">
        <f t="shared" si="317"/>
        <v>0</v>
      </c>
      <c r="AP209" s="337">
        <f t="shared" si="317"/>
        <v>0</v>
      </c>
      <c r="AQ209" s="340">
        <f t="shared" si="317"/>
        <v>0</v>
      </c>
      <c r="AR209" s="335">
        <f t="shared" si="317"/>
        <v>3639199</v>
      </c>
      <c r="AS209" s="336">
        <f t="shared" si="317"/>
        <v>2407042</v>
      </c>
      <c r="AT209" s="336">
        <f t="shared" si="317"/>
        <v>250000</v>
      </c>
      <c r="AU209" s="336">
        <f t="shared" si="317"/>
        <v>0</v>
      </c>
      <c r="AV209" s="336">
        <f t="shared" si="317"/>
        <v>898080</v>
      </c>
      <c r="AW209" s="336">
        <f t="shared" si="317"/>
        <v>48141</v>
      </c>
      <c r="AX209" s="336">
        <f t="shared" si="317"/>
        <v>35936</v>
      </c>
      <c r="AY209" s="337">
        <f t="shared" si="317"/>
        <v>5.6000000000000005</v>
      </c>
      <c r="AZ209" s="337">
        <f t="shared" si="317"/>
        <v>3.69</v>
      </c>
      <c r="BA209" s="338">
        <f t="shared" si="317"/>
        <v>1.91</v>
      </c>
    </row>
    <row r="210" spans="1:53" s="81" customFormat="1" x14ac:dyDescent="0.25">
      <c r="A210" s="102"/>
      <c r="B210" s="82"/>
      <c r="C210" s="82"/>
      <c r="D210" s="82"/>
      <c r="E210" s="82"/>
      <c r="F210" s="82"/>
      <c r="G210" s="82"/>
      <c r="H210" s="127"/>
      <c r="I210" s="82"/>
      <c r="J210" s="82"/>
      <c r="K210" s="82"/>
      <c r="L210" s="82"/>
      <c r="M210" s="82"/>
      <c r="N210" s="82"/>
      <c r="O210" s="82"/>
      <c r="P210" s="112"/>
      <c r="Q210" s="112"/>
      <c r="R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Y210" s="112"/>
      <c r="AZ210" s="112"/>
      <c r="BA210" s="112"/>
    </row>
    <row r="211" spans="1:53" s="81" customFormat="1" x14ac:dyDescent="0.25">
      <c r="A211" s="102"/>
      <c r="B211" s="82"/>
      <c r="C211" s="82"/>
      <c r="D211" s="82"/>
      <c r="E211" s="82"/>
      <c r="F211" s="80"/>
      <c r="G211" s="82"/>
      <c r="H211" s="127"/>
      <c r="I211" s="82"/>
      <c r="J211" s="82"/>
      <c r="K211" s="82"/>
      <c r="L211" s="82"/>
      <c r="M211" s="82"/>
      <c r="N211" s="82"/>
      <c r="O211" s="82"/>
      <c r="P211" s="112"/>
      <c r="Q211" s="112"/>
      <c r="R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Y211" s="112"/>
      <c r="AZ211" s="112"/>
      <c r="BA211" s="112"/>
    </row>
    <row r="212" spans="1:53" s="81" customFormat="1" x14ac:dyDescent="0.25">
      <c r="A212" s="102"/>
      <c r="B212" s="82"/>
      <c r="C212" s="82"/>
      <c r="D212" s="82"/>
      <c r="E212" s="82"/>
      <c r="F212" s="80"/>
      <c r="G212" s="82"/>
      <c r="H212" s="127"/>
      <c r="I212" s="82"/>
      <c r="J212" s="82"/>
      <c r="K212" s="82"/>
      <c r="L212" s="82"/>
      <c r="M212" s="82"/>
      <c r="N212" s="82"/>
      <c r="O212" s="82"/>
      <c r="P212" s="112"/>
      <c r="Q212" s="112"/>
      <c r="R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Y212" s="112"/>
      <c r="AZ212" s="112"/>
      <c r="BA212" s="112"/>
    </row>
    <row r="213" spans="1:53" s="81" customFormat="1" x14ac:dyDescent="0.25">
      <c r="A213" s="102"/>
      <c r="B213" s="82"/>
      <c r="C213" s="82"/>
      <c r="D213" s="82"/>
      <c r="E213" s="82"/>
      <c r="F213" s="80"/>
      <c r="G213" s="82"/>
      <c r="H213" s="127"/>
      <c r="I213" s="82"/>
      <c r="J213" s="82"/>
      <c r="K213" s="82"/>
      <c r="L213" s="82"/>
      <c r="M213" s="82"/>
      <c r="N213" s="82"/>
      <c r="O213" s="82"/>
      <c r="P213" s="112"/>
      <c r="Q213" s="112"/>
      <c r="R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Y213" s="112"/>
      <c r="AZ213" s="112"/>
      <c r="BA213" s="112"/>
    </row>
    <row r="214" spans="1:53" s="81" customFormat="1" x14ac:dyDescent="0.25">
      <c r="A214" s="102"/>
      <c r="B214" s="82"/>
      <c r="C214" s="82"/>
      <c r="D214" s="82"/>
      <c r="E214" s="82"/>
      <c r="F214" s="80"/>
      <c r="G214" s="82"/>
      <c r="H214" s="127"/>
      <c r="I214" s="82"/>
      <c r="J214" s="82"/>
      <c r="K214" s="82"/>
      <c r="L214" s="82"/>
      <c r="M214" s="82"/>
      <c r="N214" s="82"/>
      <c r="O214" s="82"/>
      <c r="P214" s="112"/>
      <c r="Q214" s="112"/>
      <c r="R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Y214" s="112"/>
      <c r="AZ214" s="112"/>
      <c r="BA214" s="112"/>
    </row>
    <row r="215" spans="1:53" s="81" customFormat="1" x14ac:dyDescent="0.25">
      <c r="A215" s="102"/>
      <c r="B215" s="82"/>
      <c r="C215" s="82"/>
      <c r="D215" s="82"/>
      <c r="E215" s="82"/>
      <c r="F215" s="80"/>
      <c r="G215" s="82"/>
      <c r="H215" s="127"/>
      <c r="I215" s="82"/>
      <c r="J215" s="82"/>
      <c r="K215" s="82"/>
      <c r="L215" s="82"/>
      <c r="M215" s="82"/>
      <c r="N215" s="82"/>
      <c r="O215" s="82"/>
      <c r="P215" s="112"/>
      <c r="Q215" s="112"/>
      <c r="R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Y215" s="112"/>
      <c r="AZ215" s="112"/>
      <c r="BA215" s="112"/>
    </row>
    <row r="216" spans="1:53" s="81" customFormat="1" x14ac:dyDescent="0.25">
      <c r="A216" s="102"/>
      <c r="B216" s="82"/>
      <c r="C216" s="82"/>
      <c r="D216" s="82"/>
      <c r="E216" s="82"/>
      <c r="F216" s="80"/>
      <c r="G216" s="82"/>
      <c r="H216" s="127"/>
      <c r="I216" s="82"/>
      <c r="J216" s="82"/>
      <c r="K216" s="82"/>
      <c r="L216" s="82"/>
      <c r="M216" s="82"/>
      <c r="N216" s="82"/>
      <c r="O216" s="82"/>
      <c r="P216" s="112"/>
      <c r="Q216" s="112"/>
      <c r="R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Y216" s="112"/>
      <c r="AZ216" s="112"/>
      <c r="BA216" s="112"/>
    </row>
    <row r="218" spans="1:53" x14ac:dyDescent="0.25">
      <c r="P218" s="82"/>
      <c r="Q218" s="82"/>
      <c r="R218" s="82"/>
    </row>
    <row r="220" spans="1:53" x14ac:dyDescent="0.25">
      <c r="P220" s="82"/>
      <c r="Q220" s="82"/>
      <c r="R220" s="82"/>
    </row>
  </sheetData>
  <mergeCells count="25">
    <mergeCell ref="AR6:BA7"/>
    <mergeCell ref="X7:Z9"/>
    <mergeCell ref="AA7:AA10"/>
    <mergeCell ref="AD7:AF9"/>
    <mergeCell ref="AG7:AG10"/>
    <mergeCell ref="AH7:AQ7"/>
    <mergeCell ref="AR8:AR10"/>
    <mergeCell ref="AS8:AX9"/>
    <mergeCell ref="AY8:AY10"/>
    <mergeCell ref="AZ8:BA9"/>
    <mergeCell ref="S7:W9"/>
    <mergeCell ref="S6:AQ6"/>
    <mergeCell ref="A3:E3"/>
    <mergeCell ref="AC7:AC10"/>
    <mergeCell ref="AB7:AB10"/>
    <mergeCell ref="I8:I10"/>
    <mergeCell ref="I6:R7"/>
    <mergeCell ref="J8:O9"/>
    <mergeCell ref="P8:P10"/>
    <mergeCell ref="Q8:R9"/>
    <mergeCell ref="AH8:AI9"/>
    <mergeCell ref="AJ8:AJ9"/>
    <mergeCell ref="AK8:AL8"/>
    <mergeCell ref="AM8:AN9"/>
    <mergeCell ref="AO8:AQ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T241"/>
  <sheetViews>
    <sheetView workbookViewId="0">
      <pane xSplit="1" ySplit="12" topLeftCell="B13" activePane="bottomRight" state="frozen"/>
      <selection pane="topRight" activeCell="AR6" sqref="AR6:BA7"/>
      <selection pane="bottomLeft" activeCell="AR6" sqref="AR6:BA7"/>
      <selection pane="bottomRight" activeCell="AO23" sqref="AO23:AR23"/>
    </sheetView>
  </sheetViews>
  <sheetFormatPr defaultRowHeight="12.75" x14ac:dyDescent="0.2"/>
  <cols>
    <col min="1" max="1" width="11" style="37" customWidth="1"/>
    <col min="2" max="2" width="12.28515625" customWidth="1"/>
    <col min="3" max="4" width="11.85546875" customWidth="1"/>
    <col min="5" max="5" width="11.85546875" style="748" customWidth="1"/>
    <col min="6" max="6" width="11.85546875" customWidth="1"/>
    <col min="7" max="7" width="11.28515625" customWidth="1"/>
    <col min="8" max="8" width="11.5703125" customWidth="1"/>
    <col min="9" max="9" width="11.5703125" style="14" customWidth="1"/>
    <col min="10" max="10" width="9.5703125" style="14" customWidth="1"/>
    <col min="11" max="11" width="9" style="14" customWidth="1"/>
    <col min="12" max="12" width="9.7109375" style="26" customWidth="1"/>
    <col min="13" max="13" width="9.5703125" bestFit="1" customWidth="1"/>
    <col min="14" max="14" width="9.85546875" customWidth="1"/>
    <col min="15" max="15" width="10.85546875" customWidth="1"/>
    <col min="16" max="16" width="9.5703125" bestFit="1" customWidth="1"/>
    <col min="20" max="20" width="9.85546875" customWidth="1"/>
    <col min="26" max="26" width="11.85546875" customWidth="1"/>
    <col min="27" max="29" width="9.140625" style="14"/>
    <col min="30" max="31" width="9.140625" style="14" customWidth="1"/>
    <col min="32" max="36" width="9.140625" style="14"/>
    <col min="37" max="37" width="10.85546875" bestFit="1" customWidth="1"/>
    <col min="38" max="38" width="13.140625" bestFit="1" customWidth="1"/>
    <col min="39" max="39" width="10.85546875" bestFit="1" customWidth="1"/>
    <col min="40" max="40" width="11.140625" customWidth="1"/>
    <col min="41" max="41" width="12.7109375" bestFit="1" customWidth="1"/>
    <col min="42" max="43" width="10.85546875" bestFit="1" customWidth="1"/>
    <col min="44" max="44" width="11.5703125" style="14" customWidth="1"/>
    <col min="45" max="45" width="9.5703125" style="14" bestFit="1" customWidth="1"/>
    <col min="46" max="46" width="9.140625" style="14" customWidth="1"/>
    <col min="49" max="49" width="7.42578125" customWidth="1"/>
    <col min="50" max="51" width="10.85546875" bestFit="1" customWidth="1"/>
    <col min="52" max="53" width="10.85546875" customWidth="1"/>
    <col min="54" max="58" width="10" customWidth="1"/>
    <col min="62" max="63" width="10.85546875" bestFit="1" customWidth="1"/>
    <col min="64" max="64" width="10" bestFit="1" customWidth="1"/>
    <col min="65" max="66" width="9.28515625" bestFit="1" customWidth="1"/>
    <col min="305" max="305" width="7.42578125" customWidth="1"/>
    <col min="306" max="307" width="10.85546875" bestFit="1" customWidth="1"/>
    <col min="308" max="309" width="10.85546875" customWidth="1"/>
    <col min="310" max="314" width="10" customWidth="1"/>
    <col min="318" max="319" width="10.85546875" bestFit="1" customWidth="1"/>
    <col min="320" max="320" width="10" bestFit="1" customWidth="1"/>
    <col min="321" max="322" width="9.28515625" bestFit="1" customWidth="1"/>
    <col min="561" max="561" width="7.42578125" customWidth="1"/>
    <col min="562" max="563" width="10.85546875" bestFit="1" customWidth="1"/>
    <col min="564" max="565" width="10.85546875" customWidth="1"/>
    <col min="566" max="570" width="10" customWidth="1"/>
    <col min="574" max="575" width="10.85546875" bestFit="1" customWidth="1"/>
    <col min="576" max="576" width="10" bestFit="1" customWidth="1"/>
    <col min="577" max="578" width="9.28515625" bestFit="1" customWidth="1"/>
    <col min="817" max="817" width="7.42578125" customWidth="1"/>
    <col min="818" max="819" width="10.85546875" bestFit="1" customWidth="1"/>
    <col min="820" max="821" width="10.85546875" customWidth="1"/>
    <col min="822" max="826" width="10" customWidth="1"/>
    <col min="830" max="831" width="10.85546875" bestFit="1" customWidth="1"/>
    <col min="832" max="832" width="10" bestFit="1" customWidth="1"/>
    <col min="833" max="834" width="9.28515625" bestFit="1" customWidth="1"/>
    <col min="1073" max="1073" width="7.42578125" customWidth="1"/>
    <col min="1074" max="1075" width="10.85546875" bestFit="1" customWidth="1"/>
    <col min="1076" max="1077" width="10.85546875" customWidth="1"/>
    <col min="1078" max="1082" width="10" customWidth="1"/>
    <col min="1086" max="1087" width="10.85546875" bestFit="1" customWidth="1"/>
    <col min="1088" max="1088" width="10" bestFit="1" customWidth="1"/>
    <col min="1089" max="1090" width="9.28515625" bestFit="1" customWidth="1"/>
    <col min="1329" max="1329" width="7.42578125" customWidth="1"/>
    <col min="1330" max="1331" width="10.85546875" bestFit="1" customWidth="1"/>
    <col min="1332" max="1333" width="10.85546875" customWidth="1"/>
    <col min="1334" max="1338" width="10" customWidth="1"/>
    <col min="1342" max="1343" width="10.85546875" bestFit="1" customWidth="1"/>
    <col min="1344" max="1344" width="10" bestFit="1" customWidth="1"/>
    <col min="1345" max="1346" width="9.28515625" bestFit="1" customWidth="1"/>
    <col min="1585" max="1585" width="7.42578125" customWidth="1"/>
    <col min="1586" max="1587" width="10.85546875" bestFit="1" customWidth="1"/>
    <col min="1588" max="1589" width="10.85546875" customWidth="1"/>
    <col min="1590" max="1594" width="10" customWidth="1"/>
    <col min="1598" max="1599" width="10.85546875" bestFit="1" customWidth="1"/>
    <col min="1600" max="1600" width="10" bestFit="1" customWidth="1"/>
    <col min="1601" max="1602" width="9.28515625" bestFit="1" customWidth="1"/>
    <col min="1841" max="1841" width="7.42578125" customWidth="1"/>
    <col min="1842" max="1843" width="10.85546875" bestFit="1" customWidth="1"/>
    <col min="1844" max="1845" width="10.85546875" customWidth="1"/>
    <col min="1846" max="1850" width="10" customWidth="1"/>
    <col min="1854" max="1855" width="10.85546875" bestFit="1" customWidth="1"/>
    <col min="1856" max="1856" width="10" bestFit="1" customWidth="1"/>
    <col min="1857" max="1858" width="9.28515625" bestFit="1" customWidth="1"/>
    <col min="2097" max="2097" width="7.42578125" customWidth="1"/>
    <col min="2098" max="2099" width="10.85546875" bestFit="1" customWidth="1"/>
    <col min="2100" max="2101" width="10.85546875" customWidth="1"/>
    <col min="2102" max="2106" width="10" customWidth="1"/>
    <col min="2110" max="2111" width="10.85546875" bestFit="1" customWidth="1"/>
    <col min="2112" max="2112" width="10" bestFit="1" customWidth="1"/>
    <col min="2113" max="2114" width="9.28515625" bestFit="1" customWidth="1"/>
    <col min="2353" max="2353" width="7.42578125" customWidth="1"/>
    <col min="2354" max="2355" width="10.85546875" bestFit="1" customWidth="1"/>
    <col min="2356" max="2357" width="10.85546875" customWidth="1"/>
    <col min="2358" max="2362" width="10" customWidth="1"/>
    <col min="2366" max="2367" width="10.85546875" bestFit="1" customWidth="1"/>
    <col min="2368" max="2368" width="10" bestFit="1" customWidth="1"/>
    <col min="2369" max="2370" width="9.28515625" bestFit="1" customWidth="1"/>
    <col min="2609" max="2609" width="7.42578125" customWidth="1"/>
    <col min="2610" max="2611" width="10.85546875" bestFit="1" customWidth="1"/>
    <col min="2612" max="2613" width="10.85546875" customWidth="1"/>
    <col min="2614" max="2618" width="10" customWidth="1"/>
    <col min="2622" max="2623" width="10.85546875" bestFit="1" customWidth="1"/>
    <col min="2624" max="2624" width="10" bestFit="1" customWidth="1"/>
    <col min="2625" max="2626" width="9.28515625" bestFit="1" customWidth="1"/>
    <col min="2865" max="2865" width="7.42578125" customWidth="1"/>
    <col min="2866" max="2867" width="10.85546875" bestFit="1" customWidth="1"/>
    <col min="2868" max="2869" width="10.85546875" customWidth="1"/>
    <col min="2870" max="2874" width="10" customWidth="1"/>
    <col min="2878" max="2879" width="10.85546875" bestFit="1" customWidth="1"/>
    <col min="2880" max="2880" width="10" bestFit="1" customWidth="1"/>
    <col min="2881" max="2882" width="9.28515625" bestFit="1" customWidth="1"/>
    <col min="3121" max="3121" width="7.42578125" customWidth="1"/>
    <col min="3122" max="3123" width="10.85546875" bestFit="1" customWidth="1"/>
    <col min="3124" max="3125" width="10.85546875" customWidth="1"/>
    <col min="3126" max="3130" width="10" customWidth="1"/>
    <col min="3134" max="3135" width="10.85546875" bestFit="1" customWidth="1"/>
    <col min="3136" max="3136" width="10" bestFit="1" customWidth="1"/>
    <col min="3137" max="3138" width="9.28515625" bestFit="1" customWidth="1"/>
    <col min="3377" max="3377" width="7.42578125" customWidth="1"/>
    <col min="3378" max="3379" width="10.85546875" bestFit="1" customWidth="1"/>
    <col min="3380" max="3381" width="10.85546875" customWidth="1"/>
    <col min="3382" max="3386" width="10" customWidth="1"/>
    <col min="3390" max="3391" width="10.85546875" bestFit="1" customWidth="1"/>
    <col min="3392" max="3392" width="10" bestFit="1" customWidth="1"/>
    <col min="3393" max="3394" width="9.28515625" bestFit="1" customWidth="1"/>
    <col min="3633" max="3633" width="7.42578125" customWidth="1"/>
    <col min="3634" max="3635" width="10.85546875" bestFit="1" customWidth="1"/>
    <col min="3636" max="3637" width="10.85546875" customWidth="1"/>
    <col min="3638" max="3642" width="10" customWidth="1"/>
    <col min="3646" max="3647" width="10.85546875" bestFit="1" customWidth="1"/>
    <col min="3648" max="3648" width="10" bestFit="1" customWidth="1"/>
    <col min="3649" max="3650" width="9.28515625" bestFit="1" customWidth="1"/>
    <col min="3889" max="3889" width="7.42578125" customWidth="1"/>
    <col min="3890" max="3891" width="10.85546875" bestFit="1" customWidth="1"/>
    <col min="3892" max="3893" width="10.85546875" customWidth="1"/>
    <col min="3894" max="3898" width="10" customWidth="1"/>
    <col min="3902" max="3903" width="10.85546875" bestFit="1" customWidth="1"/>
    <col min="3904" max="3904" width="10" bestFit="1" customWidth="1"/>
    <col min="3905" max="3906" width="9.28515625" bestFit="1" customWidth="1"/>
    <col min="4145" max="4145" width="7.42578125" customWidth="1"/>
    <col min="4146" max="4147" width="10.85546875" bestFit="1" customWidth="1"/>
    <col min="4148" max="4149" width="10.85546875" customWidth="1"/>
    <col min="4150" max="4154" width="10" customWidth="1"/>
    <col min="4158" max="4159" width="10.85546875" bestFit="1" customWidth="1"/>
    <col min="4160" max="4160" width="10" bestFit="1" customWidth="1"/>
    <col min="4161" max="4162" width="9.28515625" bestFit="1" customWidth="1"/>
    <col min="4401" max="4401" width="7.42578125" customWidth="1"/>
    <col min="4402" max="4403" width="10.85546875" bestFit="1" customWidth="1"/>
    <col min="4404" max="4405" width="10.85546875" customWidth="1"/>
    <col min="4406" max="4410" width="10" customWidth="1"/>
    <col min="4414" max="4415" width="10.85546875" bestFit="1" customWidth="1"/>
    <col min="4416" max="4416" width="10" bestFit="1" customWidth="1"/>
    <col min="4417" max="4418" width="9.28515625" bestFit="1" customWidth="1"/>
    <col min="4657" max="4657" width="7.42578125" customWidth="1"/>
    <col min="4658" max="4659" width="10.85546875" bestFit="1" customWidth="1"/>
    <col min="4660" max="4661" width="10.85546875" customWidth="1"/>
    <col min="4662" max="4666" width="10" customWidth="1"/>
    <col min="4670" max="4671" width="10.85546875" bestFit="1" customWidth="1"/>
    <col min="4672" max="4672" width="10" bestFit="1" customWidth="1"/>
    <col min="4673" max="4674" width="9.28515625" bestFit="1" customWidth="1"/>
    <col min="4913" max="4913" width="7.42578125" customWidth="1"/>
    <col min="4914" max="4915" width="10.85546875" bestFit="1" customWidth="1"/>
    <col min="4916" max="4917" width="10.85546875" customWidth="1"/>
    <col min="4918" max="4922" width="10" customWidth="1"/>
    <col min="4926" max="4927" width="10.85546875" bestFit="1" customWidth="1"/>
    <col min="4928" max="4928" width="10" bestFit="1" customWidth="1"/>
    <col min="4929" max="4930" width="9.28515625" bestFit="1" customWidth="1"/>
    <col min="5169" max="5169" width="7.42578125" customWidth="1"/>
    <col min="5170" max="5171" width="10.85546875" bestFit="1" customWidth="1"/>
    <col min="5172" max="5173" width="10.85546875" customWidth="1"/>
    <col min="5174" max="5178" width="10" customWidth="1"/>
    <col min="5182" max="5183" width="10.85546875" bestFit="1" customWidth="1"/>
    <col min="5184" max="5184" width="10" bestFit="1" customWidth="1"/>
    <col min="5185" max="5186" width="9.28515625" bestFit="1" customWidth="1"/>
    <col min="5425" max="5425" width="7.42578125" customWidth="1"/>
    <col min="5426" max="5427" width="10.85546875" bestFit="1" customWidth="1"/>
    <col min="5428" max="5429" width="10.85546875" customWidth="1"/>
    <col min="5430" max="5434" width="10" customWidth="1"/>
    <col min="5438" max="5439" width="10.85546875" bestFit="1" customWidth="1"/>
    <col min="5440" max="5440" width="10" bestFit="1" customWidth="1"/>
    <col min="5441" max="5442" width="9.28515625" bestFit="1" customWidth="1"/>
    <col min="5681" max="5681" width="7.42578125" customWidth="1"/>
    <col min="5682" max="5683" width="10.85546875" bestFit="1" customWidth="1"/>
    <col min="5684" max="5685" width="10.85546875" customWidth="1"/>
    <col min="5686" max="5690" width="10" customWidth="1"/>
    <col min="5694" max="5695" width="10.85546875" bestFit="1" customWidth="1"/>
    <col min="5696" max="5696" width="10" bestFit="1" customWidth="1"/>
    <col min="5697" max="5698" width="9.28515625" bestFit="1" customWidth="1"/>
    <col min="5937" max="5937" width="7.42578125" customWidth="1"/>
    <col min="5938" max="5939" width="10.85546875" bestFit="1" customWidth="1"/>
    <col min="5940" max="5941" width="10.85546875" customWidth="1"/>
    <col min="5942" max="5946" width="10" customWidth="1"/>
    <col min="5950" max="5951" width="10.85546875" bestFit="1" customWidth="1"/>
    <col min="5952" max="5952" width="10" bestFit="1" customWidth="1"/>
    <col min="5953" max="5954" width="9.28515625" bestFit="1" customWidth="1"/>
    <col min="6193" max="6193" width="7.42578125" customWidth="1"/>
    <col min="6194" max="6195" width="10.85546875" bestFit="1" customWidth="1"/>
    <col min="6196" max="6197" width="10.85546875" customWidth="1"/>
    <col min="6198" max="6202" width="10" customWidth="1"/>
    <col min="6206" max="6207" width="10.85546875" bestFit="1" customWidth="1"/>
    <col min="6208" max="6208" width="10" bestFit="1" customWidth="1"/>
    <col min="6209" max="6210" width="9.28515625" bestFit="1" customWidth="1"/>
    <col min="6449" max="6449" width="7.42578125" customWidth="1"/>
    <col min="6450" max="6451" width="10.85546875" bestFit="1" customWidth="1"/>
    <col min="6452" max="6453" width="10.85546875" customWidth="1"/>
    <col min="6454" max="6458" width="10" customWidth="1"/>
    <col min="6462" max="6463" width="10.85546875" bestFit="1" customWidth="1"/>
    <col min="6464" max="6464" width="10" bestFit="1" customWidth="1"/>
    <col min="6465" max="6466" width="9.28515625" bestFit="1" customWidth="1"/>
    <col min="6705" max="6705" width="7.42578125" customWidth="1"/>
    <col min="6706" max="6707" width="10.85546875" bestFit="1" customWidth="1"/>
    <col min="6708" max="6709" width="10.85546875" customWidth="1"/>
    <col min="6710" max="6714" width="10" customWidth="1"/>
    <col min="6718" max="6719" width="10.85546875" bestFit="1" customWidth="1"/>
    <col min="6720" max="6720" width="10" bestFit="1" customWidth="1"/>
    <col min="6721" max="6722" width="9.28515625" bestFit="1" customWidth="1"/>
    <col min="6961" max="6961" width="7.42578125" customWidth="1"/>
    <col min="6962" max="6963" width="10.85546875" bestFit="1" customWidth="1"/>
    <col min="6964" max="6965" width="10.85546875" customWidth="1"/>
    <col min="6966" max="6970" width="10" customWidth="1"/>
    <col min="6974" max="6975" width="10.85546875" bestFit="1" customWidth="1"/>
    <col min="6976" max="6976" width="10" bestFit="1" customWidth="1"/>
    <col min="6977" max="6978" width="9.28515625" bestFit="1" customWidth="1"/>
    <col min="7217" max="7217" width="7.42578125" customWidth="1"/>
    <col min="7218" max="7219" width="10.85546875" bestFit="1" customWidth="1"/>
    <col min="7220" max="7221" width="10.85546875" customWidth="1"/>
    <col min="7222" max="7226" width="10" customWidth="1"/>
    <col min="7230" max="7231" width="10.85546875" bestFit="1" customWidth="1"/>
    <col min="7232" max="7232" width="10" bestFit="1" customWidth="1"/>
    <col min="7233" max="7234" width="9.28515625" bestFit="1" customWidth="1"/>
    <col min="7473" max="7473" width="7.42578125" customWidth="1"/>
    <col min="7474" max="7475" width="10.85546875" bestFit="1" customWidth="1"/>
    <col min="7476" max="7477" width="10.85546875" customWidth="1"/>
    <col min="7478" max="7482" width="10" customWidth="1"/>
    <col min="7486" max="7487" width="10.85546875" bestFit="1" customWidth="1"/>
    <col min="7488" max="7488" width="10" bestFit="1" customWidth="1"/>
    <col min="7489" max="7490" width="9.28515625" bestFit="1" customWidth="1"/>
    <col min="7729" max="7729" width="7.42578125" customWidth="1"/>
    <col min="7730" max="7731" width="10.85546875" bestFit="1" customWidth="1"/>
    <col min="7732" max="7733" width="10.85546875" customWidth="1"/>
    <col min="7734" max="7738" width="10" customWidth="1"/>
    <col min="7742" max="7743" width="10.85546875" bestFit="1" customWidth="1"/>
    <col min="7744" max="7744" width="10" bestFit="1" customWidth="1"/>
    <col min="7745" max="7746" width="9.28515625" bestFit="1" customWidth="1"/>
    <col min="7985" max="7985" width="7.42578125" customWidth="1"/>
    <col min="7986" max="7987" width="10.85546875" bestFit="1" customWidth="1"/>
    <col min="7988" max="7989" width="10.85546875" customWidth="1"/>
    <col min="7990" max="7994" width="10" customWidth="1"/>
    <col min="7998" max="7999" width="10.85546875" bestFit="1" customWidth="1"/>
    <col min="8000" max="8000" width="10" bestFit="1" customWidth="1"/>
    <col min="8001" max="8002" width="9.28515625" bestFit="1" customWidth="1"/>
    <col min="8241" max="8241" width="7.42578125" customWidth="1"/>
    <col min="8242" max="8243" width="10.85546875" bestFit="1" customWidth="1"/>
    <col min="8244" max="8245" width="10.85546875" customWidth="1"/>
    <col min="8246" max="8250" width="10" customWidth="1"/>
    <col min="8254" max="8255" width="10.85546875" bestFit="1" customWidth="1"/>
    <col min="8256" max="8256" width="10" bestFit="1" customWidth="1"/>
    <col min="8257" max="8258" width="9.28515625" bestFit="1" customWidth="1"/>
    <col min="8497" max="8497" width="7.42578125" customWidth="1"/>
    <col min="8498" max="8499" width="10.85546875" bestFit="1" customWidth="1"/>
    <col min="8500" max="8501" width="10.85546875" customWidth="1"/>
    <col min="8502" max="8506" width="10" customWidth="1"/>
    <col min="8510" max="8511" width="10.85546875" bestFit="1" customWidth="1"/>
    <col min="8512" max="8512" width="10" bestFit="1" customWidth="1"/>
    <col min="8513" max="8514" width="9.28515625" bestFit="1" customWidth="1"/>
    <col min="8753" max="8753" width="7.42578125" customWidth="1"/>
    <col min="8754" max="8755" width="10.85546875" bestFit="1" customWidth="1"/>
    <col min="8756" max="8757" width="10.85546875" customWidth="1"/>
    <col min="8758" max="8762" width="10" customWidth="1"/>
    <col min="8766" max="8767" width="10.85546875" bestFit="1" customWidth="1"/>
    <col min="8768" max="8768" width="10" bestFit="1" customWidth="1"/>
    <col min="8769" max="8770" width="9.28515625" bestFit="1" customWidth="1"/>
    <col min="9009" max="9009" width="7.42578125" customWidth="1"/>
    <col min="9010" max="9011" width="10.85546875" bestFit="1" customWidth="1"/>
    <col min="9012" max="9013" width="10.85546875" customWidth="1"/>
    <col min="9014" max="9018" width="10" customWidth="1"/>
    <col min="9022" max="9023" width="10.85546875" bestFit="1" customWidth="1"/>
    <col min="9024" max="9024" width="10" bestFit="1" customWidth="1"/>
    <col min="9025" max="9026" width="9.28515625" bestFit="1" customWidth="1"/>
    <col min="9265" max="9265" width="7.42578125" customWidth="1"/>
    <col min="9266" max="9267" width="10.85546875" bestFit="1" customWidth="1"/>
    <col min="9268" max="9269" width="10.85546875" customWidth="1"/>
    <col min="9270" max="9274" width="10" customWidth="1"/>
    <col min="9278" max="9279" width="10.85546875" bestFit="1" customWidth="1"/>
    <col min="9280" max="9280" width="10" bestFit="1" customWidth="1"/>
    <col min="9281" max="9282" width="9.28515625" bestFit="1" customWidth="1"/>
    <col min="9521" max="9521" width="7.42578125" customWidth="1"/>
    <col min="9522" max="9523" width="10.85546875" bestFit="1" customWidth="1"/>
    <col min="9524" max="9525" width="10.85546875" customWidth="1"/>
    <col min="9526" max="9530" width="10" customWidth="1"/>
    <col min="9534" max="9535" width="10.85546875" bestFit="1" customWidth="1"/>
    <col min="9536" max="9536" width="10" bestFit="1" customWidth="1"/>
    <col min="9537" max="9538" width="9.28515625" bestFit="1" customWidth="1"/>
    <col min="9777" max="9777" width="7.42578125" customWidth="1"/>
    <col min="9778" max="9779" width="10.85546875" bestFit="1" customWidth="1"/>
    <col min="9780" max="9781" width="10.85546875" customWidth="1"/>
    <col min="9782" max="9786" width="10" customWidth="1"/>
    <col min="9790" max="9791" width="10.85546875" bestFit="1" customWidth="1"/>
    <col min="9792" max="9792" width="10" bestFit="1" customWidth="1"/>
    <col min="9793" max="9794" width="9.28515625" bestFit="1" customWidth="1"/>
    <col min="10033" max="10033" width="7.42578125" customWidth="1"/>
    <col min="10034" max="10035" width="10.85546875" bestFit="1" customWidth="1"/>
    <col min="10036" max="10037" width="10.85546875" customWidth="1"/>
    <col min="10038" max="10042" width="10" customWidth="1"/>
    <col min="10046" max="10047" width="10.85546875" bestFit="1" customWidth="1"/>
    <col min="10048" max="10048" width="10" bestFit="1" customWidth="1"/>
    <col min="10049" max="10050" width="9.28515625" bestFit="1" customWidth="1"/>
    <col min="10289" max="10289" width="7.42578125" customWidth="1"/>
    <col min="10290" max="10291" width="10.85546875" bestFit="1" customWidth="1"/>
    <col min="10292" max="10293" width="10.85546875" customWidth="1"/>
    <col min="10294" max="10298" width="10" customWidth="1"/>
    <col min="10302" max="10303" width="10.85546875" bestFit="1" customWidth="1"/>
    <col min="10304" max="10304" width="10" bestFit="1" customWidth="1"/>
    <col min="10305" max="10306" width="9.28515625" bestFit="1" customWidth="1"/>
    <col min="10545" max="10545" width="7.42578125" customWidth="1"/>
    <col min="10546" max="10547" width="10.85546875" bestFit="1" customWidth="1"/>
    <col min="10548" max="10549" width="10.85546875" customWidth="1"/>
    <col min="10550" max="10554" width="10" customWidth="1"/>
    <col min="10558" max="10559" width="10.85546875" bestFit="1" customWidth="1"/>
    <col min="10560" max="10560" width="10" bestFit="1" customWidth="1"/>
    <col min="10561" max="10562" width="9.28515625" bestFit="1" customWidth="1"/>
    <col min="10801" max="10801" width="7.42578125" customWidth="1"/>
    <col min="10802" max="10803" width="10.85546875" bestFit="1" customWidth="1"/>
    <col min="10804" max="10805" width="10.85546875" customWidth="1"/>
    <col min="10806" max="10810" width="10" customWidth="1"/>
    <col min="10814" max="10815" width="10.85546875" bestFit="1" customWidth="1"/>
    <col min="10816" max="10816" width="10" bestFit="1" customWidth="1"/>
    <col min="10817" max="10818" width="9.28515625" bestFit="1" customWidth="1"/>
    <col min="11057" max="11057" width="7.42578125" customWidth="1"/>
    <col min="11058" max="11059" width="10.85546875" bestFit="1" customWidth="1"/>
    <col min="11060" max="11061" width="10.85546875" customWidth="1"/>
    <col min="11062" max="11066" width="10" customWidth="1"/>
    <col min="11070" max="11071" width="10.85546875" bestFit="1" customWidth="1"/>
    <col min="11072" max="11072" width="10" bestFit="1" customWidth="1"/>
    <col min="11073" max="11074" width="9.28515625" bestFit="1" customWidth="1"/>
    <col min="11313" max="11313" width="7.42578125" customWidth="1"/>
    <col min="11314" max="11315" width="10.85546875" bestFit="1" customWidth="1"/>
    <col min="11316" max="11317" width="10.85546875" customWidth="1"/>
    <col min="11318" max="11322" width="10" customWidth="1"/>
    <col min="11326" max="11327" width="10.85546875" bestFit="1" customWidth="1"/>
    <col min="11328" max="11328" width="10" bestFit="1" customWidth="1"/>
    <col min="11329" max="11330" width="9.28515625" bestFit="1" customWidth="1"/>
    <col min="11569" max="11569" width="7.42578125" customWidth="1"/>
    <col min="11570" max="11571" width="10.85546875" bestFit="1" customWidth="1"/>
    <col min="11572" max="11573" width="10.85546875" customWidth="1"/>
    <col min="11574" max="11578" width="10" customWidth="1"/>
    <col min="11582" max="11583" width="10.85546875" bestFit="1" customWidth="1"/>
    <col min="11584" max="11584" width="10" bestFit="1" customWidth="1"/>
    <col min="11585" max="11586" width="9.28515625" bestFit="1" customWidth="1"/>
    <col min="11825" max="11825" width="7.42578125" customWidth="1"/>
    <col min="11826" max="11827" width="10.85546875" bestFit="1" customWidth="1"/>
    <col min="11828" max="11829" width="10.85546875" customWidth="1"/>
    <col min="11830" max="11834" width="10" customWidth="1"/>
    <col min="11838" max="11839" width="10.85546875" bestFit="1" customWidth="1"/>
    <col min="11840" max="11840" width="10" bestFit="1" customWidth="1"/>
    <col min="11841" max="11842" width="9.28515625" bestFit="1" customWidth="1"/>
    <col min="12081" max="12081" width="7.42578125" customWidth="1"/>
    <col min="12082" max="12083" width="10.85546875" bestFit="1" customWidth="1"/>
    <col min="12084" max="12085" width="10.85546875" customWidth="1"/>
    <col min="12086" max="12090" width="10" customWidth="1"/>
    <col min="12094" max="12095" width="10.85546875" bestFit="1" customWidth="1"/>
    <col min="12096" max="12096" width="10" bestFit="1" customWidth="1"/>
    <col min="12097" max="12098" width="9.28515625" bestFit="1" customWidth="1"/>
    <col min="12337" max="12337" width="7.42578125" customWidth="1"/>
    <col min="12338" max="12339" width="10.85546875" bestFit="1" customWidth="1"/>
    <col min="12340" max="12341" width="10.85546875" customWidth="1"/>
    <col min="12342" max="12346" width="10" customWidth="1"/>
    <col min="12350" max="12351" width="10.85546875" bestFit="1" customWidth="1"/>
    <col min="12352" max="12352" width="10" bestFit="1" customWidth="1"/>
    <col min="12353" max="12354" width="9.28515625" bestFit="1" customWidth="1"/>
    <col min="12593" max="12593" width="7.42578125" customWidth="1"/>
    <col min="12594" max="12595" width="10.85546875" bestFit="1" customWidth="1"/>
    <col min="12596" max="12597" width="10.85546875" customWidth="1"/>
    <col min="12598" max="12602" width="10" customWidth="1"/>
    <col min="12606" max="12607" width="10.85546875" bestFit="1" customWidth="1"/>
    <col min="12608" max="12608" width="10" bestFit="1" customWidth="1"/>
    <col min="12609" max="12610" width="9.28515625" bestFit="1" customWidth="1"/>
    <col min="12849" max="12849" width="7.42578125" customWidth="1"/>
    <col min="12850" max="12851" width="10.85546875" bestFit="1" customWidth="1"/>
    <col min="12852" max="12853" width="10.85546875" customWidth="1"/>
    <col min="12854" max="12858" width="10" customWidth="1"/>
    <col min="12862" max="12863" width="10.85546875" bestFit="1" customWidth="1"/>
    <col min="12864" max="12864" width="10" bestFit="1" customWidth="1"/>
    <col min="12865" max="12866" width="9.28515625" bestFit="1" customWidth="1"/>
    <col min="13105" max="13105" width="7.42578125" customWidth="1"/>
    <col min="13106" max="13107" width="10.85546875" bestFit="1" customWidth="1"/>
    <col min="13108" max="13109" width="10.85546875" customWidth="1"/>
    <col min="13110" max="13114" width="10" customWidth="1"/>
    <col min="13118" max="13119" width="10.85546875" bestFit="1" customWidth="1"/>
    <col min="13120" max="13120" width="10" bestFit="1" customWidth="1"/>
    <col min="13121" max="13122" width="9.28515625" bestFit="1" customWidth="1"/>
    <col min="13361" max="13361" width="7.42578125" customWidth="1"/>
    <col min="13362" max="13363" width="10.85546875" bestFit="1" customWidth="1"/>
    <col min="13364" max="13365" width="10.85546875" customWidth="1"/>
    <col min="13366" max="13370" width="10" customWidth="1"/>
    <col min="13374" max="13375" width="10.85546875" bestFit="1" customWidth="1"/>
    <col min="13376" max="13376" width="10" bestFit="1" customWidth="1"/>
    <col min="13377" max="13378" width="9.28515625" bestFit="1" customWidth="1"/>
    <col min="13617" max="13617" width="7.42578125" customWidth="1"/>
    <col min="13618" max="13619" width="10.85546875" bestFit="1" customWidth="1"/>
    <col min="13620" max="13621" width="10.85546875" customWidth="1"/>
    <col min="13622" max="13626" width="10" customWidth="1"/>
    <col min="13630" max="13631" width="10.85546875" bestFit="1" customWidth="1"/>
    <col min="13632" max="13632" width="10" bestFit="1" customWidth="1"/>
    <col min="13633" max="13634" width="9.28515625" bestFit="1" customWidth="1"/>
    <col min="13873" max="13873" width="7.42578125" customWidth="1"/>
    <col min="13874" max="13875" width="10.85546875" bestFit="1" customWidth="1"/>
    <col min="13876" max="13877" width="10.85546875" customWidth="1"/>
    <col min="13878" max="13882" width="10" customWidth="1"/>
    <col min="13886" max="13887" width="10.85546875" bestFit="1" customWidth="1"/>
    <col min="13888" max="13888" width="10" bestFit="1" customWidth="1"/>
    <col min="13889" max="13890" width="9.28515625" bestFit="1" customWidth="1"/>
    <col min="14129" max="14129" width="7.42578125" customWidth="1"/>
    <col min="14130" max="14131" width="10.85546875" bestFit="1" customWidth="1"/>
    <col min="14132" max="14133" width="10.85546875" customWidth="1"/>
    <col min="14134" max="14138" width="10" customWidth="1"/>
    <col min="14142" max="14143" width="10.85546875" bestFit="1" customWidth="1"/>
    <col min="14144" max="14144" width="10" bestFit="1" customWidth="1"/>
    <col min="14145" max="14146" width="9.28515625" bestFit="1" customWidth="1"/>
    <col min="14385" max="14385" width="7.42578125" customWidth="1"/>
    <col min="14386" max="14387" width="10.85546875" bestFit="1" customWidth="1"/>
    <col min="14388" max="14389" width="10.85546875" customWidth="1"/>
    <col min="14390" max="14394" width="10" customWidth="1"/>
    <col min="14398" max="14399" width="10.85546875" bestFit="1" customWidth="1"/>
    <col min="14400" max="14400" width="10" bestFit="1" customWidth="1"/>
    <col min="14401" max="14402" width="9.28515625" bestFit="1" customWidth="1"/>
    <col min="14641" max="14641" width="7.42578125" customWidth="1"/>
    <col min="14642" max="14643" width="10.85546875" bestFit="1" customWidth="1"/>
    <col min="14644" max="14645" width="10.85546875" customWidth="1"/>
    <col min="14646" max="14650" width="10" customWidth="1"/>
    <col min="14654" max="14655" width="10.85546875" bestFit="1" customWidth="1"/>
    <col min="14656" max="14656" width="10" bestFit="1" customWidth="1"/>
    <col min="14657" max="14658" width="9.28515625" bestFit="1" customWidth="1"/>
    <col min="14897" max="14897" width="7.42578125" customWidth="1"/>
    <col min="14898" max="14899" width="10.85546875" bestFit="1" customWidth="1"/>
    <col min="14900" max="14901" width="10.85546875" customWidth="1"/>
    <col min="14902" max="14906" width="10" customWidth="1"/>
    <col min="14910" max="14911" width="10.85546875" bestFit="1" customWidth="1"/>
    <col min="14912" max="14912" width="10" bestFit="1" customWidth="1"/>
    <col min="14913" max="14914" width="9.28515625" bestFit="1" customWidth="1"/>
    <col min="15153" max="15153" width="7.42578125" customWidth="1"/>
    <col min="15154" max="15155" width="10.85546875" bestFit="1" customWidth="1"/>
    <col min="15156" max="15157" width="10.85546875" customWidth="1"/>
    <col min="15158" max="15162" width="10" customWidth="1"/>
    <col min="15166" max="15167" width="10.85546875" bestFit="1" customWidth="1"/>
    <col min="15168" max="15168" width="10" bestFit="1" customWidth="1"/>
    <col min="15169" max="15170" width="9.28515625" bestFit="1" customWidth="1"/>
    <col min="15409" max="15409" width="7.42578125" customWidth="1"/>
    <col min="15410" max="15411" width="10.85546875" bestFit="1" customWidth="1"/>
    <col min="15412" max="15413" width="10.85546875" customWidth="1"/>
    <col min="15414" max="15418" width="10" customWidth="1"/>
    <col min="15422" max="15423" width="10.85546875" bestFit="1" customWidth="1"/>
    <col min="15424" max="15424" width="10" bestFit="1" customWidth="1"/>
    <col min="15425" max="15426" width="9.28515625" bestFit="1" customWidth="1"/>
    <col min="15665" max="15665" width="7.42578125" customWidth="1"/>
    <col min="15666" max="15667" width="10.85546875" bestFit="1" customWidth="1"/>
    <col min="15668" max="15669" width="10.85546875" customWidth="1"/>
    <col min="15670" max="15674" width="10" customWidth="1"/>
    <col min="15678" max="15679" width="10.85546875" bestFit="1" customWidth="1"/>
    <col min="15680" max="15680" width="10" bestFit="1" customWidth="1"/>
    <col min="15681" max="15682" width="9.28515625" bestFit="1" customWidth="1"/>
    <col min="15921" max="15921" width="7.42578125" customWidth="1"/>
    <col min="15922" max="15923" width="10.85546875" bestFit="1" customWidth="1"/>
    <col min="15924" max="15925" width="10.85546875" customWidth="1"/>
    <col min="15926" max="15930" width="10" customWidth="1"/>
    <col min="15934" max="15935" width="10.85546875" bestFit="1" customWidth="1"/>
    <col min="15936" max="15936" width="10" bestFit="1" customWidth="1"/>
    <col min="15937" max="15938" width="9.28515625" bestFit="1" customWidth="1"/>
  </cols>
  <sheetData>
    <row r="1" spans="1:46" x14ac:dyDescent="0.2">
      <c r="A1" s="79" t="s">
        <v>0</v>
      </c>
      <c r="B1" s="14"/>
      <c r="C1" s="15"/>
      <c r="D1" s="15"/>
      <c r="E1" s="15"/>
      <c r="F1" s="15"/>
      <c r="G1" s="15"/>
      <c r="H1" s="15"/>
      <c r="M1" s="748"/>
      <c r="N1" s="748"/>
      <c r="O1" s="748"/>
      <c r="P1" s="748"/>
      <c r="Q1" s="748"/>
      <c r="R1" s="748"/>
      <c r="S1" s="748"/>
      <c r="T1" s="748"/>
      <c r="U1" s="748"/>
      <c r="V1" s="748"/>
      <c r="W1" s="748"/>
      <c r="X1" s="748"/>
      <c r="Y1" s="748"/>
      <c r="Z1" s="748"/>
      <c r="AK1" s="748"/>
      <c r="AL1" s="748"/>
      <c r="AM1" s="748"/>
      <c r="AN1" s="748"/>
      <c r="AO1" s="748"/>
      <c r="AP1" s="748"/>
      <c r="AQ1" s="748"/>
    </row>
    <row r="2" spans="1:46" ht="12.75" customHeight="1" x14ac:dyDescent="0.2">
      <c r="A2" s="79" t="s">
        <v>1</v>
      </c>
      <c r="B2" s="14"/>
      <c r="C2" s="15"/>
      <c r="D2" s="15"/>
      <c r="E2" s="15"/>
      <c r="F2" s="15"/>
      <c r="G2" s="15"/>
      <c r="H2" s="15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K2" s="748"/>
      <c r="AL2" s="748"/>
      <c r="AM2" s="748"/>
      <c r="AN2" s="748"/>
      <c r="AO2" s="748"/>
      <c r="AP2" s="748"/>
      <c r="AQ2" s="748"/>
    </row>
    <row r="3" spans="1:46" ht="12.75" customHeight="1" x14ac:dyDescent="0.2">
      <c r="A3" s="896" t="s">
        <v>2</v>
      </c>
      <c r="B3" s="896"/>
      <c r="C3" s="896"/>
      <c r="D3" s="896"/>
      <c r="E3" s="896"/>
      <c r="F3" s="896"/>
      <c r="G3" s="896"/>
      <c r="H3" s="896"/>
      <c r="I3" s="896"/>
      <c r="M3" s="748"/>
      <c r="N3" s="748"/>
      <c r="O3" s="748"/>
      <c r="P3" s="748"/>
      <c r="Q3" s="748"/>
      <c r="R3" s="748"/>
      <c r="S3" s="748"/>
      <c r="T3" s="748"/>
      <c r="U3" s="748"/>
      <c r="V3" s="748"/>
      <c r="W3" s="748"/>
      <c r="X3" s="748"/>
      <c r="Y3" s="748"/>
      <c r="Z3" s="748"/>
      <c r="AK3" s="748"/>
      <c r="AL3" s="748"/>
      <c r="AM3" s="748"/>
      <c r="AN3" s="748"/>
      <c r="AO3" s="748"/>
      <c r="AP3" s="748"/>
      <c r="AQ3" s="748"/>
    </row>
    <row r="4" spans="1:46" x14ac:dyDescent="0.2">
      <c r="A4" s="13"/>
      <c r="B4" s="14"/>
      <c r="C4" s="15"/>
      <c r="D4" s="15"/>
      <c r="E4" s="15"/>
      <c r="F4" s="15"/>
      <c r="G4" s="15"/>
      <c r="H4" s="15"/>
      <c r="M4" s="748"/>
      <c r="N4" s="748"/>
      <c r="O4" s="748"/>
      <c r="P4" s="748"/>
      <c r="Q4" s="748"/>
      <c r="R4" s="748"/>
      <c r="S4" s="748"/>
      <c r="T4" s="748"/>
      <c r="U4" s="748"/>
      <c r="V4" s="748"/>
      <c r="W4" s="748"/>
      <c r="X4" s="748"/>
      <c r="Y4" s="748"/>
      <c r="Z4" s="748"/>
      <c r="AK4" s="15"/>
      <c r="AL4" s="15"/>
      <c r="AM4" s="15"/>
      <c r="AN4" s="15"/>
      <c r="AO4" s="15"/>
      <c r="AP4" s="15"/>
      <c r="AQ4" s="15"/>
    </row>
    <row r="5" spans="1:46" ht="16.5" customHeight="1" x14ac:dyDescent="0.25">
      <c r="A5" s="359" t="s">
        <v>3</v>
      </c>
      <c r="B5" s="194"/>
      <c r="C5" s="194"/>
      <c r="D5" s="194"/>
      <c r="E5" s="194"/>
      <c r="F5" s="200"/>
      <c r="G5" s="173"/>
      <c r="H5" s="173"/>
      <c r="I5" s="358"/>
      <c r="J5" s="350"/>
      <c r="K5" s="350"/>
      <c r="L5" s="234"/>
      <c r="M5" s="748"/>
      <c r="N5" s="748"/>
      <c r="O5" s="748"/>
      <c r="P5" s="748"/>
      <c r="Q5" s="748"/>
      <c r="R5" s="748"/>
      <c r="S5" s="748"/>
      <c r="T5" s="748"/>
      <c r="U5" s="748"/>
      <c r="V5" s="748"/>
      <c r="W5" s="748"/>
      <c r="X5" s="748"/>
      <c r="Y5" s="748"/>
      <c r="Z5" s="748"/>
      <c r="AK5" s="748"/>
      <c r="AL5" s="748"/>
      <c r="AM5" s="748"/>
      <c r="AN5" s="748"/>
      <c r="AO5" s="748"/>
      <c r="AP5" s="748"/>
      <c r="AQ5" s="748"/>
    </row>
    <row r="6" spans="1:46" ht="16.5" customHeight="1" thickBot="1" x14ac:dyDescent="0.3">
      <c r="A6" s="148"/>
      <c r="B6" s="13"/>
      <c r="C6" s="748"/>
      <c r="D6" s="748"/>
      <c r="F6" s="17"/>
      <c r="G6" s="13"/>
      <c r="H6" s="19"/>
      <c r="I6" s="18"/>
      <c r="M6" s="748"/>
      <c r="N6" s="748"/>
      <c r="O6" s="748"/>
      <c r="P6" s="748"/>
      <c r="Q6" s="748"/>
      <c r="R6" s="748"/>
      <c r="S6" s="748"/>
      <c r="T6" s="748"/>
      <c r="U6" s="748"/>
      <c r="V6" s="748"/>
      <c r="W6" s="748"/>
      <c r="X6" s="748"/>
      <c r="Y6" s="748"/>
      <c r="Z6" s="748"/>
      <c r="AK6" s="748"/>
      <c r="AL6" s="748"/>
      <c r="AM6" s="748"/>
      <c r="AN6" s="748"/>
      <c r="AO6" s="748"/>
      <c r="AP6" s="748"/>
      <c r="AQ6" s="748"/>
    </row>
    <row r="7" spans="1:46" ht="16.5" customHeight="1" x14ac:dyDescent="0.25">
      <c r="A7" s="17"/>
      <c r="B7" s="858" t="s">
        <v>4</v>
      </c>
      <c r="C7" s="859"/>
      <c r="D7" s="859"/>
      <c r="E7" s="859"/>
      <c r="F7" s="859"/>
      <c r="G7" s="859"/>
      <c r="H7" s="859"/>
      <c r="I7" s="859"/>
      <c r="J7" s="859"/>
      <c r="K7" s="860"/>
      <c r="L7" s="869" t="s">
        <v>5</v>
      </c>
      <c r="M7" s="870"/>
      <c r="N7" s="870"/>
      <c r="O7" s="870"/>
      <c r="P7" s="870"/>
      <c r="Q7" s="870"/>
      <c r="R7" s="870"/>
      <c r="S7" s="870"/>
      <c r="T7" s="870"/>
      <c r="U7" s="870"/>
      <c r="V7" s="870"/>
      <c r="W7" s="870"/>
      <c r="X7" s="870"/>
      <c r="Y7" s="870"/>
      <c r="Z7" s="870"/>
      <c r="AA7" s="870"/>
      <c r="AB7" s="870"/>
      <c r="AC7" s="870"/>
      <c r="AD7" s="870"/>
      <c r="AE7" s="870"/>
      <c r="AF7" s="870"/>
      <c r="AG7" s="870"/>
      <c r="AH7" s="870"/>
      <c r="AI7" s="870"/>
      <c r="AJ7" s="871"/>
      <c r="AK7" s="797" t="s">
        <v>6</v>
      </c>
      <c r="AL7" s="798"/>
      <c r="AM7" s="798"/>
      <c r="AN7" s="798"/>
      <c r="AO7" s="798"/>
      <c r="AP7" s="798"/>
      <c r="AQ7" s="798"/>
      <c r="AR7" s="798"/>
      <c r="AS7" s="798"/>
      <c r="AT7" s="799"/>
    </row>
    <row r="8" spans="1:46" ht="16.5" customHeight="1" thickBot="1" x14ac:dyDescent="0.25">
      <c r="B8" s="861"/>
      <c r="C8" s="862"/>
      <c r="D8" s="862"/>
      <c r="E8" s="862"/>
      <c r="F8" s="862"/>
      <c r="G8" s="862"/>
      <c r="H8" s="862"/>
      <c r="I8" s="862"/>
      <c r="J8" s="862"/>
      <c r="K8" s="863"/>
      <c r="L8" s="874" t="s">
        <v>7</v>
      </c>
      <c r="M8" s="875"/>
      <c r="N8" s="875"/>
      <c r="O8" s="875"/>
      <c r="P8" s="876"/>
      <c r="Q8" s="883" t="s">
        <v>8</v>
      </c>
      <c r="R8" s="875"/>
      <c r="S8" s="876"/>
      <c r="T8" s="815" t="s">
        <v>9</v>
      </c>
      <c r="U8" s="815" t="s">
        <v>10</v>
      </c>
      <c r="V8" s="815" t="s">
        <v>11</v>
      </c>
      <c r="W8" s="818" t="s">
        <v>12</v>
      </c>
      <c r="X8" s="819"/>
      <c r="Y8" s="820"/>
      <c r="Z8" s="815" t="s">
        <v>13</v>
      </c>
      <c r="AA8" s="827" t="s">
        <v>14</v>
      </c>
      <c r="AB8" s="828"/>
      <c r="AC8" s="828"/>
      <c r="AD8" s="828"/>
      <c r="AE8" s="828"/>
      <c r="AF8" s="828"/>
      <c r="AG8" s="828"/>
      <c r="AH8" s="828"/>
      <c r="AI8" s="828"/>
      <c r="AJ8" s="829"/>
      <c r="AK8" s="800"/>
      <c r="AL8" s="801"/>
      <c r="AM8" s="801"/>
      <c r="AN8" s="801"/>
      <c r="AO8" s="801"/>
      <c r="AP8" s="801"/>
      <c r="AQ8" s="801"/>
      <c r="AR8" s="801"/>
      <c r="AS8" s="801"/>
      <c r="AT8" s="802"/>
    </row>
    <row r="9" spans="1:46" ht="12.75" customHeight="1" x14ac:dyDescent="0.2">
      <c r="B9" s="840" t="s">
        <v>15</v>
      </c>
      <c r="C9" s="892" t="s">
        <v>16</v>
      </c>
      <c r="D9" s="897"/>
      <c r="E9" s="897"/>
      <c r="F9" s="897"/>
      <c r="G9" s="897"/>
      <c r="H9" s="898"/>
      <c r="I9" s="849" t="s">
        <v>17</v>
      </c>
      <c r="J9" s="892" t="s">
        <v>18</v>
      </c>
      <c r="K9" s="893"/>
      <c r="L9" s="877"/>
      <c r="M9" s="901"/>
      <c r="N9" s="901"/>
      <c r="O9" s="901"/>
      <c r="P9" s="879"/>
      <c r="Q9" s="884"/>
      <c r="R9" s="901"/>
      <c r="S9" s="879"/>
      <c r="T9" s="816"/>
      <c r="U9" s="816"/>
      <c r="V9" s="816"/>
      <c r="W9" s="821"/>
      <c r="X9" s="902"/>
      <c r="Y9" s="823"/>
      <c r="Z9" s="816"/>
      <c r="AA9" s="830" t="s">
        <v>19</v>
      </c>
      <c r="AB9" s="831"/>
      <c r="AC9" s="856" t="s">
        <v>20</v>
      </c>
      <c r="AD9" s="872" t="s">
        <v>21</v>
      </c>
      <c r="AE9" s="873"/>
      <c r="AF9" s="830" t="s">
        <v>22</v>
      </c>
      <c r="AG9" s="831"/>
      <c r="AH9" s="834" t="s">
        <v>23</v>
      </c>
      <c r="AI9" s="835"/>
      <c r="AJ9" s="836"/>
      <c r="AK9" s="840" t="s">
        <v>15</v>
      </c>
      <c r="AL9" s="886" t="s">
        <v>16</v>
      </c>
      <c r="AM9" s="887"/>
      <c r="AN9" s="887"/>
      <c r="AO9" s="887"/>
      <c r="AP9" s="887"/>
      <c r="AQ9" s="888"/>
      <c r="AR9" s="849" t="s">
        <v>17</v>
      </c>
      <c r="AS9" s="892" t="s">
        <v>24</v>
      </c>
      <c r="AT9" s="893"/>
    </row>
    <row r="10" spans="1:46" ht="13.5" customHeight="1" thickBot="1" x14ac:dyDescent="0.25">
      <c r="A10" s="20" t="s">
        <v>834</v>
      </c>
      <c r="B10" s="841"/>
      <c r="C10" s="894"/>
      <c r="D10" s="899"/>
      <c r="E10" s="899"/>
      <c r="F10" s="899"/>
      <c r="G10" s="899"/>
      <c r="H10" s="900"/>
      <c r="I10" s="850"/>
      <c r="J10" s="894"/>
      <c r="K10" s="895"/>
      <c r="L10" s="880"/>
      <c r="M10" s="881"/>
      <c r="N10" s="881"/>
      <c r="O10" s="881"/>
      <c r="P10" s="882"/>
      <c r="Q10" s="885"/>
      <c r="R10" s="881"/>
      <c r="S10" s="882"/>
      <c r="T10" s="816"/>
      <c r="U10" s="816"/>
      <c r="V10" s="816"/>
      <c r="W10" s="824"/>
      <c r="X10" s="825"/>
      <c r="Y10" s="826"/>
      <c r="Z10" s="816"/>
      <c r="AA10" s="832"/>
      <c r="AB10" s="833"/>
      <c r="AC10" s="857"/>
      <c r="AD10" s="649" t="s">
        <v>26</v>
      </c>
      <c r="AE10" s="649" t="s">
        <v>27</v>
      </c>
      <c r="AF10" s="832"/>
      <c r="AG10" s="833"/>
      <c r="AH10" s="837"/>
      <c r="AI10" s="838"/>
      <c r="AJ10" s="839"/>
      <c r="AK10" s="841"/>
      <c r="AL10" s="889"/>
      <c r="AM10" s="890"/>
      <c r="AN10" s="890"/>
      <c r="AO10" s="890"/>
      <c r="AP10" s="890"/>
      <c r="AQ10" s="891"/>
      <c r="AR10" s="850"/>
      <c r="AS10" s="894"/>
      <c r="AT10" s="895"/>
    </row>
    <row r="11" spans="1:46" s="12" customFormat="1" ht="34.5" thickBot="1" x14ac:dyDescent="0.25">
      <c r="A11" s="34" t="s">
        <v>835</v>
      </c>
      <c r="B11" s="842"/>
      <c r="C11" s="58" t="s">
        <v>36</v>
      </c>
      <c r="D11" s="58" t="s">
        <v>8</v>
      </c>
      <c r="E11" s="63" t="s">
        <v>37</v>
      </c>
      <c r="F11" s="59" t="s">
        <v>10</v>
      </c>
      <c r="G11" s="59" t="s">
        <v>38</v>
      </c>
      <c r="H11" s="59" t="s">
        <v>39</v>
      </c>
      <c r="I11" s="851"/>
      <c r="J11" s="60" t="s">
        <v>40</v>
      </c>
      <c r="K11" s="61" t="s">
        <v>41</v>
      </c>
      <c r="L11" s="425" t="s">
        <v>42</v>
      </c>
      <c r="M11" s="64" t="s">
        <v>20</v>
      </c>
      <c r="N11" s="64" t="s">
        <v>43</v>
      </c>
      <c r="O11" s="65" t="s">
        <v>22</v>
      </c>
      <c r="P11" s="64" t="s">
        <v>44</v>
      </c>
      <c r="Q11" s="68" t="s">
        <v>45</v>
      </c>
      <c r="R11" s="68" t="s">
        <v>46</v>
      </c>
      <c r="S11" s="64" t="s">
        <v>47</v>
      </c>
      <c r="T11" s="817"/>
      <c r="U11" s="817"/>
      <c r="V11" s="817"/>
      <c r="W11" s="64" t="s">
        <v>20</v>
      </c>
      <c r="X11" s="65" t="s">
        <v>48</v>
      </c>
      <c r="Y11" s="64" t="s">
        <v>49</v>
      </c>
      <c r="Z11" s="817"/>
      <c r="AA11" s="322" t="s">
        <v>40</v>
      </c>
      <c r="AB11" s="342" t="s">
        <v>41</v>
      </c>
      <c r="AC11" s="322" t="s">
        <v>40</v>
      </c>
      <c r="AD11" s="473" t="s">
        <v>40</v>
      </c>
      <c r="AE11" s="474" t="s">
        <v>41</v>
      </c>
      <c r="AF11" s="322" t="s">
        <v>40</v>
      </c>
      <c r="AG11" s="342" t="s">
        <v>41</v>
      </c>
      <c r="AH11" s="322" t="s">
        <v>40</v>
      </c>
      <c r="AI11" s="342" t="s">
        <v>41</v>
      </c>
      <c r="AJ11" s="348" t="s">
        <v>50</v>
      </c>
      <c r="AK11" s="841"/>
      <c r="AL11" s="732" t="s">
        <v>36</v>
      </c>
      <c r="AM11" s="733" t="s">
        <v>8</v>
      </c>
      <c r="AN11" s="63" t="s">
        <v>37</v>
      </c>
      <c r="AO11" s="734" t="s">
        <v>10</v>
      </c>
      <c r="AP11" s="734" t="s">
        <v>38</v>
      </c>
      <c r="AQ11" s="734" t="s">
        <v>39</v>
      </c>
      <c r="AR11" s="850"/>
      <c r="AS11" s="735" t="s">
        <v>40</v>
      </c>
      <c r="AT11" s="736" t="s">
        <v>41</v>
      </c>
    </row>
    <row r="12" spans="1:46" s="12" customFormat="1" ht="12" customHeight="1" thickBot="1" x14ac:dyDescent="0.25">
      <c r="A12" s="34"/>
      <c r="B12" s="258" t="s">
        <v>58</v>
      </c>
      <c r="C12" s="259" t="s">
        <v>59</v>
      </c>
      <c r="D12" s="259" t="s">
        <v>60</v>
      </c>
      <c r="E12" s="259" t="s">
        <v>61</v>
      </c>
      <c r="F12" s="259" t="s">
        <v>62</v>
      </c>
      <c r="G12" s="259" t="s">
        <v>63</v>
      </c>
      <c r="H12" s="259" t="s">
        <v>64</v>
      </c>
      <c r="I12" s="351" t="s">
        <v>65</v>
      </c>
      <c r="J12" s="260" t="s">
        <v>66</v>
      </c>
      <c r="K12" s="352" t="s">
        <v>67</v>
      </c>
      <c r="L12" s="426" t="s">
        <v>68</v>
      </c>
      <c r="M12" s="426" t="s">
        <v>68</v>
      </c>
      <c r="N12" s="259" t="s">
        <v>68</v>
      </c>
      <c r="O12" s="259" t="s">
        <v>68</v>
      </c>
      <c r="P12" s="259" t="s">
        <v>68</v>
      </c>
      <c r="Q12" s="259" t="s">
        <v>69</v>
      </c>
      <c r="R12" s="259" t="s">
        <v>70</v>
      </c>
      <c r="S12" s="259" t="s">
        <v>69</v>
      </c>
      <c r="T12" s="259" t="s">
        <v>71</v>
      </c>
      <c r="U12" s="259" t="s">
        <v>72</v>
      </c>
      <c r="V12" s="259" t="s">
        <v>73</v>
      </c>
      <c r="W12" s="259" t="s">
        <v>74</v>
      </c>
      <c r="X12" s="259" t="s">
        <v>75</v>
      </c>
      <c r="Y12" s="259" t="s">
        <v>75</v>
      </c>
      <c r="Z12" s="259" t="s">
        <v>76</v>
      </c>
      <c r="AA12" s="260" t="s">
        <v>77</v>
      </c>
      <c r="AB12" s="260" t="s">
        <v>78</v>
      </c>
      <c r="AC12" s="260" t="s">
        <v>77</v>
      </c>
      <c r="AD12" s="260" t="s">
        <v>77</v>
      </c>
      <c r="AE12" s="260" t="s">
        <v>78</v>
      </c>
      <c r="AF12" s="260" t="s">
        <v>77</v>
      </c>
      <c r="AG12" s="260" t="s">
        <v>78</v>
      </c>
      <c r="AH12" s="260" t="s">
        <v>77</v>
      </c>
      <c r="AI12" s="260" t="s">
        <v>78</v>
      </c>
      <c r="AJ12" s="261" t="s">
        <v>79</v>
      </c>
      <c r="AK12" s="258" t="s">
        <v>58</v>
      </c>
      <c r="AL12" s="259" t="s">
        <v>59</v>
      </c>
      <c r="AM12" s="259" t="s">
        <v>60</v>
      </c>
      <c r="AN12" s="259" t="s">
        <v>61</v>
      </c>
      <c r="AO12" s="259" t="s">
        <v>62</v>
      </c>
      <c r="AP12" s="259" t="s">
        <v>63</v>
      </c>
      <c r="AQ12" s="259" t="s">
        <v>64</v>
      </c>
      <c r="AR12" s="260" t="s">
        <v>65</v>
      </c>
      <c r="AS12" s="260" t="s">
        <v>66</v>
      </c>
      <c r="AT12" s="352" t="s">
        <v>67</v>
      </c>
    </row>
    <row r="13" spans="1:46" x14ac:dyDescent="0.2">
      <c r="A13" s="343" t="s">
        <v>836</v>
      </c>
      <c r="B13" s="35">
        <f>LB!I455</f>
        <v>1623661333</v>
      </c>
      <c r="C13" s="440">
        <f>LB!J455</f>
        <v>1159504785</v>
      </c>
      <c r="D13" s="440">
        <f>LB!K455</f>
        <v>10846056</v>
      </c>
      <c r="E13" s="440">
        <f>LB!L455</f>
        <v>4865231</v>
      </c>
      <c r="F13" s="440">
        <f>LB!M455</f>
        <v>393880928</v>
      </c>
      <c r="G13" s="440">
        <f>LB!N455</f>
        <v>23190102</v>
      </c>
      <c r="H13" s="440">
        <f>LB!O455</f>
        <v>36239462</v>
      </c>
      <c r="I13" s="441">
        <f>LB!P455</f>
        <v>2538.2209000000003</v>
      </c>
      <c r="J13" s="441">
        <f>LB!Q455</f>
        <v>1808.5753000000002</v>
      </c>
      <c r="K13" s="442">
        <f>LB!R455</f>
        <v>729.64560000000017</v>
      </c>
      <c r="L13" s="445">
        <f>LB!S455</f>
        <v>-82184</v>
      </c>
      <c r="M13" s="440">
        <f>LB!T455</f>
        <v>312338</v>
      </c>
      <c r="N13" s="440">
        <f>LB!U455</f>
        <v>6017582</v>
      </c>
      <c r="O13" s="440">
        <f>LB!V455</f>
        <v>178671</v>
      </c>
      <c r="P13" s="440">
        <f>LB!W455</f>
        <v>6426407</v>
      </c>
      <c r="Q13" s="440">
        <f>LB!X455</f>
        <v>82184</v>
      </c>
      <c r="R13" s="440">
        <f>LB!Y455</f>
        <v>0</v>
      </c>
      <c r="S13" s="440">
        <f>LB!Z455</f>
        <v>82184</v>
      </c>
      <c r="T13" s="440">
        <f>LB!AA455</f>
        <v>6508591</v>
      </c>
      <c r="U13" s="440">
        <f>LB!AB455</f>
        <v>2199901</v>
      </c>
      <c r="V13" s="440">
        <f>LB!AC455</f>
        <v>128523</v>
      </c>
      <c r="W13" s="440">
        <f>LB!AD455</f>
        <v>73650</v>
      </c>
      <c r="X13" s="440">
        <f>LB!AE455</f>
        <v>133673</v>
      </c>
      <c r="Y13" s="440">
        <f>LB!AF455</f>
        <v>207323</v>
      </c>
      <c r="Z13" s="440">
        <f>LB!AG455</f>
        <v>9044338</v>
      </c>
      <c r="AA13" s="441">
        <f>LB!AH455</f>
        <v>0</v>
      </c>
      <c r="AB13" s="441">
        <f>LB!AI455</f>
        <v>-0.01</v>
      </c>
      <c r="AC13" s="441">
        <f>LB!AJ455</f>
        <v>0.91</v>
      </c>
      <c r="AD13" s="441">
        <f>LB!AK455</f>
        <v>10.56</v>
      </c>
      <c r="AE13" s="441">
        <f>LB!AL455</f>
        <v>1.1200000000000003</v>
      </c>
      <c r="AF13" s="441">
        <f>LB!AM455</f>
        <v>0.47000000000000003</v>
      </c>
      <c r="AG13" s="441">
        <f>LB!AN455</f>
        <v>0</v>
      </c>
      <c r="AH13" s="441">
        <f>LB!AO455</f>
        <v>11.940000000000001</v>
      </c>
      <c r="AI13" s="441">
        <f>LB!AP455</f>
        <v>1.1100000000000003</v>
      </c>
      <c r="AJ13" s="788">
        <f>LB!AQ455</f>
        <v>13.050000000000002</v>
      </c>
      <c r="AK13" s="35">
        <f>LB!AR455</f>
        <v>1632705671</v>
      </c>
      <c r="AL13" s="440">
        <f>LB!AS455</f>
        <v>1165931192</v>
      </c>
      <c r="AM13" s="440">
        <f>LB!AT455</f>
        <v>10928240</v>
      </c>
      <c r="AN13" s="440">
        <f>LB!AU455</f>
        <v>4865231</v>
      </c>
      <c r="AO13" s="440">
        <f>LB!AV455</f>
        <v>396080829</v>
      </c>
      <c r="AP13" s="440">
        <f>LB!AW455</f>
        <v>23318625</v>
      </c>
      <c r="AQ13" s="440">
        <f>LB!AX455</f>
        <v>36446785</v>
      </c>
      <c r="AR13" s="441">
        <f>LB!AY455</f>
        <v>2551.2708999999995</v>
      </c>
      <c r="AS13" s="441">
        <f>LB!AZ455</f>
        <v>1820.5152999999998</v>
      </c>
      <c r="AT13" s="442">
        <f>LB!BA455</f>
        <v>730.75559999999984</v>
      </c>
    </row>
    <row r="14" spans="1:46" x14ac:dyDescent="0.2">
      <c r="A14" s="344" t="s">
        <v>837</v>
      </c>
      <c r="B14" s="4">
        <f>FR!I130</f>
        <v>305706313</v>
      </c>
      <c r="C14" s="436">
        <f>FR!J130</f>
        <v>218217769</v>
      </c>
      <c r="D14" s="436">
        <f>FR!K130</f>
        <v>2360726</v>
      </c>
      <c r="E14" s="436">
        <f>FR!L130</f>
        <v>926613</v>
      </c>
      <c r="F14" s="436">
        <f>FR!M130</f>
        <v>74214832</v>
      </c>
      <c r="G14" s="436">
        <f>FR!N130</f>
        <v>4364358</v>
      </c>
      <c r="H14" s="436">
        <f>FR!O130</f>
        <v>6548628</v>
      </c>
      <c r="I14" s="437">
        <f>FR!P130</f>
        <v>491.28450000000009</v>
      </c>
      <c r="J14" s="437">
        <f>FR!Q130</f>
        <v>352.96349999999995</v>
      </c>
      <c r="K14" s="443">
        <f>FR!R130</f>
        <v>138.321</v>
      </c>
      <c r="L14" s="446">
        <f>FR!S130</f>
        <v>0</v>
      </c>
      <c r="M14" s="436">
        <f>FR!T130</f>
        <v>-11290</v>
      </c>
      <c r="N14" s="436">
        <f>FR!U130</f>
        <v>1279155</v>
      </c>
      <c r="O14" s="436">
        <f>FR!V130</f>
        <v>0</v>
      </c>
      <c r="P14" s="436">
        <f>FR!W130</f>
        <v>1267865</v>
      </c>
      <c r="Q14" s="436">
        <f>FR!X130</f>
        <v>0</v>
      </c>
      <c r="R14" s="436">
        <f>FR!Y130</f>
        <v>0</v>
      </c>
      <c r="S14" s="436">
        <f>FR!Z130</f>
        <v>0</v>
      </c>
      <c r="T14" s="436">
        <f>FR!AA130</f>
        <v>1267865</v>
      </c>
      <c r="U14" s="436">
        <f>FR!AB130</f>
        <v>428538</v>
      </c>
      <c r="V14" s="436">
        <f>FR!AC130</f>
        <v>25358</v>
      </c>
      <c r="W14" s="436">
        <f>FR!AD130</f>
        <v>17500</v>
      </c>
      <c r="X14" s="436">
        <f>FR!AE130</f>
        <v>0</v>
      </c>
      <c r="Y14" s="436">
        <f>FR!AF130</f>
        <v>17500</v>
      </c>
      <c r="Z14" s="436">
        <f>FR!AG130</f>
        <v>1739261</v>
      </c>
      <c r="AA14" s="437">
        <f>FR!AH130</f>
        <v>0</v>
      </c>
      <c r="AB14" s="437">
        <f>FR!AI130</f>
        <v>0</v>
      </c>
      <c r="AC14" s="437">
        <f>FR!AJ130</f>
        <v>-4.0000000000000008E-2</v>
      </c>
      <c r="AD14" s="437">
        <f>FR!AK130</f>
        <v>2.31</v>
      </c>
      <c r="AE14" s="437">
        <f>FR!AL130</f>
        <v>5.9999999999999984E-2</v>
      </c>
      <c r="AF14" s="437">
        <f>FR!AM130</f>
        <v>0</v>
      </c>
      <c r="AG14" s="437">
        <f>FR!AN130</f>
        <v>0</v>
      </c>
      <c r="AH14" s="437">
        <f>FR!AO130</f>
        <v>2.27</v>
      </c>
      <c r="AI14" s="437">
        <f>FR!AP130</f>
        <v>5.9999999999999984E-2</v>
      </c>
      <c r="AJ14" s="789">
        <f>FR!AQ130</f>
        <v>2.33</v>
      </c>
      <c r="AK14" s="4">
        <f>FR!AR130</f>
        <v>307445574</v>
      </c>
      <c r="AL14" s="436">
        <f>FR!AS130</f>
        <v>219485634</v>
      </c>
      <c r="AM14" s="436">
        <f>FR!AT130</f>
        <v>2360726</v>
      </c>
      <c r="AN14" s="436">
        <f>FR!AU130</f>
        <v>926613</v>
      </c>
      <c r="AO14" s="436">
        <f>FR!AV130</f>
        <v>74643370</v>
      </c>
      <c r="AP14" s="436">
        <f>FR!AW130</f>
        <v>4389716</v>
      </c>
      <c r="AQ14" s="436">
        <f>FR!AX130</f>
        <v>6566128</v>
      </c>
      <c r="AR14" s="437">
        <f>FR!AY130</f>
        <v>493.61450000000008</v>
      </c>
      <c r="AS14" s="437">
        <f>FR!AZ130</f>
        <v>355.23349999999994</v>
      </c>
      <c r="AT14" s="443">
        <f>FR!BA130</f>
        <v>138.381</v>
      </c>
    </row>
    <row r="15" spans="1:46" s="3" customFormat="1" x14ac:dyDescent="0.2">
      <c r="A15" s="344" t="s">
        <v>838</v>
      </c>
      <c r="B15" s="31">
        <f>JN!I183</f>
        <v>601231418</v>
      </c>
      <c r="C15" s="438">
        <f>JN!J183</f>
        <v>430553051</v>
      </c>
      <c r="D15" s="438">
        <f>JN!K183</f>
        <v>2965305</v>
      </c>
      <c r="E15" s="438">
        <f>JN!L183</f>
        <v>1428200</v>
      </c>
      <c r="F15" s="438">
        <f>JN!M183</f>
        <v>146057084</v>
      </c>
      <c r="G15" s="438">
        <f>JN!N183</f>
        <v>8611063</v>
      </c>
      <c r="H15" s="438">
        <f>JN!O183</f>
        <v>13044915</v>
      </c>
      <c r="I15" s="439">
        <f>JN!P183</f>
        <v>963.45169999999985</v>
      </c>
      <c r="J15" s="439">
        <f>JN!Q183</f>
        <v>661.47300000000007</v>
      </c>
      <c r="K15" s="444">
        <f>JN!R183</f>
        <v>301.9787</v>
      </c>
      <c r="L15" s="447">
        <f>JN!S183</f>
        <v>0</v>
      </c>
      <c r="M15" s="438">
        <f>JN!T183</f>
        <v>-54087</v>
      </c>
      <c r="N15" s="438">
        <f>JN!U183</f>
        <v>1215682</v>
      </c>
      <c r="O15" s="438">
        <f>JN!V183</f>
        <v>-132210</v>
      </c>
      <c r="P15" s="438">
        <f>JN!W183</f>
        <v>1029385</v>
      </c>
      <c r="Q15" s="438">
        <f>JN!X183</f>
        <v>0</v>
      </c>
      <c r="R15" s="438">
        <f>JN!Y183</f>
        <v>0</v>
      </c>
      <c r="S15" s="438">
        <f>JN!Z183</f>
        <v>0</v>
      </c>
      <c r="T15" s="438">
        <f>JN!AA183</f>
        <v>1029385</v>
      </c>
      <c r="U15" s="438">
        <f>JN!AB183</f>
        <v>347930</v>
      </c>
      <c r="V15" s="438">
        <f>JN!AC183</f>
        <v>20589</v>
      </c>
      <c r="W15" s="438">
        <f>JN!AD183</f>
        <v>4500</v>
      </c>
      <c r="X15" s="438">
        <f>JN!AE183</f>
        <v>215001</v>
      </c>
      <c r="Y15" s="438">
        <f>JN!AF183</f>
        <v>219501</v>
      </c>
      <c r="Z15" s="438">
        <f>JN!AG183</f>
        <v>1617405</v>
      </c>
      <c r="AA15" s="439">
        <f>JN!AH183</f>
        <v>0</v>
      </c>
      <c r="AB15" s="439">
        <f>JN!AI183</f>
        <v>0</v>
      </c>
      <c r="AC15" s="439">
        <f>JN!AJ183</f>
        <v>-5.0000000000000051E-2</v>
      </c>
      <c r="AD15" s="439">
        <f>JN!AK183</f>
        <v>2.33</v>
      </c>
      <c r="AE15" s="439">
        <f>JN!AL183</f>
        <v>-0.23000000000000007</v>
      </c>
      <c r="AF15" s="439">
        <f>JN!AM183</f>
        <v>0.2</v>
      </c>
      <c r="AG15" s="439">
        <f>JN!AN183</f>
        <v>0</v>
      </c>
      <c r="AH15" s="439">
        <f>JN!AO183</f>
        <v>2.48</v>
      </c>
      <c r="AI15" s="439">
        <f>JN!AP183</f>
        <v>-0.23000000000000007</v>
      </c>
      <c r="AJ15" s="790">
        <f>JN!AQ183</f>
        <v>2.25</v>
      </c>
      <c r="AK15" s="31">
        <f>JN!AR183</f>
        <v>602848823</v>
      </c>
      <c r="AL15" s="438">
        <f>JN!AS183</f>
        <v>431582436</v>
      </c>
      <c r="AM15" s="438">
        <f>JN!AT183</f>
        <v>2965305</v>
      </c>
      <c r="AN15" s="438">
        <f>JN!AU183</f>
        <v>1428200</v>
      </c>
      <c r="AO15" s="438">
        <f>JN!AV183</f>
        <v>146405014</v>
      </c>
      <c r="AP15" s="438">
        <f>JN!AW183</f>
        <v>8631652</v>
      </c>
      <c r="AQ15" s="438">
        <f>JN!AX183</f>
        <v>13264416</v>
      </c>
      <c r="AR15" s="439">
        <f>JN!AY183</f>
        <v>965.70169999999996</v>
      </c>
      <c r="AS15" s="439">
        <f>JN!AZ183</f>
        <v>663.95299999999997</v>
      </c>
      <c r="AT15" s="444">
        <f>JN!BA183</f>
        <v>301.74869999999999</v>
      </c>
    </row>
    <row r="16" spans="1:46" x14ac:dyDescent="0.2">
      <c r="A16" s="344" t="s">
        <v>839</v>
      </c>
      <c r="B16" s="4">
        <f>TA!I98</f>
        <v>229066674</v>
      </c>
      <c r="C16" s="436">
        <f>TA!J98</f>
        <v>163714793</v>
      </c>
      <c r="D16" s="436">
        <f>TA!K98</f>
        <v>1403974</v>
      </c>
      <c r="E16" s="436">
        <f>TA!L98</f>
        <v>411174</v>
      </c>
      <c r="F16" s="436">
        <f>TA!M98</f>
        <v>55671164</v>
      </c>
      <c r="G16" s="436">
        <f>TA!N98</f>
        <v>3274297</v>
      </c>
      <c r="H16" s="436">
        <f>TA!O98</f>
        <v>5002446</v>
      </c>
      <c r="I16" s="437">
        <f>TA!P98</f>
        <v>368.33510000000001</v>
      </c>
      <c r="J16" s="437">
        <f>TA!Q98</f>
        <v>266.16579999999999</v>
      </c>
      <c r="K16" s="443">
        <f>TA!R98</f>
        <v>102.16929999999999</v>
      </c>
      <c r="L16" s="446">
        <f>TA!S98</f>
        <v>0</v>
      </c>
      <c r="M16" s="436">
        <f>TA!T98</f>
        <v>86356</v>
      </c>
      <c r="N16" s="436">
        <f>TA!U98</f>
        <v>1099985</v>
      </c>
      <c r="O16" s="436">
        <f>TA!V98</f>
        <v>13080</v>
      </c>
      <c r="P16" s="436">
        <f>TA!W98</f>
        <v>1199421</v>
      </c>
      <c r="Q16" s="436">
        <f>TA!X98</f>
        <v>0</v>
      </c>
      <c r="R16" s="436">
        <f>TA!Y98</f>
        <v>0</v>
      </c>
      <c r="S16" s="436">
        <f>TA!Z98</f>
        <v>0</v>
      </c>
      <c r="T16" s="436">
        <f>TA!AA98</f>
        <v>1199421</v>
      </c>
      <c r="U16" s="436">
        <f>TA!AB98</f>
        <v>405406</v>
      </c>
      <c r="V16" s="436">
        <f>TA!AC98</f>
        <v>23987</v>
      </c>
      <c r="W16" s="436">
        <f>TA!AD98</f>
        <v>0</v>
      </c>
      <c r="X16" s="436">
        <f>TA!AE98</f>
        <v>0</v>
      </c>
      <c r="Y16" s="436">
        <f>TA!AF98</f>
        <v>0</v>
      </c>
      <c r="Z16" s="436">
        <f>TA!AG98</f>
        <v>1628814</v>
      </c>
      <c r="AA16" s="437">
        <f>TA!AH98</f>
        <v>0</v>
      </c>
      <c r="AB16" s="437">
        <f>TA!AI98</f>
        <v>0</v>
      </c>
      <c r="AC16" s="437">
        <f>TA!AJ98</f>
        <v>0.25</v>
      </c>
      <c r="AD16" s="437">
        <f>TA!AK98</f>
        <v>1.99</v>
      </c>
      <c r="AE16" s="437">
        <f>TA!AL98</f>
        <v>0.25</v>
      </c>
      <c r="AF16" s="437">
        <f>TA!AM98</f>
        <v>0.12</v>
      </c>
      <c r="AG16" s="437">
        <f>TA!AN98</f>
        <v>0</v>
      </c>
      <c r="AH16" s="437">
        <f>TA!AO98</f>
        <v>2.36</v>
      </c>
      <c r="AI16" s="437">
        <f>TA!AP98</f>
        <v>0.25</v>
      </c>
      <c r="AJ16" s="789">
        <f>TA!AQ98</f>
        <v>2.61</v>
      </c>
      <c r="AK16" s="4">
        <f>TA!AR98</f>
        <v>230695488</v>
      </c>
      <c r="AL16" s="436">
        <f>TA!AS98</f>
        <v>164914214</v>
      </c>
      <c r="AM16" s="436">
        <f>TA!AT98</f>
        <v>1403974</v>
      </c>
      <c r="AN16" s="436">
        <f>TA!AU98</f>
        <v>411174</v>
      </c>
      <c r="AO16" s="436">
        <f>TA!AV98</f>
        <v>56076570</v>
      </c>
      <c r="AP16" s="436">
        <f>TA!AW98</f>
        <v>3298284</v>
      </c>
      <c r="AQ16" s="436">
        <f>TA!AX98</f>
        <v>5002446</v>
      </c>
      <c r="AR16" s="437">
        <f>TA!AY98</f>
        <v>370.94510000000002</v>
      </c>
      <c r="AS16" s="437">
        <f>TA!AZ98</f>
        <v>268.5258</v>
      </c>
      <c r="AT16" s="443">
        <f>TA!BA98</f>
        <v>102.41929999999999</v>
      </c>
    </row>
    <row r="17" spans="1:46" x14ac:dyDescent="0.2">
      <c r="A17" s="344" t="s">
        <v>840</v>
      </c>
      <c r="B17" s="4">
        <f>ŽB!I73</f>
        <v>135220111</v>
      </c>
      <c r="C17" s="436">
        <f>ŽB!J73</f>
        <v>96766361</v>
      </c>
      <c r="D17" s="436">
        <f>ŽB!K73</f>
        <v>779947</v>
      </c>
      <c r="E17" s="436">
        <f>ŽB!L73</f>
        <v>297007</v>
      </c>
      <c r="F17" s="436">
        <f>ŽB!M73</f>
        <v>32870264</v>
      </c>
      <c r="G17" s="436">
        <f>ŽB!N73</f>
        <v>1935329</v>
      </c>
      <c r="H17" s="436">
        <f>ŽB!O73</f>
        <v>2868210</v>
      </c>
      <c r="I17" s="437">
        <f>ŽB!P73</f>
        <v>211.7629</v>
      </c>
      <c r="J17" s="437">
        <f>ŽB!Q73</f>
        <v>143.67359999999999</v>
      </c>
      <c r="K17" s="443">
        <f>ŽB!R73</f>
        <v>68.089299999999994</v>
      </c>
      <c r="L17" s="446">
        <f>ŽB!S73</f>
        <v>0</v>
      </c>
      <c r="M17" s="436">
        <f>ŽB!T73</f>
        <v>0</v>
      </c>
      <c r="N17" s="436">
        <f>ŽB!U73</f>
        <v>805155</v>
      </c>
      <c r="O17" s="436">
        <f>ŽB!V73</f>
        <v>10368</v>
      </c>
      <c r="P17" s="436">
        <f>ŽB!W73</f>
        <v>815523</v>
      </c>
      <c r="Q17" s="436">
        <f>ŽB!X73</f>
        <v>0</v>
      </c>
      <c r="R17" s="436">
        <f>ŽB!Y73</f>
        <v>0</v>
      </c>
      <c r="S17" s="436">
        <f>ŽB!Z73</f>
        <v>0</v>
      </c>
      <c r="T17" s="436">
        <f>ŽB!AA73</f>
        <v>815523</v>
      </c>
      <c r="U17" s="436">
        <f>ŽB!AB73</f>
        <v>275646</v>
      </c>
      <c r="V17" s="436">
        <f>ŽB!AC73</f>
        <v>16312</v>
      </c>
      <c r="W17" s="436">
        <f>ŽB!AD73</f>
        <v>0</v>
      </c>
      <c r="X17" s="436">
        <f>ŽB!AE73</f>
        <v>0</v>
      </c>
      <c r="Y17" s="436">
        <f>ŽB!AF73</f>
        <v>0</v>
      </c>
      <c r="Z17" s="436">
        <f>ŽB!AG73</f>
        <v>1107481</v>
      </c>
      <c r="AA17" s="437">
        <f>ŽB!AH73</f>
        <v>0</v>
      </c>
      <c r="AB17" s="437">
        <f>ŽB!AI73</f>
        <v>0</v>
      </c>
      <c r="AC17" s="437">
        <f>ŽB!AJ73</f>
        <v>0</v>
      </c>
      <c r="AD17" s="437">
        <f>ŽB!AK73</f>
        <v>1.44</v>
      </c>
      <c r="AE17" s="437">
        <f>ŽB!AL73</f>
        <v>-0.03</v>
      </c>
      <c r="AF17" s="437">
        <f>ŽB!AM73</f>
        <v>0.02</v>
      </c>
      <c r="AG17" s="437">
        <f>ŽB!AN73</f>
        <v>0</v>
      </c>
      <c r="AH17" s="437">
        <f>ŽB!AO73</f>
        <v>1.46</v>
      </c>
      <c r="AI17" s="437">
        <f>ŽB!AP73</f>
        <v>-0.03</v>
      </c>
      <c r="AJ17" s="789">
        <f>ŽB!AQ73</f>
        <v>1.43</v>
      </c>
      <c r="AK17" s="4">
        <f>ŽB!AR73</f>
        <v>136327592</v>
      </c>
      <c r="AL17" s="436">
        <f>ŽB!AS73</f>
        <v>97581884</v>
      </c>
      <c r="AM17" s="436">
        <f>ŽB!AT73</f>
        <v>779947</v>
      </c>
      <c r="AN17" s="436">
        <f>ŽB!AU73</f>
        <v>297007</v>
      </c>
      <c r="AO17" s="436">
        <f>ŽB!AV73</f>
        <v>33145910</v>
      </c>
      <c r="AP17" s="436">
        <f>ŽB!AW73</f>
        <v>1951641</v>
      </c>
      <c r="AQ17" s="436">
        <f>ŽB!AX73</f>
        <v>2868210</v>
      </c>
      <c r="AR17" s="437">
        <f>ŽB!AY73</f>
        <v>213.19290000000001</v>
      </c>
      <c r="AS17" s="437">
        <f>ŽB!AZ73</f>
        <v>145.1336</v>
      </c>
      <c r="AT17" s="443">
        <f>ŽB!BA73</f>
        <v>68.059299999999993</v>
      </c>
    </row>
    <row r="18" spans="1:46" s="3" customFormat="1" x14ac:dyDescent="0.2">
      <c r="A18" s="344" t="s">
        <v>841</v>
      </c>
      <c r="B18" s="31">
        <f>ČL!I300</f>
        <v>933327038</v>
      </c>
      <c r="C18" s="438">
        <f>ČL!J300</f>
        <v>667359814</v>
      </c>
      <c r="D18" s="438">
        <f>ČL!K300</f>
        <v>5761838</v>
      </c>
      <c r="E18" s="438">
        <f>ČL!L300</f>
        <v>2473006</v>
      </c>
      <c r="F18" s="438">
        <f>ČL!M300</f>
        <v>226679237</v>
      </c>
      <c r="G18" s="438">
        <f>ČL!N300</f>
        <v>13347198</v>
      </c>
      <c r="H18" s="438">
        <f>ČL!O300</f>
        <v>20178951</v>
      </c>
      <c r="I18" s="439">
        <f>ČL!P300</f>
        <v>1474.9601000000002</v>
      </c>
      <c r="J18" s="439">
        <f>ČL!Q300</f>
        <v>1044.4668000000004</v>
      </c>
      <c r="K18" s="444">
        <f>ČL!R300</f>
        <v>430.49329999999992</v>
      </c>
      <c r="L18" s="447">
        <f>ČL!S300</f>
        <v>0</v>
      </c>
      <c r="M18" s="438">
        <f>ČL!T300</f>
        <v>526819</v>
      </c>
      <c r="N18" s="438">
        <f>ČL!U300</f>
        <v>2884656</v>
      </c>
      <c r="O18" s="438">
        <f>ČL!V300</f>
        <v>290666</v>
      </c>
      <c r="P18" s="438">
        <f>ČL!W300</f>
        <v>3702141</v>
      </c>
      <c r="Q18" s="438">
        <f>ČL!X300</f>
        <v>0</v>
      </c>
      <c r="R18" s="438">
        <f>ČL!Y300</f>
        <v>0</v>
      </c>
      <c r="S18" s="438">
        <f>ČL!Z300</f>
        <v>0</v>
      </c>
      <c r="T18" s="438">
        <f>ČL!AA300</f>
        <v>3702141</v>
      </c>
      <c r="U18" s="438">
        <f>ČL!AB300</f>
        <v>1251323</v>
      </c>
      <c r="V18" s="438">
        <f>ČL!AC300</f>
        <v>74043</v>
      </c>
      <c r="W18" s="438">
        <f>ČL!AD300</f>
        <v>43750</v>
      </c>
      <c r="X18" s="438">
        <f>ČL!AE300</f>
        <v>120002</v>
      </c>
      <c r="Y18" s="438">
        <f>ČL!AF300</f>
        <v>163752</v>
      </c>
      <c r="Z18" s="438">
        <f>ČL!AG300</f>
        <v>5191259</v>
      </c>
      <c r="AA18" s="439">
        <f>ČL!AH300</f>
        <v>0</v>
      </c>
      <c r="AB18" s="439">
        <f>ČL!AI300</f>
        <v>0</v>
      </c>
      <c r="AC18" s="439">
        <f>ČL!AJ300</f>
        <v>1.47</v>
      </c>
      <c r="AD18" s="439">
        <f>ČL!AK300</f>
        <v>5.4799999999999995</v>
      </c>
      <c r="AE18" s="439">
        <f>ČL!AL300</f>
        <v>-1.41</v>
      </c>
      <c r="AF18" s="439">
        <f>ČL!AM300</f>
        <v>3.2299999999999995</v>
      </c>
      <c r="AG18" s="439">
        <f>ČL!AN300</f>
        <v>0</v>
      </c>
      <c r="AH18" s="439">
        <f>ČL!AO300</f>
        <v>10.180000000000003</v>
      </c>
      <c r="AI18" s="439">
        <f>ČL!AP300</f>
        <v>-1.41</v>
      </c>
      <c r="AJ18" s="790">
        <f>ČL!AQ300</f>
        <v>8.77</v>
      </c>
      <c r="AK18" s="31">
        <f>ČL!AR300</f>
        <v>938518297</v>
      </c>
      <c r="AL18" s="438">
        <f>ČL!AS300</f>
        <v>671061955</v>
      </c>
      <c r="AM18" s="438">
        <f>ČL!AT300</f>
        <v>5761838</v>
      </c>
      <c r="AN18" s="438">
        <f>ČL!AU300</f>
        <v>2473006</v>
      </c>
      <c r="AO18" s="438">
        <f>ČL!AV300</f>
        <v>227930560</v>
      </c>
      <c r="AP18" s="438">
        <f>ČL!AW300</f>
        <v>13421241</v>
      </c>
      <c r="AQ18" s="438">
        <f>ČL!AX300</f>
        <v>20342703</v>
      </c>
      <c r="AR18" s="439">
        <f>ČL!AY300</f>
        <v>1483.7301000000002</v>
      </c>
      <c r="AS18" s="439">
        <f>ČL!AZ300</f>
        <v>1054.6468000000002</v>
      </c>
      <c r="AT18" s="444">
        <f>ČL!BA300</f>
        <v>429.08330000000029</v>
      </c>
    </row>
    <row r="19" spans="1:46" x14ac:dyDescent="0.2">
      <c r="A19" s="344" t="s">
        <v>842</v>
      </c>
      <c r="B19" s="4">
        <f>NB!I122</f>
        <v>308511371</v>
      </c>
      <c r="C19" s="436">
        <f>NB!J122</f>
        <v>221149953</v>
      </c>
      <c r="D19" s="436">
        <f>NB!K122</f>
        <v>1354532</v>
      </c>
      <c r="E19" s="436">
        <f>NB!L122</f>
        <v>470462</v>
      </c>
      <c r="F19" s="436">
        <f>NB!M122</f>
        <v>75047498</v>
      </c>
      <c r="G19" s="436">
        <f>NB!N122</f>
        <v>4422998</v>
      </c>
      <c r="H19" s="436">
        <f>NB!O122</f>
        <v>6536390</v>
      </c>
      <c r="I19" s="437">
        <f>NB!P122</f>
        <v>491.16410000000008</v>
      </c>
      <c r="J19" s="437">
        <f>NB!Q122</f>
        <v>340.00570000000005</v>
      </c>
      <c r="K19" s="443">
        <f>NB!R122</f>
        <v>151.15839999999997</v>
      </c>
      <c r="L19" s="446">
        <f>NB!S122</f>
        <v>0</v>
      </c>
      <c r="M19" s="436">
        <f>NB!T122</f>
        <v>123134</v>
      </c>
      <c r="N19" s="436">
        <f>NB!U122</f>
        <v>-44772</v>
      </c>
      <c r="O19" s="436">
        <f>NB!V122</f>
        <v>0</v>
      </c>
      <c r="P19" s="436">
        <f>NB!W122</f>
        <v>78362</v>
      </c>
      <c r="Q19" s="436">
        <f>NB!X122</f>
        <v>0</v>
      </c>
      <c r="R19" s="436">
        <f>NB!Y122</f>
        <v>0</v>
      </c>
      <c r="S19" s="436">
        <f>NB!Z122</f>
        <v>0</v>
      </c>
      <c r="T19" s="436">
        <f>NB!AA122</f>
        <v>78362</v>
      </c>
      <c r="U19" s="436">
        <f>NB!AB122</f>
        <v>26487</v>
      </c>
      <c r="V19" s="436">
        <f>NB!AC122</f>
        <v>1567</v>
      </c>
      <c r="W19" s="436">
        <f>NB!AD122</f>
        <v>19250</v>
      </c>
      <c r="X19" s="436">
        <f>NB!AE122</f>
        <v>0</v>
      </c>
      <c r="Y19" s="436">
        <f>NB!AF122</f>
        <v>19250</v>
      </c>
      <c r="Z19" s="436">
        <f>NB!AG122</f>
        <v>125666</v>
      </c>
      <c r="AA19" s="437">
        <f>NB!AH122</f>
        <v>0</v>
      </c>
      <c r="AB19" s="437">
        <f>NB!AI122</f>
        <v>0</v>
      </c>
      <c r="AC19" s="437">
        <f>NB!AJ122</f>
        <v>0.25</v>
      </c>
      <c r="AD19" s="437">
        <f>NB!AK122</f>
        <v>0</v>
      </c>
      <c r="AE19" s="437">
        <f>NB!AL122</f>
        <v>-0.18000000000000005</v>
      </c>
      <c r="AF19" s="437">
        <f>NB!AM122</f>
        <v>0</v>
      </c>
      <c r="AG19" s="437">
        <f>NB!AN122</f>
        <v>0</v>
      </c>
      <c r="AH19" s="437">
        <f>NB!AO122</f>
        <v>0.25</v>
      </c>
      <c r="AI19" s="437">
        <f>NB!AP122</f>
        <v>-0.18000000000000005</v>
      </c>
      <c r="AJ19" s="789">
        <f>NB!AQ122</f>
        <v>6.9999999999999965E-2</v>
      </c>
      <c r="AK19" s="4">
        <f>NB!AR122</f>
        <v>308637037</v>
      </c>
      <c r="AL19" s="436">
        <f>NB!AS122</f>
        <v>221228315</v>
      </c>
      <c r="AM19" s="436">
        <f>NB!AT122</f>
        <v>1354532</v>
      </c>
      <c r="AN19" s="436">
        <f>NB!AU122</f>
        <v>470462</v>
      </c>
      <c r="AO19" s="436">
        <f>NB!AV122</f>
        <v>75073985</v>
      </c>
      <c r="AP19" s="436">
        <f>NB!AW122</f>
        <v>4424565</v>
      </c>
      <c r="AQ19" s="436">
        <f>NB!AX122</f>
        <v>6555640</v>
      </c>
      <c r="AR19" s="437">
        <f>NB!AY122</f>
        <v>491.23410000000001</v>
      </c>
      <c r="AS19" s="437">
        <f>NB!AZ122</f>
        <v>340.25570000000005</v>
      </c>
      <c r="AT19" s="443">
        <f>NB!BA122</f>
        <v>150.97839999999999</v>
      </c>
    </row>
    <row r="20" spans="1:46" x14ac:dyDescent="0.2">
      <c r="A20" s="344" t="s">
        <v>843</v>
      </c>
      <c r="B20" s="4">
        <f>SM!I166</f>
        <v>324848553</v>
      </c>
      <c r="C20" s="436">
        <f>SM!J166</f>
        <v>232944855</v>
      </c>
      <c r="D20" s="436">
        <f>SM!K166</f>
        <v>1697364</v>
      </c>
      <c r="E20" s="436">
        <f>SM!L166</f>
        <v>606874</v>
      </c>
      <c r="F20" s="436">
        <f>SM!M166</f>
        <v>79103950</v>
      </c>
      <c r="G20" s="436">
        <f>SM!N166</f>
        <v>4658901</v>
      </c>
      <c r="H20" s="436">
        <f>SM!O166</f>
        <v>6443483</v>
      </c>
      <c r="I20" s="437">
        <f>SM!P166</f>
        <v>507.43470000000002</v>
      </c>
      <c r="J20" s="437">
        <f>SM!Q166</f>
        <v>346.83219999999994</v>
      </c>
      <c r="K20" s="443">
        <f>SM!R166</f>
        <v>160.60250000000005</v>
      </c>
      <c r="L20" s="446">
        <f>SM!S166</f>
        <v>0</v>
      </c>
      <c r="M20" s="436">
        <f>SM!T166</f>
        <v>291535</v>
      </c>
      <c r="N20" s="436">
        <f>SM!U166</f>
        <v>941637</v>
      </c>
      <c r="O20" s="436">
        <f>SM!V166</f>
        <v>-97280</v>
      </c>
      <c r="P20" s="436">
        <f>SM!W166</f>
        <v>1135892</v>
      </c>
      <c r="Q20" s="436">
        <f>SM!X166</f>
        <v>0</v>
      </c>
      <c r="R20" s="436">
        <f>SM!Y166</f>
        <v>0</v>
      </c>
      <c r="S20" s="436">
        <f>SM!Z166</f>
        <v>0</v>
      </c>
      <c r="T20" s="436">
        <f>SM!AA166</f>
        <v>1135892</v>
      </c>
      <c r="U20" s="436">
        <f>SM!AB166</f>
        <v>383930</v>
      </c>
      <c r="V20" s="436">
        <f>SM!AC166</f>
        <v>22717</v>
      </c>
      <c r="W20" s="436">
        <f>SM!AD166</f>
        <v>31850</v>
      </c>
      <c r="X20" s="436">
        <f>SM!AE166</f>
        <v>170001</v>
      </c>
      <c r="Y20" s="436">
        <f>SM!AF166</f>
        <v>201851</v>
      </c>
      <c r="Z20" s="436">
        <f>SM!AG166</f>
        <v>1744390</v>
      </c>
      <c r="AA20" s="437">
        <f>SM!AH166</f>
        <v>0</v>
      </c>
      <c r="AB20" s="437">
        <f>SM!AI166</f>
        <v>0</v>
      </c>
      <c r="AC20" s="437">
        <f>SM!AJ166</f>
        <v>0.82</v>
      </c>
      <c r="AD20" s="437">
        <f>SM!AK166</f>
        <v>1.87</v>
      </c>
      <c r="AE20" s="437">
        <f>SM!AL166</f>
        <v>-0.21</v>
      </c>
      <c r="AF20" s="437">
        <f>SM!AM166</f>
        <v>0</v>
      </c>
      <c r="AG20" s="437">
        <f>SM!AN166</f>
        <v>0</v>
      </c>
      <c r="AH20" s="437">
        <f>SM!AO166</f>
        <v>2.6900000000000004</v>
      </c>
      <c r="AI20" s="437">
        <f>SM!AP166</f>
        <v>-0.21</v>
      </c>
      <c r="AJ20" s="789">
        <f>SM!AQ166</f>
        <v>2.4800000000000004</v>
      </c>
      <c r="AK20" s="4">
        <f>SM!AR166</f>
        <v>326592943</v>
      </c>
      <c r="AL20" s="436">
        <f>SM!AS166</f>
        <v>234080747</v>
      </c>
      <c r="AM20" s="436">
        <f>SM!AT166</f>
        <v>1697364</v>
      </c>
      <c r="AN20" s="436">
        <f>SM!AU166</f>
        <v>606874</v>
      </c>
      <c r="AO20" s="436">
        <f>SM!AV166</f>
        <v>79487880</v>
      </c>
      <c r="AP20" s="436">
        <f>SM!AW166</f>
        <v>4681618</v>
      </c>
      <c r="AQ20" s="436">
        <f>SM!AX166</f>
        <v>6645334</v>
      </c>
      <c r="AR20" s="437">
        <f>SM!AY166</f>
        <v>509.91470000000004</v>
      </c>
      <c r="AS20" s="437">
        <f>SM!AZ166</f>
        <v>349.52219999999988</v>
      </c>
      <c r="AT20" s="443">
        <f>SM!BA166</f>
        <v>160.39249999999998</v>
      </c>
    </row>
    <row r="21" spans="1:46" s="3" customFormat="1" x14ac:dyDescent="0.2">
      <c r="A21" s="344" t="s">
        <v>844</v>
      </c>
      <c r="B21" s="31">
        <f>JI!I142</f>
        <v>269801417</v>
      </c>
      <c r="C21" s="438">
        <f>JI!J142</f>
        <v>193976432</v>
      </c>
      <c r="D21" s="438">
        <f>JI!K142</f>
        <v>1059522</v>
      </c>
      <c r="E21" s="438">
        <f>JI!L142</f>
        <v>517526</v>
      </c>
      <c r="F21" s="438">
        <f>JI!M142</f>
        <v>65747227</v>
      </c>
      <c r="G21" s="438">
        <f>JI!N142</f>
        <v>3879526</v>
      </c>
      <c r="H21" s="438">
        <f>JI!O142</f>
        <v>5138710</v>
      </c>
      <c r="I21" s="439">
        <f>JI!P142</f>
        <v>427.26259999999996</v>
      </c>
      <c r="J21" s="439">
        <f>JI!Q142</f>
        <v>295.89150000000001</v>
      </c>
      <c r="K21" s="444">
        <f>JI!R142</f>
        <v>131.37110000000001</v>
      </c>
      <c r="L21" s="447">
        <f>JI!S142</f>
        <v>0</v>
      </c>
      <c r="M21" s="438">
        <f>JI!T142</f>
        <v>-154248</v>
      </c>
      <c r="N21" s="438">
        <f>JI!U142</f>
        <v>-246394</v>
      </c>
      <c r="O21" s="438">
        <f>JI!V142</f>
        <v>-14727</v>
      </c>
      <c r="P21" s="438">
        <f>JI!W142</f>
        <v>-415369</v>
      </c>
      <c r="Q21" s="438">
        <f>JI!X142</f>
        <v>0</v>
      </c>
      <c r="R21" s="438">
        <f>JI!Y142</f>
        <v>0</v>
      </c>
      <c r="S21" s="438">
        <f>JI!Z142</f>
        <v>0</v>
      </c>
      <c r="T21" s="438">
        <f>JI!AA142</f>
        <v>-415369</v>
      </c>
      <c r="U21" s="438">
        <f>JI!AB142</f>
        <v>-140393</v>
      </c>
      <c r="V21" s="438">
        <f>JI!AC142</f>
        <v>-8309</v>
      </c>
      <c r="W21" s="438">
        <f>JI!AD142</f>
        <v>3800</v>
      </c>
      <c r="X21" s="438">
        <f>JI!AE142</f>
        <v>20000</v>
      </c>
      <c r="Y21" s="438">
        <f>JI!AF142</f>
        <v>23800</v>
      </c>
      <c r="Z21" s="438">
        <f>JI!AG142</f>
        <v>-540271</v>
      </c>
      <c r="AA21" s="439">
        <f>JI!AH142</f>
        <v>0</v>
      </c>
      <c r="AB21" s="439">
        <f>JI!AI142</f>
        <v>0</v>
      </c>
      <c r="AC21" s="439">
        <f>JI!AJ142</f>
        <v>-0.45</v>
      </c>
      <c r="AD21" s="439">
        <f>JI!AK142</f>
        <v>-0.53</v>
      </c>
      <c r="AE21" s="439">
        <f>JI!AL142</f>
        <v>-0.12999999999999995</v>
      </c>
      <c r="AF21" s="439">
        <f>JI!AM142</f>
        <v>0</v>
      </c>
      <c r="AG21" s="439">
        <f>JI!AN142</f>
        <v>0</v>
      </c>
      <c r="AH21" s="439">
        <f>JI!AO142</f>
        <v>-0.98</v>
      </c>
      <c r="AI21" s="439">
        <f>JI!AP142</f>
        <v>-0.12999999999999995</v>
      </c>
      <c r="AJ21" s="790">
        <f>JI!AQ142</f>
        <v>-1.1099999999999999</v>
      </c>
      <c r="AK21" s="31">
        <f>JI!AR142</f>
        <v>269261146</v>
      </c>
      <c r="AL21" s="438">
        <f>JI!AS142</f>
        <v>193561063</v>
      </c>
      <c r="AM21" s="438">
        <f>JI!AT142</f>
        <v>1059522</v>
      </c>
      <c r="AN21" s="438">
        <f>JI!AU142</f>
        <v>517526</v>
      </c>
      <c r="AO21" s="438">
        <f>JI!AV142</f>
        <v>65606834</v>
      </c>
      <c r="AP21" s="438">
        <f>JI!AW142</f>
        <v>3871217</v>
      </c>
      <c r="AQ21" s="438">
        <f>JI!AX142</f>
        <v>5162510</v>
      </c>
      <c r="AR21" s="439">
        <f>JI!AY142</f>
        <v>426.15260000000001</v>
      </c>
      <c r="AS21" s="439">
        <f>JI!AZ142</f>
        <v>294.91149999999999</v>
      </c>
      <c r="AT21" s="444">
        <f>JI!BA142</f>
        <v>131.24110000000002</v>
      </c>
    </row>
    <row r="22" spans="1:46" ht="13.5" thickBot="1" x14ac:dyDescent="0.25">
      <c r="A22" s="345" t="s">
        <v>845</v>
      </c>
      <c r="B22" s="737">
        <f>TU!I196</f>
        <v>400835999</v>
      </c>
      <c r="C22" s="738">
        <f>TU!J196</f>
        <v>286769263</v>
      </c>
      <c r="D22" s="738">
        <f>TU!K196</f>
        <v>2510389</v>
      </c>
      <c r="E22" s="738">
        <f>TU!L196</f>
        <v>684618</v>
      </c>
      <c r="F22" s="738">
        <f>TU!M196</f>
        <v>97475133</v>
      </c>
      <c r="G22" s="738">
        <f>TU!N196</f>
        <v>5735392</v>
      </c>
      <c r="H22" s="738">
        <f>TU!O196</f>
        <v>8345822</v>
      </c>
      <c r="I22" s="739">
        <f>TU!P196</f>
        <v>630.88649999999996</v>
      </c>
      <c r="J22" s="739">
        <f>TU!Q196</f>
        <v>429.81540000000001</v>
      </c>
      <c r="K22" s="740">
        <f>TU!R196</f>
        <v>201.0711</v>
      </c>
      <c r="L22" s="746">
        <f>TU!S196</f>
        <v>0</v>
      </c>
      <c r="M22" s="738">
        <f>TU!T196</f>
        <v>250511</v>
      </c>
      <c r="N22" s="738">
        <f>TU!U196</f>
        <v>1961724</v>
      </c>
      <c r="O22" s="738">
        <f>TU!V196</f>
        <v>-50966</v>
      </c>
      <c r="P22" s="738">
        <f>TU!W196</f>
        <v>2161269</v>
      </c>
      <c r="Q22" s="738">
        <f>TU!X196</f>
        <v>0</v>
      </c>
      <c r="R22" s="738">
        <f>TU!Y196</f>
        <v>25463</v>
      </c>
      <c r="S22" s="738">
        <f>TU!Z196</f>
        <v>25463</v>
      </c>
      <c r="T22" s="738">
        <f>TU!AA196</f>
        <v>2186732</v>
      </c>
      <c r="U22" s="738">
        <f>TU!AB196</f>
        <v>730508</v>
      </c>
      <c r="V22" s="738">
        <f>TU!AC196</f>
        <v>43228</v>
      </c>
      <c r="W22" s="738">
        <f>TU!AD196</f>
        <v>3500</v>
      </c>
      <c r="X22" s="738">
        <f>TU!AE196</f>
        <v>100000</v>
      </c>
      <c r="Y22" s="738">
        <f>TU!AF196</f>
        <v>103500</v>
      </c>
      <c r="Z22" s="738">
        <f>TU!AG196</f>
        <v>3063968</v>
      </c>
      <c r="AA22" s="739">
        <f>TU!AH196</f>
        <v>0</v>
      </c>
      <c r="AB22" s="739">
        <f>TU!AI196</f>
        <v>0</v>
      </c>
      <c r="AC22" s="739">
        <f>TU!AJ196</f>
        <v>0.24000000000000002</v>
      </c>
      <c r="AD22" s="739">
        <f>TU!AK196</f>
        <v>3.75</v>
      </c>
      <c r="AE22" s="739">
        <f>TU!AL196</f>
        <v>0.55000000000000004</v>
      </c>
      <c r="AF22" s="739">
        <f>TU!AM196</f>
        <v>0</v>
      </c>
      <c r="AG22" s="739">
        <f>TU!AN196</f>
        <v>0</v>
      </c>
      <c r="AH22" s="739">
        <f>TU!AO196</f>
        <v>3.99</v>
      </c>
      <c r="AI22" s="739">
        <f>TU!AP196</f>
        <v>0.55000000000000004</v>
      </c>
      <c r="AJ22" s="791">
        <f>TU!AQ196</f>
        <v>4.54</v>
      </c>
      <c r="AK22" s="737">
        <f>TU!AR196</f>
        <v>403899967</v>
      </c>
      <c r="AL22" s="738">
        <f>TU!AS196</f>
        <v>288930532</v>
      </c>
      <c r="AM22" s="738">
        <f>TU!AT196</f>
        <v>2535852</v>
      </c>
      <c r="AN22" s="738">
        <f>TU!AU196</f>
        <v>684618</v>
      </c>
      <c r="AO22" s="738">
        <f>TU!AV196</f>
        <v>98205641</v>
      </c>
      <c r="AP22" s="738">
        <f>TU!AW196</f>
        <v>5778620</v>
      </c>
      <c r="AQ22" s="738">
        <f>TU!AX196</f>
        <v>8449322</v>
      </c>
      <c r="AR22" s="739">
        <f>TU!AY196</f>
        <v>635.42649999999992</v>
      </c>
      <c r="AS22" s="739">
        <f>TU!AZ196</f>
        <v>433.80539999999996</v>
      </c>
      <c r="AT22" s="740">
        <f>TU!BA196</f>
        <v>201.62110000000001</v>
      </c>
    </row>
    <row r="23" spans="1:46" s="3" customFormat="1" ht="13.5" thickBot="1" x14ac:dyDescent="0.25">
      <c r="A23" s="346" t="s">
        <v>846</v>
      </c>
      <c r="B23" s="741">
        <f>SUM(B13:B22)</f>
        <v>5132210227</v>
      </c>
      <c r="C23" s="742">
        <f>SUM(C13:C22)</f>
        <v>3670957076</v>
      </c>
      <c r="D23" s="742">
        <f t="shared" ref="D23:AT23" si="0">SUM(D13:D22)</f>
        <v>30739653</v>
      </c>
      <c r="E23" s="742">
        <f t="shared" ref="E23" si="1">SUM(E13:E22)</f>
        <v>12680711</v>
      </c>
      <c r="F23" s="742">
        <f t="shared" si="0"/>
        <v>1246747317</v>
      </c>
      <c r="G23" s="742">
        <f t="shared" si="0"/>
        <v>73419164</v>
      </c>
      <c r="H23" s="742">
        <f>SUM(H13:H22)</f>
        <v>110347017</v>
      </c>
      <c r="I23" s="743">
        <f t="shared" si="0"/>
        <v>8104.7631000000001</v>
      </c>
      <c r="J23" s="743">
        <f t="shared" si="0"/>
        <v>5689.8627999999999</v>
      </c>
      <c r="K23" s="744">
        <f t="shared" si="0"/>
        <v>2414.9003000000002</v>
      </c>
      <c r="L23" s="747">
        <f t="shared" si="0"/>
        <v>-82184</v>
      </c>
      <c r="M23" s="742">
        <f t="shared" si="0"/>
        <v>1371068</v>
      </c>
      <c r="N23" s="742">
        <f t="shared" si="0"/>
        <v>15914410</v>
      </c>
      <c r="O23" s="742">
        <f t="shared" si="0"/>
        <v>197602</v>
      </c>
      <c r="P23" s="742">
        <f t="shared" si="0"/>
        <v>17400896</v>
      </c>
      <c r="Q23" s="742">
        <f t="shared" si="0"/>
        <v>82184</v>
      </c>
      <c r="R23" s="742">
        <f t="shared" si="0"/>
        <v>25463</v>
      </c>
      <c r="S23" s="742">
        <f t="shared" si="0"/>
        <v>107647</v>
      </c>
      <c r="T23" s="742">
        <f t="shared" si="0"/>
        <v>17508543</v>
      </c>
      <c r="U23" s="742">
        <f t="shared" si="0"/>
        <v>5909276</v>
      </c>
      <c r="V23" s="742">
        <f t="shared" si="0"/>
        <v>348015</v>
      </c>
      <c r="W23" s="742">
        <f t="shared" si="0"/>
        <v>197800</v>
      </c>
      <c r="X23" s="742">
        <f t="shared" si="0"/>
        <v>758677</v>
      </c>
      <c r="Y23" s="742">
        <f t="shared" si="0"/>
        <v>956477</v>
      </c>
      <c r="Z23" s="742">
        <f t="shared" si="0"/>
        <v>24722311</v>
      </c>
      <c r="AA23" s="743">
        <f t="shared" si="0"/>
        <v>0</v>
      </c>
      <c r="AB23" s="743">
        <f t="shared" si="0"/>
        <v>-0.01</v>
      </c>
      <c r="AC23" s="743">
        <f t="shared" si="0"/>
        <v>3.4</v>
      </c>
      <c r="AD23" s="743">
        <f t="shared" si="0"/>
        <v>29.200000000000003</v>
      </c>
      <c r="AE23" s="743">
        <f t="shared" si="0"/>
        <v>-0.20999999999999974</v>
      </c>
      <c r="AF23" s="743">
        <f t="shared" si="0"/>
        <v>4.0399999999999991</v>
      </c>
      <c r="AG23" s="743">
        <f t="shared" si="0"/>
        <v>0</v>
      </c>
      <c r="AH23" s="743">
        <f t="shared" si="0"/>
        <v>36.640000000000008</v>
      </c>
      <c r="AI23" s="743">
        <f t="shared" si="0"/>
        <v>-0.21999999999999953</v>
      </c>
      <c r="AJ23" s="745">
        <f t="shared" si="0"/>
        <v>36.42</v>
      </c>
      <c r="AK23" s="741">
        <f t="shared" si="0"/>
        <v>5156932538</v>
      </c>
      <c r="AL23" s="742">
        <f t="shared" si="0"/>
        <v>3688357972</v>
      </c>
      <c r="AM23" s="742">
        <f t="shared" si="0"/>
        <v>30847300</v>
      </c>
      <c r="AN23" s="742">
        <f t="shared" ref="AN23" si="2">SUM(AN13:AN22)</f>
        <v>12680711</v>
      </c>
      <c r="AO23" s="742">
        <f t="shared" si="0"/>
        <v>1252656593</v>
      </c>
      <c r="AP23" s="742">
        <f t="shared" si="0"/>
        <v>73767179</v>
      </c>
      <c r="AQ23" s="742">
        <f t="shared" si="0"/>
        <v>111303494</v>
      </c>
      <c r="AR23" s="743">
        <f t="shared" si="0"/>
        <v>8141.1831000000002</v>
      </c>
      <c r="AS23" s="743">
        <f t="shared" si="0"/>
        <v>5726.5027999999993</v>
      </c>
      <c r="AT23" s="744">
        <f t="shared" si="0"/>
        <v>2414.6803</v>
      </c>
    </row>
    <row r="24" spans="1:46" x14ac:dyDescent="0.2">
      <c r="A24" s="36" t="s">
        <v>847</v>
      </c>
      <c r="B24" s="174">
        <f>C23+D23+F23+G23+H23</f>
        <v>5132210227</v>
      </c>
      <c r="C24" s="174"/>
      <c r="D24" s="174"/>
      <c r="E24" s="174"/>
      <c r="F24" s="174"/>
      <c r="G24" s="174"/>
      <c r="H24" s="174"/>
      <c r="I24" s="175">
        <f>SUM(J23:K23)</f>
        <v>8104.7631000000001</v>
      </c>
      <c r="J24" s="175"/>
      <c r="K24" s="175"/>
      <c r="L24" s="515">
        <f>Q23</f>
        <v>82184</v>
      </c>
      <c r="M24" s="192"/>
      <c r="N24" s="192"/>
      <c r="O24" s="192"/>
      <c r="P24" s="667">
        <f>SUM(L23:O23)</f>
        <v>17400896</v>
      </c>
      <c r="Q24" s="668"/>
      <c r="R24" s="668"/>
      <c r="S24" s="667">
        <f>SUM(Q23:R23)</f>
        <v>107647</v>
      </c>
      <c r="T24" s="667">
        <f>P23+S23</f>
        <v>17508543</v>
      </c>
      <c r="U24" s="262"/>
      <c r="V24" s="262"/>
      <c r="W24" s="668"/>
      <c r="X24" s="668"/>
      <c r="Y24" s="667">
        <f>SUM(W23:X23)</f>
        <v>956477</v>
      </c>
      <c r="Z24" s="667">
        <f>T23+U23+V23+Y23</f>
        <v>24722311</v>
      </c>
      <c r="AA24" s="669"/>
      <c r="AB24" s="669"/>
      <c r="AC24" s="669"/>
      <c r="AD24" s="669"/>
      <c r="AE24" s="669"/>
      <c r="AF24" s="669"/>
      <c r="AG24" s="669"/>
      <c r="AH24" s="670">
        <f>AA23+AC23+AF23</f>
        <v>7.4399999999999995</v>
      </c>
      <c r="AI24" s="670">
        <f>AB23+AG23</f>
        <v>-0.01</v>
      </c>
      <c r="AJ24" s="670">
        <f>SUM(AH23:AI23)</f>
        <v>36.420000000000009</v>
      </c>
      <c r="AK24" s="320">
        <f>AL23+AM23+AO23+AP23+AQ23</f>
        <v>5156932538</v>
      </c>
      <c r="AL24" s="191"/>
      <c r="AM24" s="191"/>
      <c r="AN24" s="320"/>
      <c r="AO24" s="191"/>
      <c r="AP24" s="191"/>
      <c r="AQ24" s="191"/>
      <c r="AR24" s="192">
        <f>SUM(AS23:AT23)</f>
        <v>8141.1830999999993</v>
      </c>
      <c r="AS24" s="199"/>
      <c r="AT24" s="199"/>
    </row>
    <row r="25" spans="1:46" ht="13.5" thickBot="1" x14ac:dyDescent="0.25">
      <c r="A25" s="16"/>
      <c r="B25" s="12"/>
      <c r="C25" s="12"/>
      <c r="D25" s="12"/>
      <c r="E25" s="12"/>
      <c r="F25" s="12"/>
      <c r="G25" s="12"/>
      <c r="H25" s="12"/>
      <c r="I25" s="7"/>
      <c r="J25" s="7"/>
      <c r="K25" s="7"/>
      <c r="L25" s="192"/>
      <c r="M25" s="192"/>
      <c r="N25" s="192"/>
      <c r="O25" s="192"/>
      <c r="P25" s="667">
        <f ca="1">SUM(L26:O26)</f>
        <v>17400896</v>
      </c>
      <c r="Q25" s="668"/>
      <c r="R25" s="668"/>
      <c r="S25" s="667">
        <f ca="1">SUM(Q26:R26)</f>
        <v>107647</v>
      </c>
      <c r="T25" s="667">
        <f ca="1">P26+S26</f>
        <v>17508543</v>
      </c>
      <c r="U25" s="262"/>
      <c r="V25" s="262"/>
      <c r="W25" s="668"/>
      <c r="X25" s="668"/>
      <c r="Y25" s="667">
        <f ca="1">SUM(W26:X26)</f>
        <v>956477</v>
      </c>
      <c r="Z25" s="667">
        <f ca="1">T26+U26+V26+Y26</f>
        <v>24722311</v>
      </c>
      <c r="AA25" s="669"/>
      <c r="AB25" s="669"/>
      <c r="AC25" s="669"/>
      <c r="AD25" s="669"/>
      <c r="AE25" s="669"/>
      <c r="AF25" s="669"/>
      <c r="AG25" s="669"/>
      <c r="AH25" s="670">
        <f ca="1">AA26+AC26+AF26</f>
        <v>7.44</v>
      </c>
      <c r="AI25" s="670">
        <f ca="1">AB26+AG26</f>
        <v>-0.01</v>
      </c>
      <c r="AJ25" s="670">
        <f ca="1">SUM(AH26:AI26)</f>
        <v>36.419999999999995</v>
      </c>
      <c r="AK25" s="320">
        <f ca="1">AL26+AM26+AO26+AP26+AQ26</f>
        <v>5156932538</v>
      </c>
      <c r="AL25" s="191"/>
      <c r="AM25" s="191"/>
      <c r="AN25" s="198"/>
      <c r="AO25" s="191"/>
      <c r="AP25" s="191"/>
      <c r="AQ25" s="191"/>
      <c r="AR25" s="192">
        <f ca="1">SUM(AS26:AT26)</f>
        <v>8141.1830999999984</v>
      </c>
      <c r="AS25" s="199"/>
      <c r="AT25" s="199"/>
    </row>
    <row r="26" spans="1:46" ht="13.5" thickBot="1" x14ac:dyDescent="0.25">
      <c r="A26" s="39" t="s">
        <v>33</v>
      </c>
      <c r="B26" s="257">
        <f t="shared" ref="B26:AQ26" ca="1" si="3">SUM(B27:B36)</f>
        <v>5132210227</v>
      </c>
      <c r="C26" s="46">
        <f t="shared" ca="1" si="3"/>
        <v>3670957076</v>
      </c>
      <c r="D26" s="46">
        <f t="shared" ca="1" si="3"/>
        <v>30739653</v>
      </c>
      <c r="E26" s="46">
        <f t="shared" ref="E26" ca="1" si="4">SUM(E27:E36)</f>
        <v>12680711</v>
      </c>
      <c r="F26" s="46">
        <f t="shared" ca="1" si="3"/>
        <v>1246747317</v>
      </c>
      <c r="G26" s="46">
        <f t="shared" ca="1" si="3"/>
        <v>73419164</v>
      </c>
      <c r="H26" s="46">
        <f ca="1">SUM(H27:H36)</f>
        <v>110347017</v>
      </c>
      <c r="I26" s="47">
        <f t="shared" ca="1" si="3"/>
        <v>8104.763100000001</v>
      </c>
      <c r="J26" s="47">
        <f t="shared" ca="1" si="3"/>
        <v>5689.862799999999</v>
      </c>
      <c r="K26" s="48">
        <f t="shared" ca="1" si="3"/>
        <v>2414.9003000000002</v>
      </c>
      <c r="L26" s="266">
        <f t="shared" ca="1" si="3"/>
        <v>-82184</v>
      </c>
      <c r="M26" s="46">
        <f t="shared" ca="1" si="3"/>
        <v>1371068</v>
      </c>
      <c r="N26" s="46">
        <f t="shared" ca="1" si="3"/>
        <v>15914410</v>
      </c>
      <c r="O26" s="46">
        <f t="shared" ca="1" si="3"/>
        <v>197602</v>
      </c>
      <c r="P26" s="46">
        <f t="shared" ca="1" si="3"/>
        <v>17400896</v>
      </c>
      <c r="Q26" s="46">
        <f t="shared" ca="1" si="3"/>
        <v>82184</v>
      </c>
      <c r="R26" s="46">
        <f t="shared" ca="1" si="3"/>
        <v>25463</v>
      </c>
      <c r="S26" s="46">
        <f t="shared" ca="1" si="3"/>
        <v>107647</v>
      </c>
      <c r="T26" s="46">
        <f t="shared" ca="1" si="3"/>
        <v>17508543</v>
      </c>
      <c r="U26" s="46">
        <f t="shared" ca="1" si="3"/>
        <v>5909276</v>
      </c>
      <c r="V26" s="46">
        <f t="shared" ca="1" si="3"/>
        <v>348015</v>
      </c>
      <c r="W26" s="46">
        <f t="shared" ca="1" si="3"/>
        <v>197800</v>
      </c>
      <c r="X26" s="46">
        <f t="shared" ca="1" si="3"/>
        <v>758677</v>
      </c>
      <c r="Y26" s="46">
        <f t="shared" ca="1" si="3"/>
        <v>956477</v>
      </c>
      <c r="Z26" s="46">
        <f t="shared" ca="1" si="3"/>
        <v>24722311</v>
      </c>
      <c r="AA26" s="47">
        <f t="shared" ca="1" si="3"/>
        <v>0</v>
      </c>
      <c r="AB26" s="47">
        <f t="shared" ca="1" si="3"/>
        <v>-0.01</v>
      </c>
      <c r="AC26" s="47">
        <f t="shared" ca="1" si="3"/>
        <v>3.4000000000000004</v>
      </c>
      <c r="AD26" s="47">
        <f t="shared" ca="1" si="3"/>
        <v>29.2</v>
      </c>
      <c r="AE26" s="47">
        <f t="shared" ca="1" si="3"/>
        <v>-0.20999999999999985</v>
      </c>
      <c r="AF26" s="47">
        <f t="shared" ca="1" si="3"/>
        <v>4.04</v>
      </c>
      <c r="AG26" s="47">
        <f t="shared" ca="1" si="3"/>
        <v>0</v>
      </c>
      <c r="AH26" s="47">
        <f t="shared" ca="1" si="3"/>
        <v>36.639999999999993</v>
      </c>
      <c r="AI26" s="47">
        <f t="shared" ca="1" si="3"/>
        <v>-0.21999999999999986</v>
      </c>
      <c r="AJ26" s="265">
        <f t="shared" ca="1" si="3"/>
        <v>36.419999999999987</v>
      </c>
      <c r="AK26" s="257">
        <f t="shared" ca="1" si="3"/>
        <v>5156932538</v>
      </c>
      <c r="AL26" s="46">
        <f t="shared" ca="1" si="3"/>
        <v>3688357972</v>
      </c>
      <c r="AM26" s="46">
        <f t="shared" ca="1" si="3"/>
        <v>30847300</v>
      </c>
      <c r="AN26" s="46">
        <f t="shared" ca="1" si="3"/>
        <v>12680711</v>
      </c>
      <c r="AO26" s="46">
        <f t="shared" ca="1" si="3"/>
        <v>1252656593</v>
      </c>
      <c r="AP26" s="46">
        <f t="shared" ca="1" si="3"/>
        <v>73767179</v>
      </c>
      <c r="AQ26" s="46">
        <f t="shared" ca="1" si="3"/>
        <v>111303494</v>
      </c>
      <c r="AR26" s="47">
        <f t="shared" ref="AR26:AT26" ca="1" si="5">SUM(AR27:AR36)</f>
        <v>8141.1831000000002</v>
      </c>
      <c r="AS26" s="47">
        <f t="shared" ca="1" si="5"/>
        <v>5726.5027999999993</v>
      </c>
      <c r="AT26" s="48">
        <f t="shared" ca="1" si="5"/>
        <v>2414.6802999999995</v>
      </c>
    </row>
    <row r="27" spans="1:46" x14ac:dyDescent="0.2">
      <c r="A27" s="1">
        <v>3111</v>
      </c>
      <c r="B27" s="323">
        <f ca="1">LB!I459+FR!I134+JN!I187+TA!I102+ŽB!I77+ČL!I304+NB!I126+SM!I170+JI!I146+TU!I200</f>
        <v>1064279430</v>
      </c>
      <c r="C27" s="324">
        <f ca="1">LB!J459+FR!J134+JN!J187+TA!J102+ŽB!J77+ČL!J304+NB!J126+SM!J170+JI!J146+TU!J200</f>
        <v>779512483</v>
      </c>
      <c r="D27" s="324">
        <f ca="1">LB!K459+FR!K134+JN!K187+TA!K102+ŽB!K77+ČL!K304+NB!K126+SM!K170+JI!K146+TU!K200</f>
        <v>3006152</v>
      </c>
      <c r="E27" s="324">
        <f ca="1">LB!L459+FR!L134+JN!L187+TA!L102+ŽB!L77+ČL!L304+NB!L126+SM!L170+JI!L146+TU!L200</f>
        <v>0</v>
      </c>
      <c r="F27" s="324">
        <f ca="1">LB!M459+FR!M134+JN!M187+TA!M102+ŽB!M77+ČL!M304+NB!M126+SM!M170+JI!M146+TU!M200</f>
        <v>255574199</v>
      </c>
      <c r="G27" s="324">
        <f ca="1">LB!N459+FR!N134+JN!N187+TA!N102+ŽB!N77+ČL!N304+NB!N126+SM!N170+JI!N146+TU!N200</f>
        <v>15062496</v>
      </c>
      <c r="H27" s="324">
        <f ca="1">LB!O459+FR!O134+JN!O187+TA!O102+ŽB!O77+ČL!O304+NB!O126+SM!O170+JI!O146+TU!O200</f>
        <v>11124100</v>
      </c>
      <c r="I27" s="325">
        <f ca="1">LB!P459+FR!P134+JN!P187+TA!P102+ŽB!P77+ČL!P304+NB!P126+SM!P170+JI!P146+TU!P200</f>
        <v>1854.1249</v>
      </c>
      <c r="J27" s="325">
        <f ca="1">LB!Q459+FR!Q134+JN!Q187+TA!Q102+ŽB!Q77+ČL!Q304+NB!Q126+SM!Q170+JI!Q146+TU!Q200</f>
        <v>1417.4718</v>
      </c>
      <c r="K27" s="326">
        <f ca="1">LB!R459+FR!R134+JN!R187+TA!R102+ŽB!R77+ČL!R304+NB!R126+SM!R170+JI!R146+TU!R200</f>
        <v>436.65309999999999</v>
      </c>
      <c r="L27" s="327">
        <f ca="1">LB!S459+FR!S134+JN!S187+TA!S102+ŽB!S77+ČL!S304+NB!S126+SM!S170+JI!S146+TU!S200</f>
        <v>-42184</v>
      </c>
      <c r="M27" s="324">
        <f ca="1">LB!T459+FR!T134+JN!T187+TA!T102+ŽB!T77+ČL!T304+NB!T126+SM!T170+JI!T146+TU!T200</f>
        <v>80257</v>
      </c>
      <c r="N27" s="324">
        <f ca="1">LB!U459+FR!U134+JN!U187+TA!U102+ŽB!U77+ČL!U304+NB!U126+SM!U170+JI!U146+TU!U200</f>
        <v>2350026</v>
      </c>
      <c r="O27" s="324">
        <f ca="1">LB!V459+FR!V134+JN!V187+TA!V102+ŽB!V77+ČL!V304+NB!V126+SM!V170+JI!V146+TU!V200</f>
        <v>-175613</v>
      </c>
      <c r="P27" s="324">
        <f ca="1">LB!W459+FR!W134+JN!W187+TA!W102+ŽB!W77+ČL!W304+NB!W126+SM!W170+JI!W146+TU!W200</f>
        <v>2212486</v>
      </c>
      <c r="Q27" s="324">
        <f ca="1">LB!X459+FR!X134+JN!X187+TA!X102+ŽB!X77+ČL!X304+NB!X126+SM!X170+JI!X146+TU!X200</f>
        <v>42184</v>
      </c>
      <c r="R27" s="324">
        <f ca="1">LB!Y459+FR!Y134+JN!Y187+TA!Y102+ŽB!Y77+ČL!Y304+NB!Y126+SM!Y170+JI!Y146+TU!Y200</f>
        <v>25463</v>
      </c>
      <c r="S27" s="324">
        <f ca="1">LB!Z459+FR!Z134+JN!Z187+TA!Z102+ŽB!Z77+ČL!Z304+NB!Z126+SM!Z170+JI!Z146+TU!Z200</f>
        <v>67647</v>
      </c>
      <c r="T27" s="324">
        <f ca="1">LB!AA459+FR!AA134+JN!AA187+TA!AA102+ŽB!AA77+ČL!AA304+NB!AA126+SM!AA170+JI!AA146+TU!AA200</f>
        <v>2280133</v>
      </c>
      <c r="U27" s="324">
        <f ca="1">LB!AB459+FR!AB134+JN!AB187+TA!AB102+ŽB!AB77+ČL!AB304+NB!AB126+SM!AB170+JI!AB146+TU!AB200</f>
        <v>762077</v>
      </c>
      <c r="V27" s="324">
        <f ca="1">LB!AC459+FR!AC134+JN!AC187+TA!AC102+ŽB!AC77+ČL!AC304+NB!AC126+SM!AC170+JI!AC146+TU!AC200</f>
        <v>44251</v>
      </c>
      <c r="W27" s="324">
        <f ca="1">LB!AD459+FR!AD134+JN!AD187+TA!AD102+ŽB!AD77+ČL!AD304+NB!AD126+SM!AD170+JI!AD146+TU!AD200</f>
        <v>32000</v>
      </c>
      <c r="X27" s="324">
        <f ca="1">LB!AE459+FR!AE134+JN!AE187+TA!AE102+ŽB!AE77+ČL!AE304+NB!AE126+SM!AE170+JI!AE146+TU!AE200</f>
        <v>330002</v>
      </c>
      <c r="Y27" s="324">
        <f ca="1">LB!AF459+FR!AF134+JN!AF187+TA!AF102+ŽB!AF77+ČL!AF304+NB!AF126+SM!AF170+JI!AF146+TU!AF200</f>
        <v>362002</v>
      </c>
      <c r="Z27" s="324">
        <f ca="1">LB!AG459+FR!AG134+JN!AG187+TA!AG102+ŽB!AG77+ČL!AG304+NB!AG126+SM!AG170+JI!AG146+TU!AG200</f>
        <v>3448463</v>
      </c>
      <c r="AA27" s="325">
        <f ca="1">LB!AH459+FR!AH134+JN!AH187+TA!AH102+ŽB!AH77+ČL!AH304+NB!AH126+SM!AH170+JI!AH146+TU!AH200</f>
        <v>0</v>
      </c>
      <c r="AB27" s="325">
        <f ca="1">LB!AI459+FR!AI134+JN!AI187+TA!AI102+ŽB!AI77+ČL!AI304+NB!AI126+SM!AI170+JI!AI146+TU!AI200</f>
        <v>-0.01</v>
      </c>
      <c r="AC27" s="325">
        <f ca="1">LB!AJ459+FR!AJ134+JN!AJ187+TA!AJ102+ŽB!AJ77+ČL!AJ304+NB!AJ126+SM!AJ170+JI!AJ146+TU!AJ200</f>
        <v>0.28000000000000014</v>
      </c>
      <c r="AD27" s="325">
        <f ca="1">LB!AK459+FR!AK134+JN!AK187+TA!AK102+ŽB!AK77+ČL!AK304+NB!AK126+SM!AK170+JI!AK146+TU!AK200</f>
        <v>4.8599999999999994</v>
      </c>
      <c r="AE27" s="325">
        <f ca="1">LB!AL459+FR!AL134+JN!AL187+TA!AL102+ŽB!AL77+ČL!AL304+NB!AL126+SM!AL170+JI!AL146+TU!AL200</f>
        <v>0</v>
      </c>
      <c r="AF27" s="325">
        <f ca="1">LB!AM459+FR!AM134+JN!AM187+TA!AM102+ŽB!AM77+ČL!AM304+NB!AM126+SM!AM170+JI!AM146+TU!AM200</f>
        <v>0.13</v>
      </c>
      <c r="AG27" s="325">
        <f ca="1">LB!AN459+FR!AN134+JN!AN187+TA!AN102+ŽB!AN77+ČL!AN304+NB!AN126+SM!AN170+JI!AN146+TU!AN200</f>
        <v>0</v>
      </c>
      <c r="AH27" s="325">
        <f ca="1">LB!AO459+FR!AO134+JN!AO187+TA!AO102+ŽB!AO77+ČL!AO304+NB!AO126+SM!AO170+JI!AO146+TU!AO200</f>
        <v>5.2700000000000005</v>
      </c>
      <c r="AI27" s="325">
        <f ca="1">LB!AP459+FR!AP134+JN!AP187+TA!AP102+ŽB!AP77+ČL!AP304+NB!AP126+SM!AP170+JI!AP146+TU!AP200</f>
        <v>-0.01</v>
      </c>
      <c r="AJ27" s="328">
        <f ca="1">LB!AQ459+FR!AQ134+JN!AQ187+TA!AQ102+ŽB!AQ77+ČL!AQ304+NB!AQ126+SM!AQ170+JI!AQ146+TU!AQ200</f>
        <v>5.26</v>
      </c>
      <c r="AK27" s="323">
        <f ca="1">LB!AR459+FR!AR134+JN!AR187+TA!AR102+ŽB!AR77+ČL!AR304+NB!AR126+SM!AR170+JI!AR146+TU!AR200</f>
        <v>1067727893</v>
      </c>
      <c r="AL27" s="324">
        <f ca="1">LB!AS459+FR!AS134+JN!AS187+TA!AS102+ŽB!AS77+ČL!AS304+NB!AS126+SM!AS170+JI!AS146+TU!AS200</f>
        <v>781724969</v>
      </c>
      <c r="AM27" s="324">
        <f ca="1">LB!AT459+FR!AT134+JN!AT187+TA!AT102+ŽB!AT77+ČL!AT304+NB!AT126+SM!AT170+JI!AT146+TU!AT200</f>
        <v>3073799</v>
      </c>
      <c r="AN27" s="324">
        <f ca="1">LB!AU459+FR!AU134+JN!AU187+TA!AU102+ŽB!AU77+ČL!AU304+NB!AU126+SM!AU170+JI!AU146+TU!AU200</f>
        <v>0</v>
      </c>
      <c r="AO27" s="324">
        <f ca="1">LB!AV459+FR!AV134+JN!AV187+TA!AV102+ŽB!AV77+ČL!AV304+NB!AV126+SM!AV170+JI!AV146+TU!AV200</f>
        <v>256336276</v>
      </c>
      <c r="AP27" s="324">
        <f ca="1">LB!AW459+FR!AW134+JN!AW187+TA!AW102+ŽB!AW77+ČL!AW304+NB!AW126+SM!AW170+JI!AW146+TU!AW200</f>
        <v>15106747</v>
      </c>
      <c r="AQ27" s="324">
        <f ca="1">LB!AX459+FR!AX134+JN!AX187+TA!AX102+ŽB!AX77+ČL!AX304+NB!AX126+SM!AX170+JI!AX146+TU!AX200</f>
        <v>11486102</v>
      </c>
      <c r="AR27" s="325">
        <f ca="1">LB!AY459+FR!AY134+JN!AY187+TA!AY102+ŽB!AY77+ČL!AY304+NB!AY126+SM!AY170+JI!AY146+TU!AY200</f>
        <v>1859.3848999999998</v>
      </c>
      <c r="AS27" s="325">
        <f ca="1">LB!AZ459+FR!AZ134+JN!AZ187+TA!AZ102+ŽB!AZ77+ČL!AZ304+NB!AZ126+SM!AZ170+JI!AZ146+TU!AZ200</f>
        <v>1422.7417999999998</v>
      </c>
      <c r="AT27" s="326">
        <f ca="1">LB!BA459+FR!BA134+JN!BA187+TA!BA102+ŽB!BA77+ČL!BA304+NB!BA126+SM!BA170+JI!BA146+TU!BA200</f>
        <v>436.6431</v>
      </c>
    </row>
    <row r="28" spans="1:46" x14ac:dyDescent="0.2">
      <c r="A28" s="2">
        <v>3113</v>
      </c>
      <c r="B28" s="329">
        <f>LB!I460+FR!I135+JN!I188+TA!I103+ŽB!I78+ČL!I305+NB!I127+SM!I171+JI!I147+TU!I201</f>
        <v>2645778195</v>
      </c>
      <c r="C28" s="330">
        <f>LB!J460+FR!J135+JN!J188+TA!J103+ŽB!J78+ČL!J305+NB!J127+SM!J171+JI!J147+TU!J201</f>
        <v>1865595016</v>
      </c>
      <c r="D28" s="330">
        <f>LB!K460+FR!K135+JN!K188+TA!K103+ŽB!K78+ČL!K305+NB!K127+SM!K171+JI!K147+TU!K201</f>
        <v>17839581</v>
      </c>
      <c r="E28" s="330">
        <f>LB!L460+FR!L135+JN!L188+TA!L103+ŽB!L78+ČL!L305+NB!L127+SM!L171+JI!L147+TU!L201</f>
        <v>11955305</v>
      </c>
      <c r="F28" s="330">
        <f>LB!M460+FR!M135+JN!M188+TA!M103+ŽB!M78+ČL!M305+NB!M127+SM!M171+JI!M147+TU!M201</f>
        <v>640569251</v>
      </c>
      <c r="G28" s="330">
        <f>LB!N460+FR!N135+JN!N188+TA!N103+ŽB!N78+ČL!N305+NB!N127+SM!N171+JI!N147+TU!N201</f>
        <v>37791547</v>
      </c>
      <c r="H28" s="330">
        <f>LB!O460+FR!O135+JN!O188+TA!O103+ŽB!O78+ČL!O305+NB!O127+SM!O171+JI!O147+TU!O201</f>
        <v>83982800</v>
      </c>
      <c r="I28" s="331">
        <f>LB!P460+FR!P135+JN!P188+TA!P103+ŽB!P78+ČL!P305+NB!P127+SM!P171+JI!P147+TU!P201</f>
        <v>3728.0760000000005</v>
      </c>
      <c r="J28" s="331">
        <f>LB!Q460+FR!Q135+JN!Q188+TA!Q103+ŽB!Q78+ČL!Q305+NB!Q127+SM!Q171+JI!Q147+TU!Q201</f>
        <v>2951.0131999999994</v>
      </c>
      <c r="K28" s="332">
        <f>LB!R460+FR!R135+JN!R188+TA!R103+ŽB!R78+ČL!R305+NB!R127+SM!R171+JI!R147+TU!R201</f>
        <v>777.06280000000004</v>
      </c>
      <c r="L28" s="333">
        <f>LB!S460+FR!S135+JN!S188+TA!S103+ŽB!S78+ČL!S305+NB!S127+SM!S171+JI!S147+TU!S201</f>
        <v>-20000</v>
      </c>
      <c r="M28" s="330">
        <f>LB!T460+FR!T135+JN!T188+TA!T103+ŽB!T78+ČL!T305+NB!T127+SM!T171+JI!T147+TU!T201</f>
        <v>622412</v>
      </c>
      <c r="N28" s="330">
        <f>LB!U460+FR!U135+JN!U188+TA!U103+ŽB!U78+ČL!U305+NB!U127+SM!U171+JI!U147+TU!U201</f>
        <v>9528659</v>
      </c>
      <c r="O28" s="330">
        <f>LB!V460+FR!V135+JN!V188+TA!V103+ŽB!V78+ČL!V305+NB!V127+SM!V171+JI!V147+TU!V201</f>
        <v>644698</v>
      </c>
      <c r="P28" s="330">
        <f>LB!W460+FR!W135+JN!W188+TA!W103+ŽB!W78+ČL!W305+NB!W127+SM!W171+JI!W147+TU!W201</f>
        <v>10775769</v>
      </c>
      <c r="Q28" s="330">
        <f>LB!X460+FR!X135+JN!X188+TA!X103+ŽB!X78+ČL!X305+NB!X127+SM!X171+JI!X147+TU!X201</f>
        <v>20000</v>
      </c>
      <c r="R28" s="330">
        <f>LB!Y460+FR!Y135+JN!Y188+TA!Y103+ŽB!Y78+ČL!Y305+NB!Y127+SM!Y171+JI!Y147+TU!Y201</f>
        <v>0</v>
      </c>
      <c r="S28" s="330">
        <f>LB!Z460+FR!Z135+JN!Z188+TA!Z103+ŽB!Z78+ČL!Z305+NB!Z127+SM!Z171+JI!Z147+TU!Z201</f>
        <v>20000</v>
      </c>
      <c r="T28" s="330">
        <f>LB!AA460+FR!AA135+JN!AA188+TA!AA103+ŽB!AA78+ČL!AA305+NB!AA127+SM!AA171+JI!AA147+TU!AA201</f>
        <v>10795769</v>
      </c>
      <c r="U28" s="330">
        <f>LB!AB460+FR!AB135+JN!AB188+TA!AB103+ŽB!AB78+ČL!AB305+NB!AB127+SM!AB171+JI!AB147+TU!AB201</f>
        <v>3648964</v>
      </c>
      <c r="V28" s="330">
        <f>LB!AC460+FR!AC135+JN!AC188+TA!AC103+ŽB!AC78+ČL!AC305+NB!AC127+SM!AC171+JI!AC147+TU!AC201</f>
        <v>215516</v>
      </c>
      <c r="W28" s="330">
        <f>LB!AD460+FR!AD135+JN!AD188+TA!AD103+ŽB!AD78+ČL!AD305+NB!AD127+SM!AD171+JI!AD147+TU!AD201</f>
        <v>133150</v>
      </c>
      <c r="X28" s="330">
        <f>LB!AE460+FR!AE135+JN!AE188+TA!AE103+ŽB!AE78+ČL!AE305+NB!AE127+SM!AE171+JI!AE147+TU!AE201</f>
        <v>60000</v>
      </c>
      <c r="Y28" s="330">
        <f>LB!AF460+FR!AF135+JN!AF188+TA!AF103+ŽB!AF78+ČL!AF305+NB!AF127+SM!AF171+JI!AF147+TU!AF201</f>
        <v>193150</v>
      </c>
      <c r="Z28" s="330">
        <f>LB!AG460+FR!AG135+JN!AG188+TA!AG103+ŽB!AG78+ČL!AG305+NB!AG127+SM!AG171+JI!AG147+TU!AG201</f>
        <v>14853399</v>
      </c>
      <c r="AA28" s="331">
        <f>LB!AH460+FR!AH135+JN!AH188+TA!AH103+ŽB!AH78+ČL!AH305+NB!AH127+SM!AH171+JI!AH147+TU!AH201</f>
        <v>0</v>
      </c>
      <c r="AB28" s="331">
        <f>LB!AI460+FR!AI135+JN!AI188+TA!AI103+ŽB!AI78+ČL!AI305+NB!AI127+SM!AI171+JI!AI147+TU!AI201</f>
        <v>0</v>
      </c>
      <c r="AC28" s="331">
        <f>LB!AJ460+FR!AJ135+JN!AJ188+TA!AJ103+ŽB!AJ78+ČL!AJ305+NB!AJ127+SM!AJ171+JI!AJ147+TU!AJ201</f>
        <v>1.67</v>
      </c>
      <c r="AD28" s="331">
        <f>LB!AK460+FR!AK135+JN!AK188+TA!AK103+ŽB!AK78+ČL!AK305+NB!AK127+SM!AK171+JI!AK147+TU!AK201</f>
        <v>16.5</v>
      </c>
      <c r="AE28" s="331">
        <f>LB!AL460+FR!AL135+JN!AL188+TA!AL103+ŽB!AL78+ČL!AL305+NB!AL127+SM!AL171+JI!AL147+TU!AL201</f>
        <v>0</v>
      </c>
      <c r="AF28" s="331">
        <f>LB!AM460+FR!AM135+JN!AM188+TA!AM103+ŽB!AM78+ČL!AM305+NB!AM127+SM!AM171+JI!AM147+TU!AM201</f>
        <v>3.91</v>
      </c>
      <c r="AG28" s="331">
        <f>LB!AN460+FR!AN135+JN!AN188+TA!AN103+ŽB!AN78+ČL!AN305+NB!AN127+SM!AN171+JI!AN147+TU!AN201</f>
        <v>0</v>
      </c>
      <c r="AH28" s="331">
        <f>LB!AO460+FR!AO135+JN!AO188+TA!AO103+ŽB!AO78+ČL!AO305+NB!AO127+SM!AO171+JI!AO147+TU!AO201</f>
        <v>22.08</v>
      </c>
      <c r="AI28" s="331">
        <f>LB!AP460+FR!AP135+JN!AP188+TA!AP103+ŽB!AP78+ČL!AP305+NB!AP127+SM!AP171+JI!AP147+TU!AP201</f>
        <v>0</v>
      </c>
      <c r="AJ28" s="334">
        <f>LB!AQ460+FR!AQ135+JN!AQ188+TA!AQ103+ŽB!AQ78+ČL!AQ305+NB!AQ127+SM!AQ171+JI!AQ147+TU!AQ201</f>
        <v>22.08</v>
      </c>
      <c r="AK28" s="329">
        <f>LB!AR460+FR!AR135+JN!AR188+TA!AR103+ŽB!AR78+ČL!AR305+NB!AR127+SM!AR171+JI!AR147+TU!AR201</f>
        <v>2660631594</v>
      </c>
      <c r="AL28" s="330">
        <f>LB!AS460+FR!AS135+JN!AS188+TA!AS103+ŽB!AS78+ČL!AS305+NB!AS127+SM!AS171+JI!AS147+TU!AS201</f>
        <v>1876370785</v>
      </c>
      <c r="AM28" s="330">
        <f>LB!AT460+FR!AT135+JN!AT188+TA!AT103+ŽB!AT78+ČL!AT305+NB!AT127+SM!AT171+JI!AT147+TU!AT201</f>
        <v>17859581</v>
      </c>
      <c r="AN28" s="330">
        <f>LB!AU460+FR!AU135+JN!AU188+TA!AU103+ŽB!AU78+ČL!AU305+NB!AU127+SM!AU171+JI!AU147+TU!AU201</f>
        <v>11955305</v>
      </c>
      <c r="AO28" s="330">
        <f>LB!AV460+FR!AV135+JN!AV188+TA!AV103+ŽB!AV78+ČL!AV305+NB!AV127+SM!AV171+JI!AV147+TU!AV201</f>
        <v>644218215</v>
      </c>
      <c r="AP28" s="330">
        <f>LB!AW460+FR!AW135+JN!AW188+TA!AW103+ŽB!AW78+ČL!AW305+NB!AW127+SM!AW171+JI!AW147+TU!AW201</f>
        <v>38007063</v>
      </c>
      <c r="AQ28" s="330">
        <f>LB!AX460+FR!AX135+JN!AX188+TA!AX103+ŽB!AX78+ČL!AX305+NB!AX127+SM!AX171+JI!AX147+TU!AX201</f>
        <v>84175950</v>
      </c>
      <c r="AR28" s="331">
        <f>LB!AY460+FR!AY135+JN!AY188+TA!AY103+ŽB!AY78+ČL!AY305+NB!AY127+SM!AY171+JI!AY147+TU!AY201</f>
        <v>3750.1560000000004</v>
      </c>
      <c r="AS28" s="331">
        <f>LB!AZ460+FR!AZ135+JN!AZ188+TA!AZ103+ŽB!AZ78+ČL!AZ305+NB!AZ127+SM!AZ171+JI!AZ147+TU!AZ201</f>
        <v>2973.0932000000003</v>
      </c>
      <c r="AT28" s="332">
        <f>LB!BA460+FR!BA135+JN!BA188+TA!BA103+ŽB!BA78+ČL!BA305+NB!BA127+SM!BA171+JI!BA147+TU!BA201</f>
        <v>777.06280000000004</v>
      </c>
    </row>
    <row r="29" spans="1:46" x14ac:dyDescent="0.2">
      <c r="A29" s="2">
        <v>3114</v>
      </c>
      <c r="B29" s="329">
        <f>LB!I461+FR!I136+JN!I189+TA!I104+ŽB!I79+ČL!I306+NB!I128+SM!I172+JI!I148+TU!I202</f>
        <v>141384027</v>
      </c>
      <c r="C29" s="330">
        <f>LB!J461+FR!J136+JN!J189+TA!J104+ŽB!J79+ČL!J306+NB!J128+SM!J172+JI!J148+TU!J202</f>
        <v>101974221</v>
      </c>
      <c r="D29" s="330">
        <f>LB!K461+FR!K136+JN!K189+TA!K104+ŽB!K79+ČL!K306+NB!K128+SM!K172+JI!K148+TU!K202</f>
        <v>714222</v>
      </c>
      <c r="E29" s="330">
        <f>LB!L461+FR!L136+JN!L189+TA!L104+ŽB!L79+ČL!L306+NB!L128+SM!L172+JI!L148+TU!L202</f>
        <v>142287</v>
      </c>
      <c r="F29" s="330">
        <f>LB!M461+FR!M136+JN!M189+TA!M104+ŽB!M79+ČL!M306+NB!M128+SM!M172+JI!M148+TU!M202</f>
        <v>34660599</v>
      </c>
      <c r="G29" s="330">
        <f>LB!N461+FR!N136+JN!N189+TA!N104+ŽB!N79+ČL!N306+NB!N128+SM!N172+JI!N148+TU!N202</f>
        <v>2039485</v>
      </c>
      <c r="H29" s="330">
        <f>LB!O461+FR!O136+JN!O189+TA!O104+ŽB!O79+ČL!O306+NB!O128+SM!O172+JI!O148+TU!O202</f>
        <v>1995500</v>
      </c>
      <c r="I29" s="331">
        <f>LB!P461+FR!P136+JN!P189+TA!P104+ŽB!P79+ČL!P306+NB!P128+SM!P172+JI!P148+TU!P202</f>
        <v>202.72940000000003</v>
      </c>
      <c r="J29" s="331">
        <f>LB!Q461+FR!Q136+JN!Q189+TA!Q104+ŽB!Q79+ČL!Q306+NB!Q128+SM!Q172+JI!Q148+TU!Q202</f>
        <v>161.12609999999998</v>
      </c>
      <c r="K29" s="332">
        <f>LB!R461+FR!R136+JN!R189+TA!R104+ŽB!R79+ČL!R306+NB!R128+SM!R172+JI!R148+TU!R202</f>
        <v>41.603299999999997</v>
      </c>
      <c r="L29" s="333">
        <f>LB!S461+FR!S136+JN!S189+TA!S104+ŽB!S79+ČL!S306+NB!S128+SM!S172+JI!S148+TU!S202</f>
        <v>0</v>
      </c>
      <c r="M29" s="330">
        <f>LB!T461+FR!T136+JN!T189+TA!T104+ŽB!T79+ČL!T306+NB!T128+SM!T172+JI!T148+TU!T202</f>
        <v>84901</v>
      </c>
      <c r="N29" s="330">
        <f>LB!U461+FR!U136+JN!U189+TA!U104+ŽB!U79+ČL!U306+NB!U128+SM!U172+JI!U148+TU!U202</f>
        <v>3121196</v>
      </c>
      <c r="O29" s="330">
        <f>LB!V461+FR!V136+JN!V189+TA!V104+ŽB!V79+ČL!V306+NB!V128+SM!V172+JI!V148+TU!V202</f>
        <v>-256755</v>
      </c>
      <c r="P29" s="330">
        <f>LB!W461+FR!W136+JN!W189+TA!W104+ŽB!W79+ČL!W306+NB!W128+SM!W172+JI!W148+TU!W202</f>
        <v>2949342</v>
      </c>
      <c r="Q29" s="330">
        <f>LB!X461+FR!X136+JN!X189+TA!X104+ŽB!X79+ČL!X306+NB!X128+SM!X172+JI!X148+TU!X202</f>
        <v>0</v>
      </c>
      <c r="R29" s="330">
        <f>LB!Y461+FR!Y136+JN!Y189+TA!Y104+ŽB!Y79+ČL!Y306+NB!Y128+SM!Y172+JI!Y148+TU!Y202</f>
        <v>0</v>
      </c>
      <c r="S29" s="330">
        <f>LB!Z461+FR!Z136+JN!Z189+TA!Z104+ŽB!Z79+ČL!Z306+NB!Z128+SM!Z172+JI!Z148+TU!Z202</f>
        <v>0</v>
      </c>
      <c r="T29" s="330">
        <f>LB!AA461+FR!AA136+JN!AA189+TA!AA104+ŽB!AA79+ČL!AA306+NB!AA128+SM!AA172+JI!AA148+TU!AA202</f>
        <v>2949342</v>
      </c>
      <c r="U29" s="330">
        <f>LB!AB461+FR!AB136+JN!AB189+TA!AB104+ŽB!AB79+ČL!AB306+NB!AB128+SM!AB172+JI!AB148+TU!AB202</f>
        <v>996878</v>
      </c>
      <c r="V29" s="330">
        <f>LB!AC461+FR!AC136+JN!AC189+TA!AC104+ŽB!AC79+ČL!AC306+NB!AC128+SM!AC172+JI!AC148+TU!AC202</f>
        <v>58986</v>
      </c>
      <c r="W29" s="330">
        <f>LB!AD461+FR!AD136+JN!AD189+TA!AD104+ŽB!AD79+ČL!AD306+NB!AD128+SM!AD172+JI!AD148+TU!AD202</f>
        <v>2000</v>
      </c>
      <c r="X29" s="330">
        <f>LB!AE461+FR!AE136+JN!AE189+TA!AE104+ŽB!AE79+ČL!AE306+NB!AE128+SM!AE172+JI!AE148+TU!AE202</f>
        <v>348674</v>
      </c>
      <c r="Y29" s="330">
        <f>LB!AF461+FR!AF136+JN!AF189+TA!AF104+ŽB!AF79+ČL!AF306+NB!AF128+SM!AF172+JI!AF148+TU!AF202</f>
        <v>350674</v>
      </c>
      <c r="Z29" s="330">
        <f>LB!AG461+FR!AG136+JN!AG189+TA!AG104+ŽB!AG79+ČL!AG306+NB!AG128+SM!AG172+JI!AG148+TU!AG202</f>
        <v>4355880</v>
      </c>
      <c r="AA29" s="331">
        <f>LB!AH461+FR!AH136+JN!AH189+TA!AH104+ŽB!AH79+ČL!AH306+NB!AH128+SM!AH172+JI!AH148+TU!AH202</f>
        <v>0</v>
      </c>
      <c r="AB29" s="331">
        <f>LB!AI461+FR!AI136+JN!AI189+TA!AI104+ŽB!AI79+ČL!AI306+NB!AI128+SM!AI172+JI!AI148+TU!AI202</f>
        <v>0</v>
      </c>
      <c r="AC29" s="331">
        <f>LB!AJ461+FR!AJ136+JN!AJ189+TA!AJ104+ŽB!AJ79+ČL!AJ306+NB!AJ128+SM!AJ172+JI!AJ148+TU!AJ202</f>
        <v>0.25</v>
      </c>
      <c r="AD29" s="331">
        <f>LB!AK461+FR!AK136+JN!AK189+TA!AK104+ŽB!AK79+ČL!AK306+NB!AK128+SM!AK172+JI!AK148+TU!AK202</f>
        <v>5.82</v>
      </c>
      <c r="AE29" s="331">
        <f>LB!AL461+FR!AL136+JN!AL189+TA!AL104+ŽB!AL79+ČL!AL306+NB!AL128+SM!AL172+JI!AL148+TU!AL202</f>
        <v>0</v>
      </c>
      <c r="AF29" s="331">
        <f>LB!AM461+FR!AM136+JN!AM189+TA!AM104+ŽB!AM79+ČL!AM306+NB!AM128+SM!AM172+JI!AM148+TU!AM202</f>
        <v>0</v>
      </c>
      <c r="AG29" s="331">
        <f>LB!AN461+FR!AN136+JN!AN189+TA!AN104+ŽB!AN79+ČL!AN306+NB!AN128+SM!AN172+JI!AN148+TU!AN202</f>
        <v>0</v>
      </c>
      <c r="AH29" s="331">
        <f>LB!AO461+FR!AO136+JN!AO189+TA!AO104+ŽB!AO79+ČL!AO306+NB!AO128+SM!AO172+JI!AO148+TU!AO202</f>
        <v>6.07</v>
      </c>
      <c r="AI29" s="331">
        <f>LB!AP461+FR!AP136+JN!AP189+TA!AP104+ŽB!AP79+ČL!AP306+NB!AP128+SM!AP172+JI!AP148+TU!AP202</f>
        <v>0</v>
      </c>
      <c r="AJ29" s="334">
        <f>LB!AQ461+FR!AQ136+JN!AQ189+TA!AQ104+ŽB!AQ79+ČL!AQ306+NB!AQ128+SM!AQ172+JI!AQ148+TU!AQ202</f>
        <v>6.07</v>
      </c>
      <c r="AK29" s="329">
        <f>LB!AR461+FR!AR136+JN!AR189+TA!AR104+ŽB!AR79+ČL!AR306+NB!AR128+SM!AR172+JI!AR148+TU!AR202</f>
        <v>145739907</v>
      </c>
      <c r="AL29" s="330">
        <f>LB!AS461+FR!AS136+JN!AS189+TA!AS104+ŽB!AS79+ČL!AS306+NB!AS128+SM!AS172+JI!AS148+TU!AS202</f>
        <v>104923563</v>
      </c>
      <c r="AM29" s="330">
        <f>LB!AT461+FR!AT136+JN!AT189+TA!AT104+ŽB!AT79+ČL!AT306+NB!AT128+SM!AT172+JI!AT148+TU!AT202</f>
        <v>714222</v>
      </c>
      <c r="AN29" s="330">
        <f>LB!AU461+FR!AU136+JN!AU189+TA!AU104+ŽB!AU79+ČL!AU306+NB!AU128+SM!AU172+JI!AU148+TU!AU202</f>
        <v>142287</v>
      </c>
      <c r="AO29" s="330">
        <f>LB!AV461+FR!AV136+JN!AV189+TA!AV104+ŽB!AV79+ČL!AV306+NB!AV128+SM!AV172+JI!AV148+TU!AV202</f>
        <v>35657477</v>
      </c>
      <c r="AP29" s="330">
        <f>LB!AW461+FR!AW136+JN!AW189+TA!AW104+ŽB!AW79+ČL!AW306+NB!AW128+SM!AW172+JI!AW148+TU!AW202</f>
        <v>2098471</v>
      </c>
      <c r="AQ29" s="330">
        <f>LB!AX461+FR!AX136+JN!AX189+TA!AX104+ŽB!AX79+ČL!AX306+NB!AX128+SM!AX172+JI!AX148+TU!AX202</f>
        <v>2346174</v>
      </c>
      <c r="AR29" s="331">
        <f>LB!AY461+FR!AY136+JN!AY189+TA!AY104+ŽB!AY79+ČL!AY306+NB!AY128+SM!AY172+JI!AY148+TU!AY202</f>
        <v>208.79939999999999</v>
      </c>
      <c r="AS29" s="331">
        <f>LB!AZ461+FR!AZ136+JN!AZ189+TA!AZ104+ŽB!AZ79+ČL!AZ306+NB!AZ128+SM!AZ172+JI!AZ148+TU!AZ202</f>
        <v>167.1961</v>
      </c>
      <c r="AT29" s="332">
        <f>LB!BA461+FR!BA136+JN!BA189+TA!BA104+ŽB!BA79+ČL!BA306+NB!BA128+SM!BA172+JI!BA148+TU!BA202</f>
        <v>41.603299999999997</v>
      </c>
    </row>
    <row r="30" spans="1:46" x14ac:dyDescent="0.2">
      <c r="A30" s="2">
        <v>3117</v>
      </c>
      <c r="B30" s="329">
        <f>LB!I462+FR!I137+JN!I190+TA!I105+ŽB!I80+ČL!I307+NB!I129+SM!I173+JI!I149+TU!I203</f>
        <v>291539800</v>
      </c>
      <c r="C30" s="330">
        <f>LB!J462+FR!J137+JN!J190+TA!J105+ŽB!J80+ČL!J307+NB!J129+SM!J173+JI!J149+TU!J203</f>
        <v>205652856</v>
      </c>
      <c r="D30" s="330">
        <f>LB!K462+FR!K137+JN!K190+TA!K105+ŽB!K80+ČL!K307+NB!K129+SM!K173+JI!K149+TU!K203</f>
        <v>1857689</v>
      </c>
      <c r="E30" s="330">
        <f>LB!L462+FR!L137+JN!L190+TA!L105+ŽB!L80+ČL!L307+NB!L129+SM!L173+JI!L149+TU!L203</f>
        <v>578235</v>
      </c>
      <c r="F30" s="330">
        <f>LB!M462+FR!M137+JN!M190+TA!M105+ŽB!M80+ČL!M307+NB!M129+SM!M173+JI!M149+TU!M203</f>
        <v>71347214</v>
      </c>
      <c r="G30" s="330">
        <f>LB!N462+FR!N137+JN!N190+TA!N105+ŽB!N80+ČL!N307+NB!N129+SM!N173+JI!N149+TU!N203</f>
        <v>4197771</v>
      </c>
      <c r="H30" s="330">
        <f>LB!O462+FR!O137+JN!O190+TA!O105+ŽB!O80+ČL!O307+NB!O129+SM!O173+JI!O149+TU!O203</f>
        <v>8484270</v>
      </c>
      <c r="I30" s="331">
        <f>LB!P462+FR!P137+JN!P190+TA!P105+ŽB!P80+ČL!P307+NB!P129+SM!P173+JI!P149+TU!P203</f>
        <v>441.97030000000001</v>
      </c>
      <c r="J30" s="331">
        <f>LB!Q462+FR!Q137+JN!Q190+TA!Q105+ŽB!Q80+ČL!Q307+NB!Q129+SM!Q173+JI!Q149+TU!Q203</f>
        <v>319.97020000000003</v>
      </c>
      <c r="K30" s="332">
        <f>LB!R462+FR!R137+JN!R190+TA!R105+ŽB!R80+ČL!R307+NB!R129+SM!R173+JI!R149+TU!R203</f>
        <v>122.0001</v>
      </c>
      <c r="L30" s="333">
        <f>LB!S462+FR!S137+JN!S190+TA!S105+ŽB!S80+ČL!S307+NB!S129+SM!S173+JI!S149+TU!S203</f>
        <v>0</v>
      </c>
      <c r="M30" s="330">
        <f>LB!T462+FR!T137+JN!T190+TA!T105+ŽB!T80+ČL!T307+NB!T129+SM!T173+JI!T149+TU!T203</f>
        <v>583498</v>
      </c>
      <c r="N30" s="330">
        <f>LB!U462+FR!U137+JN!U190+TA!U105+ŽB!U80+ČL!U307+NB!U129+SM!U173+JI!U149+TU!U203</f>
        <v>321586</v>
      </c>
      <c r="O30" s="330">
        <f>LB!V462+FR!V137+JN!V190+TA!V105+ŽB!V80+ČL!V307+NB!V129+SM!V173+JI!V149+TU!V203</f>
        <v>-14728</v>
      </c>
      <c r="P30" s="330">
        <f>LB!W462+FR!W137+JN!W190+TA!W105+ŽB!W80+ČL!W307+NB!W129+SM!W173+JI!W149+TU!W203</f>
        <v>890356</v>
      </c>
      <c r="Q30" s="330">
        <f>LB!X462+FR!X137+JN!X190+TA!X105+ŽB!X80+ČL!X307+NB!X129+SM!X173+JI!X149+TU!X203</f>
        <v>0</v>
      </c>
      <c r="R30" s="330">
        <f>LB!Y462+FR!Y137+JN!Y190+TA!Y105+ŽB!Y80+ČL!Y307+NB!Y129+SM!Y173+JI!Y149+TU!Y203</f>
        <v>0</v>
      </c>
      <c r="S30" s="330">
        <f>LB!Z462+FR!Z137+JN!Z190+TA!Z105+ŽB!Z80+ČL!Z307+NB!Z129+SM!Z173+JI!Z149+TU!Z203</f>
        <v>0</v>
      </c>
      <c r="T30" s="330">
        <f>LB!AA462+FR!AA137+JN!AA190+TA!AA105+ŽB!AA80+ČL!AA307+NB!AA129+SM!AA173+JI!AA149+TU!AA203</f>
        <v>890356</v>
      </c>
      <c r="U30" s="330">
        <f>LB!AB462+FR!AB137+JN!AB190+TA!AB105+ŽB!AB80+ČL!AB307+NB!AB129+SM!AB173+JI!AB149+TU!AB203</f>
        <v>300939</v>
      </c>
      <c r="V30" s="330">
        <f>LB!AC462+FR!AC137+JN!AC190+TA!AC105+ŽB!AC80+ČL!AC307+NB!AC129+SM!AC173+JI!AC149+TU!AC203</f>
        <v>17805</v>
      </c>
      <c r="W30" s="330">
        <f>LB!AD462+FR!AD137+JN!AD190+TA!AD105+ŽB!AD80+ČL!AD307+NB!AD129+SM!AD173+JI!AD149+TU!AD203</f>
        <v>30650</v>
      </c>
      <c r="X30" s="330">
        <f>LB!AE462+FR!AE137+JN!AE190+TA!AE105+ŽB!AE80+ČL!AE307+NB!AE129+SM!AE173+JI!AE149+TU!AE203</f>
        <v>20001</v>
      </c>
      <c r="Y30" s="330">
        <f>LB!AF462+FR!AF137+JN!AF190+TA!AF105+ŽB!AF80+ČL!AF307+NB!AF129+SM!AF173+JI!AF149+TU!AF203</f>
        <v>50651</v>
      </c>
      <c r="Z30" s="330">
        <f>LB!AG462+FR!AG137+JN!AG190+TA!AG105+ŽB!AG80+ČL!AG307+NB!AG129+SM!AG173+JI!AG149+TU!AG203</f>
        <v>1259751</v>
      </c>
      <c r="AA30" s="331">
        <f>LB!AH462+FR!AH137+JN!AH190+TA!AH105+ŽB!AH80+ČL!AH307+NB!AH129+SM!AH173+JI!AH149+TU!AH203</f>
        <v>0</v>
      </c>
      <c r="AB30" s="331">
        <f>LB!AI462+FR!AI137+JN!AI190+TA!AI105+ŽB!AI80+ČL!AI307+NB!AI129+SM!AI173+JI!AI149+TU!AI203</f>
        <v>0</v>
      </c>
      <c r="AC30" s="331">
        <f>LB!AJ462+FR!AJ137+JN!AJ190+TA!AJ105+ŽB!AJ80+ČL!AJ307+NB!AJ129+SM!AJ173+JI!AJ149+TU!AJ203</f>
        <v>1.2</v>
      </c>
      <c r="AD30" s="331">
        <f>LB!AK462+FR!AK137+JN!AK190+TA!AK105+ŽB!AK80+ČL!AK307+NB!AK129+SM!AK173+JI!AK149+TU!AK203</f>
        <v>0.59999999999999987</v>
      </c>
      <c r="AE30" s="331">
        <f>LB!AL462+FR!AL137+JN!AL190+TA!AL105+ŽB!AL80+ČL!AL307+NB!AL129+SM!AL173+JI!AL149+TU!AL203</f>
        <v>0</v>
      </c>
      <c r="AF30" s="331">
        <f>LB!AM462+FR!AM137+JN!AM190+TA!AM105+ŽB!AM80+ČL!AM307+NB!AM129+SM!AM173+JI!AM149+TU!AM203</f>
        <v>0</v>
      </c>
      <c r="AG30" s="331">
        <f>LB!AN462+FR!AN137+JN!AN190+TA!AN105+ŽB!AN80+ČL!AN307+NB!AN129+SM!AN173+JI!AN149+TU!AN203</f>
        <v>0</v>
      </c>
      <c r="AH30" s="331">
        <f>LB!AO462+FR!AO137+JN!AO190+TA!AO105+ŽB!AO80+ČL!AO307+NB!AO129+SM!AO173+JI!AO149+TU!AO203</f>
        <v>1.7999999999999998</v>
      </c>
      <c r="AI30" s="331">
        <f>LB!AP462+FR!AP137+JN!AP190+TA!AP105+ŽB!AP80+ČL!AP307+NB!AP129+SM!AP173+JI!AP149+TU!AP203</f>
        <v>0</v>
      </c>
      <c r="AJ30" s="334">
        <f>LB!AQ462+FR!AQ137+JN!AQ190+TA!AQ105+ŽB!AQ80+ČL!AQ307+NB!AQ129+SM!AQ173+JI!AQ149+TU!AQ203</f>
        <v>1.7999999999999998</v>
      </c>
      <c r="AK30" s="329">
        <f>LB!AR462+FR!AR137+JN!AR190+TA!AR105+ŽB!AR80+ČL!AR307+NB!AR129+SM!AR173+JI!AR149+TU!AR203</f>
        <v>292799551</v>
      </c>
      <c r="AL30" s="330">
        <f>LB!AS462+FR!AS137+JN!AS190+TA!AS105+ŽB!AS80+ČL!AS307+NB!AS129+SM!AS173+JI!AS149+TU!AS203</f>
        <v>206543212</v>
      </c>
      <c r="AM30" s="330">
        <f>LB!AT462+FR!AT137+JN!AT190+TA!AT105+ŽB!AT80+ČL!AT307+NB!AT129+SM!AT173+JI!AT149+TU!AT203</f>
        <v>1857689</v>
      </c>
      <c r="AN30" s="330">
        <f>LB!AU462+FR!AU137+JN!AU190+TA!AU105+ŽB!AU80+ČL!AU307+NB!AU129+SM!AU173+JI!AU149+TU!AU203</f>
        <v>578235</v>
      </c>
      <c r="AO30" s="330">
        <f>LB!AV462+FR!AV137+JN!AV190+TA!AV105+ŽB!AV80+ČL!AV307+NB!AV129+SM!AV173+JI!AV149+TU!AV203</f>
        <v>71648153</v>
      </c>
      <c r="AP30" s="330">
        <f>LB!AW462+FR!AW137+JN!AW190+TA!AW105+ŽB!AW80+ČL!AW307+NB!AW129+SM!AW173+JI!AW149+TU!AW203</f>
        <v>4215576</v>
      </c>
      <c r="AQ30" s="330">
        <f>LB!AX462+FR!AX137+JN!AX190+TA!AX105+ŽB!AX80+ČL!AX307+NB!AX129+SM!AX173+JI!AX149+TU!AX203</f>
        <v>8534921</v>
      </c>
      <c r="AR30" s="331">
        <f>LB!AY462+FR!AY137+JN!AY190+TA!AY105+ŽB!AY80+ČL!AY307+NB!AY129+SM!AY173+JI!AY149+TU!AY203</f>
        <v>443.77030000000002</v>
      </c>
      <c r="AS30" s="331">
        <f>LB!AZ462+FR!AZ137+JN!AZ190+TA!AZ105+ŽB!AZ80+ČL!AZ307+NB!AZ129+SM!AZ173+JI!AZ149+TU!AZ203</f>
        <v>321.77019999999999</v>
      </c>
      <c r="AT30" s="332">
        <f>LB!BA462+FR!BA137+JN!BA190+TA!BA105+ŽB!BA80+ČL!BA307+NB!BA129+SM!BA173+JI!BA149+TU!BA203</f>
        <v>122.0001</v>
      </c>
    </row>
    <row r="31" spans="1:46" x14ac:dyDescent="0.2">
      <c r="A31" s="2">
        <v>3122</v>
      </c>
      <c r="B31" s="329">
        <f>LB!I463+FR!I138+JN!I191+TA!I106+ŽB!I81+ČL!I308+NB!I130+SM!I174+JI!I150+TU!I204</f>
        <v>7654533</v>
      </c>
      <c r="C31" s="330">
        <f>LB!J463+FR!J138+JN!J191+TA!J106+ŽB!J81+ČL!J308+NB!J130+SM!J174+JI!J150+TU!J204</f>
        <v>5460552</v>
      </c>
      <c r="D31" s="330">
        <f>LB!K463+FR!K138+JN!K191+TA!K106+ŽB!K81+ČL!K308+NB!K130+SM!K174+JI!K150+TU!K204</f>
        <v>77992</v>
      </c>
      <c r="E31" s="330">
        <f>LB!L463+FR!L138+JN!L191+TA!L106+ŽB!L81+ČL!L308+NB!L130+SM!L174+JI!L150+TU!L204</f>
        <v>4440</v>
      </c>
      <c r="F31" s="330">
        <f>LB!M463+FR!M138+JN!M191+TA!M106+ŽB!M81+ČL!M308+NB!M130+SM!M174+JI!M150+TU!M204</f>
        <v>1870528</v>
      </c>
      <c r="G31" s="330">
        <f>LB!N463+FR!N138+JN!N191+TA!N106+ŽB!N81+ČL!N308+NB!N130+SM!N174+JI!N150+TU!N204</f>
        <v>109211</v>
      </c>
      <c r="H31" s="330">
        <f>LB!O463+FR!O138+JN!O191+TA!O106+ŽB!O81+ČL!O308+NB!O130+SM!O174+JI!O150+TU!O204</f>
        <v>136250</v>
      </c>
      <c r="I31" s="331">
        <f>LB!P463+FR!P138+JN!P191+TA!P106+ŽB!P81+ČL!P308+NB!P130+SM!P174+JI!P150+TU!P204</f>
        <v>9.9675000000000011</v>
      </c>
      <c r="J31" s="331">
        <f>LB!Q463+FR!Q138+JN!Q191+TA!Q106+ŽB!Q81+ČL!Q308+NB!Q130+SM!Q174+JI!Q150+TU!Q204</f>
        <v>8.6447000000000003</v>
      </c>
      <c r="K31" s="332">
        <f>LB!R463+FR!R138+JN!R191+TA!R106+ŽB!R81+ČL!R308+NB!R130+SM!R174+JI!R150+TU!R204</f>
        <v>1.3228</v>
      </c>
      <c r="L31" s="333">
        <f>LB!S463+FR!S138+JN!S191+TA!S106+ŽB!S81+ČL!S308+NB!S130+SM!S174+JI!S150+TU!S204</f>
        <v>0</v>
      </c>
      <c r="M31" s="330">
        <f>LB!T463+FR!T138+JN!T191+TA!T106+ŽB!T81+ČL!T308+NB!T130+SM!T174+JI!T150+TU!T204</f>
        <v>0</v>
      </c>
      <c r="N31" s="330">
        <f>LB!U463+FR!U138+JN!U191+TA!U106+ŽB!U81+ČL!U308+NB!U130+SM!U174+JI!U150+TU!U204</f>
        <v>0</v>
      </c>
      <c r="O31" s="330">
        <f>LB!V463+FR!V138+JN!V191+TA!V106+ŽB!V81+ČL!V308+NB!V130+SM!V174+JI!V150+TU!V204</f>
        <v>0</v>
      </c>
      <c r="P31" s="330">
        <f>LB!W463+FR!W138+JN!W191+TA!W106+ŽB!W81+ČL!W308+NB!W130+SM!W174+JI!W150+TU!W204</f>
        <v>0</v>
      </c>
      <c r="Q31" s="330">
        <f>LB!X463+FR!X138+JN!X191+TA!X106+ŽB!X81+ČL!X308+NB!X130+SM!X174+JI!X150+TU!X204</f>
        <v>0</v>
      </c>
      <c r="R31" s="330">
        <f>LB!Y463+FR!Y138+JN!Y191+TA!Y106+ŽB!Y81+ČL!Y308+NB!Y130+SM!Y174+JI!Y150+TU!Y204</f>
        <v>0</v>
      </c>
      <c r="S31" s="330">
        <f>LB!Z463+FR!Z138+JN!Z191+TA!Z106+ŽB!Z81+ČL!Z308+NB!Z130+SM!Z174+JI!Z150+TU!Z204</f>
        <v>0</v>
      </c>
      <c r="T31" s="330">
        <f>LB!AA463+FR!AA138+JN!AA191+TA!AA106+ŽB!AA81+ČL!AA308+NB!AA130+SM!AA174+JI!AA150+TU!AA204</f>
        <v>0</v>
      </c>
      <c r="U31" s="330">
        <f>LB!AB463+FR!AB138+JN!AB191+TA!AB106+ŽB!AB81+ČL!AB308+NB!AB130+SM!AB174+JI!AB150+TU!AB204</f>
        <v>0</v>
      </c>
      <c r="V31" s="330">
        <f>LB!AC463+FR!AC138+JN!AC191+TA!AC106+ŽB!AC81+ČL!AC308+NB!AC130+SM!AC174+JI!AC150+TU!AC204</f>
        <v>0</v>
      </c>
      <c r="W31" s="330">
        <f>LB!AD463+FR!AD138+JN!AD191+TA!AD106+ŽB!AD81+ČL!AD308+NB!AD130+SM!AD174+JI!AD150+TU!AD204</f>
        <v>0</v>
      </c>
      <c r="X31" s="330">
        <f>LB!AE463+FR!AE138+JN!AE191+TA!AE106+ŽB!AE81+ČL!AE308+NB!AE130+SM!AE174+JI!AE150+TU!AE204</f>
        <v>0</v>
      </c>
      <c r="Y31" s="330">
        <f>LB!AF463+FR!AF138+JN!AF191+TA!AF106+ŽB!AF81+ČL!AF308+NB!AF130+SM!AF174+JI!AF150+TU!AF204</f>
        <v>0</v>
      </c>
      <c r="Z31" s="330">
        <f>LB!AG463+FR!AG138+JN!AG191+TA!AG106+ŽB!AG81+ČL!AG308+NB!AG130+SM!AG174+JI!AG150+TU!AG204</f>
        <v>0</v>
      </c>
      <c r="AA31" s="331">
        <f>LB!AH463+FR!AH138+JN!AH191+TA!AH106+ŽB!AH81+ČL!AH308+NB!AH130+SM!AH174+JI!AH150+TU!AH204</f>
        <v>0</v>
      </c>
      <c r="AB31" s="331">
        <f>LB!AI463+FR!AI138+JN!AI191+TA!AI106+ŽB!AI81+ČL!AI308+NB!AI130+SM!AI174+JI!AI150+TU!AI204</f>
        <v>0</v>
      </c>
      <c r="AC31" s="331">
        <f>LB!AJ463+FR!AJ138+JN!AJ191+TA!AJ106+ŽB!AJ81+ČL!AJ308+NB!AJ130+SM!AJ174+JI!AJ150+TU!AJ204</f>
        <v>0</v>
      </c>
      <c r="AD31" s="331">
        <f>LB!AK463+FR!AK138+JN!AK191+TA!AK106+ŽB!AK81+ČL!AK308+NB!AK130+SM!AK174+JI!AK150+TU!AK204</f>
        <v>0</v>
      </c>
      <c r="AE31" s="331">
        <f>LB!AL463+FR!AL138+JN!AL191+TA!AL106+ŽB!AL81+ČL!AL308+NB!AL130+SM!AL174+JI!AL150+TU!AL204</f>
        <v>0</v>
      </c>
      <c r="AF31" s="331">
        <f>LB!AM463+FR!AM138+JN!AM191+TA!AM106+ŽB!AM81+ČL!AM308+NB!AM130+SM!AM174+JI!AM150+TU!AM204</f>
        <v>0</v>
      </c>
      <c r="AG31" s="331">
        <f>LB!AN463+FR!AN138+JN!AN191+TA!AN106+ŽB!AN81+ČL!AN308+NB!AN130+SM!AN174+JI!AN150+TU!AN204</f>
        <v>0</v>
      </c>
      <c r="AH31" s="331">
        <f>LB!AO463+FR!AO138+JN!AO191+TA!AO106+ŽB!AO81+ČL!AO308+NB!AO130+SM!AO174+JI!AO150+TU!AO204</f>
        <v>0</v>
      </c>
      <c r="AI31" s="331">
        <f>LB!AP463+FR!AP138+JN!AP191+TA!AP106+ŽB!AP81+ČL!AP308+NB!AP130+SM!AP174+JI!AP150+TU!AP204</f>
        <v>0</v>
      </c>
      <c r="AJ31" s="334">
        <f>LB!AQ463+FR!AQ138+JN!AQ191+TA!AQ106+ŽB!AQ81+ČL!AQ308+NB!AQ130+SM!AQ174+JI!AQ150+TU!AQ204</f>
        <v>0</v>
      </c>
      <c r="AK31" s="329">
        <f>LB!AR463+FR!AR138+JN!AR191+TA!AR106+ŽB!AR81+ČL!AR308+NB!AR130+SM!AR174+JI!AR150+TU!AR204</f>
        <v>7654533</v>
      </c>
      <c r="AL31" s="330">
        <f>LB!AS463+FR!AS138+JN!AS191+TA!AS106+ŽB!AS81+ČL!AS308+NB!AS130+SM!AS174+JI!AS150+TU!AS204</f>
        <v>5460552</v>
      </c>
      <c r="AM31" s="330">
        <f>LB!AT463+FR!AT138+JN!AT191+TA!AT106+ŽB!AT81+ČL!AT308+NB!AT130+SM!AT174+JI!AT150+TU!AT204</f>
        <v>77992</v>
      </c>
      <c r="AN31" s="330">
        <f>LB!AU463+FR!AU138+JN!AU191+TA!AU106+ŽB!AU81+ČL!AU308+NB!AU130+SM!AU174+JI!AU150+TU!AU204</f>
        <v>4440</v>
      </c>
      <c r="AO31" s="330">
        <f>LB!AV463+FR!AV138+JN!AV191+TA!AV106+ŽB!AV81+ČL!AV308+NB!AV130+SM!AV174+JI!AV150+TU!AV204</f>
        <v>1870528</v>
      </c>
      <c r="AP31" s="330">
        <f>LB!AW463+FR!AW138+JN!AW191+TA!AW106+ŽB!AW81+ČL!AW308+NB!AW130+SM!AW174+JI!AW150+TU!AW204</f>
        <v>109211</v>
      </c>
      <c r="AQ31" s="330">
        <f>LB!AX463+FR!AX138+JN!AX191+TA!AX106+ŽB!AX81+ČL!AX308+NB!AX130+SM!AX174+JI!AX150+TU!AX204</f>
        <v>136250</v>
      </c>
      <c r="AR31" s="331">
        <f>LB!AY463+FR!AY138+JN!AY191+TA!AY106+ŽB!AY81+ČL!AY308+NB!AY130+SM!AY174+JI!AY150+TU!AY204</f>
        <v>9.9675000000000011</v>
      </c>
      <c r="AS31" s="331">
        <f>LB!AZ463+FR!AZ138+JN!AZ191+TA!AZ106+ŽB!AZ81+ČL!AZ308+NB!AZ130+SM!AZ174+JI!AZ150+TU!AZ204</f>
        <v>8.6447000000000003</v>
      </c>
      <c r="AT31" s="332">
        <f>LB!BA463+FR!BA138+JN!BA191+TA!BA106+ŽB!BA81+ČL!BA308+NB!BA130+SM!BA174+JI!BA150+TU!BA204</f>
        <v>1.3228</v>
      </c>
    </row>
    <row r="32" spans="1:46" x14ac:dyDescent="0.2">
      <c r="A32" s="2">
        <v>3124</v>
      </c>
      <c r="B32" s="329">
        <f>LB!I464+FR!I139+JN!I192+TA!I107+ŽB!I82+ČL!I309+NB!I131+SM!I175+JI!I151+TU!I205</f>
        <v>3501658</v>
      </c>
      <c r="C32" s="330">
        <f>LB!J464+FR!J139+JN!J192+TA!J107+ŽB!J82+ČL!J309+NB!J131+SM!J175+JI!J151+TU!J205</f>
        <v>2556417</v>
      </c>
      <c r="D32" s="330">
        <f>LB!K464+FR!K139+JN!K192+TA!K107+ŽB!K82+ČL!K309+NB!K131+SM!K175+JI!K151+TU!K205</f>
        <v>444</v>
      </c>
      <c r="E32" s="330">
        <f>LB!L464+FR!L139+JN!L192+TA!L107+ŽB!L82+ČL!L309+NB!L131+SM!L175+JI!L151+TU!L205</f>
        <v>444</v>
      </c>
      <c r="F32" s="330">
        <f>LB!M464+FR!M139+JN!M192+TA!M107+ŽB!M82+ČL!M309+NB!M131+SM!M175+JI!M151+TU!M205</f>
        <v>864069</v>
      </c>
      <c r="G32" s="330">
        <f>LB!N464+FR!N139+JN!N192+TA!N107+ŽB!N82+ČL!N309+NB!N131+SM!N175+JI!N151+TU!N205</f>
        <v>51128</v>
      </c>
      <c r="H32" s="330">
        <f>LB!O464+FR!O139+JN!O192+TA!O107+ŽB!O82+ČL!O309+NB!O131+SM!O175+JI!O151+TU!O205</f>
        <v>29600</v>
      </c>
      <c r="I32" s="331">
        <f>LB!P464+FR!P139+JN!P192+TA!P107+ŽB!P82+ČL!P309+NB!P131+SM!P175+JI!P151+TU!P205</f>
        <v>5.2629000000000001</v>
      </c>
      <c r="J32" s="331">
        <f>LB!Q464+FR!Q139+JN!Q192+TA!Q107+ŽB!Q82+ČL!Q309+NB!Q131+SM!Q175+JI!Q151+TU!Q205</f>
        <v>4.4999000000000002</v>
      </c>
      <c r="K32" s="332">
        <f>LB!R464+FR!R139+JN!R192+TA!R107+ŽB!R82+ČL!R309+NB!R131+SM!R175+JI!R151+TU!R205</f>
        <v>0.76300000000000001</v>
      </c>
      <c r="L32" s="333">
        <f>LB!S464+FR!S139+JN!S192+TA!S107+ŽB!S82+ČL!S309+NB!S131+SM!S175+JI!S151+TU!S205</f>
        <v>0</v>
      </c>
      <c r="M32" s="330">
        <f>LB!T464+FR!T139+JN!T192+TA!T107+ŽB!T82+ČL!T309+NB!T131+SM!T175+JI!T151+TU!T205</f>
        <v>0</v>
      </c>
      <c r="N32" s="330">
        <f>LB!U464+FR!U139+JN!U192+TA!U107+ŽB!U82+ČL!U309+NB!U131+SM!U175+JI!U151+TU!U205</f>
        <v>110658</v>
      </c>
      <c r="O32" s="330">
        <f>LB!V464+FR!V139+JN!V192+TA!V107+ŽB!V82+ČL!V309+NB!V131+SM!V175+JI!V151+TU!V205</f>
        <v>0</v>
      </c>
      <c r="P32" s="330">
        <f>LB!W464+FR!W139+JN!W192+TA!W107+ŽB!W82+ČL!W309+NB!W131+SM!W175+JI!W151+TU!W205</f>
        <v>110658</v>
      </c>
      <c r="Q32" s="330">
        <f>LB!X464+FR!X139+JN!X192+TA!X107+ŽB!X82+ČL!X309+NB!X131+SM!X175+JI!X151+TU!X205</f>
        <v>0</v>
      </c>
      <c r="R32" s="330">
        <f>LB!Y464+FR!Y139+JN!Y192+TA!Y107+ŽB!Y82+ČL!Y309+NB!Y131+SM!Y175+JI!Y151+TU!Y205</f>
        <v>0</v>
      </c>
      <c r="S32" s="330">
        <f>LB!Z464+FR!Z139+JN!Z192+TA!Z107+ŽB!Z82+ČL!Z309+NB!Z131+SM!Z175+JI!Z151+TU!Z205</f>
        <v>0</v>
      </c>
      <c r="T32" s="330">
        <f>LB!AA464+FR!AA139+JN!AA192+TA!AA107+ŽB!AA82+ČL!AA309+NB!AA131+SM!AA175+JI!AA151+TU!AA205</f>
        <v>110658</v>
      </c>
      <c r="U32" s="330">
        <f>LB!AB464+FR!AB139+JN!AB192+TA!AB107+ŽB!AB82+ČL!AB309+NB!AB131+SM!AB175+JI!AB151+TU!AB205</f>
        <v>37402</v>
      </c>
      <c r="V32" s="330">
        <f>LB!AC464+FR!AC139+JN!AC192+TA!AC107+ŽB!AC82+ČL!AC309+NB!AC131+SM!AC175+JI!AC151+TU!AC205</f>
        <v>2213</v>
      </c>
      <c r="W32" s="330">
        <f>LB!AD464+FR!AD139+JN!AD192+TA!AD107+ŽB!AD82+ČL!AD309+NB!AD131+SM!AD175+JI!AD151+TU!AD205</f>
        <v>0</v>
      </c>
      <c r="X32" s="330">
        <f>LB!AE464+FR!AE139+JN!AE192+TA!AE107+ŽB!AE82+ČL!AE309+NB!AE131+SM!AE175+JI!AE151+TU!AE205</f>
        <v>0</v>
      </c>
      <c r="Y32" s="330">
        <f>LB!AF464+FR!AF139+JN!AF192+TA!AF107+ŽB!AF82+ČL!AF309+NB!AF131+SM!AF175+JI!AF151+TU!AF205</f>
        <v>0</v>
      </c>
      <c r="Z32" s="330">
        <f>LB!AG464+FR!AG139+JN!AG192+TA!AG107+ŽB!AG82+ČL!AG309+NB!AG131+SM!AG175+JI!AG151+TU!AG205</f>
        <v>150273</v>
      </c>
      <c r="AA32" s="331">
        <f>LB!AH464+FR!AH139+JN!AH192+TA!AH107+ŽB!AH82+ČL!AH309+NB!AH131+SM!AH175+JI!AH151+TU!AH205</f>
        <v>0</v>
      </c>
      <c r="AB32" s="331">
        <f>LB!AI464+FR!AI139+JN!AI192+TA!AI107+ŽB!AI82+ČL!AI309+NB!AI131+SM!AI175+JI!AI151+TU!AI205</f>
        <v>0</v>
      </c>
      <c r="AC32" s="331">
        <f>LB!AJ464+FR!AJ139+JN!AJ192+TA!AJ107+ŽB!AJ82+ČL!AJ309+NB!AJ131+SM!AJ175+JI!AJ151+TU!AJ205</f>
        <v>0</v>
      </c>
      <c r="AD32" s="331">
        <f>LB!AK464+FR!AK139+JN!AK192+TA!AK107+ŽB!AK82+ČL!AK309+NB!AK131+SM!AK175+JI!AK151+TU!AK205</f>
        <v>0.22000000000000003</v>
      </c>
      <c r="AE32" s="331">
        <f>LB!AL464+FR!AL139+JN!AL192+TA!AL107+ŽB!AL82+ČL!AL309+NB!AL131+SM!AL175+JI!AL151+TU!AL205</f>
        <v>0</v>
      </c>
      <c r="AF32" s="331">
        <f>LB!AM464+FR!AM139+JN!AM192+TA!AM107+ŽB!AM82+ČL!AM309+NB!AM131+SM!AM175+JI!AM151+TU!AM205</f>
        <v>0</v>
      </c>
      <c r="AG32" s="331">
        <f>LB!AN464+FR!AN139+JN!AN192+TA!AN107+ŽB!AN82+ČL!AN309+NB!AN131+SM!AN175+JI!AN151+TU!AN205</f>
        <v>0</v>
      </c>
      <c r="AH32" s="331">
        <f>LB!AO464+FR!AO139+JN!AO192+TA!AO107+ŽB!AO82+ČL!AO309+NB!AO131+SM!AO175+JI!AO151+TU!AO205</f>
        <v>0.22000000000000003</v>
      </c>
      <c r="AI32" s="331">
        <f>LB!AP464+FR!AP139+JN!AP192+TA!AP107+ŽB!AP82+ČL!AP309+NB!AP131+SM!AP175+JI!AP151+TU!AP205</f>
        <v>0</v>
      </c>
      <c r="AJ32" s="334">
        <f>LB!AQ464+FR!AQ139+JN!AQ192+TA!AQ107+ŽB!AQ82+ČL!AQ309+NB!AQ131+SM!AQ175+JI!AQ151+TU!AQ205</f>
        <v>0.22000000000000003</v>
      </c>
      <c r="AK32" s="329">
        <f>LB!AR464+FR!AR139+JN!AR192+TA!AR107+ŽB!AR82+ČL!AR309+NB!AR131+SM!AR175+JI!AR151+TU!AR205</f>
        <v>3651931</v>
      </c>
      <c r="AL32" s="330">
        <f>LB!AS464+FR!AS139+JN!AS192+TA!AS107+ŽB!AS82+ČL!AS309+NB!AS131+SM!AS175+JI!AS151+TU!AS205</f>
        <v>2667075</v>
      </c>
      <c r="AM32" s="330">
        <f>LB!AT464+FR!AT139+JN!AT192+TA!AT107+ŽB!AT82+ČL!AT309+NB!AT131+SM!AT175+JI!AT151+TU!AT205</f>
        <v>444</v>
      </c>
      <c r="AN32" s="330">
        <f>LB!AU464+FR!AU139+JN!AU192+TA!AU107+ŽB!AU82+ČL!AU309+NB!AU131+SM!AU175+JI!AU151+TU!AU205</f>
        <v>444</v>
      </c>
      <c r="AO32" s="330">
        <f>LB!AV464+FR!AV139+JN!AV192+TA!AV107+ŽB!AV82+ČL!AV309+NB!AV131+SM!AV175+JI!AV151+TU!AV205</f>
        <v>901471</v>
      </c>
      <c r="AP32" s="330">
        <f>LB!AW464+FR!AW139+JN!AW192+TA!AW107+ŽB!AW82+ČL!AW309+NB!AW131+SM!AW175+JI!AW151+TU!AW205</f>
        <v>53341</v>
      </c>
      <c r="AQ32" s="330">
        <f>LB!AX464+FR!AX139+JN!AX192+TA!AX107+ŽB!AX82+ČL!AX309+NB!AX131+SM!AX175+JI!AX151+TU!AX205</f>
        <v>29600</v>
      </c>
      <c r="AR32" s="331">
        <f>LB!AY464+FR!AY139+JN!AY192+TA!AY107+ŽB!AY82+ČL!AY309+NB!AY131+SM!AY175+JI!AY151+TU!AY205</f>
        <v>5.4828999999999999</v>
      </c>
      <c r="AS32" s="331">
        <f>LB!AZ464+FR!AZ139+JN!AZ192+TA!AZ107+ŽB!AZ82+ČL!AZ309+NB!AZ131+SM!AZ175+JI!AZ151+TU!AZ205</f>
        <v>4.7199</v>
      </c>
      <c r="AT32" s="332">
        <f>LB!BA464+FR!BA139+JN!BA192+TA!BA107+ŽB!BA82+ČL!BA309+NB!BA131+SM!BA175+JI!BA151+TU!BA205</f>
        <v>0.76300000000000001</v>
      </c>
    </row>
    <row r="33" spans="1:46" x14ac:dyDescent="0.2">
      <c r="A33" s="2">
        <v>3141</v>
      </c>
      <c r="B33" s="329">
        <f>LB!I465+FR!I140+JN!I193+TA!I108+ŽB!I83+ČL!I310+NB!I132+SM!I176+JI!I152+TU!I206</f>
        <v>375946271</v>
      </c>
      <c r="C33" s="330">
        <f>LB!J465+FR!J140+JN!J193+TA!J108+ŽB!J83+ČL!J310+NB!J132+SM!J176+JI!J152+TU!J206</f>
        <v>273144936</v>
      </c>
      <c r="D33" s="330">
        <f>LB!K465+FR!K140+JN!K193+TA!K108+ŽB!K83+ČL!K310+NB!K132+SM!K176+JI!K152+TU!K206</f>
        <v>1719565</v>
      </c>
      <c r="E33" s="330">
        <f>LB!L465+FR!L140+JN!L193+TA!L108+ŽB!L83+ČL!L310+NB!L132+SM!L176+JI!L152+TU!L206</f>
        <v>0</v>
      </c>
      <c r="F33" s="330">
        <f>LB!M465+FR!M140+JN!M193+TA!M108+ŽB!M83+ČL!M310+NB!M132+SM!M176+JI!M152+TU!M206</f>
        <v>92914813</v>
      </c>
      <c r="G33" s="330">
        <f>LB!N465+FR!N140+JN!N193+TA!N108+ŽB!N83+ČL!N310+NB!N132+SM!N176+JI!N152+TU!N206</f>
        <v>5462901</v>
      </c>
      <c r="H33" s="330">
        <f>LB!O465+FR!O140+JN!O193+TA!O108+ŽB!O83+ČL!O310+NB!O132+SM!O176+JI!O152+TU!O206</f>
        <v>2704056</v>
      </c>
      <c r="I33" s="331">
        <f>LB!P465+FR!P140+JN!P193+TA!P108+ŽB!P83+ČL!P310+NB!P132+SM!P176+JI!P152+TU!P206</f>
        <v>931.6400000000001</v>
      </c>
      <c r="J33" s="331">
        <f>LB!Q465+FR!Q140+JN!Q193+TA!Q108+ŽB!Q83+ČL!Q310+NB!Q132+SM!Q176+JI!Q152+TU!Q206</f>
        <v>0</v>
      </c>
      <c r="K33" s="332">
        <f>LB!R465+FR!R140+JN!R193+TA!R108+ŽB!R83+ČL!R310+NB!R132+SM!R176+JI!R152+TU!R206</f>
        <v>931.6400000000001</v>
      </c>
      <c r="L33" s="333">
        <f>LB!S465+FR!S140+JN!S193+TA!S108+ŽB!S83+ČL!S310+NB!S132+SM!S176+JI!S152+TU!S206</f>
        <v>0</v>
      </c>
      <c r="M33" s="330">
        <f>LB!T465+FR!T140+JN!T193+TA!T108+ŽB!T83+ČL!T310+NB!T132+SM!T176+JI!T152+TU!T206</f>
        <v>0</v>
      </c>
      <c r="N33" s="794">
        <f>LB!U465+FR!U140+JN!U193+TA!U108+ŽB!U83+ČL!U310+NB!U132+SM!U176+JI!U152+TU!U206</f>
        <v>-57863</v>
      </c>
      <c r="O33" s="330">
        <f>LB!V465+FR!V140+JN!V193+TA!V108+ŽB!V83+ČL!V310+NB!V132+SM!V176+JI!V152+TU!V206</f>
        <v>0</v>
      </c>
      <c r="P33" s="330">
        <f>LB!W465+FR!W140+JN!W193+TA!W108+ŽB!W83+ČL!W310+NB!W132+SM!W176+JI!W152+TU!W206</f>
        <v>-57863</v>
      </c>
      <c r="Q33" s="330">
        <f>LB!X465+FR!X140+JN!X193+TA!X108+ŽB!X83+ČL!X310+NB!X132+SM!X176+JI!X152+TU!X206</f>
        <v>0</v>
      </c>
      <c r="R33" s="330">
        <f>LB!Y465+FR!Y140+JN!Y193+TA!Y108+ŽB!Y83+ČL!Y310+NB!Y132+SM!Y176+JI!Y152+TU!Y206</f>
        <v>0</v>
      </c>
      <c r="S33" s="330">
        <f>LB!Z465+FR!Z140+JN!Z193+TA!Z108+ŽB!Z83+ČL!Z310+NB!Z132+SM!Z176+JI!Z152+TU!Z206</f>
        <v>0</v>
      </c>
      <c r="T33" s="330">
        <f>LB!AA465+FR!AA140+JN!AA193+TA!AA108+ŽB!AA83+ČL!AA310+NB!AA132+SM!AA176+JI!AA152+TU!AA206</f>
        <v>-57863</v>
      </c>
      <c r="U33" s="330">
        <f>LB!AB465+FR!AB140+JN!AB193+TA!AB108+ŽB!AB83+ČL!AB310+NB!AB132+SM!AB176+JI!AB152+TU!AB206</f>
        <v>-19554</v>
      </c>
      <c r="V33" s="330">
        <f>LB!AC465+FR!AC140+JN!AC193+TA!AC108+ŽB!AC83+ČL!AC310+NB!AC132+SM!AC176+JI!AC152+TU!AC206</f>
        <v>-1160</v>
      </c>
      <c r="W33" s="330">
        <f>LB!AD465+FR!AD140+JN!AD193+TA!AD108+ŽB!AD83+ČL!AD310+NB!AD132+SM!AD176+JI!AD152+TU!AD206</f>
        <v>0</v>
      </c>
      <c r="X33" s="330">
        <f>LB!AE465+FR!AE140+JN!AE193+TA!AE108+ŽB!AE83+ČL!AE310+NB!AE132+SM!AE176+JI!AE152+TU!AE206</f>
        <v>0</v>
      </c>
      <c r="Y33" s="330">
        <f>LB!AF465+FR!AF140+JN!AF193+TA!AF108+ŽB!AF83+ČL!AF310+NB!AF132+SM!AF176+JI!AF152+TU!AF206</f>
        <v>0</v>
      </c>
      <c r="Z33" s="330">
        <f>LB!AG465+FR!AG140+JN!AG193+TA!AG108+ŽB!AG83+ČL!AG310+NB!AG132+SM!AG176+JI!AG152+TU!AG206</f>
        <v>-78577</v>
      </c>
      <c r="AA33" s="331">
        <f>LB!AH465+FR!AH140+JN!AH193+TA!AH108+ŽB!AH83+ČL!AH310+NB!AH132+SM!AH176+JI!AH152+TU!AH206</f>
        <v>0</v>
      </c>
      <c r="AB33" s="331">
        <f>LB!AI465+FR!AI140+JN!AI193+TA!AI108+ŽB!AI83+ČL!AI310+NB!AI132+SM!AI176+JI!AI152+TU!AI206</f>
        <v>0</v>
      </c>
      <c r="AC33" s="331">
        <f>LB!AJ465+FR!AJ140+JN!AJ193+TA!AJ108+ŽB!AJ83+ČL!AJ310+NB!AJ132+SM!AJ176+JI!AJ152+TU!AJ206</f>
        <v>0</v>
      </c>
      <c r="AD33" s="331">
        <f>LB!AK465+FR!AK140+JN!AK193+TA!AK108+ŽB!AK83+ČL!AK310+NB!AK132+SM!AK176+JI!AK152+TU!AK206</f>
        <v>0</v>
      </c>
      <c r="AE33" s="793">
        <f>LB!AL465+FR!AL140+JN!AL193+TA!AL108+ŽB!AL83+ČL!AL310+NB!AL132+SM!AL176+JI!AL152+TU!AL206</f>
        <v>-0.20999999999999985</v>
      </c>
      <c r="AF33" s="331">
        <f>LB!AM465+FR!AM140+JN!AM193+TA!AM108+ŽB!AM83+ČL!AM310+NB!AM132+SM!AM176+JI!AM152+TU!AM206</f>
        <v>0</v>
      </c>
      <c r="AG33" s="331">
        <f>LB!AN465+FR!AN140+JN!AN193+TA!AN108+ŽB!AN83+ČL!AN310+NB!AN132+SM!AN176+JI!AN152+TU!AN206</f>
        <v>0</v>
      </c>
      <c r="AH33" s="331">
        <f>LB!AO465+FR!AO140+JN!AO193+TA!AO108+ŽB!AO83+ČL!AO310+NB!AO132+SM!AO176+JI!AO152+TU!AO206</f>
        <v>0</v>
      </c>
      <c r="AI33" s="331">
        <f>LB!AP465+FR!AP140+JN!AP193+TA!AP108+ŽB!AP83+ČL!AP310+NB!AP132+SM!AP176+JI!AP152+TU!AP206</f>
        <v>-0.20999999999999985</v>
      </c>
      <c r="AJ33" s="334">
        <f>LB!AQ465+FR!AQ140+JN!AQ193+TA!AQ108+ŽB!AQ83+ČL!AQ310+NB!AQ132+SM!AQ176+JI!AQ152+TU!AQ206</f>
        <v>-0.20999999999999985</v>
      </c>
      <c r="AK33" s="329">
        <f>LB!AR465+FR!AR140+JN!AR193+TA!AR108+ŽB!AR83+ČL!AR310+NB!AR132+SM!AR176+JI!AR152+TU!AR206</f>
        <v>375867694</v>
      </c>
      <c r="AL33" s="330">
        <f>LB!AS465+FR!AS140+JN!AS193+TA!AS108+ŽB!AS83+ČL!AS310+NB!AS132+SM!AS176+JI!AS152+TU!AS206</f>
        <v>273087073</v>
      </c>
      <c r="AM33" s="330">
        <f>LB!AT465+FR!AT140+JN!AT193+TA!AT108+ŽB!AT83+ČL!AT310+NB!AT132+SM!AT176+JI!AT152+TU!AT206</f>
        <v>1719565</v>
      </c>
      <c r="AN33" s="330">
        <f>LB!AU465+FR!AU140+JN!AU193+TA!AU108+ŽB!AU83+ČL!AU310+NB!AU132+SM!AU176+JI!AU152+TU!AU206</f>
        <v>0</v>
      </c>
      <c r="AO33" s="330">
        <f>LB!AV465+FR!AV140+JN!AV193+TA!AV108+ŽB!AV83+ČL!AV310+NB!AV132+SM!AV176+JI!AV152+TU!AV206</f>
        <v>92895259</v>
      </c>
      <c r="AP33" s="330">
        <f>LB!AW465+FR!AW140+JN!AW193+TA!AW108+ŽB!AW83+ČL!AW310+NB!AW132+SM!AW176+JI!AW152+TU!AW206</f>
        <v>5461741</v>
      </c>
      <c r="AQ33" s="330">
        <f>LB!AX465+FR!AX140+JN!AX193+TA!AX108+ŽB!AX83+ČL!AX310+NB!AX132+SM!AX176+JI!AX152+TU!AX206</f>
        <v>2704056</v>
      </c>
      <c r="AR33" s="331">
        <f>LB!AY465+FR!AY140+JN!AY193+TA!AY108+ŽB!AY83+ČL!AY310+NB!AY132+SM!AY176+JI!AY152+TU!AY206</f>
        <v>931.43</v>
      </c>
      <c r="AS33" s="331">
        <f>LB!AZ465+FR!AZ140+JN!AZ193+TA!AZ108+ŽB!AZ83+ČL!AZ310+NB!AZ132+SM!AZ176+JI!AZ152+TU!AZ206</f>
        <v>0</v>
      </c>
      <c r="AT33" s="332">
        <f>LB!BA465+FR!BA140+JN!BA193+TA!BA108+ŽB!BA83+ČL!BA310+NB!BA132+SM!BA176+JI!BA152+TU!BA206</f>
        <v>931.43</v>
      </c>
    </row>
    <row r="34" spans="1:46" x14ac:dyDescent="0.2">
      <c r="A34" s="2">
        <v>3143</v>
      </c>
      <c r="B34" s="329">
        <f>LB!I466+FR!I141+JN!I194+TA!I109+ŽB!I84+ČL!I311+NB!I133+SM!I177+JI!I153+TU!I207</f>
        <v>271212556</v>
      </c>
      <c r="C34" s="330">
        <f>LB!J466+FR!J141+JN!J194+TA!J109+ŽB!J84+ČL!J311+NB!J133+SM!J177+JI!J153+TU!J207</f>
        <v>199039621</v>
      </c>
      <c r="D34" s="330">
        <f>LB!K466+FR!K141+JN!K194+TA!K109+ŽB!K84+ČL!K311+NB!K133+SM!K177+JI!K153+TU!K207</f>
        <v>885680</v>
      </c>
      <c r="E34" s="330">
        <f>LB!L466+FR!L141+JN!L194+TA!L109+ŽB!L84+ČL!L311+NB!L133+SM!L177+JI!L153+TU!L207</f>
        <v>0</v>
      </c>
      <c r="F34" s="330">
        <f>LB!M466+FR!M141+JN!M194+TA!M109+ŽB!M84+ČL!M311+NB!M133+SM!M177+JI!M153+TU!M207</f>
        <v>66956140</v>
      </c>
      <c r="G34" s="330">
        <f>LB!N466+FR!N141+JN!N194+TA!N109+ŽB!N84+ČL!N311+NB!N133+SM!N177+JI!N153+TU!N207</f>
        <v>3944205</v>
      </c>
      <c r="H34" s="330">
        <f>LB!O466+FR!O141+JN!O194+TA!O109+ŽB!O84+ČL!O311+NB!O133+SM!O177+JI!O153+TU!O207</f>
        <v>386910</v>
      </c>
      <c r="I34" s="331">
        <f>LB!P466+FR!P141+JN!P194+TA!P109+ŽB!P84+ČL!P311+NB!P133+SM!P177+JI!P153+TU!P207</f>
        <v>448.00670000000002</v>
      </c>
      <c r="J34" s="331">
        <f>LB!Q466+FR!Q141+JN!Q194+TA!Q109+ŽB!Q84+ČL!Q311+NB!Q133+SM!Q177+JI!Q153+TU!Q207</f>
        <v>421.20670000000001</v>
      </c>
      <c r="K34" s="332">
        <f>LB!R466+FR!R141+JN!R194+TA!R109+ŽB!R84+ČL!R311+NB!R133+SM!R177+JI!R153+TU!R207</f>
        <v>26.8</v>
      </c>
      <c r="L34" s="333">
        <f>LB!S466+FR!S141+JN!S194+TA!S109+ŽB!S84+ČL!S311+NB!S133+SM!S177+JI!S153+TU!S207</f>
        <v>0</v>
      </c>
      <c r="M34" s="330">
        <f>LB!T466+FR!T141+JN!T194+TA!T109+ŽB!T84+ČL!T311+NB!T133+SM!T177+JI!T153+TU!T207</f>
        <v>0</v>
      </c>
      <c r="N34" s="330">
        <f>LB!U466+FR!U141+JN!U194+TA!U109+ŽB!U84+ČL!U311+NB!U133+SM!U177+JI!U153+TU!U207</f>
        <v>386896</v>
      </c>
      <c r="O34" s="330">
        <f>LB!V466+FR!V141+JN!V194+TA!V109+ŽB!V84+ČL!V311+NB!V133+SM!V177+JI!V153+TU!V207</f>
        <v>0</v>
      </c>
      <c r="P34" s="330">
        <f>LB!W466+FR!W141+JN!W194+TA!W109+ŽB!W84+ČL!W311+NB!W133+SM!W177+JI!W153+TU!W207</f>
        <v>386896</v>
      </c>
      <c r="Q34" s="330">
        <f>LB!X466+FR!X141+JN!X194+TA!X109+ŽB!X84+ČL!X311+NB!X133+SM!X177+JI!X153+TU!X207</f>
        <v>0</v>
      </c>
      <c r="R34" s="330">
        <f>LB!Y466+FR!Y141+JN!Y194+TA!Y109+ŽB!Y84+ČL!Y311+NB!Y133+SM!Y177+JI!Y153+TU!Y207</f>
        <v>0</v>
      </c>
      <c r="S34" s="330">
        <f>LB!Z466+FR!Z141+JN!Z194+TA!Z109+ŽB!Z84+ČL!Z311+NB!Z133+SM!Z177+JI!Z153+TU!Z207</f>
        <v>0</v>
      </c>
      <c r="T34" s="330">
        <f>LB!AA466+FR!AA141+JN!AA194+TA!AA109+ŽB!AA84+ČL!AA311+NB!AA133+SM!AA177+JI!AA153+TU!AA207</f>
        <v>386896</v>
      </c>
      <c r="U34" s="330">
        <f>LB!AB466+FR!AB141+JN!AB194+TA!AB109+ŽB!AB84+ČL!AB311+NB!AB133+SM!AB177+JI!AB153+TU!AB207</f>
        <v>130771</v>
      </c>
      <c r="V34" s="330">
        <f>LB!AC466+FR!AC141+JN!AC194+TA!AC109+ŽB!AC84+ČL!AC311+NB!AC133+SM!AC177+JI!AC153+TU!AC207</f>
        <v>7739</v>
      </c>
      <c r="W34" s="330">
        <f>LB!AD466+FR!AD141+JN!AD194+TA!AD109+ŽB!AD84+ČL!AD311+NB!AD133+SM!AD177+JI!AD153+TU!AD207</f>
        <v>0</v>
      </c>
      <c r="X34" s="330">
        <f>LB!AE466+FR!AE141+JN!AE194+TA!AE109+ŽB!AE84+ČL!AE311+NB!AE133+SM!AE177+JI!AE153+TU!AE207</f>
        <v>0</v>
      </c>
      <c r="Y34" s="330">
        <f>LB!AF466+FR!AF141+JN!AF194+TA!AF109+ŽB!AF84+ČL!AF311+NB!AF133+SM!AF177+JI!AF153+TU!AF207</f>
        <v>0</v>
      </c>
      <c r="Z34" s="330">
        <f>LB!AG466+FR!AG141+JN!AG194+TA!AG109+ŽB!AG84+ČL!AG311+NB!AG133+SM!AG177+JI!AG153+TU!AG207</f>
        <v>525406</v>
      </c>
      <c r="AA34" s="331">
        <f>LB!AH466+FR!AH141+JN!AH194+TA!AH109+ŽB!AH84+ČL!AH311+NB!AH133+SM!AH177+JI!AH153+TU!AH207</f>
        <v>0</v>
      </c>
      <c r="AB34" s="331">
        <f>LB!AI466+FR!AI141+JN!AI194+TA!AI109+ŽB!AI84+ČL!AI311+NB!AI133+SM!AI177+JI!AI153+TU!AI207</f>
        <v>0</v>
      </c>
      <c r="AC34" s="331">
        <f>LB!AJ466+FR!AJ141+JN!AJ194+TA!AJ109+ŽB!AJ84+ČL!AJ311+NB!AJ133+SM!AJ177+JI!AJ153+TU!AJ207</f>
        <v>0</v>
      </c>
      <c r="AD34" s="331">
        <f>LB!AK466+FR!AK141+JN!AK194+TA!AK109+ŽB!AK84+ČL!AK311+NB!AK133+SM!AK177+JI!AK153+TU!AK207</f>
        <v>0.90999999999999981</v>
      </c>
      <c r="AE34" s="331">
        <f>LB!AL466+FR!AL141+JN!AL194+TA!AL109+ŽB!AL84+ČL!AL311+NB!AL133+SM!AL177+JI!AL153+TU!AL207</f>
        <v>0</v>
      </c>
      <c r="AF34" s="331">
        <f>LB!AM466+FR!AM141+JN!AM194+TA!AM109+ŽB!AM84+ČL!AM311+NB!AM133+SM!AM177+JI!AM153+TU!AM207</f>
        <v>0</v>
      </c>
      <c r="AG34" s="331">
        <f>LB!AN466+FR!AN141+JN!AN194+TA!AN109+ŽB!AN84+ČL!AN311+NB!AN133+SM!AN177+JI!AN153+TU!AN207</f>
        <v>0</v>
      </c>
      <c r="AH34" s="331">
        <f>LB!AO466+FR!AO141+JN!AO194+TA!AO109+ŽB!AO84+ČL!AO311+NB!AO133+SM!AO177+JI!AO153+TU!AO207</f>
        <v>0.90999999999999981</v>
      </c>
      <c r="AI34" s="331">
        <f>LB!AP466+FR!AP141+JN!AP194+TA!AP109+ŽB!AP84+ČL!AP311+NB!AP133+SM!AP177+JI!AP153+TU!AP207</f>
        <v>0</v>
      </c>
      <c r="AJ34" s="334">
        <f>LB!AQ466+FR!AQ141+JN!AQ194+TA!AQ109+ŽB!AQ84+ČL!AQ311+NB!AQ133+SM!AQ177+JI!AQ153+TU!AQ207</f>
        <v>0.90999999999999981</v>
      </c>
      <c r="AK34" s="329">
        <f>LB!AR466+FR!AR141+JN!AR194+TA!AR109+ŽB!AR84+ČL!AR311+NB!AR133+SM!AR177+JI!AR153+TU!AR207</f>
        <v>271737962</v>
      </c>
      <c r="AL34" s="330">
        <f>LB!AS466+FR!AS141+JN!AS194+TA!AS109+ŽB!AS84+ČL!AS311+NB!AS133+SM!AS177+JI!AS153+TU!AS207</f>
        <v>199426517</v>
      </c>
      <c r="AM34" s="330">
        <f>LB!AT466+FR!AT141+JN!AT194+TA!AT109+ŽB!AT84+ČL!AT311+NB!AT133+SM!AT177+JI!AT153+TU!AT207</f>
        <v>885680</v>
      </c>
      <c r="AN34" s="330">
        <f>LB!AU466+FR!AU141+JN!AU194+TA!AU109+ŽB!AU84+ČL!AU311+NB!AU133+SM!AU177+JI!AU153+TU!AU207</f>
        <v>0</v>
      </c>
      <c r="AO34" s="330">
        <f>LB!AV466+FR!AV141+JN!AV194+TA!AV109+ŽB!AV84+ČL!AV311+NB!AV133+SM!AV177+JI!AV153+TU!AV207</f>
        <v>67086911</v>
      </c>
      <c r="AP34" s="330">
        <f>LB!AW466+FR!AW141+JN!AW194+TA!AW109+ŽB!AW84+ČL!AW311+NB!AW133+SM!AW177+JI!AW153+TU!AW207</f>
        <v>3951944</v>
      </c>
      <c r="AQ34" s="330">
        <f>LB!AX466+FR!AX141+JN!AX194+TA!AX109+ŽB!AX84+ČL!AX311+NB!AX133+SM!AX177+JI!AX153+TU!AX207</f>
        <v>386910</v>
      </c>
      <c r="AR34" s="331">
        <f>LB!AY466+FR!AY141+JN!AY194+TA!AY109+ŽB!AY84+ČL!AY311+NB!AY133+SM!AY177+JI!AY153+TU!AY207</f>
        <v>448.91670000000005</v>
      </c>
      <c r="AS34" s="331">
        <f>LB!AZ466+FR!AZ141+JN!AZ194+TA!AZ109+ŽB!AZ84+ČL!AZ311+NB!AZ133+SM!AZ177+JI!AZ153+TU!AZ207</f>
        <v>422.11669999999998</v>
      </c>
      <c r="AT34" s="332">
        <f>LB!BA466+FR!BA141+JN!BA194+TA!BA109+ŽB!BA84+ČL!BA311+NB!BA133+SM!BA177+JI!BA153+TU!BA207</f>
        <v>26.8</v>
      </c>
    </row>
    <row r="35" spans="1:46" x14ac:dyDescent="0.2">
      <c r="A35" s="2">
        <v>3231</v>
      </c>
      <c r="B35" s="329">
        <f>LB!I467+FR!I142+JN!I195+TA!I110+ŽB!I85+ČL!I312+NB!I134+SM!I178+JI!I154+TU!I208</f>
        <v>272518981</v>
      </c>
      <c r="C35" s="330">
        <f>LB!J467+FR!J142+JN!J195+TA!J110+ŽB!J85+ČL!J312+NB!J134+SM!J178+JI!J154+TU!J208</f>
        <v>198511350</v>
      </c>
      <c r="D35" s="330">
        <f>LB!K467+FR!K142+JN!K195+TA!K110+ŽB!K85+ČL!K312+NB!K134+SM!K178+JI!K154+TU!K208</f>
        <v>1530278</v>
      </c>
      <c r="E35" s="330">
        <f>LB!L467+FR!L142+JN!L195+TA!L110+ŽB!L85+ČL!L312+NB!L134+SM!L178+JI!L154+TU!L208</f>
        <v>0</v>
      </c>
      <c r="F35" s="330">
        <f>LB!M467+FR!M142+JN!M195+TA!M110+ŽB!M85+ČL!M312+NB!M134+SM!M178+JI!M154+TU!M208</f>
        <v>67585731</v>
      </c>
      <c r="G35" s="330">
        <f>LB!N467+FR!N142+JN!N195+TA!N110+ŽB!N85+ČL!N312+NB!N134+SM!N178+JI!N154+TU!N208</f>
        <v>3970227</v>
      </c>
      <c r="H35" s="330">
        <f>LB!O467+FR!O142+JN!O195+TA!O110+ŽB!O85+ČL!O312+NB!O134+SM!O178+JI!O154+TU!O208</f>
        <v>921395</v>
      </c>
      <c r="I35" s="331">
        <f>LB!P467+FR!P142+JN!P195+TA!P110+ŽB!P85+ČL!P312+NB!P134+SM!P178+JI!P154+TU!P208</f>
        <v>389.67540000000002</v>
      </c>
      <c r="J35" s="331">
        <f>LB!Q467+FR!Q142+JN!Q195+TA!Q110+ŽB!Q85+ČL!Q312+NB!Q134+SM!Q178+JI!Q154+TU!Q208</f>
        <v>346.9502</v>
      </c>
      <c r="K35" s="332">
        <f>LB!R467+FR!R142+JN!R195+TA!R110+ŽB!R85+ČL!R312+NB!R134+SM!R178+JI!R154+TU!R208</f>
        <v>42.725199999999994</v>
      </c>
      <c r="L35" s="333">
        <f>LB!S467+FR!S142+JN!S195+TA!S110+ŽB!S85+ČL!S312+NB!S134+SM!S178+JI!S154+TU!S208</f>
        <v>-20000</v>
      </c>
      <c r="M35" s="330">
        <f>LB!T467+FR!T142+JN!T195+TA!T110+ŽB!T85+ČL!T312+NB!T134+SM!T178+JI!T154+TU!T208</f>
        <v>0</v>
      </c>
      <c r="N35" s="330">
        <f>LB!U467+FR!U142+JN!U195+TA!U110+ŽB!U85+ČL!U312+NB!U134+SM!U178+JI!U154+TU!U208</f>
        <v>153252</v>
      </c>
      <c r="O35" s="330">
        <f>LB!V467+FR!V142+JN!V195+TA!V110+ŽB!V85+ČL!V312+NB!V134+SM!V178+JI!V154+TU!V208</f>
        <v>0</v>
      </c>
      <c r="P35" s="330">
        <f>LB!W467+FR!W142+JN!W195+TA!W110+ŽB!W85+ČL!W312+NB!W134+SM!W178+JI!W154+TU!W208</f>
        <v>133252</v>
      </c>
      <c r="Q35" s="330">
        <f>LB!X467+FR!X142+JN!X195+TA!X110+ŽB!X85+ČL!X312+NB!X134+SM!X178+JI!X154+TU!X208</f>
        <v>20000</v>
      </c>
      <c r="R35" s="330">
        <f>LB!Y467+FR!Y142+JN!Y195+TA!Y110+ŽB!Y85+ČL!Y312+NB!Y134+SM!Y178+JI!Y154+TU!Y208</f>
        <v>0</v>
      </c>
      <c r="S35" s="330">
        <f>LB!Z467+FR!Z142+JN!Z195+TA!Z110+ŽB!Z85+ČL!Z312+NB!Z134+SM!Z178+JI!Z154+TU!Z208</f>
        <v>20000</v>
      </c>
      <c r="T35" s="330">
        <f>LB!AA467+FR!AA142+JN!AA195+TA!AA110+ŽB!AA85+ČL!AA312+NB!AA134+SM!AA178+JI!AA154+TU!AA208</f>
        <v>153252</v>
      </c>
      <c r="U35" s="330">
        <f>LB!AB467+FR!AB142+JN!AB195+TA!AB110+ŽB!AB85+ČL!AB312+NB!AB134+SM!AB178+JI!AB154+TU!AB208</f>
        <v>51799</v>
      </c>
      <c r="V35" s="330">
        <f>LB!AC467+FR!AC142+JN!AC195+TA!AC110+ŽB!AC85+ČL!AC312+NB!AC134+SM!AC178+JI!AC154+TU!AC208</f>
        <v>2665</v>
      </c>
      <c r="W35" s="330">
        <f>LB!AD467+FR!AD142+JN!AD195+TA!AD110+ŽB!AD85+ČL!AD312+NB!AD134+SM!AD178+JI!AD154+TU!AD208</f>
        <v>0</v>
      </c>
      <c r="X35" s="330">
        <f>LB!AE467+FR!AE142+JN!AE195+TA!AE110+ŽB!AE85+ČL!AE312+NB!AE134+SM!AE178+JI!AE154+TU!AE208</f>
        <v>0</v>
      </c>
      <c r="Y35" s="330">
        <f>LB!AF467+FR!AF142+JN!AF195+TA!AF110+ŽB!AF85+ČL!AF312+NB!AF134+SM!AF178+JI!AF154+TU!AF208</f>
        <v>0</v>
      </c>
      <c r="Z35" s="330">
        <f>LB!AG467+FR!AG142+JN!AG195+TA!AG110+ŽB!AG85+ČL!AG312+NB!AG134+SM!AG178+JI!AG154+TU!AG208</f>
        <v>207716</v>
      </c>
      <c r="AA35" s="331">
        <f>LB!AH467+FR!AH142+JN!AH195+TA!AH110+ŽB!AH85+ČL!AH312+NB!AH134+SM!AH178+JI!AH154+TU!AH208</f>
        <v>0</v>
      </c>
      <c r="AB35" s="331">
        <f>LB!AI467+FR!AI142+JN!AI195+TA!AI110+ŽB!AI85+ČL!AI312+NB!AI134+SM!AI178+JI!AI154+TU!AI208</f>
        <v>0</v>
      </c>
      <c r="AC35" s="331">
        <f>LB!AJ467+FR!AJ142+JN!AJ195+TA!AJ110+ŽB!AJ85+ČL!AJ312+NB!AJ134+SM!AJ178+JI!AJ154+TU!AJ208</f>
        <v>0</v>
      </c>
      <c r="AD35" s="331">
        <f>LB!AK467+FR!AK142+JN!AK195+TA!AK110+ŽB!AK85+ČL!AK312+NB!AK134+SM!AK178+JI!AK154+TU!AK208</f>
        <v>0.28999999999999998</v>
      </c>
      <c r="AE35" s="331">
        <f>LB!AL467+FR!AL142+JN!AL195+TA!AL110+ŽB!AL85+ČL!AL312+NB!AL134+SM!AL178+JI!AL154+TU!AL208</f>
        <v>0</v>
      </c>
      <c r="AF35" s="331">
        <f>LB!AM467+FR!AM142+JN!AM195+TA!AM110+ŽB!AM85+ČL!AM312+NB!AM134+SM!AM178+JI!AM154+TU!AM208</f>
        <v>0</v>
      </c>
      <c r="AG35" s="331">
        <f>LB!AN467+FR!AN142+JN!AN195+TA!AN110+ŽB!AN85+ČL!AN312+NB!AN134+SM!AN178+JI!AN154+TU!AN208</f>
        <v>0</v>
      </c>
      <c r="AH35" s="331">
        <f>LB!AO467+FR!AO142+JN!AO195+TA!AO110+ŽB!AO85+ČL!AO312+NB!AO134+SM!AO178+JI!AO154+TU!AO208</f>
        <v>0.28999999999999998</v>
      </c>
      <c r="AI35" s="331">
        <f>LB!AP467+FR!AP142+JN!AP195+TA!AP110+ŽB!AP85+ČL!AP312+NB!AP134+SM!AP178+JI!AP154+TU!AP208</f>
        <v>0</v>
      </c>
      <c r="AJ35" s="334">
        <f>LB!AQ467+FR!AQ142+JN!AQ195+TA!AQ110+ŽB!AQ85+ČL!AQ312+NB!AQ134+SM!AQ178+JI!AQ154+TU!AQ208</f>
        <v>0.28999999999999998</v>
      </c>
      <c r="AK35" s="329">
        <f>LB!AR467+FR!AR142+JN!AR195+TA!AR110+ŽB!AR85+ČL!AR312+NB!AR134+SM!AR178+JI!AR154+TU!AR208</f>
        <v>272726697</v>
      </c>
      <c r="AL35" s="330">
        <f>LB!AS467+FR!AS142+JN!AS195+TA!AS110+ŽB!AS85+ČL!AS312+NB!AS134+SM!AS178+JI!AS154+TU!AS208</f>
        <v>198644602</v>
      </c>
      <c r="AM35" s="330">
        <f>LB!AT467+FR!AT142+JN!AT195+TA!AT110+ŽB!AT85+ČL!AT312+NB!AT134+SM!AT178+JI!AT154+TU!AT208</f>
        <v>1550278</v>
      </c>
      <c r="AN35" s="330">
        <f>LB!AU467+FR!AU142+JN!AU195+TA!AU110+ŽB!AU85+ČL!AU312+NB!AU134+SM!AU178+JI!AU154+TU!AU208</f>
        <v>0</v>
      </c>
      <c r="AO35" s="330">
        <f>LB!AV467+FR!AV142+JN!AV195+TA!AV110+ŽB!AV85+ČL!AV312+NB!AV134+SM!AV178+JI!AV154+TU!AV208</f>
        <v>67637530</v>
      </c>
      <c r="AP35" s="330">
        <f>LB!AW467+FR!AW142+JN!AW195+TA!AW110+ŽB!AW85+ČL!AW312+NB!AW134+SM!AW178+JI!AW154+TU!AW208</f>
        <v>3972892</v>
      </c>
      <c r="AQ35" s="330">
        <f>LB!AX467+FR!AX142+JN!AX195+TA!AX110+ŽB!AX85+ČL!AX312+NB!AX134+SM!AX178+JI!AX154+TU!AX208</f>
        <v>921395</v>
      </c>
      <c r="AR35" s="331">
        <f>LB!AY467+FR!AY142+JN!AY195+TA!AY110+ŽB!AY85+ČL!AY312+NB!AY134+SM!AY178+JI!AY154+TU!AY208</f>
        <v>389.96540000000005</v>
      </c>
      <c r="AS35" s="331">
        <f>LB!AZ467+FR!AZ142+JN!AZ195+TA!AZ110+ŽB!AZ85+ČL!AZ312+NB!AZ134+SM!AZ178+JI!AZ154+TU!AZ208</f>
        <v>347.24020000000002</v>
      </c>
      <c r="AT35" s="332">
        <f>LB!BA467+FR!BA142+JN!BA195+TA!BA110+ŽB!BA85+ČL!BA312+NB!BA134+SM!BA178+JI!BA154+TU!BA208</f>
        <v>42.725199999999994</v>
      </c>
    </row>
    <row r="36" spans="1:46" ht="13.5" thickBot="1" x14ac:dyDescent="0.25">
      <c r="A36" s="267">
        <v>3233</v>
      </c>
      <c r="B36" s="335">
        <f>LB!I468+FR!I143+JN!I196+TA!I111+ŽB!I86+ČL!I313+NB!I135+SM!I179+JI!I155+TU!I209</f>
        <v>58394776</v>
      </c>
      <c r="C36" s="336">
        <f>LB!J468+FR!J143+JN!J196+TA!J111+ŽB!J86+ČL!J313+NB!J135+SM!J179+JI!J155+TU!J209</f>
        <v>39509624</v>
      </c>
      <c r="D36" s="336">
        <f>LB!K468+FR!K143+JN!K196+TA!K111+ŽB!K86+ČL!K313+NB!K135+SM!K179+JI!K155+TU!K209</f>
        <v>3108050</v>
      </c>
      <c r="E36" s="336">
        <f>LB!L468+FR!L143+JN!L196+TA!L111+ŽB!L86+ČL!L313+NB!L135+SM!L179+JI!L155+TU!L209</f>
        <v>0</v>
      </c>
      <c r="F36" s="336">
        <f>LB!M468+FR!M143+JN!M196+TA!M111+ŽB!M86+ČL!M313+NB!M135+SM!M179+JI!M155+TU!M209</f>
        <v>14404773</v>
      </c>
      <c r="G36" s="336">
        <f>LB!N468+FR!N143+JN!N196+TA!N111+ŽB!N86+ČL!N313+NB!N135+SM!N179+JI!N155+TU!N209</f>
        <v>790193</v>
      </c>
      <c r="H36" s="336">
        <f>LB!O468+FR!O143+JN!O196+TA!O111+ŽB!O86+ČL!O313+NB!O135+SM!O179+JI!O155+TU!O209</f>
        <v>582136</v>
      </c>
      <c r="I36" s="337">
        <f>LB!P468+FR!P143+JN!P196+TA!P111+ŽB!P86+ČL!P313+NB!P135+SM!P179+JI!P155+TU!P209</f>
        <v>93.31</v>
      </c>
      <c r="J36" s="337">
        <f>LB!Q468+FR!Q143+JN!Q196+TA!Q111+ŽB!Q86+ČL!Q313+NB!Q135+SM!Q179+JI!Q155+TU!Q209</f>
        <v>58.98</v>
      </c>
      <c r="K36" s="338">
        <f>LB!R468+FR!R143+JN!R196+TA!R111+ŽB!R86+ČL!R313+NB!R135+SM!R179+JI!R155+TU!R209</f>
        <v>34.33</v>
      </c>
      <c r="L36" s="339">
        <f>LB!S468+FR!S143+JN!S196+TA!S111+ŽB!S86+ČL!S313+NB!S135+SM!S179+JI!S155+TU!S209</f>
        <v>0</v>
      </c>
      <c r="M36" s="336">
        <f>LB!T468+FR!T143+JN!T196+TA!T111+ŽB!T86+ČL!T313+NB!T135+SM!T179+JI!T155+TU!T209</f>
        <v>0</v>
      </c>
      <c r="N36" s="336">
        <f>LB!U468+FR!U143+JN!U196+TA!U111+ŽB!U86+ČL!U313+NB!U135+SM!U179+JI!U155+TU!U209</f>
        <v>0</v>
      </c>
      <c r="O36" s="336">
        <f>LB!V468+FR!V143+JN!V196+TA!V111+ŽB!V86+ČL!V313+NB!V135+SM!V179+JI!V155+TU!V209</f>
        <v>0</v>
      </c>
      <c r="P36" s="336">
        <f>LB!W468+FR!W143+JN!W196+TA!W111+ŽB!W86+ČL!W313+NB!W135+SM!W179+JI!W155+TU!W209</f>
        <v>0</v>
      </c>
      <c r="Q36" s="336">
        <f>LB!X468+FR!X143+JN!X196+TA!X111+ŽB!X86+ČL!X313+NB!X135+SM!X179+JI!X155+TU!X209</f>
        <v>0</v>
      </c>
      <c r="R36" s="336">
        <f>LB!Y468+FR!Y143+JN!Y196+TA!Y111+ŽB!Y86+ČL!Y313+NB!Y135+SM!Y179+JI!Y155+TU!Y209</f>
        <v>0</v>
      </c>
      <c r="S36" s="336">
        <f>LB!Z468+FR!Z143+JN!Z196+TA!Z111+ŽB!Z86+ČL!Z313+NB!Z135+SM!Z179+JI!Z155+TU!Z209</f>
        <v>0</v>
      </c>
      <c r="T36" s="336">
        <f>LB!AA468+FR!AA143+JN!AA196+TA!AA111+ŽB!AA86+ČL!AA313+NB!AA135+SM!AA179+JI!AA155+TU!AA209</f>
        <v>0</v>
      </c>
      <c r="U36" s="336">
        <f>LB!AB468+FR!AB143+JN!AB196+TA!AB111+ŽB!AB86+ČL!AB313+NB!AB135+SM!AB179+JI!AB155+TU!AB209</f>
        <v>0</v>
      </c>
      <c r="V36" s="336">
        <f>LB!AC468+FR!AC143+JN!AC196+TA!AC111+ŽB!AC86+ČL!AC313+NB!AC135+SM!AC179+JI!AC155+TU!AC209</f>
        <v>0</v>
      </c>
      <c r="W36" s="336">
        <f>LB!AD468+FR!AD143+JN!AD196+TA!AD111+ŽB!AD86+ČL!AD313+NB!AD135+SM!AD179+JI!AD155+TU!AD209</f>
        <v>0</v>
      </c>
      <c r="X36" s="336">
        <f>LB!AE468+FR!AE143+JN!AE196+TA!AE111+ŽB!AE86+ČL!AE313+NB!AE135+SM!AE179+JI!AE155+TU!AE209</f>
        <v>0</v>
      </c>
      <c r="Y36" s="336">
        <f>LB!AF468+FR!AF143+JN!AF196+TA!AF111+ŽB!AF86+ČL!AF313+NB!AF135+SM!AF179+JI!AF155+TU!AF209</f>
        <v>0</v>
      </c>
      <c r="Z36" s="336">
        <f>LB!AG468+FR!AG143+JN!AG196+TA!AG111+ŽB!AG86+ČL!AG313+NB!AG135+SM!AG179+JI!AG155+TU!AG209</f>
        <v>0</v>
      </c>
      <c r="AA36" s="337">
        <f>LB!AH468+FR!AH143+JN!AH196+TA!AH111+ŽB!AH86+ČL!AH313+NB!AH135+SM!AH179+JI!AH155+TU!AH209</f>
        <v>0</v>
      </c>
      <c r="AB36" s="337">
        <f>LB!AI468+FR!AI143+JN!AI196+TA!AI111+ŽB!AI86+ČL!AI313+NB!AI135+SM!AI179+JI!AI155+TU!AI209</f>
        <v>0</v>
      </c>
      <c r="AC36" s="337">
        <f>LB!AJ468+FR!AJ143+JN!AJ196+TA!AJ111+ŽB!AJ86+ČL!AJ313+NB!AJ135+SM!AJ179+JI!AJ155+TU!AJ209</f>
        <v>0</v>
      </c>
      <c r="AD36" s="337">
        <f>LB!AK468+FR!AK143+JN!AK196+TA!AK111+ŽB!AK86+ČL!AK313+NB!AK135+SM!AK179+JI!AK155+TU!AK209</f>
        <v>0</v>
      </c>
      <c r="AE36" s="337">
        <f>LB!AL468+FR!AL143+JN!AL196+TA!AL111+ŽB!AL86+ČL!AL313+NB!AL135+SM!AL179+JI!AL155+TU!AL209</f>
        <v>0</v>
      </c>
      <c r="AF36" s="337">
        <f>LB!AM468+FR!AM143+JN!AM196+TA!AM111+ŽB!AM86+ČL!AM313+NB!AM135+SM!AM179+JI!AM155+TU!AM209</f>
        <v>0</v>
      </c>
      <c r="AG36" s="337">
        <f>LB!AN468+FR!AN143+JN!AN196+TA!AN111+ŽB!AN86+ČL!AN313+NB!AN135+SM!AN179+JI!AN155+TU!AN209</f>
        <v>0</v>
      </c>
      <c r="AH36" s="337">
        <f>LB!AO468+FR!AO143+JN!AO196+TA!AO111+ŽB!AO86+ČL!AO313+NB!AO135+SM!AO179+JI!AO155+TU!AO209</f>
        <v>0</v>
      </c>
      <c r="AI36" s="337">
        <f>LB!AP468+FR!AP143+JN!AP196+TA!AP111+ŽB!AP86+ČL!AP313+NB!AP135+SM!AP179+JI!AP155+TU!AP209</f>
        <v>0</v>
      </c>
      <c r="AJ36" s="340">
        <f>LB!AQ468+FR!AQ143+JN!AQ196+TA!AQ111+ŽB!AQ86+ČL!AQ313+NB!AQ135+SM!AQ179+JI!AQ155+TU!AQ209</f>
        <v>0</v>
      </c>
      <c r="AK36" s="335">
        <f>LB!AR468+FR!AR143+JN!AR196+TA!AR111+ŽB!AR86+ČL!AR313+NB!AR135+SM!AR179+JI!AR155+TU!AR209</f>
        <v>58394776</v>
      </c>
      <c r="AL36" s="336">
        <f>LB!AS468+FR!AS143+JN!AS196+TA!AS111+ŽB!AS86+ČL!AS313+NB!AS135+SM!AS179+JI!AS155+TU!AS209</f>
        <v>39509624</v>
      </c>
      <c r="AM36" s="336">
        <f>LB!AT468+FR!AT143+JN!AT196+TA!AT111+ŽB!AT86+ČL!AT313+NB!AT135+SM!AT179+JI!AT155+TU!AT209</f>
        <v>3108050</v>
      </c>
      <c r="AN36" s="336">
        <f>LB!AU468+FR!AU143+JN!AU196+TA!AU111+ŽB!AU86+ČL!AU313+NB!AU135+SM!AU179+JI!AU155+TU!AU209</f>
        <v>0</v>
      </c>
      <c r="AO36" s="336">
        <f>LB!AV468+FR!AV143+JN!AV196+TA!AV111+ŽB!AV86+ČL!AV313+NB!AV135+SM!AV179+JI!AV155+TU!AV209</f>
        <v>14404773</v>
      </c>
      <c r="AP36" s="336">
        <f>LB!AW468+FR!AW143+JN!AW196+TA!AW111+ŽB!AW86+ČL!AW313+NB!AW135+SM!AW179+JI!AW155+TU!AW209</f>
        <v>790193</v>
      </c>
      <c r="AQ36" s="336">
        <f>LB!AX468+FR!AX143+JN!AX196+TA!AX111+ŽB!AX86+ČL!AX313+NB!AX135+SM!AX179+JI!AX155+TU!AX209</f>
        <v>582136</v>
      </c>
      <c r="AR36" s="337">
        <f>LB!AY468+FR!AY143+JN!AY196+TA!AY111+ŽB!AY86+ČL!AY313+NB!AY135+SM!AY179+JI!AY155+TU!AY209</f>
        <v>93.31</v>
      </c>
      <c r="AS36" s="337">
        <f>LB!AZ468+FR!AZ143+JN!AZ196+TA!AZ111+ŽB!AZ86+ČL!AZ313+NB!AZ135+SM!AZ179+JI!AZ155+TU!AZ209</f>
        <v>58.98</v>
      </c>
      <c r="AT36" s="338">
        <f>LB!BA468+FR!BA143+JN!BA196+TA!BA111+ŽB!BA86+ČL!BA313+NB!BA135+SM!BA179+JI!BA155+TU!BA209</f>
        <v>34.33</v>
      </c>
    </row>
    <row r="37" spans="1:46" x14ac:dyDescent="0.2">
      <c r="A37" s="16"/>
      <c r="B37" s="12"/>
      <c r="C37" s="12"/>
      <c r="D37" s="12"/>
      <c r="E37" s="12"/>
      <c r="F37" s="12"/>
      <c r="G37" s="12"/>
      <c r="H37" s="12"/>
      <c r="I37" s="7"/>
      <c r="J37" s="7"/>
      <c r="K37" s="7"/>
      <c r="M37" s="748"/>
      <c r="N37" s="748"/>
      <c r="O37" s="748"/>
      <c r="P37" s="748"/>
      <c r="Q37" s="748"/>
      <c r="R37" s="748"/>
      <c r="S37" s="748"/>
      <c r="T37" s="748"/>
      <c r="U37" s="748"/>
      <c r="V37" s="748"/>
      <c r="W37" s="748"/>
      <c r="X37" s="748"/>
      <c r="Y37" s="748"/>
      <c r="Z37" s="748"/>
      <c r="AK37" s="748"/>
      <c r="AL37" s="748"/>
      <c r="AM37" s="748"/>
      <c r="AN37" s="748"/>
      <c r="AO37" s="748"/>
      <c r="AP37" s="748"/>
      <c r="AQ37" s="748"/>
    </row>
    <row r="38" spans="1:46" x14ac:dyDescent="0.2">
      <c r="A38" s="16"/>
      <c r="B38" s="12"/>
      <c r="C38" s="12"/>
      <c r="D38" s="12"/>
      <c r="E38" s="12"/>
      <c r="F38" s="12"/>
      <c r="G38" s="12"/>
      <c r="H38" s="12"/>
      <c r="I38" s="7"/>
      <c r="J38" s="7"/>
      <c r="K38" s="7"/>
      <c r="M38" s="748"/>
      <c r="N38" s="748"/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K38" s="748"/>
      <c r="AL38" s="748"/>
      <c r="AM38" s="748"/>
      <c r="AN38" s="748"/>
      <c r="AO38" s="748"/>
      <c r="AP38" s="748"/>
      <c r="AQ38" s="748"/>
    </row>
    <row r="39" spans="1:46" x14ac:dyDescent="0.2">
      <c r="A39" s="16"/>
      <c r="B39" s="12"/>
      <c r="C39" s="12"/>
      <c r="D39" s="12"/>
      <c r="E39" s="12"/>
      <c r="F39" s="12"/>
      <c r="G39" s="12"/>
      <c r="H39" s="12"/>
      <c r="I39" s="7"/>
      <c r="J39" s="7"/>
      <c r="K39" s="7"/>
      <c r="M39" s="748"/>
      <c r="N39" s="748"/>
      <c r="O39" s="748"/>
      <c r="P39" s="748"/>
      <c r="Q39" s="748"/>
      <c r="R39" s="748"/>
      <c r="S39" s="748"/>
      <c r="T39" s="748"/>
      <c r="U39" s="748"/>
      <c r="V39" s="748"/>
      <c r="W39" s="748"/>
      <c r="X39" s="748"/>
      <c r="Y39" s="748"/>
      <c r="Z39" s="748"/>
      <c r="AK39" s="748"/>
      <c r="AL39" s="748"/>
      <c r="AM39" s="748"/>
      <c r="AN39" s="748"/>
      <c r="AO39" s="748"/>
      <c r="AP39" s="748"/>
      <c r="AQ39" s="748"/>
    </row>
    <row r="40" spans="1:46" x14ac:dyDescent="0.2">
      <c r="A40" s="16"/>
      <c r="B40" s="12"/>
      <c r="C40" s="12"/>
      <c r="D40" s="12"/>
      <c r="E40" s="12"/>
      <c r="F40" s="12"/>
      <c r="G40" s="12"/>
      <c r="H40" s="12"/>
      <c r="I40" s="7"/>
      <c r="J40" s="7"/>
      <c r="K40" s="7"/>
      <c r="M40" s="748"/>
      <c r="N40" s="748"/>
      <c r="O40" s="748"/>
      <c r="P40" s="748"/>
      <c r="Q40" s="748"/>
      <c r="R40" s="748"/>
      <c r="S40" s="748"/>
      <c r="T40" s="748"/>
      <c r="U40" s="748"/>
      <c r="V40" s="748"/>
      <c r="W40" s="748"/>
      <c r="X40" s="748"/>
      <c r="Y40" s="748"/>
      <c r="Z40" s="748"/>
      <c r="AK40" s="748"/>
      <c r="AL40" s="748"/>
      <c r="AM40" s="748"/>
      <c r="AN40" s="748"/>
      <c r="AO40" s="748"/>
      <c r="AP40" s="748"/>
      <c r="AQ40" s="748"/>
    </row>
    <row r="41" spans="1:46" x14ac:dyDescent="0.2">
      <c r="A41" s="16"/>
      <c r="B41" s="12"/>
      <c r="C41" s="12"/>
      <c r="D41" s="12"/>
      <c r="E41" s="12"/>
      <c r="F41" s="12"/>
      <c r="G41" s="12"/>
      <c r="H41" s="12"/>
      <c r="I41" s="7"/>
      <c r="J41" s="7"/>
      <c r="K41" s="7"/>
      <c r="M41" s="748"/>
      <c r="N41" s="748"/>
      <c r="O41" s="748"/>
      <c r="P41" s="748"/>
      <c r="Q41" s="748"/>
      <c r="R41" s="748"/>
      <c r="S41" s="748"/>
      <c r="T41" s="748"/>
      <c r="U41" s="748"/>
      <c r="V41" s="748"/>
      <c r="W41" s="748"/>
      <c r="X41" s="748"/>
      <c r="Y41" s="748"/>
      <c r="Z41" s="748"/>
      <c r="AK41" s="748"/>
      <c r="AL41" s="748"/>
      <c r="AM41" s="748"/>
      <c r="AN41" s="748"/>
      <c r="AO41" s="748"/>
      <c r="AP41" s="748"/>
      <c r="AQ41" s="748"/>
    </row>
    <row r="42" spans="1:46" x14ac:dyDescent="0.2">
      <c r="A42" s="16"/>
      <c r="B42" s="12"/>
      <c r="C42" s="12"/>
      <c r="D42" s="12"/>
      <c r="E42" s="12"/>
      <c r="F42" s="12"/>
      <c r="G42" s="12"/>
      <c r="H42" s="12"/>
      <c r="I42" s="7"/>
      <c r="J42" s="7"/>
      <c r="K42" s="7"/>
      <c r="M42" s="748"/>
      <c r="N42" s="748"/>
      <c r="O42" s="748"/>
      <c r="P42" s="748"/>
      <c r="Q42" s="748"/>
      <c r="R42" s="748"/>
      <c r="S42" s="748"/>
      <c r="T42" s="748"/>
      <c r="U42" s="748"/>
      <c r="V42" s="748"/>
      <c r="W42" s="748"/>
      <c r="X42" s="748"/>
      <c r="Y42" s="748"/>
      <c r="Z42" s="748"/>
      <c r="AK42" s="748"/>
      <c r="AL42" s="748"/>
      <c r="AM42" s="748"/>
      <c r="AN42" s="748"/>
      <c r="AO42" s="748"/>
      <c r="AP42" s="748"/>
      <c r="AQ42" s="748"/>
    </row>
    <row r="43" spans="1:46" x14ac:dyDescent="0.2">
      <c r="A43" s="16"/>
      <c r="B43" s="12"/>
      <c r="C43" s="12"/>
      <c r="D43" s="12"/>
      <c r="E43" s="12"/>
      <c r="F43" s="12"/>
      <c r="G43" s="12"/>
      <c r="H43" s="12"/>
      <c r="I43" s="7"/>
      <c r="J43" s="7"/>
      <c r="K43" s="7"/>
      <c r="M43" s="748"/>
      <c r="N43" s="748"/>
      <c r="O43" s="748"/>
      <c r="P43" s="748"/>
      <c r="Q43" s="748"/>
      <c r="R43" s="748"/>
      <c r="S43" s="748"/>
      <c r="T43" s="748"/>
      <c r="U43" s="748"/>
      <c r="V43" s="748"/>
      <c r="W43" s="748"/>
      <c r="X43" s="748"/>
      <c r="Y43" s="748"/>
      <c r="Z43" s="748"/>
      <c r="AK43" s="748"/>
      <c r="AL43" s="748"/>
      <c r="AM43" s="748"/>
      <c r="AN43" s="748"/>
      <c r="AO43" s="748"/>
      <c r="AP43" s="748"/>
      <c r="AQ43" s="748"/>
    </row>
    <row r="44" spans="1:46" x14ac:dyDescent="0.2">
      <c r="A44" s="16"/>
      <c r="B44" s="12"/>
      <c r="C44" s="12"/>
      <c r="D44" s="12"/>
      <c r="E44" s="12"/>
      <c r="F44" s="12"/>
      <c r="G44" s="12"/>
      <c r="H44" s="12"/>
      <c r="I44" s="7"/>
      <c r="J44" s="7"/>
      <c r="K44" s="7"/>
      <c r="M44" s="748"/>
      <c r="N44" s="748"/>
      <c r="O44" s="748"/>
      <c r="P44" s="748"/>
      <c r="Q44" s="748"/>
      <c r="R44" s="748"/>
      <c r="S44" s="748"/>
      <c r="T44" s="748"/>
      <c r="U44" s="748"/>
      <c r="V44" s="748"/>
      <c r="W44" s="748"/>
      <c r="X44" s="748"/>
      <c r="Y44" s="748"/>
      <c r="Z44" s="748"/>
      <c r="AK44" s="748"/>
      <c r="AL44" s="748"/>
      <c r="AM44" s="748"/>
      <c r="AN44" s="748"/>
      <c r="AO44" s="748"/>
      <c r="AP44" s="748"/>
      <c r="AQ44" s="748"/>
    </row>
    <row r="45" spans="1:46" x14ac:dyDescent="0.2">
      <c r="A45" s="16"/>
      <c r="B45" s="12"/>
      <c r="C45" s="12"/>
      <c r="D45" s="12"/>
      <c r="E45" s="12"/>
      <c r="F45" s="12"/>
      <c r="G45" s="12"/>
      <c r="H45" s="12"/>
      <c r="I45" s="7"/>
      <c r="J45" s="7"/>
      <c r="K45" s="7"/>
      <c r="M45" s="748"/>
      <c r="N45" s="748"/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K45" s="748"/>
      <c r="AL45" s="748"/>
      <c r="AM45" s="748"/>
      <c r="AN45" s="748"/>
      <c r="AO45" s="748"/>
      <c r="AP45" s="748"/>
      <c r="AQ45" s="748"/>
    </row>
    <row r="46" spans="1:46" x14ac:dyDescent="0.2">
      <c r="A46" s="16"/>
      <c r="B46" s="12"/>
      <c r="C46" s="12"/>
      <c r="D46" s="12"/>
      <c r="E46" s="12"/>
      <c r="F46" s="12"/>
      <c r="G46" s="12"/>
      <c r="H46" s="12"/>
      <c r="I46" s="7"/>
      <c r="J46" s="7"/>
      <c r="K46" s="7"/>
      <c r="M46" s="748"/>
      <c r="N46" s="748"/>
      <c r="O46" s="748"/>
      <c r="P46" s="748"/>
      <c r="Q46" s="748"/>
      <c r="R46" s="748"/>
      <c r="S46" s="748"/>
      <c r="T46" s="748"/>
      <c r="U46" s="748"/>
      <c r="V46" s="748"/>
      <c r="W46" s="748"/>
      <c r="X46" s="748"/>
      <c r="Y46" s="748"/>
      <c r="Z46" s="748"/>
      <c r="AK46" s="748"/>
      <c r="AL46" s="748"/>
      <c r="AM46" s="748"/>
      <c r="AN46" s="748"/>
      <c r="AO46" s="748"/>
      <c r="AP46" s="748"/>
      <c r="AQ46" s="748"/>
    </row>
    <row r="47" spans="1:46" x14ac:dyDescent="0.2">
      <c r="A47" s="16"/>
      <c r="B47" s="12"/>
      <c r="C47" s="12"/>
      <c r="D47" s="12"/>
      <c r="E47" s="12"/>
      <c r="F47" s="12"/>
      <c r="G47" s="12"/>
      <c r="H47" s="12"/>
      <c r="I47" s="7"/>
      <c r="J47" s="7"/>
      <c r="K47" s="7"/>
      <c r="M47" s="748"/>
      <c r="N47" s="748"/>
      <c r="O47" s="748"/>
      <c r="P47" s="748"/>
      <c r="Q47" s="748"/>
      <c r="R47" s="748"/>
      <c r="S47" s="748"/>
      <c r="T47" s="748"/>
      <c r="U47" s="748"/>
      <c r="V47" s="748"/>
      <c r="W47" s="748"/>
      <c r="X47" s="748"/>
      <c r="Y47" s="748"/>
      <c r="Z47" s="748"/>
      <c r="AK47" s="748"/>
      <c r="AL47" s="748"/>
      <c r="AM47" s="748"/>
      <c r="AN47" s="748"/>
      <c r="AO47" s="748"/>
      <c r="AP47" s="748"/>
      <c r="AQ47" s="748"/>
    </row>
    <row r="48" spans="1:46" x14ac:dyDescent="0.2">
      <c r="A48" s="16"/>
      <c r="B48" s="12"/>
      <c r="C48" s="12"/>
      <c r="D48" s="12"/>
      <c r="E48" s="12"/>
      <c r="F48" s="12"/>
      <c r="G48" s="12"/>
      <c r="H48" s="12"/>
      <c r="I48" s="7"/>
      <c r="J48" s="7"/>
      <c r="K48" s="7"/>
      <c r="M48" s="748"/>
      <c r="N48" s="748"/>
      <c r="O48" s="748"/>
      <c r="P48" s="748"/>
      <c r="Q48" s="748"/>
      <c r="R48" s="748"/>
      <c r="S48" s="748"/>
      <c r="T48" s="748"/>
      <c r="U48" s="748"/>
      <c r="V48" s="748"/>
      <c r="W48" s="748"/>
      <c r="X48" s="748"/>
      <c r="Y48" s="748"/>
      <c r="Z48" s="748"/>
      <c r="AK48" s="748"/>
      <c r="AL48" s="748"/>
      <c r="AM48" s="748"/>
      <c r="AN48" s="748"/>
      <c r="AO48" s="748"/>
      <c r="AP48" s="748"/>
      <c r="AQ48" s="748"/>
    </row>
    <row r="49" spans="1:11" x14ac:dyDescent="0.2">
      <c r="A49" s="16"/>
      <c r="B49" s="12"/>
      <c r="C49" s="12"/>
      <c r="D49" s="12"/>
      <c r="E49" s="12"/>
      <c r="F49" s="12"/>
      <c r="G49" s="12"/>
      <c r="H49" s="12"/>
      <c r="I49" s="7"/>
      <c r="J49" s="7"/>
      <c r="K49" s="7"/>
    </row>
    <row r="50" spans="1:11" x14ac:dyDescent="0.2">
      <c r="A50" s="16"/>
      <c r="B50" s="12"/>
      <c r="C50" s="12"/>
      <c r="D50" s="12"/>
      <c r="E50" s="12"/>
      <c r="F50" s="12"/>
      <c r="G50" s="12"/>
      <c r="H50" s="12"/>
      <c r="I50" s="7"/>
      <c r="J50" s="7"/>
      <c r="K50" s="7"/>
    </row>
    <row r="51" spans="1:11" x14ac:dyDescent="0.2">
      <c r="A51" s="16"/>
      <c r="B51" s="12"/>
      <c r="C51" s="12"/>
      <c r="D51" s="12"/>
      <c r="E51" s="12"/>
      <c r="F51" s="12"/>
      <c r="G51" s="12"/>
      <c r="H51" s="12"/>
      <c r="I51" s="7"/>
      <c r="J51" s="7"/>
      <c r="K51" s="7"/>
    </row>
    <row r="52" spans="1:11" x14ac:dyDescent="0.2">
      <c r="A52" s="16"/>
      <c r="B52" s="12"/>
      <c r="C52" s="12"/>
      <c r="D52" s="12"/>
      <c r="E52" s="12"/>
      <c r="F52" s="12"/>
      <c r="G52" s="12"/>
      <c r="H52" s="12"/>
      <c r="I52" s="7"/>
      <c r="J52" s="7"/>
      <c r="K52" s="7"/>
    </row>
    <row r="53" spans="1:11" x14ac:dyDescent="0.2">
      <c r="A53" s="16"/>
      <c r="B53" s="12"/>
      <c r="C53" s="12"/>
      <c r="D53" s="12"/>
      <c r="E53" s="12"/>
      <c r="F53" s="12"/>
      <c r="G53" s="12"/>
      <c r="H53" s="12"/>
      <c r="I53" s="7"/>
      <c r="J53" s="7"/>
      <c r="K53" s="7"/>
    </row>
    <row r="54" spans="1:11" x14ac:dyDescent="0.2">
      <c r="A54" s="16"/>
      <c r="B54" s="12"/>
      <c r="C54" s="12"/>
      <c r="D54" s="12"/>
      <c r="E54" s="12"/>
      <c r="F54" s="12"/>
      <c r="G54" s="12"/>
      <c r="H54" s="12"/>
      <c r="I54" s="7"/>
      <c r="J54" s="7"/>
      <c r="K54" s="7"/>
    </row>
    <row r="55" spans="1:11" x14ac:dyDescent="0.2">
      <c r="A55" s="16"/>
      <c r="B55" s="12"/>
      <c r="C55" s="12"/>
      <c r="D55" s="12"/>
      <c r="E55" s="12"/>
      <c r="F55" s="12"/>
      <c r="G55" s="12"/>
      <c r="H55" s="12"/>
      <c r="I55" s="7"/>
      <c r="J55" s="7"/>
      <c r="K55" s="7"/>
    </row>
    <row r="56" spans="1:11" x14ac:dyDescent="0.2">
      <c r="A56" s="16"/>
      <c r="B56" s="12"/>
      <c r="C56" s="12"/>
      <c r="D56" s="12"/>
      <c r="E56" s="12"/>
      <c r="F56" s="12"/>
      <c r="G56" s="12"/>
      <c r="H56" s="12"/>
      <c r="I56" s="7"/>
      <c r="J56" s="7"/>
      <c r="K56" s="7"/>
    </row>
    <row r="57" spans="1:11" x14ac:dyDescent="0.2">
      <c r="A57" s="16"/>
      <c r="B57" s="12"/>
      <c r="C57" s="12"/>
      <c r="D57" s="12"/>
      <c r="E57" s="12"/>
      <c r="F57" s="12"/>
      <c r="G57" s="12"/>
      <c r="H57" s="12"/>
      <c r="I57" s="7"/>
      <c r="J57" s="7"/>
      <c r="K57" s="7"/>
    </row>
    <row r="58" spans="1:11" x14ac:dyDescent="0.2">
      <c r="A58" s="16"/>
      <c r="B58" s="12"/>
      <c r="C58" s="12"/>
      <c r="D58" s="12"/>
      <c r="E58" s="12"/>
      <c r="F58" s="12"/>
      <c r="G58" s="12"/>
      <c r="H58" s="12"/>
      <c r="I58" s="7"/>
      <c r="J58" s="7"/>
      <c r="K58" s="7"/>
    </row>
    <row r="59" spans="1:11" x14ac:dyDescent="0.2">
      <c r="A59" s="16"/>
      <c r="B59" s="12"/>
      <c r="C59" s="12"/>
      <c r="D59" s="12"/>
      <c r="E59" s="12"/>
      <c r="F59" s="12"/>
      <c r="G59" s="12"/>
      <c r="H59" s="12"/>
      <c r="I59" s="7"/>
      <c r="J59" s="7"/>
      <c r="K59" s="7"/>
    </row>
    <row r="60" spans="1:11" x14ac:dyDescent="0.2">
      <c r="A60" s="16"/>
      <c r="B60" s="12"/>
      <c r="C60" s="12"/>
      <c r="D60" s="12"/>
      <c r="E60" s="12"/>
      <c r="F60" s="12"/>
      <c r="G60" s="12"/>
      <c r="H60" s="12"/>
      <c r="I60" s="7"/>
      <c r="J60" s="7"/>
      <c r="K60" s="7"/>
    </row>
    <row r="61" spans="1:11" x14ac:dyDescent="0.2">
      <c r="A61" s="16"/>
      <c r="B61" s="12"/>
      <c r="C61" s="12"/>
      <c r="D61" s="12"/>
      <c r="E61" s="12"/>
      <c r="F61" s="12"/>
      <c r="G61" s="12"/>
      <c r="H61" s="12"/>
      <c r="I61" s="7"/>
      <c r="J61" s="7"/>
      <c r="K61" s="7"/>
    </row>
    <row r="62" spans="1:11" x14ac:dyDescent="0.2">
      <c r="A62" s="16"/>
      <c r="B62" s="12"/>
      <c r="C62" s="12"/>
      <c r="D62" s="12"/>
      <c r="E62" s="12"/>
      <c r="F62" s="12"/>
      <c r="G62" s="12"/>
      <c r="H62" s="12"/>
      <c r="I62" s="7"/>
      <c r="J62" s="7"/>
      <c r="K62" s="7"/>
    </row>
    <row r="63" spans="1:11" x14ac:dyDescent="0.2">
      <c r="A63" s="16"/>
      <c r="B63" s="12"/>
      <c r="C63" s="12"/>
      <c r="D63" s="12"/>
      <c r="E63" s="12"/>
      <c r="F63" s="12"/>
      <c r="G63" s="12"/>
      <c r="H63" s="12"/>
      <c r="I63" s="7"/>
      <c r="J63" s="7"/>
      <c r="K63" s="7"/>
    </row>
    <row r="64" spans="1:11" x14ac:dyDescent="0.2">
      <c r="A64" s="16"/>
      <c r="B64" s="12"/>
      <c r="C64" s="12"/>
      <c r="D64" s="12"/>
      <c r="E64" s="12"/>
      <c r="F64" s="12"/>
      <c r="G64" s="12"/>
      <c r="H64" s="12"/>
      <c r="I64" s="7"/>
      <c r="J64" s="7"/>
      <c r="K64" s="7"/>
    </row>
    <row r="65" spans="1:11" x14ac:dyDescent="0.2">
      <c r="A65" s="16"/>
      <c r="B65" s="12"/>
      <c r="C65" s="12"/>
      <c r="D65" s="12"/>
      <c r="E65" s="12"/>
      <c r="F65" s="12"/>
      <c r="G65" s="12"/>
      <c r="H65" s="12"/>
      <c r="I65" s="7"/>
      <c r="J65" s="7"/>
      <c r="K65" s="7"/>
    </row>
    <row r="66" spans="1:11" x14ac:dyDescent="0.2">
      <c r="A66" s="16"/>
      <c r="B66" s="12"/>
      <c r="C66" s="12"/>
      <c r="D66" s="12"/>
      <c r="E66" s="12"/>
      <c r="F66" s="12"/>
      <c r="G66" s="12"/>
      <c r="H66" s="12"/>
      <c r="I66" s="7"/>
      <c r="J66" s="7"/>
      <c r="K66" s="7"/>
    </row>
    <row r="67" spans="1:11" x14ac:dyDescent="0.2">
      <c r="A67" s="16"/>
      <c r="B67" s="12"/>
      <c r="C67" s="12"/>
      <c r="D67" s="12"/>
      <c r="E67" s="12"/>
      <c r="F67" s="12"/>
      <c r="G67" s="12"/>
      <c r="H67" s="12"/>
      <c r="I67" s="7"/>
      <c r="J67" s="7"/>
      <c r="K67" s="7"/>
    </row>
    <row r="68" spans="1:11" x14ac:dyDescent="0.2">
      <c r="A68" s="16"/>
      <c r="B68" s="12"/>
      <c r="C68" s="12"/>
      <c r="D68" s="12"/>
      <c r="E68" s="12"/>
      <c r="F68" s="12"/>
      <c r="G68" s="12"/>
      <c r="H68" s="12"/>
      <c r="I68" s="7"/>
      <c r="J68" s="7"/>
      <c r="K68" s="7"/>
    </row>
    <row r="69" spans="1:11" x14ac:dyDescent="0.2">
      <c r="A69" s="16"/>
      <c r="B69" s="12"/>
      <c r="C69" s="12"/>
      <c r="D69" s="12"/>
      <c r="E69" s="12"/>
      <c r="F69" s="12"/>
      <c r="G69" s="12"/>
      <c r="H69" s="12"/>
      <c r="I69" s="7"/>
      <c r="J69" s="7"/>
      <c r="K69" s="7"/>
    </row>
    <row r="70" spans="1:11" x14ac:dyDescent="0.2">
      <c r="A70" s="16"/>
      <c r="B70" s="12"/>
      <c r="C70" s="12"/>
      <c r="D70" s="12"/>
      <c r="E70" s="12"/>
      <c r="F70" s="12"/>
      <c r="G70" s="12"/>
      <c r="H70" s="12"/>
      <c r="I70" s="7"/>
      <c r="J70" s="7"/>
      <c r="K70" s="7"/>
    </row>
    <row r="71" spans="1:11" x14ac:dyDescent="0.2">
      <c r="A71" s="16"/>
      <c r="B71" s="12"/>
      <c r="C71" s="12"/>
      <c r="D71" s="12"/>
      <c r="E71" s="12"/>
      <c r="F71" s="12"/>
      <c r="G71" s="12"/>
      <c r="H71" s="12"/>
      <c r="I71" s="7"/>
      <c r="J71" s="7"/>
      <c r="K71" s="7"/>
    </row>
    <row r="72" spans="1:11" x14ac:dyDescent="0.2">
      <c r="A72" s="16"/>
      <c r="B72" s="12"/>
      <c r="C72" s="12"/>
      <c r="D72" s="12"/>
      <c r="E72" s="12"/>
      <c r="F72" s="12"/>
      <c r="G72" s="12"/>
      <c r="H72" s="12"/>
      <c r="I72" s="7"/>
      <c r="J72" s="7"/>
      <c r="K72" s="7"/>
    </row>
    <row r="73" spans="1:11" x14ac:dyDescent="0.2">
      <c r="A73" s="16"/>
      <c r="B73" s="12"/>
      <c r="C73" s="12"/>
      <c r="D73" s="12"/>
      <c r="E73" s="12"/>
      <c r="F73" s="12"/>
      <c r="G73" s="12"/>
      <c r="H73" s="12"/>
      <c r="I73" s="7"/>
      <c r="J73" s="7"/>
      <c r="K73" s="7"/>
    </row>
    <row r="74" spans="1:11" x14ac:dyDescent="0.2">
      <c r="A74" s="16"/>
      <c r="B74" s="12"/>
      <c r="C74" s="12"/>
      <c r="D74" s="12"/>
      <c r="E74" s="12"/>
      <c r="F74" s="12"/>
      <c r="G74" s="12"/>
      <c r="H74" s="12"/>
      <c r="I74" s="7"/>
      <c r="J74" s="7"/>
      <c r="K74" s="7"/>
    </row>
    <row r="75" spans="1:11" x14ac:dyDescent="0.2">
      <c r="A75" s="16"/>
      <c r="B75" s="12"/>
      <c r="C75" s="12"/>
      <c r="D75" s="12"/>
      <c r="E75" s="12"/>
      <c r="F75" s="12"/>
      <c r="G75" s="12"/>
      <c r="H75" s="12"/>
      <c r="I75" s="7"/>
      <c r="J75" s="7"/>
      <c r="K75" s="7"/>
    </row>
    <row r="76" spans="1:11" x14ac:dyDescent="0.2">
      <c r="A76" s="16"/>
      <c r="B76" s="12"/>
      <c r="C76" s="12"/>
      <c r="D76" s="12"/>
      <c r="E76" s="12"/>
      <c r="F76" s="12"/>
      <c r="G76" s="12"/>
      <c r="H76" s="12"/>
      <c r="I76" s="7"/>
      <c r="J76" s="7"/>
      <c r="K76" s="7"/>
    </row>
    <row r="77" spans="1:11" x14ac:dyDescent="0.2">
      <c r="A77" s="16"/>
      <c r="B77" s="12"/>
      <c r="C77" s="12"/>
      <c r="D77" s="12"/>
      <c r="E77" s="12"/>
      <c r="F77" s="12"/>
      <c r="G77" s="12"/>
      <c r="H77" s="12"/>
      <c r="I77" s="7"/>
      <c r="J77" s="7"/>
      <c r="K77" s="7"/>
    </row>
    <row r="78" spans="1:11" x14ac:dyDescent="0.2">
      <c r="A78" s="16"/>
      <c r="B78" s="12"/>
      <c r="C78" s="12"/>
      <c r="D78" s="12"/>
      <c r="E78" s="12"/>
      <c r="F78" s="12"/>
      <c r="G78" s="12"/>
      <c r="H78" s="12"/>
      <c r="I78" s="7"/>
      <c r="J78" s="7"/>
      <c r="K78" s="7"/>
    </row>
    <row r="79" spans="1:11" x14ac:dyDescent="0.2">
      <c r="A79" s="16"/>
      <c r="B79" s="12"/>
      <c r="C79" s="12"/>
      <c r="D79" s="12"/>
      <c r="E79" s="12"/>
      <c r="F79" s="12"/>
      <c r="G79" s="12"/>
      <c r="H79" s="12"/>
      <c r="I79" s="7"/>
      <c r="J79" s="7"/>
      <c r="K79" s="7"/>
    </row>
    <row r="80" spans="1:11" x14ac:dyDescent="0.2">
      <c r="A80" s="16"/>
      <c r="B80" s="12"/>
      <c r="C80" s="12"/>
      <c r="D80" s="12"/>
      <c r="E80" s="12"/>
      <c r="F80" s="12"/>
      <c r="G80" s="12"/>
      <c r="H80" s="12"/>
      <c r="I80" s="7"/>
      <c r="J80" s="7"/>
      <c r="K80" s="7"/>
    </row>
    <row r="81" spans="1:11" x14ac:dyDescent="0.2">
      <c r="A81" s="16"/>
      <c r="B81" s="12"/>
      <c r="C81" s="12"/>
      <c r="D81" s="12"/>
      <c r="E81" s="12"/>
      <c r="F81" s="12"/>
      <c r="G81" s="12"/>
      <c r="H81" s="12"/>
      <c r="I81" s="7"/>
      <c r="J81" s="7"/>
      <c r="K81" s="7"/>
    </row>
    <row r="82" spans="1:11" x14ac:dyDescent="0.2">
      <c r="A82" s="16"/>
      <c r="B82" s="12"/>
      <c r="C82" s="12"/>
      <c r="D82" s="12"/>
      <c r="E82" s="12"/>
      <c r="F82" s="12"/>
      <c r="G82" s="12"/>
      <c r="H82" s="12"/>
      <c r="I82" s="7"/>
      <c r="J82" s="7"/>
      <c r="K82" s="7"/>
    </row>
    <row r="83" spans="1:11" x14ac:dyDescent="0.2">
      <c r="A83" s="16"/>
      <c r="B83" s="12"/>
      <c r="C83" s="12"/>
      <c r="D83" s="12"/>
      <c r="E83" s="12"/>
      <c r="F83" s="12"/>
      <c r="G83" s="12"/>
      <c r="H83" s="12"/>
      <c r="I83" s="7"/>
      <c r="J83" s="7"/>
      <c r="K83" s="7"/>
    </row>
    <row r="84" spans="1:11" x14ac:dyDescent="0.2">
      <c r="A84" s="16"/>
      <c r="B84" s="12"/>
      <c r="C84" s="12"/>
      <c r="D84" s="12"/>
      <c r="E84" s="12"/>
      <c r="F84" s="12"/>
      <c r="G84" s="12"/>
      <c r="H84" s="12"/>
      <c r="I84" s="7"/>
      <c r="J84" s="7"/>
      <c r="K84" s="7"/>
    </row>
    <row r="85" spans="1:11" x14ac:dyDescent="0.2">
      <c r="A85" s="16"/>
      <c r="B85" s="12"/>
      <c r="C85" s="12"/>
      <c r="D85" s="12"/>
      <c r="E85" s="12"/>
      <c r="F85" s="12"/>
      <c r="G85" s="12"/>
      <c r="H85" s="12"/>
      <c r="I85" s="7"/>
      <c r="J85" s="7"/>
      <c r="K85" s="7"/>
    </row>
    <row r="86" spans="1:11" x14ac:dyDescent="0.2">
      <c r="A86" s="16"/>
      <c r="B86" s="12"/>
      <c r="C86" s="12"/>
      <c r="D86" s="12"/>
      <c r="E86" s="12"/>
      <c r="F86" s="12"/>
      <c r="G86" s="12"/>
      <c r="H86" s="12"/>
      <c r="I86" s="7"/>
      <c r="J86" s="7"/>
      <c r="K86" s="7"/>
    </row>
    <row r="87" spans="1:11" x14ac:dyDescent="0.2">
      <c r="A87" s="16"/>
      <c r="B87" s="12"/>
      <c r="C87" s="12"/>
      <c r="D87" s="12"/>
      <c r="E87" s="12"/>
      <c r="F87" s="12"/>
      <c r="G87" s="12"/>
      <c r="H87" s="12"/>
      <c r="I87" s="7"/>
      <c r="J87" s="7"/>
      <c r="K87" s="7"/>
    </row>
    <row r="88" spans="1:11" x14ac:dyDescent="0.2">
      <c r="A88" s="16"/>
      <c r="B88" s="12"/>
      <c r="C88" s="12"/>
      <c r="D88" s="12"/>
      <c r="E88" s="12"/>
      <c r="F88" s="12"/>
      <c r="G88" s="12"/>
      <c r="H88" s="12"/>
      <c r="I88" s="7"/>
      <c r="J88" s="7"/>
      <c r="K88" s="7"/>
    </row>
    <row r="89" spans="1:11" x14ac:dyDescent="0.2">
      <c r="A89" s="16"/>
      <c r="B89" s="12"/>
      <c r="C89" s="12"/>
      <c r="D89" s="12"/>
      <c r="E89" s="12"/>
      <c r="F89" s="12"/>
      <c r="G89" s="12"/>
      <c r="H89" s="12"/>
      <c r="I89" s="7"/>
      <c r="J89" s="7"/>
      <c r="K89" s="7"/>
    </row>
    <row r="90" spans="1:11" x14ac:dyDescent="0.2">
      <c r="A90" s="16"/>
      <c r="B90" s="12"/>
      <c r="C90" s="12"/>
      <c r="D90" s="12"/>
      <c r="E90" s="12"/>
      <c r="F90" s="12"/>
      <c r="G90" s="12"/>
      <c r="H90" s="12"/>
      <c r="I90" s="7"/>
      <c r="J90" s="7"/>
      <c r="K90" s="7"/>
    </row>
    <row r="91" spans="1:11" x14ac:dyDescent="0.2">
      <c r="A91" s="16"/>
      <c r="B91" s="12"/>
      <c r="C91" s="12"/>
      <c r="D91" s="12"/>
      <c r="E91" s="12"/>
      <c r="F91" s="12"/>
      <c r="G91" s="12"/>
      <c r="H91" s="12"/>
      <c r="I91" s="7"/>
      <c r="J91" s="7"/>
      <c r="K91" s="7"/>
    </row>
    <row r="92" spans="1:11" x14ac:dyDescent="0.2">
      <c r="A92" s="16"/>
      <c r="B92" s="12"/>
      <c r="C92" s="12"/>
      <c r="D92" s="12"/>
      <c r="E92" s="12"/>
      <c r="F92" s="12"/>
      <c r="G92" s="12"/>
      <c r="H92" s="12"/>
      <c r="I92" s="7"/>
      <c r="J92" s="7"/>
      <c r="K92" s="7"/>
    </row>
    <row r="93" spans="1:11" x14ac:dyDescent="0.2">
      <c r="A93" s="16"/>
      <c r="B93" s="12"/>
      <c r="C93" s="12"/>
      <c r="D93" s="12"/>
      <c r="E93" s="12"/>
      <c r="F93" s="12"/>
      <c r="G93" s="12"/>
      <c r="H93" s="12"/>
      <c r="I93" s="7"/>
      <c r="J93" s="7"/>
      <c r="K93" s="7"/>
    </row>
    <row r="94" spans="1:11" x14ac:dyDescent="0.2">
      <c r="A94" s="16"/>
      <c r="B94" s="12"/>
      <c r="C94" s="12"/>
      <c r="D94" s="12"/>
      <c r="E94" s="12"/>
      <c r="F94" s="12"/>
      <c r="G94" s="12"/>
      <c r="H94" s="12"/>
      <c r="I94" s="7"/>
      <c r="J94" s="7"/>
      <c r="K94" s="7"/>
    </row>
    <row r="95" spans="1:11" x14ac:dyDescent="0.2">
      <c r="A95" s="16"/>
      <c r="B95" s="12"/>
      <c r="C95" s="12"/>
      <c r="D95" s="12"/>
      <c r="E95" s="12"/>
      <c r="F95" s="12"/>
      <c r="G95" s="12"/>
      <c r="H95" s="12"/>
      <c r="I95" s="7"/>
      <c r="J95" s="7"/>
      <c r="K95" s="7"/>
    </row>
    <row r="96" spans="1:11" x14ac:dyDescent="0.2">
      <c r="A96" s="16"/>
      <c r="B96" s="12"/>
      <c r="C96" s="12"/>
      <c r="D96" s="12"/>
      <c r="E96" s="12"/>
      <c r="F96" s="12"/>
      <c r="G96" s="12"/>
      <c r="H96" s="12"/>
      <c r="I96" s="7"/>
      <c r="J96" s="7"/>
      <c r="K96" s="7"/>
    </row>
    <row r="97" spans="1:11" x14ac:dyDescent="0.2">
      <c r="A97" s="16"/>
      <c r="B97" s="12"/>
      <c r="C97" s="12"/>
      <c r="D97" s="12"/>
      <c r="E97" s="12"/>
      <c r="F97" s="12"/>
      <c r="G97" s="12"/>
      <c r="H97" s="12"/>
      <c r="I97" s="7"/>
      <c r="J97" s="7"/>
      <c r="K97" s="7"/>
    </row>
    <row r="98" spans="1:11" x14ac:dyDescent="0.2">
      <c r="A98" s="16"/>
      <c r="B98" s="12"/>
      <c r="C98" s="12"/>
      <c r="D98" s="12"/>
      <c r="E98" s="12"/>
      <c r="F98" s="12"/>
      <c r="G98" s="12"/>
      <c r="H98" s="12"/>
      <c r="I98" s="7"/>
      <c r="J98" s="7"/>
      <c r="K98" s="7"/>
    </row>
    <row r="99" spans="1:11" x14ac:dyDescent="0.2">
      <c r="A99" s="16"/>
      <c r="B99" s="12"/>
      <c r="C99" s="12"/>
      <c r="D99" s="12"/>
      <c r="E99" s="12"/>
      <c r="F99" s="12"/>
      <c r="G99" s="12"/>
      <c r="H99" s="12"/>
      <c r="I99" s="7"/>
      <c r="J99" s="7"/>
      <c r="K99" s="7"/>
    </row>
    <row r="100" spans="1:11" x14ac:dyDescent="0.2">
      <c r="A100" s="16"/>
      <c r="B100" s="12"/>
      <c r="C100" s="12"/>
      <c r="D100" s="12"/>
      <c r="E100" s="12"/>
      <c r="F100" s="12"/>
      <c r="G100" s="12"/>
      <c r="H100" s="12"/>
      <c r="I100" s="7"/>
      <c r="J100" s="7"/>
      <c r="K100" s="7"/>
    </row>
    <row r="101" spans="1:11" x14ac:dyDescent="0.2">
      <c r="A101" s="16"/>
      <c r="B101" s="12"/>
      <c r="C101" s="12"/>
      <c r="D101" s="12"/>
      <c r="E101" s="12"/>
      <c r="F101" s="12"/>
      <c r="G101" s="12"/>
      <c r="H101" s="12"/>
      <c r="I101" s="7"/>
      <c r="J101" s="7"/>
      <c r="K101" s="7"/>
    </row>
    <row r="102" spans="1:11" x14ac:dyDescent="0.2">
      <c r="A102" s="16"/>
      <c r="B102" s="12"/>
      <c r="C102" s="12"/>
      <c r="D102" s="12"/>
      <c r="E102" s="12"/>
      <c r="F102" s="12"/>
      <c r="G102" s="12"/>
      <c r="H102" s="12"/>
      <c r="I102" s="7"/>
      <c r="J102" s="7"/>
      <c r="K102" s="7"/>
    </row>
    <row r="103" spans="1:11" x14ac:dyDescent="0.2">
      <c r="A103" s="16"/>
      <c r="B103" s="12"/>
      <c r="C103" s="12"/>
      <c r="D103" s="12"/>
      <c r="E103" s="12"/>
      <c r="F103" s="12"/>
      <c r="G103" s="12"/>
      <c r="H103" s="12"/>
      <c r="I103" s="7"/>
      <c r="J103" s="7"/>
      <c r="K103" s="7"/>
    </row>
    <row r="104" spans="1:11" x14ac:dyDescent="0.2">
      <c r="A104" s="16"/>
      <c r="B104" s="12"/>
      <c r="C104" s="12"/>
      <c r="D104" s="12"/>
      <c r="E104" s="12"/>
      <c r="F104" s="12"/>
      <c r="G104" s="12"/>
      <c r="H104" s="12"/>
      <c r="I104" s="7"/>
      <c r="J104" s="7"/>
      <c r="K104" s="7"/>
    </row>
    <row r="105" spans="1:11" x14ac:dyDescent="0.2">
      <c r="A105" s="16"/>
      <c r="B105" s="12"/>
      <c r="C105" s="12"/>
      <c r="D105" s="12"/>
      <c r="E105" s="12"/>
      <c r="F105" s="12"/>
      <c r="G105" s="12"/>
      <c r="H105" s="12"/>
      <c r="I105" s="7"/>
      <c r="J105" s="7"/>
      <c r="K105" s="7"/>
    </row>
    <row r="106" spans="1:11" x14ac:dyDescent="0.2">
      <c r="A106" s="16"/>
      <c r="B106" s="12"/>
      <c r="C106" s="12"/>
      <c r="D106" s="12"/>
      <c r="E106" s="12"/>
      <c r="F106" s="12"/>
      <c r="G106" s="12"/>
      <c r="H106" s="12"/>
      <c r="I106" s="7"/>
      <c r="J106" s="7"/>
      <c r="K106" s="7"/>
    </row>
    <row r="107" spans="1:11" x14ac:dyDescent="0.2">
      <c r="A107" s="16"/>
      <c r="B107" s="12"/>
      <c r="C107" s="12"/>
      <c r="D107" s="12"/>
      <c r="E107" s="12"/>
      <c r="F107" s="12"/>
      <c r="G107" s="12"/>
      <c r="H107" s="12"/>
      <c r="I107" s="7"/>
      <c r="J107" s="7"/>
      <c r="K107" s="7"/>
    </row>
    <row r="108" spans="1:11" x14ac:dyDescent="0.2">
      <c r="A108" s="16"/>
      <c r="B108" s="12"/>
      <c r="C108" s="12"/>
      <c r="D108" s="12"/>
      <c r="E108" s="12"/>
      <c r="F108" s="12"/>
      <c r="G108" s="12"/>
      <c r="H108" s="12"/>
      <c r="I108" s="7"/>
      <c r="J108" s="7"/>
      <c r="K108" s="7"/>
    </row>
    <row r="109" spans="1:11" x14ac:dyDescent="0.2">
      <c r="A109" s="16"/>
      <c r="B109" s="12"/>
      <c r="C109" s="12"/>
      <c r="D109" s="12"/>
      <c r="E109" s="12"/>
      <c r="F109" s="12"/>
      <c r="G109" s="12"/>
      <c r="H109" s="12"/>
      <c r="I109" s="7"/>
      <c r="J109" s="7"/>
      <c r="K109" s="7"/>
    </row>
    <row r="110" spans="1:11" x14ac:dyDescent="0.2">
      <c r="A110" s="16"/>
      <c r="B110" s="12"/>
      <c r="C110" s="12"/>
      <c r="D110" s="12"/>
      <c r="E110" s="12"/>
      <c r="F110" s="12"/>
      <c r="G110" s="12"/>
      <c r="H110" s="12"/>
      <c r="I110" s="7"/>
      <c r="J110" s="7"/>
      <c r="K110" s="7"/>
    </row>
    <row r="111" spans="1:11" x14ac:dyDescent="0.2">
      <c r="A111" s="16"/>
      <c r="B111" s="12"/>
      <c r="C111" s="12"/>
      <c r="D111" s="12"/>
      <c r="E111" s="12"/>
      <c r="F111" s="12"/>
      <c r="G111" s="12"/>
      <c r="H111" s="12"/>
      <c r="I111" s="7"/>
      <c r="J111" s="7"/>
      <c r="K111" s="7"/>
    </row>
    <row r="112" spans="1:11" x14ac:dyDescent="0.2">
      <c r="A112" s="16"/>
      <c r="B112" s="12"/>
      <c r="C112" s="12"/>
      <c r="D112" s="12"/>
      <c r="E112" s="12"/>
      <c r="F112" s="12"/>
      <c r="G112" s="12"/>
      <c r="H112" s="12"/>
      <c r="I112" s="7"/>
      <c r="J112" s="7"/>
      <c r="K112" s="7"/>
    </row>
    <row r="113" spans="1:11" x14ac:dyDescent="0.2">
      <c r="A113" s="16"/>
      <c r="B113" s="12"/>
      <c r="C113" s="12"/>
      <c r="D113" s="12"/>
      <c r="E113" s="12"/>
      <c r="F113" s="12"/>
      <c r="G113" s="12"/>
      <c r="H113" s="12"/>
      <c r="I113" s="7"/>
      <c r="J113" s="7"/>
      <c r="K113" s="7"/>
    </row>
    <row r="114" spans="1:11" x14ac:dyDescent="0.2">
      <c r="A114" s="16"/>
      <c r="B114" s="12"/>
      <c r="C114" s="12"/>
      <c r="D114" s="12"/>
      <c r="E114" s="12"/>
      <c r="F114" s="12"/>
      <c r="G114" s="12"/>
      <c r="H114" s="12"/>
      <c r="I114" s="7"/>
      <c r="J114" s="7"/>
      <c r="K114" s="7"/>
    </row>
    <row r="115" spans="1:11" x14ac:dyDescent="0.2">
      <c r="A115" s="16"/>
      <c r="B115" s="12"/>
      <c r="C115" s="12"/>
      <c r="D115" s="12"/>
      <c r="E115" s="12"/>
      <c r="F115" s="12"/>
      <c r="G115" s="12"/>
      <c r="H115" s="12"/>
      <c r="I115" s="7"/>
      <c r="J115" s="7"/>
      <c r="K115" s="7"/>
    </row>
    <row r="116" spans="1:11" x14ac:dyDescent="0.2">
      <c r="A116" s="16"/>
      <c r="B116" s="12"/>
      <c r="C116" s="12"/>
      <c r="D116" s="12"/>
      <c r="E116" s="12"/>
      <c r="F116" s="12"/>
      <c r="G116" s="12"/>
      <c r="H116" s="12"/>
      <c r="I116" s="7"/>
      <c r="J116" s="7"/>
      <c r="K116" s="7"/>
    </row>
    <row r="117" spans="1:11" x14ac:dyDescent="0.2">
      <c r="A117" s="16"/>
      <c r="B117" s="12"/>
      <c r="C117" s="12"/>
      <c r="D117" s="12"/>
      <c r="E117" s="12"/>
      <c r="F117" s="12"/>
      <c r="G117" s="12"/>
      <c r="H117" s="12"/>
      <c r="I117" s="7"/>
      <c r="J117" s="7"/>
      <c r="K117" s="7"/>
    </row>
    <row r="118" spans="1:11" x14ac:dyDescent="0.2">
      <c r="A118" s="16"/>
      <c r="B118" s="12"/>
      <c r="C118" s="12"/>
      <c r="D118" s="12"/>
      <c r="E118" s="12"/>
      <c r="F118" s="12"/>
      <c r="G118" s="12"/>
      <c r="H118" s="12"/>
      <c r="I118" s="7"/>
      <c r="J118" s="7"/>
      <c r="K118" s="7"/>
    </row>
    <row r="119" spans="1:11" x14ac:dyDescent="0.2">
      <c r="A119" s="16"/>
      <c r="B119" s="12"/>
      <c r="C119" s="12"/>
      <c r="D119" s="12"/>
      <c r="E119" s="12"/>
      <c r="F119" s="12"/>
      <c r="G119" s="12"/>
      <c r="H119" s="12"/>
      <c r="I119" s="7"/>
      <c r="J119" s="7"/>
      <c r="K119" s="7"/>
    </row>
    <row r="120" spans="1:11" x14ac:dyDescent="0.2">
      <c r="A120" s="16"/>
      <c r="B120" s="12"/>
      <c r="C120" s="12"/>
      <c r="D120" s="12"/>
      <c r="E120" s="12"/>
      <c r="F120" s="12"/>
      <c r="G120" s="12"/>
      <c r="H120" s="12"/>
      <c r="I120" s="7"/>
      <c r="J120" s="7"/>
      <c r="K120" s="7"/>
    </row>
    <row r="121" spans="1:11" x14ac:dyDescent="0.2">
      <c r="A121" s="16"/>
      <c r="B121" s="12"/>
      <c r="C121" s="12"/>
      <c r="D121" s="12"/>
      <c r="E121" s="12"/>
      <c r="F121" s="12"/>
      <c r="G121" s="12"/>
      <c r="H121" s="12"/>
      <c r="I121" s="7"/>
      <c r="J121" s="7"/>
      <c r="K121" s="7"/>
    </row>
    <row r="122" spans="1:11" x14ac:dyDescent="0.2">
      <c r="A122" s="16"/>
      <c r="B122" s="12"/>
      <c r="C122" s="12"/>
      <c r="D122" s="12"/>
      <c r="E122" s="12"/>
      <c r="F122" s="12"/>
      <c r="G122" s="12"/>
      <c r="H122" s="12"/>
      <c r="I122" s="7"/>
      <c r="J122" s="7"/>
      <c r="K122" s="7"/>
    </row>
    <row r="123" spans="1:11" x14ac:dyDescent="0.2">
      <c r="A123" s="16"/>
      <c r="B123" s="12"/>
      <c r="C123" s="12"/>
      <c r="D123" s="12"/>
      <c r="E123" s="12"/>
      <c r="F123" s="12"/>
      <c r="G123" s="12"/>
      <c r="H123" s="12"/>
      <c r="I123" s="7"/>
      <c r="J123" s="7"/>
      <c r="K123" s="7"/>
    </row>
    <row r="124" spans="1:11" x14ac:dyDescent="0.2">
      <c r="A124" s="16"/>
      <c r="B124" s="12"/>
      <c r="C124" s="12"/>
      <c r="D124" s="12"/>
      <c r="E124" s="12"/>
      <c r="F124" s="12"/>
      <c r="G124" s="12"/>
      <c r="H124" s="12"/>
      <c r="I124" s="7"/>
      <c r="J124" s="7"/>
      <c r="K124" s="7"/>
    </row>
    <row r="125" spans="1:11" x14ac:dyDescent="0.2">
      <c r="A125" s="16"/>
      <c r="B125" s="12"/>
      <c r="C125" s="12"/>
      <c r="D125" s="12"/>
      <c r="E125" s="12"/>
      <c r="F125" s="12"/>
      <c r="G125" s="12"/>
      <c r="H125" s="12"/>
      <c r="I125" s="7"/>
      <c r="J125" s="7"/>
      <c r="K125" s="7"/>
    </row>
    <row r="126" spans="1:11" x14ac:dyDescent="0.2">
      <c r="A126" s="16"/>
      <c r="B126" s="12"/>
      <c r="C126" s="12"/>
      <c r="D126" s="12"/>
      <c r="E126" s="12"/>
      <c r="F126" s="12"/>
      <c r="G126" s="12"/>
      <c r="H126" s="12"/>
      <c r="I126" s="7"/>
      <c r="J126" s="7"/>
      <c r="K126" s="7"/>
    </row>
    <row r="127" spans="1:11" x14ac:dyDescent="0.2">
      <c r="A127" s="16"/>
      <c r="B127" s="12"/>
      <c r="C127" s="12"/>
      <c r="D127" s="12"/>
      <c r="E127" s="12"/>
      <c r="F127" s="12"/>
      <c r="G127" s="12"/>
      <c r="H127" s="12"/>
      <c r="I127" s="7"/>
      <c r="J127" s="7"/>
      <c r="K127" s="7"/>
    </row>
    <row r="128" spans="1:11" x14ac:dyDescent="0.2">
      <c r="A128" s="16"/>
      <c r="B128" s="12"/>
      <c r="C128" s="12"/>
      <c r="D128" s="12"/>
      <c r="E128" s="12"/>
      <c r="F128" s="12"/>
      <c r="G128" s="12"/>
      <c r="H128" s="12"/>
      <c r="I128" s="7"/>
      <c r="J128" s="7"/>
      <c r="K128" s="7"/>
    </row>
    <row r="129" spans="1:11" x14ac:dyDescent="0.2">
      <c r="A129" s="16"/>
      <c r="B129" s="12"/>
      <c r="C129" s="12"/>
      <c r="D129" s="12"/>
      <c r="E129" s="12"/>
      <c r="F129" s="12"/>
      <c r="G129" s="12"/>
      <c r="H129" s="12"/>
      <c r="I129" s="7"/>
      <c r="J129" s="7"/>
      <c r="K129" s="7"/>
    </row>
    <row r="130" spans="1:11" x14ac:dyDescent="0.2">
      <c r="A130" s="16"/>
      <c r="B130" s="12"/>
      <c r="C130" s="12"/>
      <c r="D130" s="12"/>
      <c r="E130" s="12"/>
      <c r="F130" s="12"/>
      <c r="G130" s="12"/>
      <c r="H130" s="12"/>
      <c r="I130" s="7"/>
      <c r="J130" s="7"/>
      <c r="K130" s="7"/>
    </row>
    <row r="131" spans="1:11" x14ac:dyDescent="0.2">
      <c r="A131" s="16"/>
      <c r="B131" s="12"/>
      <c r="C131" s="12"/>
      <c r="D131" s="12"/>
      <c r="E131" s="12"/>
      <c r="F131" s="12"/>
      <c r="G131" s="12"/>
      <c r="H131" s="12"/>
      <c r="I131" s="7"/>
      <c r="J131" s="7"/>
      <c r="K131" s="7"/>
    </row>
    <row r="132" spans="1:11" x14ac:dyDescent="0.2">
      <c r="A132" s="16"/>
      <c r="B132" s="12"/>
      <c r="C132" s="12"/>
      <c r="D132" s="12"/>
      <c r="E132" s="12"/>
      <c r="F132" s="12"/>
      <c r="G132" s="12"/>
      <c r="H132" s="12"/>
      <c r="I132" s="7"/>
      <c r="J132" s="7"/>
      <c r="K132" s="7"/>
    </row>
    <row r="133" spans="1:11" x14ac:dyDescent="0.2">
      <c r="A133" s="16"/>
      <c r="B133" s="12"/>
      <c r="C133" s="12"/>
      <c r="D133" s="12"/>
      <c r="E133" s="12"/>
      <c r="F133" s="12"/>
      <c r="G133" s="12"/>
      <c r="H133" s="12"/>
      <c r="I133" s="7"/>
      <c r="J133" s="7"/>
      <c r="K133" s="7"/>
    </row>
    <row r="134" spans="1:11" x14ac:dyDescent="0.2">
      <c r="A134" s="16"/>
      <c r="B134" s="12"/>
      <c r="C134" s="12"/>
      <c r="D134" s="12"/>
      <c r="E134" s="12"/>
      <c r="F134" s="12"/>
      <c r="G134" s="12"/>
      <c r="H134" s="12"/>
      <c r="I134" s="7"/>
      <c r="J134" s="7"/>
      <c r="K134" s="7"/>
    </row>
    <row r="135" spans="1:11" x14ac:dyDescent="0.2">
      <c r="A135" s="16"/>
      <c r="B135" s="12"/>
      <c r="C135" s="12"/>
      <c r="D135" s="12"/>
      <c r="E135" s="12"/>
      <c r="F135" s="12"/>
      <c r="G135" s="12"/>
      <c r="H135" s="12"/>
      <c r="I135" s="7"/>
      <c r="J135" s="7"/>
      <c r="K135" s="7"/>
    </row>
    <row r="136" spans="1:11" x14ac:dyDescent="0.2">
      <c r="A136" s="16"/>
      <c r="B136" s="12"/>
      <c r="C136" s="12"/>
      <c r="D136" s="12"/>
      <c r="E136" s="12"/>
      <c r="F136" s="12"/>
      <c r="G136" s="12"/>
      <c r="H136" s="12"/>
      <c r="I136" s="7"/>
      <c r="J136" s="7"/>
      <c r="K136" s="7"/>
    </row>
    <row r="137" spans="1:11" x14ac:dyDescent="0.2">
      <c r="A137" s="16"/>
      <c r="B137" s="12"/>
      <c r="C137" s="12"/>
      <c r="D137" s="12"/>
      <c r="E137" s="12"/>
      <c r="F137" s="12"/>
      <c r="G137" s="12"/>
      <c r="H137" s="12"/>
      <c r="I137" s="7"/>
      <c r="J137" s="7"/>
      <c r="K137" s="7"/>
    </row>
    <row r="138" spans="1:11" x14ac:dyDescent="0.2">
      <c r="A138" s="16"/>
      <c r="B138" s="12"/>
      <c r="C138" s="12"/>
      <c r="D138" s="12"/>
      <c r="E138" s="12"/>
      <c r="F138" s="12"/>
      <c r="G138" s="12"/>
      <c r="H138" s="12"/>
      <c r="I138" s="7"/>
      <c r="J138" s="7"/>
      <c r="K138" s="7"/>
    </row>
    <row r="139" spans="1:11" x14ac:dyDescent="0.2">
      <c r="A139" s="16"/>
      <c r="B139" s="12"/>
      <c r="C139" s="12"/>
      <c r="D139" s="12"/>
      <c r="E139" s="12"/>
      <c r="F139" s="12"/>
      <c r="G139" s="12"/>
      <c r="H139" s="12"/>
      <c r="I139" s="7"/>
      <c r="J139" s="7"/>
      <c r="K139" s="7"/>
    </row>
    <row r="140" spans="1:11" x14ac:dyDescent="0.2">
      <c r="A140" s="16"/>
      <c r="B140" s="12"/>
      <c r="C140" s="12"/>
      <c r="D140" s="12"/>
      <c r="E140" s="12"/>
      <c r="F140" s="12"/>
      <c r="G140" s="12"/>
      <c r="H140" s="12"/>
      <c r="I140" s="7"/>
      <c r="J140" s="7"/>
      <c r="K140" s="7"/>
    </row>
    <row r="141" spans="1:11" x14ac:dyDescent="0.2">
      <c r="A141" s="16"/>
      <c r="B141" s="12"/>
      <c r="C141" s="12"/>
      <c r="D141" s="12"/>
      <c r="E141" s="12"/>
      <c r="F141" s="12"/>
      <c r="G141" s="12"/>
      <c r="H141" s="12"/>
      <c r="I141" s="7"/>
      <c r="J141" s="7"/>
      <c r="K141" s="7"/>
    </row>
    <row r="142" spans="1:11" x14ac:dyDescent="0.2">
      <c r="A142" s="16"/>
      <c r="B142" s="12"/>
      <c r="C142" s="12"/>
      <c r="D142" s="12"/>
      <c r="E142" s="12"/>
      <c r="F142" s="12"/>
      <c r="G142" s="12"/>
      <c r="H142" s="12"/>
      <c r="I142" s="7"/>
      <c r="J142" s="7"/>
      <c r="K142" s="7"/>
    </row>
    <row r="143" spans="1:11" x14ac:dyDescent="0.2">
      <c r="A143" s="16"/>
      <c r="B143" s="12"/>
      <c r="C143" s="12"/>
      <c r="D143" s="12"/>
      <c r="E143" s="12"/>
      <c r="F143" s="12"/>
      <c r="G143" s="12"/>
      <c r="H143" s="12"/>
      <c r="I143" s="7"/>
      <c r="J143" s="7"/>
      <c r="K143" s="7"/>
    </row>
    <row r="144" spans="1:11" x14ac:dyDescent="0.2">
      <c r="A144" s="16"/>
      <c r="B144" s="12"/>
      <c r="C144" s="12"/>
      <c r="D144" s="12"/>
      <c r="E144" s="12"/>
      <c r="F144" s="12"/>
      <c r="G144" s="12"/>
      <c r="H144" s="12"/>
      <c r="I144" s="7"/>
      <c r="J144" s="7"/>
      <c r="K144" s="7"/>
    </row>
    <row r="145" spans="1:11" x14ac:dyDescent="0.2">
      <c r="A145" s="16"/>
      <c r="B145" s="12"/>
      <c r="C145" s="12"/>
      <c r="D145" s="12"/>
      <c r="E145" s="12"/>
      <c r="F145" s="12"/>
      <c r="G145" s="12"/>
      <c r="H145" s="12"/>
      <c r="I145" s="7"/>
      <c r="J145" s="7"/>
      <c r="K145" s="7"/>
    </row>
    <row r="146" spans="1:11" x14ac:dyDescent="0.2">
      <c r="A146" s="16"/>
      <c r="B146" s="12"/>
      <c r="C146" s="12"/>
      <c r="D146" s="12"/>
      <c r="E146" s="12"/>
      <c r="F146" s="12"/>
      <c r="G146" s="12"/>
      <c r="H146" s="12"/>
      <c r="I146" s="7"/>
      <c r="J146" s="7"/>
      <c r="K146" s="7"/>
    </row>
    <row r="147" spans="1:11" x14ac:dyDescent="0.2">
      <c r="A147" s="16"/>
      <c r="B147" s="12"/>
      <c r="C147" s="12"/>
      <c r="D147" s="12"/>
      <c r="E147" s="12"/>
      <c r="F147" s="12"/>
      <c r="G147" s="12"/>
      <c r="H147" s="12"/>
      <c r="I147" s="7"/>
      <c r="J147" s="7"/>
      <c r="K147" s="7"/>
    </row>
    <row r="148" spans="1:11" x14ac:dyDescent="0.2">
      <c r="A148" s="16"/>
      <c r="B148" s="12"/>
      <c r="C148" s="12"/>
      <c r="D148" s="12"/>
      <c r="E148" s="12"/>
      <c r="F148" s="12"/>
      <c r="G148" s="12"/>
      <c r="H148" s="12"/>
      <c r="I148" s="7"/>
      <c r="J148" s="7"/>
      <c r="K148" s="7"/>
    </row>
    <row r="149" spans="1:11" x14ac:dyDescent="0.2">
      <c r="A149" s="16"/>
      <c r="B149" s="12"/>
      <c r="C149" s="12"/>
      <c r="D149" s="12"/>
      <c r="E149" s="12"/>
      <c r="F149" s="12"/>
      <c r="G149" s="12"/>
      <c r="H149" s="12"/>
      <c r="I149" s="7"/>
      <c r="J149" s="7"/>
      <c r="K149" s="7"/>
    </row>
    <row r="150" spans="1:11" x14ac:dyDescent="0.2">
      <c r="A150" s="16"/>
      <c r="B150" s="12"/>
      <c r="C150" s="12"/>
      <c r="D150" s="12"/>
      <c r="E150" s="12"/>
      <c r="F150" s="12"/>
      <c r="G150" s="12"/>
      <c r="H150" s="12"/>
      <c r="I150" s="7"/>
      <c r="J150" s="7"/>
      <c r="K150" s="7"/>
    </row>
    <row r="151" spans="1:11" x14ac:dyDescent="0.2">
      <c r="A151" s="16"/>
      <c r="B151" s="12"/>
      <c r="C151" s="12"/>
      <c r="D151" s="12"/>
      <c r="E151" s="12"/>
      <c r="F151" s="12"/>
      <c r="G151" s="12"/>
      <c r="H151" s="12"/>
      <c r="I151" s="7"/>
      <c r="J151" s="7"/>
      <c r="K151" s="7"/>
    </row>
    <row r="152" spans="1:11" x14ac:dyDescent="0.2">
      <c r="A152" s="16"/>
      <c r="B152" s="12"/>
      <c r="C152" s="12"/>
      <c r="D152" s="12"/>
      <c r="E152" s="12"/>
      <c r="F152" s="12"/>
      <c r="G152" s="12"/>
      <c r="H152" s="12"/>
      <c r="I152" s="7"/>
      <c r="J152" s="7"/>
      <c r="K152" s="7"/>
    </row>
    <row r="153" spans="1:11" x14ac:dyDescent="0.2">
      <c r="A153" s="16"/>
      <c r="B153" s="12"/>
      <c r="C153" s="12"/>
      <c r="D153" s="12"/>
      <c r="E153" s="12"/>
      <c r="F153" s="12"/>
      <c r="G153" s="12"/>
      <c r="H153" s="12"/>
      <c r="I153" s="7"/>
      <c r="J153" s="7"/>
      <c r="K153" s="7"/>
    </row>
    <row r="154" spans="1:11" x14ac:dyDescent="0.2">
      <c r="A154" s="16"/>
      <c r="B154" s="12"/>
      <c r="C154" s="12"/>
      <c r="D154" s="12"/>
      <c r="E154" s="12"/>
      <c r="F154" s="12"/>
      <c r="G154" s="12"/>
      <c r="H154" s="12"/>
      <c r="I154" s="7"/>
      <c r="J154" s="7"/>
      <c r="K154" s="7"/>
    </row>
    <row r="155" spans="1:11" x14ac:dyDescent="0.2">
      <c r="A155" s="16"/>
      <c r="B155" s="12"/>
      <c r="C155" s="12"/>
      <c r="D155" s="12"/>
      <c r="E155" s="12"/>
      <c r="F155" s="12"/>
      <c r="G155" s="12"/>
      <c r="H155" s="12"/>
      <c r="I155" s="7"/>
      <c r="J155" s="7"/>
      <c r="K155" s="7"/>
    </row>
    <row r="156" spans="1:11" x14ac:dyDescent="0.2">
      <c r="A156" s="16"/>
      <c r="B156" s="12"/>
      <c r="C156" s="12"/>
      <c r="D156" s="12"/>
      <c r="E156" s="12"/>
      <c r="F156" s="12"/>
      <c r="G156" s="12"/>
      <c r="H156" s="12"/>
      <c r="I156" s="7"/>
      <c r="J156" s="7"/>
      <c r="K156" s="7"/>
    </row>
    <row r="157" spans="1:11" x14ac:dyDescent="0.2">
      <c r="A157" s="16"/>
      <c r="B157" s="12"/>
      <c r="C157" s="12"/>
      <c r="D157" s="12"/>
      <c r="E157" s="12"/>
      <c r="F157" s="12"/>
      <c r="G157" s="12"/>
      <c r="H157" s="12"/>
      <c r="I157" s="7"/>
      <c r="J157" s="7"/>
      <c r="K157" s="7"/>
    </row>
    <row r="158" spans="1:11" x14ac:dyDescent="0.2">
      <c r="A158" s="16"/>
      <c r="B158" s="12"/>
      <c r="C158" s="12"/>
      <c r="D158" s="12"/>
      <c r="E158" s="12"/>
      <c r="F158" s="12"/>
      <c r="G158" s="12"/>
      <c r="H158" s="12"/>
      <c r="I158" s="7"/>
      <c r="J158" s="7"/>
      <c r="K158" s="7"/>
    </row>
    <row r="159" spans="1:11" x14ac:dyDescent="0.2">
      <c r="A159" s="16"/>
      <c r="B159" s="12"/>
      <c r="C159" s="12"/>
      <c r="D159" s="12"/>
      <c r="E159" s="12"/>
      <c r="F159" s="12"/>
      <c r="G159" s="12"/>
      <c r="H159" s="12"/>
      <c r="I159" s="7"/>
      <c r="J159" s="7"/>
      <c r="K159" s="7"/>
    </row>
    <row r="160" spans="1:11" x14ac:dyDescent="0.2">
      <c r="A160" s="16"/>
      <c r="B160" s="12"/>
      <c r="C160" s="12"/>
      <c r="D160" s="12"/>
      <c r="E160" s="12"/>
      <c r="F160" s="12"/>
      <c r="G160" s="12"/>
      <c r="H160" s="12"/>
      <c r="I160" s="7"/>
      <c r="J160" s="7"/>
      <c r="K160" s="7"/>
    </row>
    <row r="161" spans="1:11" x14ac:dyDescent="0.2">
      <c r="A161" s="16"/>
      <c r="B161" s="12"/>
      <c r="C161" s="12"/>
      <c r="D161" s="12"/>
      <c r="E161" s="12"/>
      <c r="F161" s="12"/>
      <c r="G161" s="12"/>
      <c r="H161" s="12"/>
      <c r="I161" s="7"/>
      <c r="J161" s="7"/>
      <c r="K161" s="7"/>
    </row>
    <row r="162" spans="1:11" x14ac:dyDescent="0.2">
      <c r="A162" s="16"/>
      <c r="B162" s="12"/>
      <c r="C162" s="12"/>
      <c r="D162" s="12"/>
      <c r="E162" s="12"/>
      <c r="F162" s="12"/>
      <c r="G162" s="12"/>
      <c r="H162" s="12"/>
      <c r="I162" s="7"/>
      <c r="J162" s="7"/>
      <c r="K162" s="7"/>
    </row>
    <row r="163" spans="1:11" x14ac:dyDescent="0.2">
      <c r="A163" s="16"/>
      <c r="B163" s="12"/>
      <c r="C163" s="12"/>
      <c r="D163" s="12"/>
      <c r="E163" s="12"/>
      <c r="F163" s="12"/>
      <c r="G163" s="12"/>
      <c r="H163" s="12"/>
      <c r="I163" s="7"/>
      <c r="J163" s="7"/>
      <c r="K163" s="7"/>
    </row>
    <row r="164" spans="1:11" x14ac:dyDescent="0.2">
      <c r="A164" s="16"/>
      <c r="B164" s="12"/>
      <c r="C164" s="12"/>
      <c r="D164" s="12"/>
      <c r="E164" s="12"/>
      <c r="F164" s="12"/>
      <c r="G164" s="12"/>
      <c r="H164" s="12"/>
      <c r="I164" s="7"/>
      <c r="J164" s="7"/>
      <c r="K164" s="7"/>
    </row>
    <row r="165" spans="1:11" x14ac:dyDescent="0.2">
      <c r="A165" s="16"/>
      <c r="B165" s="12"/>
      <c r="C165" s="12"/>
      <c r="D165" s="12"/>
      <c r="E165" s="12"/>
      <c r="F165" s="12"/>
      <c r="G165" s="12"/>
      <c r="H165" s="12"/>
      <c r="I165" s="7"/>
      <c r="J165" s="7"/>
      <c r="K165" s="7"/>
    </row>
    <row r="166" spans="1:11" x14ac:dyDescent="0.2">
      <c r="A166" s="16"/>
      <c r="B166" s="12"/>
      <c r="C166" s="12"/>
      <c r="D166" s="12"/>
      <c r="E166" s="12"/>
      <c r="F166" s="12"/>
      <c r="G166" s="12"/>
      <c r="H166" s="12"/>
      <c r="I166" s="7"/>
      <c r="J166" s="7"/>
      <c r="K166" s="7"/>
    </row>
    <row r="167" spans="1:11" x14ac:dyDescent="0.2">
      <c r="A167" s="16"/>
      <c r="B167" s="12"/>
      <c r="C167" s="12"/>
      <c r="D167" s="12"/>
      <c r="E167" s="12"/>
      <c r="F167" s="12"/>
      <c r="G167" s="12"/>
      <c r="H167" s="12"/>
      <c r="I167" s="7"/>
      <c r="J167" s="7"/>
      <c r="K167" s="7"/>
    </row>
    <row r="168" spans="1:11" x14ac:dyDescent="0.2">
      <c r="A168" s="16"/>
      <c r="B168" s="12"/>
      <c r="C168" s="12"/>
      <c r="D168" s="12"/>
      <c r="E168" s="12"/>
      <c r="F168" s="12"/>
      <c r="G168" s="12"/>
      <c r="H168" s="12"/>
      <c r="I168" s="7"/>
      <c r="J168" s="7"/>
      <c r="K168" s="7"/>
    </row>
    <row r="169" spans="1:11" x14ac:dyDescent="0.2">
      <c r="A169" s="16"/>
      <c r="B169" s="12"/>
      <c r="C169" s="12"/>
      <c r="D169" s="12"/>
      <c r="E169" s="12"/>
      <c r="F169" s="12"/>
      <c r="G169" s="12"/>
      <c r="H169" s="12"/>
      <c r="I169" s="7"/>
      <c r="J169" s="7"/>
      <c r="K169" s="7"/>
    </row>
    <row r="170" spans="1:11" x14ac:dyDescent="0.2">
      <c r="A170" s="16"/>
      <c r="B170" s="12"/>
      <c r="C170" s="12"/>
      <c r="D170" s="12"/>
      <c r="E170" s="12"/>
      <c r="F170" s="12"/>
      <c r="G170" s="12"/>
      <c r="H170" s="12"/>
      <c r="I170" s="7"/>
      <c r="J170" s="7"/>
      <c r="K170" s="7"/>
    </row>
    <row r="171" spans="1:11" x14ac:dyDescent="0.2">
      <c r="A171" s="16"/>
      <c r="B171" s="12"/>
      <c r="C171" s="12"/>
      <c r="D171" s="12"/>
      <c r="E171" s="12"/>
      <c r="F171" s="12"/>
      <c r="G171" s="12"/>
      <c r="H171" s="12"/>
      <c r="I171" s="7"/>
      <c r="J171" s="7"/>
      <c r="K171" s="7"/>
    </row>
    <row r="172" spans="1:11" x14ac:dyDescent="0.2">
      <c r="A172" s="16"/>
      <c r="B172" s="12"/>
      <c r="C172" s="12"/>
      <c r="D172" s="12"/>
      <c r="E172" s="12"/>
      <c r="F172" s="12"/>
      <c r="G172" s="12"/>
      <c r="H172" s="12"/>
      <c r="I172" s="7"/>
      <c r="J172" s="7"/>
      <c r="K172" s="7"/>
    </row>
    <row r="173" spans="1:11" x14ac:dyDescent="0.2">
      <c r="A173" s="16"/>
      <c r="B173" s="12"/>
      <c r="C173" s="12"/>
      <c r="D173" s="12"/>
      <c r="E173" s="12"/>
      <c r="F173" s="12"/>
      <c r="G173" s="12"/>
      <c r="H173" s="12"/>
      <c r="I173" s="7"/>
      <c r="J173" s="7"/>
      <c r="K173" s="7"/>
    </row>
    <row r="174" spans="1:11" x14ac:dyDescent="0.2">
      <c r="A174" s="16"/>
      <c r="B174" s="12"/>
      <c r="C174" s="12"/>
      <c r="D174" s="12"/>
      <c r="E174" s="12"/>
      <c r="F174" s="12"/>
      <c r="G174" s="12"/>
      <c r="H174" s="12"/>
      <c r="I174" s="7"/>
      <c r="J174" s="7"/>
      <c r="K174" s="7"/>
    </row>
    <row r="175" spans="1:11" x14ac:dyDescent="0.2">
      <c r="A175" s="16"/>
      <c r="B175" s="12"/>
      <c r="C175" s="12"/>
      <c r="D175" s="12"/>
      <c r="E175" s="12"/>
      <c r="F175" s="12"/>
      <c r="G175" s="12"/>
      <c r="H175" s="12"/>
      <c r="I175" s="7"/>
      <c r="J175" s="7"/>
      <c r="K175" s="7"/>
    </row>
    <row r="176" spans="1:11" x14ac:dyDescent="0.2">
      <c r="A176" s="16"/>
      <c r="B176" s="12"/>
      <c r="C176" s="12"/>
      <c r="D176" s="12"/>
      <c r="E176" s="12"/>
      <c r="F176" s="12"/>
      <c r="G176" s="12"/>
      <c r="H176" s="12"/>
      <c r="I176" s="7"/>
      <c r="J176" s="7"/>
      <c r="K176" s="7"/>
    </row>
    <row r="177" spans="1:11" x14ac:dyDescent="0.2">
      <c r="A177" s="16"/>
      <c r="B177" s="12"/>
      <c r="C177" s="12"/>
      <c r="D177" s="12"/>
      <c r="E177" s="12"/>
      <c r="F177" s="12"/>
      <c r="G177" s="12"/>
      <c r="H177" s="12"/>
      <c r="I177" s="7"/>
      <c r="J177" s="7"/>
      <c r="K177" s="7"/>
    </row>
    <row r="178" spans="1:11" x14ac:dyDescent="0.2">
      <c r="A178" s="16"/>
      <c r="B178" s="12"/>
      <c r="C178" s="12"/>
      <c r="D178" s="12"/>
      <c r="E178" s="12"/>
      <c r="F178" s="12"/>
      <c r="G178" s="12"/>
      <c r="H178" s="12"/>
      <c r="I178" s="7"/>
      <c r="J178" s="7"/>
      <c r="K178" s="7"/>
    </row>
    <row r="179" spans="1:11" x14ac:dyDescent="0.2">
      <c r="A179" s="16"/>
      <c r="B179" s="12"/>
      <c r="C179" s="12"/>
      <c r="D179" s="12"/>
      <c r="E179" s="12"/>
      <c r="F179" s="12"/>
      <c r="G179" s="12"/>
      <c r="H179" s="12"/>
      <c r="I179" s="7"/>
      <c r="J179" s="7"/>
      <c r="K179" s="7"/>
    </row>
    <row r="180" spans="1:11" x14ac:dyDescent="0.2">
      <c r="A180" s="16"/>
      <c r="B180" s="12"/>
      <c r="C180" s="12"/>
      <c r="D180" s="12"/>
      <c r="E180" s="12"/>
      <c r="F180" s="12"/>
      <c r="G180" s="12"/>
      <c r="H180" s="12"/>
      <c r="I180" s="7"/>
      <c r="J180" s="7"/>
      <c r="K180" s="7"/>
    </row>
    <row r="181" spans="1:11" x14ac:dyDescent="0.2">
      <c r="A181" s="16"/>
      <c r="B181" s="12"/>
      <c r="C181" s="12"/>
      <c r="D181" s="12"/>
      <c r="E181" s="12"/>
      <c r="F181" s="12"/>
      <c r="G181" s="12"/>
      <c r="H181" s="12"/>
      <c r="I181" s="7"/>
      <c r="J181" s="7"/>
      <c r="K181" s="7"/>
    </row>
    <row r="182" spans="1:11" x14ac:dyDescent="0.2">
      <c r="A182" s="16"/>
      <c r="B182" s="12"/>
      <c r="C182" s="12"/>
      <c r="D182" s="12"/>
      <c r="E182" s="12"/>
      <c r="F182" s="12"/>
      <c r="G182" s="12"/>
      <c r="H182" s="12"/>
      <c r="I182" s="7"/>
      <c r="J182" s="7"/>
      <c r="K182" s="7"/>
    </row>
    <row r="183" spans="1:11" x14ac:dyDescent="0.2">
      <c r="A183" s="16"/>
      <c r="B183" s="12"/>
      <c r="C183" s="12"/>
      <c r="D183" s="12"/>
      <c r="E183" s="12"/>
      <c r="F183" s="12"/>
      <c r="G183" s="12"/>
      <c r="H183" s="12"/>
      <c r="I183" s="7"/>
      <c r="J183" s="7"/>
      <c r="K183" s="7"/>
    </row>
    <row r="184" spans="1:11" x14ac:dyDescent="0.2">
      <c r="A184" s="16"/>
      <c r="B184" s="12"/>
      <c r="C184" s="12"/>
      <c r="D184" s="12"/>
      <c r="E184" s="12"/>
      <c r="F184" s="12"/>
      <c r="G184" s="12"/>
      <c r="H184" s="12"/>
      <c r="I184" s="7"/>
      <c r="J184" s="7"/>
      <c r="K184" s="7"/>
    </row>
    <row r="185" spans="1:11" x14ac:dyDescent="0.2">
      <c r="A185" s="16"/>
      <c r="B185" s="12"/>
      <c r="C185" s="12"/>
      <c r="D185" s="12"/>
      <c r="E185" s="12"/>
      <c r="F185" s="12"/>
      <c r="G185" s="12"/>
      <c r="H185" s="12"/>
      <c r="I185" s="7"/>
      <c r="J185" s="7"/>
      <c r="K185" s="7"/>
    </row>
    <row r="186" spans="1:11" x14ac:dyDescent="0.2">
      <c r="A186" s="16"/>
      <c r="B186" s="12"/>
      <c r="C186" s="12"/>
      <c r="D186" s="12"/>
      <c r="E186" s="12"/>
      <c r="F186" s="12"/>
      <c r="G186" s="12"/>
      <c r="H186" s="12"/>
      <c r="I186" s="7"/>
      <c r="J186" s="7"/>
      <c r="K186" s="7"/>
    </row>
    <row r="187" spans="1:11" x14ac:dyDescent="0.2">
      <c r="A187" s="16"/>
      <c r="B187" s="12"/>
      <c r="C187" s="12"/>
      <c r="D187" s="12"/>
      <c r="E187" s="12"/>
      <c r="F187" s="12"/>
      <c r="G187" s="12"/>
      <c r="H187" s="12"/>
      <c r="I187" s="7"/>
      <c r="J187" s="7"/>
      <c r="K187" s="7"/>
    </row>
    <row r="188" spans="1:11" x14ac:dyDescent="0.2">
      <c r="A188" s="16"/>
      <c r="B188" s="12"/>
      <c r="C188" s="12"/>
      <c r="D188" s="12"/>
      <c r="E188" s="12"/>
      <c r="F188" s="12"/>
      <c r="G188" s="12"/>
      <c r="H188" s="12"/>
      <c r="I188" s="7"/>
      <c r="J188" s="7"/>
      <c r="K188" s="7"/>
    </row>
    <row r="189" spans="1:11" x14ac:dyDescent="0.2">
      <c r="A189" s="16"/>
      <c r="B189" s="12"/>
      <c r="C189" s="12"/>
      <c r="D189" s="12"/>
      <c r="E189" s="12"/>
      <c r="F189" s="12"/>
      <c r="G189" s="12"/>
      <c r="H189" s="12"/>
      <c r="I189" s="7"/>
      <c r="J189" s="7"/>
      <c r="K189" s="7"/>
    </row>
    <row r="190" spans="1:11" x14ac:dyDescent="0.2">
      <c r="A190" s="16"/>
      <c r="B190" s="12"/>
      <c r="C190" s="12"/>
      <c r="D190" s="12"/>
      <c r="E190" s="12"/>
      <c r="F190" s="12"/>
      <c r="G190" s="12"/>
      <c r="H190" s="12"/>
      <c r="I190" s="7"/>
      <c r="J190" s="7"/>
      <c r="K190" s="7"/>
    </row>
    <row r="191" spans="1:11" x14ac:dyDescent="0.2">
      <c r="A191" s="16"/>
      <c r="B191" s="12"/>
      <c r="C191" s="12"/>
      <c r="D191" s="12"/>
      <c r="E191" s="12"/>
      <c r="F191" s="12"/>
      <c r="G191" s="12"/>
      <c r="H191" s="12"/>
      <c r="I191" s="7"/>
      <c r="J191" s="7"/>
      <c r="K191" s="7"/>
    </row>
    <row r="192" spans="1:11" x14ac:dyDescent="0.2">
      <c r="A192" s="16"/>
      <c r="B192" s="12"/>
      <c r="C192" s="12"/>
      <c r="D192" s="12"/>
      <c r="E192" s="12"/>
      <c r="F192" s="12"/>
      <c r="G192" s="12"/>
      <c r="H192" s="12"/>
      <c r="I192" s="7"/>
      <c r="J192" s="7"/>
      <c r="K192" s="7"/>
    </row>
    <row r="193" spans="1:11" x14ac:dyDescent="0.2">
      <c r="A193" s="16"/>
      <c r="B193" s="12"/>
      <c r="C193" s="12"/>
      <c r="D193" s="12"/>
      <c r="E193" s="12"/>
      <c r="F193" s="12"/>
      <c r="G193" s="12"/>
      <c r="H193" s="12"/>
      <c r="I193" s="7"/>
      <c r="J193" s="7"/>
      <c r="K193" s="7"/>
    </row>
    <row r="194" spans="1:11" x14ac:dyDescent="0.2">
      <c r="A194" s="16"/>
      <c r="B194" s="12"/>
      <c r="C194" s="12"/>
      <c r="D194" s="12"/>
      <c r="E194" s="12"/>
      <c r="F194" s="12"/>
      <c r="G194" s="12"/>
      <c r="H194" s="12"/>
      <c r="I194" s="7"/>
      <c r="J194" s="7"/>
      <c r="K194" s="7"/>
    </row>
    <row r="195" spans="1:11" x14ac:dyDescent="0.2">
      <c r="A195" s="16"/>
      <c r="B195" s="12"/>
      <c r="C195" s="12"/>
      <c r="D195" s="12"/>
      <c r="E195" s="12"/>
      <c r="F195" s="12"/>
      <c r="G195" s="12"/>
      <c r="H195" s="12"/>
      <c r="I195" s="7"/>
      <c r="J195" s="7"/>
      <c r="K195" s="7"/>
    </row>
    <row r="196" spans="1:11" x14ac:dyDescent="0.2">
      <c r="A196" s="16"/>
      <c r="B196" s="12"/>
      <c r="C196" s="12"/>
      <c r="D196" s="12"/>
      <c r="E196" s="12"/>
      <c r="F196" s="12"/>
      <c r="G196" s="12"/>
      <c r="H196" s="12"/>
      <c r="I196" s="7"/>
      <c r="J196" s="7"/>
      <c r="K196" s="7"/>
    </row>
    <row r="197" spans="1:11" x14ac:dyDescent="0.2">
      <c r="A197" s="16"/>
      <c r="B197" s="12"/>
      <c r="C197" s="12"/>
      <c r="D197" s="12"/>
      <c r="E197" s="12"/>
      <c r="F197" s="12"/>
      <c r="G197" s="12"/>
      <c r="H197" s="12"/>
      <c r="I197" s="7"/>
      <c r="J197" s="7"/>
      <c r="K197" s="7"/>
    </row>
    <row r="198" spans="1:11" x14ac:dyDescent="0.2">
      <c r="A198" s="16"/>
      <c r="B198" s="12"/>
      <c r="C198" s="12"/>
      <c r="D198" s="12"/>
      <c r="E198" s="12"/>
      <c r="F198" s="12"/>
      <c r="G198" s="12"/>
      <c r="H198" s="12"/>
      <c r="I198" s="7"/>
      <c r="J198" s="7"/>
      <c r="K198" s="7"/>
    </row>
    <row r="199" spans="1:11" x14ac:dyDescent="0.2">
      <c r="A199" s="16"/>
      <c r="B199" s="12"/>
      <c r="C199" s="12"/>
      <c r="D199" s="12"/>
      <c r="E199" s="12"/>
      <c r="F199" s="12"/>
      <c r="G199" s="12"/>
      <c r="H199" s="12"/>
      <c r="I199" s="7"/>
      <c r="J199" s="7"/>
      <c r="K199" s="7"/>
    </row>
    <row r="200" spans="1:11" x14ac:dyDescent="0.2">
      <c r="A200" s="16"/>
      <c r="B200" s="12"/>
      <c r="C200" s="12"/>
      <c r="D200" s="12"/>
      <c r="E200" s="12"/>
      <c r="F200" s="12"/>
      <c r="G200" s="12"/>
      <c r="H200" s="12"/>
      <c r="I200" s="7"/>
      <c r="J200" s="7"/>
      <c r="K200" s="7"/>
    </row>
    <row r="201" spans="1:11" x14ac:dyDescent="0.2">
      <c r="A201" s="16"/>
      <c r="B201" s="12"/>
      <c r="C201" s="12"/>
      <c r="D201" s="12"/>
      <c r="E201" s="12"/>
      <c r="F201" s="12"/>
      <c r="G201" s="12"/>
      <c r="H201" s="12"/>
      <c r="I201" s="7"/>
      <c r="J201" s="7"/>
      <c r="K201" s="7"/>
    </row>
    <row r="202" spans="1:11" x14ac:dyDescent="0.2">
      <c r="A202" s="16"/>
      <c r="B202" s="12"/>
      <c r="C202" s="12"/>
      <c r="D202" s="12"/>
      <c r="E202" s="12"/>
      <c r="F202" s="12"/>
      <c r="G202" s="12"/>
      <c r="H202" s="12"/>
      <c r="I202" s="7"/>
      <c r="J202" s="7"/>
      <c r="K202" s="7"/>
    </row>
    <row r="203" spans="1:11" x14ac:dyDescent="0.2">
      <c r="A203" s="16"/>
      <c r="B203" s="12"/>
      <c r="C203" s="12"/>
      <c r="D203" s="12"/>
      <c r="E203" s="12"/>
      <c r="F203" s="12"/>
      <c r="G203" s="12"/>
      <c r="H203" s="12"/>
      <c r="I203" s="7"/>
      <c r="J203" s="7"/>
      <c r="K203" s="7"/>
    </row>
    <row r="204" spans="1:11" x14ac:dyDescent="0.2">
      <c r="A204" s="16"/>
      <c r="B204" s="12"/>
      <c r="C204" s="12"/>
      <c r="D204" s="12"/>
      <c r="E204" s="12"/>
      <c r="F204" s="12"/>
      <c r="G204" s="12"/>
      <c r="H204" s="12"/>
      <c r="I204" s="7"/>
      <c r="J204" s="7"/>
      <c r="K204" s="7"/>
    </row>
    <row r="205" spans="1:11" x14ac:dyDescent="0.2">
      <c r="A205" s="16"/>
      <c r="B205" s="12"/>
      <c r="C205" s="12"/>
      <c r="D205" s="12"/>
      <c r="E205" s="12"/>
      <c r="F205" s="12"/>
      <c r="G205" s="12"/>
      <c r="H205" s="12"/>
      <c r="I205" s="7"/>
      <c r="J205" s="7"/>
      <c r="K205" s="7"/>
    </row>
    <row r="206" spans="1:11" x14ac:dyDescent="0.2">
      <c r="A206" s="16"/>
      <c r="B206" s="12"/>
      <c r="C206" s="12"/>
      <c r="D206" s="12"/>
      <c r="E206" s="12"/>
      <c r="F206" s="12"/>
      <c r="G206" s="12"/>
      <c r="H206" s="12"/>
      <c r="I206" s="7"/>
      <c r="J206" s="7"/>
      <c r="K206" s="7"/>
    </row>
    <row r="207" spans="1:11" x14ac:dyDescent="0.2">
      <c r="A207" s="16"/>
      <c r="B207" s="12"/>
      <c r="C207" s="12"/>
      <c r="D207" s="12"/>
      <c r="E207" s="12"/>
      <c r="F207" s="12"/>
      <c r="G207" s="12"/>
      <c r="H207" s="12"/>
      <c r="I207" s="7"/>
      <c r="J207" s="7"/>
      <c r="K207" s="7"/>
    </row>
    <row r="208" spans="1:11" x14ac:dyDescent="0.2">
      <c r="A208" s="16"/>
      <c r="B208" s="12"/>
      <c r="C208" s="12"/>
      <c r="D208" s="12"/>
      <c r="E208" s="12"/>
      <c r="F208" s="12"/>
      <c r="G208" s="12"/>
      <c r="H208" s="12"/>
      <c r="I208" s="7"/>
      <c r="J208" s="7"/>
      <c r="K208" s="7"/>
    </row>
    <row r="209" spans="1:11" x14ac:dyDescent="0.2">
      <c r="A209" s="16"/>
      <c r="B209" s="12"/>
      <c r="C209" s="12"/>
      <c r="D209" s="12"/>
      <c r="E209" s="12"/>
      <c r="F209" s="12"/>
      <c r="G209" s="12"/>
      <c r="H209" s="12"/>
      <c r="I209" s="7"/>
      <c r="J209" s="7"/>
      <c r="K209" s="7"/>
    </row>
    <row r="210" spans="1:11" x14ac:dyDescent="0.2">
      <c r="A210" s="16"/>
      <c r="B210" s="12"/>
      <c r="C210" s="12"/>
      <c r="D210" s="12"/>
      <c r="E210" s="12"/>
      <c r="F210" s="12"/>
      <c r="G210" s="12"/>
      <c r="H210" s="12"/>
      <c r="I210" s="7"/>
      <c r="J210" s="7"/>
      <c r="K210" s="7"/>
    </row>
    <row r="211" spans="1:11" x14ac:dyDescent="0.2">
      <c r="A211" s="16"/>
      <c r="B211" s="12"/>
      <c r="C211" s="12"/>
      <c r="D211" s="12"/>
      <c r="E211" s="12"/>
      <c r="F211" s="12"/>
      <c r="G211" s="12"/>
      <c r="H211" s="12"/>
      <c r="I211" s="7"/>
      <c r="J211" s="7"/>
      <c r="K211" s="7"/>
    </row>
    <row r="212" spans="1:11" x14ac:dyDescent="0.2">
      <c r="A212" s="16"/>
      <c r="B212" s="12"/>
      <c r="C212" s="12"/>
      <c r="D212" s="12"/>
      <c r="E212" s="12"/>
      <c r="F212" s="12"/>
      <c r="G212" s="12"/>
      <c r="H212" s="12"/>
      <c r="I212" s="7"/>
      <c r="J212" s="7"/>
      <c r="K212" s="7"/>
    </row>
    <row r="213" spans="1:11" x14ac:dyDescent="0.2">
      <c r="A213" s="16"/>
      <c r="B213" s="12"/>
      <c r="C213" s="12"/>
      <c r="D213" s="12"/>
      <c r="E213" s="12"/>
      <c r="F213" s="12"/>
      <c r="G213" s="12"/>
      <c r="H213" s="12"/>
      <c r="I213" s="7"/>
      <c r="J213" s="7"/>
      <c r="K213" s="7"/>
    </row>
    <row r="214" spans="1:11" x14ac:dyDescent="0.2">
      <c r="A214" s="16"/>
      <c r="B214" s="12"/>
      <c r="C214" s="12"/>
      <c r="D214" s="12"/>
      <c r="E214" s="12"/>
      <c r="F214" s="12"/>
      <c r="G214" s="12"/>
      <c r="H214" s="12"/>
      <c r="I214" s="7"/>
      <c r="J214" s="7"/>
      <c r="K214" s="7"/>
    </row>
    <row r="215" spans="1:11" x14ac:dyDescent="0.2">
      <c r="A215" s="16"/>
      <c r="B215" s="12"/>
      <c r="C215" s="12"/>
      <c r="D215" s="12"/>
      <c r="E215" s="12"/>
      <c r="F215" s="12"/>
      <c r="G215" s="12"/>
      <c r="H215" s="12"/>
      <c r="I215" s="7"/>
      <c r="J215" s="7"/>
      <c r="K215" s="7"/>
    </row>
    <row r="216" spans="1:11" x14ac:dyDescent="0.2">
      <c r="A216" s="16"/>
      <c r="B216" s="12"/>
      <c r="C216" s="12"/>
      <c r="D216" s="12"/>
      <c r="E216" s="12"/>
      <c r="F216" s="12"/>
      <c r="G216" s="12"/>
      <c r="H216" s="12"/>
      <c r="I216" s="7"/>
      <c r="J216" s="7"/>
      <c r="K216" s="7"/>
    </row>
    <row r="217" spans="1:11" x14ac:dyDescent="0.2">
      <c r="A217" s="16"/>
      <c r="B217" s="12"/>
      <c r="C217" s="12"/>
      <c r="D217" s="12"/>
      <c r="E217" s="12"/>
      <c r="F217" s="12"/>
      <c r="G217" s="12"/>
      <c r="H217" s="12"/>
      <c r="I217" s="7"/>
      <c r="J217" s="7"/>
      <c r="K217" s="7"/>
    </row>
    <row r="218" spans="1:11" x14ac:dyDescent="0.2">
      <c r="A218" s="16"/>
      <c r="B218" s="12"/>
      <c r="C218" s="12"/>
      <c r="D218" s="12"/>
      <c r="E218" s="12"/>
      <c r="F218" s="12"/>
      <c r="G218" s="12"/>
      <c r="H218" s="12"/>
      <c r="I218" s="7"/>
      <c r="J218" s="7"/>
      <c r="K218" s="7"/>
    </row>
    <row r="219" spans="1:11" x14ac:dyDescent="0.2">
      <c r="A219" s="16"/>
      <c r="B219" s="12"/>
      <c r="C219" s="12"/>
      <c r="D219" s="12"/>
      <c r="E219" s="12"/>
      <c r="F219" s="12"/>
      <c r="G219" s="12"/>
      <c r="H219" s="12"/>
      <c r="I219" s="7"/>
      <c r="J219" s="7"/>
      <c r="K219" s="7"/>
    </row>
    <row r="220" spans="1:11" x14ac:dyDescent="0.2">
      <c r="A220" s="16"/>
      <c r="B220" s="12"/>
      <c r="C220" s="12"/>
      <c r="D220" s="12"/>
      <c r="E220" s="12"/>
      <c r="F220" s="12"/>
      <c r="G220" s="12"/>
      <c r="H220" s="12"/>
      <c r="I220" s="7"/>
      <c r="J220" s="7"/>
      <c r="K220" s="7"/>
    </row>
    <row r="221" spans="1:11" x14ac:dyDescent="0.2">
      <c r="A221" s="16"/>
      <c r="B221" s="12"/>
      <c r="C221" s="12"/>
      <c r="D221" s="12"/>
      <c r="E221" s="12"/>
      <c r="F221" s="12"/>
      <c r="G221" s="12"/>
      <c r="H221" s="12"/>
      <c r="I221" s="7"/>
      <c r="J221" s="7"/>
      <c r="K221" s="7"/>
    </row>
    <row r="222" spans="1:11" x14ac:dyDescent="0.2">
      <c r="A222" s="16"/>
      <c r="B222" s="12"/>
      <c r="C222" s="12"/>
      <c r="D222" s="12"/>
      <c r="E222" s="12"/>
      <c r="F222" s="12"/>
      <c r="G222" s="12"/>
      <c r="H222" s="12"/>
      <c r="I222" s="7"/>
      <c r="J222" s="7"/>
      <c r="K222" s="7"/>
    </row>
    <row r="223" spans="1:11" x14ac:dyDescent="0.2">
      <c r="A223" s="16"/>
      <c r="B223" s="12"/>
      <c r="C223" s="12"/>
      <c r="D223" s="12"/>
      <c r="E223" s="12"/>
      <c r="F223" s="12"/>
      <c r="G223" s="12"/>
      <c r="H223" s="12"/>
      <c r="I223" s="7"/>
      <c r="J223" s="7"/>
      <c r="K223" s="7"/>
    </row>
    <row r="224" spans="1:11" x14ac:dyDescent="0.2">
      <c r="A224" s="16"/>
      <c r="B224" s="12"/>
      <c r="C224" s="12"/>
      <c r="D224" s="12"/>
      <c r="E224" s="12"/>
      <c r="F224" s="12"/>
      <c r="G224" s="12"/>
      <c r="H224" s="12"/>
      <c r="I224" s="7"/>
      <c r="J224" s="7"/>
      <c r="K224" s="7"/>
    </row>
    <row r="225" spans="1:11" x14ac:dyDescent="0.2">
      <c r="A225" s="16"/>
      <c r="B225" s="12"/>
      <c r="C225" s="12"/>
      <c r="D225" s="12"/>
      <c r="E225" s="12"/>
      <c r="F225" s="12"/>
      <c r="G225" s="12"/>
      <c r="H225" s="12"/>
      <c r="I225" s="7"/>
      <c r="J225" s="7"/>
      <c r="K225" s="7"/>
    </row>
    <row r="226" spans="1:11" x14ac:dyDescent="0.2">
      <c r="A226" s="16"/>
      <c r="B226" s="12"/>
      <c r="C226" s="12"/>
      <c r="D226" s="12"/>
      <c r="E226" s="12"/>
      <c r="F226" s="12"/>
      <c r="G226" s="12"/>
      <c r="H226" s="12"/>
      <c r="I226" s="7"/>
      <c r="J226" s="7"/>
      <c r="K226" s="7"/>
    </row>
    <row r="227" spans="1:11" x14ac:dyDescent="0.2">
      <c r="A227" s="16"/>
      <c r="B227" s="12"/>
      <c r="C227" s="12"/>
      <c r="D227" s="12"/>
      <c r="E227" s="12"/>
      <c r="F227" s="12"/>
      <c r="G227" s="12"/>
      <c r="H227" s="12"/>
      <c r="I227" s="7"/>
      <c r="J227" s="7"/>
      <c r="K227" s="7"/>
    </row>
    <row r="228" spans="1:11" x14ac:dyDescent="0.2">
      <c r="A228" s="16"/>
      <c r="B228" s="12"/>
      <c r="C228" s="12"/>
      <c r="D228" s="12"/>
      <c r="E228" s="12"/>
      <c r="F228" s="12"/>
      <c r="G228" s="12"/>
      <c r="H228" s="12"/>
      <c r="I228" s="7"/>
      <c r="J228" s="7"/>
      <c r="K228" s="7"/>
    </row>
    <row r="229" spans="1:11" x14ac:dyDescent="0.2">
      <c r="A229" s="16"/>
      <c r="B229" s="12"/>
      <c r="C229" s="12"/>
      <c r="D229" s="12"/>
      <c r="E229" s="12"/>
      <c r="F229" s="12"/>
      <c r="G229" s="12"/>
      <c r="H229" s="12"/>
      <c r="I229" s="7"/>
      <c r="J229" s="7"/>
      <c r="K229" s="7"/>
    </row>
    <row r="230" spans="1:11" x14ac:dyDescent="0.2">
      <c r="A230" s="16"/>
      <c r="B230" s="12"/>
      <c r="C230" s="12"/>
      <c r="D230" s="12"/>
      <c r="E230" s="12"/>
      <c r="F230" s="12"/>
      <c r="G230" s="12"/>
      <c r="H230" s="12"/>
      <c r="I230" s="7"/>
      <c r="J230" s="7"/>
      <c r="K230" s="7"/>
    </row>
    <row r="231" spans="1:11" x14ac:dyDescent="0.2">
      <c r="A231" s="16"/>
      <c r="B231" s="12"/>
      <c r="C231" s="12"/>
      <c r="D231" s="12"/>
      <c r="E231" s="12"/>
      <c r="F231" s="12"/>
      <c r="G231" s="12"/>
      <c r="H231" s="12"/>
      <c r="I231" s="7"/>
      <c r="J231" s="7"/>
      <c r="K231" s="7"/>
    </row>
    <row r="232" spans="1:11" x14ac:dyDescent="0.2">
      <c r="A232" s="16"/>
      <c r="B232" s="12"/>
      <c r="C232" s="12"/>
      <c r="D232" s="12"/>
      <c r="E232" s="12"/>
      <c r="F232" s="12"/>
      <c r="G232" s="12"/>
      <c r="H232" s="12"/>
      <c r="I232" s="7"/>
      <c r="J232" s="7"/>
      <c r="K232" s="7"/>
    </row>
    <row r="233" spans="1:11" x14ac:dyDescent="0.2">
      <c r="A233" s="16"/>
      <c r="B233" s="12"/>
      <c r="C233" s="12"/>
      <c r="D233" s="12"/>
      <c r="E233" s="12"/>
      <c r="F233" s="12"/>
      <c r="G233" s="12"/>
      <c r="H233" s="12"/>
      <c r="I233" s="7"/>
      <c r="J233" s="7"/>
      <c r="K233" s="7"/>
    </row>
    <row r="234" spans="1:11" x14ac:dyDescent="0.2">
      <c r="A234" s="16"/>
      <c r="B234" s="12"/>
      <c r="C234" s="12"/>
      <c r="D234" s="12"/>
      <c r="E234" s="12"/>
      <c r="F234" s="12"/>
      <c r="G234" s="12"/>
      <c r="H234" s="12"/>
      <c r="I234" s="7"/>
      <c r="J234" s="7"/>
      <c r="K234" s="7"/>
    </row>
    <row r="235" spans="1:11" x14ac:dyDescent="0.2">
      <c r="A235" s="16"/>
      <c r="B235" s="12"/>
      <c r="C235" s="12"/>
      <c r="D235" s="12"/>
      <c r="E235" s="12"/>
      <c r="F235" s="12"/>
      <c r="G235" s="12"/>
      <c r="H235" s="12"/>
      <c r="I235" s="7"/>
      <c r="J235" s="7"/>
      <c r="K235" s="7"/>
    </row>
    <row r="236" spans="1:11" x14ac:dyDescent="0.2">
      <c r="A236" s="16"/>
      <c r="B236" s="12"/>
      <c r="C236" s="12"/>
      <c r="D236" s="12"/>
      <c r="E236" s="12"/>
      <c r="F236" s="12"/>
      <c r="G236" s="12"/>
      <c r="H236" s="12"/>
      <c r="I236" s="7"/>
      <c r="J236" s="7"/>
      <c r="K236" s="7"/>
    </row>
    <row r="237" spans="1:11" x14ac:dyDescent="0.2">
      <c r="A237" s="16"/>
      <c r="B237" s="12"/>
      <c r="C237" s="12"/>
      <c r="D237" s="12"/>
      <c r="E237" s="12"/>
      <c r="F237" s="12"/>
      <c r="G237" s="12"/>
      <c r="H237" s="12"/>
      <c r="I237" s="7"/>
      <c r="J237" s="7"/>
      <c r="K237" s="7"/>
    </row>
    <row r="238" spans="1:11" x14ac:dyDescent="0.2">
      <c r="A238" s="16"/>
      <c r="B238" s="12"/>
      <c r="C238" s="12"/>
      <c r="D238" s="12"/>
      <c r="E238" s="12"/>
      <c r="F238" s="12"/>
      <c r="G238" s="12"/>
      <c r="H238" s="12"/>
      <c r="I238" s="7"/>
      <c r="J238" s="7"/>
      <c r="K238" s="7"/>
    </row>
    <row r="239" spans="1:11" x14ac:dyDescent="0.2">
      <c r="A239" s="16"/>
      <c r="B239" s="12"/>
      <c r="C239" s="12"/>
      <c r="D239" s="12"/>
      <c r="E239" s="12"/>
      <c r="F239" s="12"/>
      <c r="G239" s="12"/>
      <c r="H239" s="12"/>
      <c r="I239" s="7"/>
      <c r="J239" s="7"/>
      <c r="K239" s="7"/>
    </row>
    <row r="240" spans="1:11" x14ac:dyDescent="0.2">
      <c r="A240" s="16"/>
      <c r="B240" s="12"/>
      <c r="C240" s="12"/>
      <c r="D240" s="12"/>
      <c r="E240" s="12"/>
      <c r="F240" s="12"/>
      <c r="G240" s="12"/>
      <c r="H240" s="12"/>
      <c r="I240" s="7"/>
      <c r="J240" s="7"/>
      <c r="K240" s="7"/>
    </row>
    <row r="241" spans="1:11" x14ac:dyDescent="0.2">
      <c r="A241" s="16"/>
      <c r="B241" s="12"/>
      <c r="C241" s="12"/>
      <c r="D241" s="12"/>
      <c r="E241" s="12"/>
      <c r="F241" s="12"/>
      <c r="G241" s="12"/>
      <c r="H241" s="12"/>
      <c r="I241" s="7"/>
      <c r="J241" s="7"/>
      <c r="K241" s="7"/>
    </row>
  </sheetData>
  <mergeCells count="25">
    <mergeCell ref="AR9:AR11"/>
    <mergeCell ref="AS9:AT10"/>
    <mergeCell ref="A3:I3"/>
    <mergeCell ref="B7:K8"/>
    <mergeCell ref="B9:B11"/>
    <mergeCell ref="C9:H10"/>
    <mergeCell ref="I9:I11"/>
    <mergeCell ref="J9:K10"/>
    <mergeCell ref="L7:AJ7"/>
    <mergeCell ref="AK7:AT8"/>
    <mergeCell ref="L8:P10"/>
    <mergeCell ref="Q8:S10"/>
    <mergeCell ref="T8:T11"/>
    <mergeCell ref="U8:U11"/>
    <mergeCell ref="V8:V11"/>
    <mergeCell ref="W8:Y10"/>
    <mergeCell ref="AK9:AK11"/>
    <mergeCell ref="AL9:AQ10"/>
    <mergeCell ref="Z8:Z11"/>
    <mergeCell ref="AA8:AJ8"/>
    <mergeCell ref="AA9:AB10"/>
    <mergeCell ref="AC9:AC10"/>
    <mergeCell ref="AF9:AG10"/>
    <mergeCell ref="AH9:AJ10"/>
    <mergeCell ref="AD9:AE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U21"/>
  <sheetViews>
    <sheetView tabSelected="1" zoomScaleNormal="100" workbookViewId="0">
      <selection activeCell="L13" sqref="L13"/>
    </sheetView>
  </sheetViews>
  <sheetFormatPr defaultRowHeight="12.75" x14ac:dyDescent="0.2"/>
  <cols>
    <col min="1" max="16384" width="9.140625" style="748"/>
  </cols>
  <sheetData>
    <row r="2" spans="1:13" s="702" customFormat="1" x14ac:dyDescent="0.2">
      <c r="A2" s="781" t="s">
        <v>848</v>
      </c>
    </row>
    <row r="3" spans="1:13" s="702" customFormat="1" x14ac:dyDescent="0.2"/>
    <row r="4" spans="1:13" s="702" customFormat="1" x14ac:dyDescent="0.2">
      <c r="A4" s="3" t="s">
        <v>849</v>
      </c>
    </row>
    <row r="5" spans="1:13" s="702" customFormat="1" x14ac:dyDescent="0.2"/>
    <row r="6" spans="1:13" s="702" customFormat="1" x14ac:dyDescent="0.2">
      <c r="A6" s="702" t="s">
        <v>850</v>
      </c>
    </row>
    <row r="7" spans="1:13" s="702" customFormat="1" x14ac:dyDescent="0.2"/>
    <row r="8" spans="1:13" s="702" customFormat="1" x14ac:dyDescent="0.2">
      <c r="A8" s="782" t="s">
        <v>851</v>
      </c>
      <c r="B8" s="782"/>
      <c r="C8" s="782"/>
      <c r="D8" s="782"/>
      <c r="E8" s="782"/>
      <c r="F8" s="782"/>
      <c r="G8" s="782"/>
      <c r="H8" s="782"/>
      <c r="I8" s="782"/>
      <c r="J8" s="782"/>
      <c r="K8" s="782"/>
      <c r="L8" s="782"/>
      <c r="M8" s="782"/>
    </row>
    <row r="9" spans="1:13" s="702" customFormat="1" x14ac:dyDescent="0.2">
      <c r="A9" s="782" t="s">
        <v>852</v>
      </c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</row>
    <row r="10" spans="1:13" s="702" customFormat="1" x14ac:dyDescent="0.2">
      <c r="A10" s="795" t="s">
        <v>853</v>
      </c>
      <c r="B10" s="795"/>
      <c r="C10" s="795"/>
      <c r="D10" s="795"/>
      <c r="E10" s="795"/>
      <c r="F10" s="795"/>
      <c r="G10" s="795"/>
      <c r="H10" s="782"/>
      <c r="I10" s="782"/>
      <c r="J10" s="782"/>
      <c r="K10" s="782"/>
      <c r="L10" s="782"/>
      <c r="M10" s="782"/>
    </row>
    <row r="11" spans="1:13" s="702" customFormat="1" x14ac:dyDescent="0.2">
      <c r="A11" s="702" t="s">
        <v>854</v>
      </c>
    </row>
    <row r="12" spans="1:13" s="702" customFormat="1" x14ac:dyDescent="0.2">
      <c r="A12" s="702" t="s">
        <v>855</v>
      </c>
    </row>
    <row r="13" spans="1:13" s="702" customFormat="1" x14ac:dyDescent="0.2">
      <c r="A13" s="702" t="s">
        <v>856</v>
      </c>
    </row>
    <row r="14" spans="1:13" s="702" customFormat="1" x14ac:dyDescent="0.2">
      <c r="A14" s="782" t="s">
        <v>857</v>
      </c>
      <c r="B14" s="782"/>
      <c r="C14" s="782"/>
      <c r="D14" s="782"/>
      <c r="E14" s="782"/>
      <c r="F14" s="782"/>
      <c r="G14" s="782"/>
      <c r="H14" s="782"/>
      <c r="I14" s="782"/>
      <c r="J14" s="782"/>
      <c r="K14" s="782"/>
      <c r="L14" s="782"/>
      <c r="M14" s="782"/>
    </row>
    <row r="15" spans="1:13" s="702" customFormat="1" x14ac:dyDescent="0.2">
      <c r="A15" s="782" t="s">
        <v>858</v>
      </c>
      <c r="B15" s="782"/>
      <c r="C15" s="782"/>
      <c r="D15" s="782"/>
      <c r="E15" s="782"/>
      <c r="F15" s="782"/>
      <c r="G15" s="782"/>
      <c r="H15" s="782"/>
      <c r="I15" s="782"/>
      <c r="J15" s="782"/>
      <c r="K15" s="782"/>
      <c r="L15" s="782"/>
      <c r="M15" s="782"/>
    </row>
    <row r="16" spans="1:13" s="702" customFormat="1" x14ac:dyDescent="0.2">
      <c r="A16" s="702" t="s">
        <v>859</v>
      </c>
    </row>
    <row r="17" spans="1:21" ht="14.25" x14ac:dyDescent="0.2">
      <c r="A17" s="783"/>
      <c r="B17" s="783"/>
      <c r="C17" s="783"/>
      <c r="D17" s="783"/>
      <c r="E17" s="783"/>
      <c r="F17" s="783"/>
      <c r="G17" s="783"/>
      <c r="H17" s="784"/>
      <c r="I17" s="784"/>
      <c r="J17" s="784"/>
      <c r="K17" s="784"/>
      <c r="L17" s="784"/>
      <c r="M17" s="784"/>
      <c r="N17" s="784"/>
      <c r="O17" s="784"/>
      <c r="P17" s="784"/>
      <c r="Q17" s="783"/>
      <c r="R17" s="783"/>
      <c r="S17" s="783"/>
      <c r="T17" s="785"/>
      <c r="U17" s="785"/>
    </row>
    <row r="18" spans="1:21" ht="14.25" x14ac:dyDescent="0.2">
      <c r="A18" s="702"/>
      <c r="B18" s="702"/>
      <c r="C18" s="702"/>
      <c r="D18" s="702"/>
      <c r="E18" s="702"/>
      <c r="F18" s="702"/>
      <c r="G18" s="702"/>
      <c r="H18" s="786"/>
      <c r="I18" s="786"/>
      <c r="J18" s="786"/>
      <c r="K18" s="786"/>
      <c r="L18" s="786"/>
      <c r="M18" s="786"/>
      <c r="N18" s="786"/>
      <c r="O18" s="786"/>
      <c r="P18" s="786"/>
    </row>
    <row r="19" spans="1:21" ht="14.25" x14ac:dyDescent="0.2">
      <c r="A19" s="786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</row>
    <row r="20" spans="1:21" x14ac:dyDescent="0.2">
      <c r="A20" s="702" t="s">
        <v>860</v>
      </c>
      <c r="B20" s="702"/>
      <c r="C20" s="702"/>
      <c r="D20" s="702"/>
      <c r="E20" s="702"/>
      <c r="F20" s="702"/>
      <c r="G20" s="702"/>
    </row>
    <row r="21" spans="1:21" x14ac:dyDescent="0.2">
      <c r="A21" s="702" t="s">
        <v>861</v>
      </c>
      <c r="B21" s="787"/>
      <c r="C21" s="787"/>
      <c r="D21" s="787"/>
      <c r="E21" s="787"/>
      <c r="F21" s="787"/>
      <c r="G21" s="702"/>
    </row>
  </sheetData>
  <pageMargins left="0.19685039370078741" right="0.19685039370078741" top="0.78740157480314965" bottom="0.78740157480314965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175"/>
  <sheetViews>
    <sheetView zoomScaleNormal="100" workbookViewId="0">
      <pane xSplit="8" ySplit="11" topLeftCell="AK121" activePane="bottomRight" state="frozen"/>
      <selection pane="topRight" activeCell="AU456" sqref="AU456"/>
      <selection pane="bottomLeft" activeCell="AU456" sqref="AU456"/>
      <selection pane="bottomRight" activeCell="AU131" sqref="AU131"/>
    </sheetView>
  </sheetViews>
  <sheetFormatPr defaultColWidth="9.140625" defaultRowHeight="15" x14ac:dyDescent="0.25"/>
  <cols>
    <col min="1" max="1" width="5" style="202" customWidth="1"/>
    <col min="2" max="2" width="4.7109375" style="205" bestFit="1" customWidth="1"/>
    <col min="3" max="3" width="8.7109375" style="205" bestFit="1" customWidth="1"/>
    <col min="4" max="4" width="7.85546875" style="205" bestFit="1" customWidth="1"/>
    <col min="5" max="5" width="33.140625" style="202" customWidth="1"/>
    <col min="6" max="6" width="4.42578125" style="202" customWidth="1"/>
    <col min="7" max="7" width="10.28515625" style="202" bestFit="1" customWidth="1"/>
    <col min="8" max="8" width="8" style="202" customWidth="1"/>
    <col min="9" max="9" width="10.85546875" style="453" customWidth="1"/>
    <col min="10" max="15" width="10.85546875" style="203" customWidth="1"/>
    <col min="16" max="16" width="11.85546875" style="454" customWidth="1"/>
    <col min="17" max="18" width="10.85546875" style="204" customWidth="1"/>
    <col min="19" max="19" width="9.140625" style="176" customWidth="1"/>
    <col min="20" max="20" width="9.28515625" style="176" customWidth="1"/>
    <col min="21" max="21" width="10.42578125" style="176" customWidth="1"/>
    <col min="22" max="22" width="10.5703125" style="176" customWidth="1"/>
    <col min="23" max="24" width="9.28515625" style="176" customWidth="1"/>
    <col min="25" max="25" width="10.140625" style="176" customWidth="1"/>
    <col min="26" max="26" width="9.5703125" style="176" customWidth="1"/>
    <col min="27" max="27" width="10" style="176" customWidth="1"/>
    <col min="28" max="30" width="9.28515625" style="176" customWidth="1"/>
    <col min="31" max="31" width="11" style="176" customWidth="1"/>
    <col min="32" max="33" width="9.28515625" style="176" customWidth="1"/>
    <col min="34" max="42" width="9.28515625" style="177" customWidth="1"/>
    <col min="43" max="43" width="9.5703125" style="177" customWidth="1"/>
    <col min="44" max="44" width="9.5703125" style="176" customWidth="1"/>
    <col min="45" max="46" width="9.28515625" style="176" customWidth="1"/>
    <col min="47" max="47" width="10.7109375" style="176" customWidth="1"/>
    <col min="48" max="49" width="9.28515625" style="176" customWidth="1"/>
    <col min="50" max="50" width="12.140625" style="176" customWidth="1"/>
    <col min="51" max="51" width="11.5703125" style="177" customWidth="1"/>
    <col min="52" max="52" width="9.28515625" style="177" customWidth="1"/>
    <col min="53" max="53" width="9.140625" style="177" customWidth="1"/>
    <col min="54" max="16384" width="9.140625" style="205"/>
  </cols>
  <sheetData>
    <row r="1" spans="1:53" ht="12.75" customHeight="1" x14ac:dyDescent="0.25">
      <c r="A1" s="796" t="s">
        <v>0</v>
      </c>
      <c r="B1" s="796"/>
      <c r="C1" s="78"/>
      <c r="D1" s="796"/>
      <c r="E1" s="796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6"/>
      <c r="AL1" s="456"/>
    </row>
    <row r="2" spans="1:53" ht="12.75" customHeight="1" x14ac:dyDescent="0.25">
      <c r="A2" s="796" t="s">
        <v>1</v>
      </c>
      <c r="B2" s="796"/>
      <c r="C2" s="78"/>
      <c r="D2" s="796"/>
      <c r="E2" s="796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7"/>
      <c r="AY2" s="458"/>
      <c r="AZ2" s="458"/>
    </row>
    <row r="3" spans="1:53" ht="12.75" customHeight="1" x14ac:dyDescent="0.25">
      <c r="A3" s="864" t="s">
        <v>2</v>
      </c>
      <c r="B3" s="864"/>
      <c r="C3" s="864"/>
      <c r="D3" s="864"/>
      <c r="E3" s="864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1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7"/>
      <c r="AY3" s="458"/>
      <c r="AZ3" s="458"/>
    </row>
    <row r="4" spans="1:53" ht="12.75" customHeight="1" x14ac:dyDescent="0.25">
      <c r="A4" s="205"/>
      <c r="B4" s="796"/>
      <c r="C4" s="796"/>
      <c r="D4" s="796"/>
      <c r="E4" s="796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1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7"/>
      <c r="AY4" s="458"/>
      <c r="AZ4" s="458"/>
    </row>
    <row r="5" spans="1:53" ht="16.5" customHeight="1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X5" s="459"/>
      <c r="Y5" s="459"/>
      <c r="Z5" s="460"/>
      <c r="AA5" s="460"/>
      <c r="AB5" s="460"/>
      <c r="AC5" s="461"/>
      <c r="AD5" s="461"/>
      <c r="AE5" s="461"/>
      <c r="AF5" s="460"/>
      <c r="AI5" s="465"/>
      <c r="AJ5" s="459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3"/>
      <c r="AY5" s="464"/>
      <c r="AZ5" s="464"/>
    </row>
    <row r="6" spans="1:53" ht="12.75" customHeight="1" x14ac:dyDescent="0.25"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5.75" customHeight="1" thickBot="1" x14ac:dyDescent="0.3">
      <c r="A7" s="205"/>
      <c r="B7" s="466"/>
      <c r="C7" s="748"/>
      <c r="D7" s="467"/>
      <c r="E7" s="466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s="206" customFormat="1" ht="15" customHeight="1" x14ac:dyDescent="0.25">
      <c r="A8" s="23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s="616" customFormat="1" ht="15.75" thickBot="1" x14ac:dyDescent="0.25">
      <c r="A9" s="304" t="s">
        <v>276</v>
      </c>
      <c r="B9" s="748"/>
      <c r="C9" s="748"/>
      <c r="D9" s="468"/>
      <c r="E9" s="74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s="616" customFormat="1" ht="34.5" thickBot="1" x14ac:dyDescent="0.25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420" t="s">
        <v>65</v>
      </c>
      <c r="Q11" s="420" t="s">
        <v>66</v>
      </c>
      <c r="R11" s="421" t="s">
        <v>67</v>
      </c>
      <c r="S11" s="426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9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0" t="s">
        <v>78</v>
      </c>
      <c r="AO11" s="260" t="s">
        <v>77</v>
      </c>
      <c r="AP11" s="260" t="s">
        <v>78</v>
      </c>
      <c r="AQ11" s="26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s="212" customFormat="1" ht="14.1" customHeight="1" x14ac:dyDescent="0.2">
      <c r="A12" s="617">
        <v>1</v>
      </c>
      <c r="B12" s="247">
        <v>2323</v>
      </c>
      <c r="C12" s="618">
        <v>667000241</v>
      </c>
      <c r="D12" s="247">
        <v>71223461</v>
      </c>
      <c r="E12" s="247" t="s">
        <v>277</v>
      </c>
      <c r="F12" s="248">
        <v>3141</v>
      </c>
      <c r="G12" s="247" t="s">
        <v>88</v>
      </c>
      <c r="H12" s="619" t="s">
        <v>82</v>
      </c>
      <c r="I12" s="525">
        <v>4223844</v>
      </c>
      <c r="J12" s="481">
        <v>3034727</v>
      </c>
      <c r="K12" s="481">
        <v>50000</v>
      </c>
      <c r="L12" s="481">
        <v>0</v>
      </c>
      <c r="M12" s="481">
        <v>1042638</v>
      </c>
      <c r="N12" s="481">
        <v>60695</v>
      </c>
      <c r="O12" s="481">
        <v>35784</v>
      </c>
      <c r="P12" s="528">
        <v>10.409999999999998</v>
      </c>
      <c r="Q12" s="527">
        <v>0</v>
      </c>
      <c r="R12" s="529">
        <v>10.409999999999998</v>
      </c>
      <c r="S12" s="490">
        <v>0</v>
      </c>
      <c r="T12" s="491">
        <v>0</v>
      </c>
      <c r="U12" s="491">
        <v>-5447</v>
      </c>
      <c r="V12" s="491">
        <v>0</v>
      </c>
      <c r="W12" s="491">
        <f>SUM(S12:V12)</f>
        <v>-5447</v>
      </c>
      <c r="X12" s="491">
        <v>0</v>
      </c>
      <c r="Y12" s="491">
        <v>0</v>
      </c>
      <c r="Z12" s="491">
        <f>SUM(X12:Y12)</f>
        <v>0</v>
      </c>
      <c r="AA12" s="491">
        <f>W12+Z12</f>
        <v>-5447</v>
      </c>
      <c r="AB12" s="263">
        <f>ROUND((W12+X12)*33.8%,0)</f>
        <v>-1841</v>
      </c>
      <c r="AC12" s="263">
        <f>ROUND(W12*2%,0)</f>
        <v>-109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-7397</v>
      </c>
      <c r="AH12" s="493">
        <v>0</v>
      </c>
      <c r="AI12" s="493">
        <v>0</v>
      </c>
      <c r="AJ12" s="493">
        <v>0</v>
      </c>
      <c r="AK12" s="493">
        <v>0</v>
      </c>
      <c r="AL12" s="493">
        <v>-0.02</v>
      </c>
      <c r="AM12" s="493">
        <v>0</v>
      </c>
      <c r="AN12" s="493">
        <v>0</v>
      </c>
      <c r="AO12" s="493">
        <f>AH12+AJ12+AK12+AM12</f>
        <v>0</v>
      </c>
      <c r="AP12" s="493">
        <f>AI12+AL12+AN12</f>
        <v>-0.02</v>
      </c>
      <c r="AQ12" s="494">
        <f>SUM(AO12:AP12)</f>
        <v>-0.02</v>
      </c>
      <c r="AR12" s="485">
        <f>I12+AG12</f>
        <v>4216447</v>
      </c>
      <c r="AS12" s="486">
        <f>J12+W12</f>
        <v>3029280</v>
      </c>
      <c r="AT12" s="486">
        <f>K12+Z12</f>
        <v>50000</v>
      </c>
      <c r="AU12" s="486">
        <f>L12</f>
        <v>0</v>
      </c>
      <c r="AV12" s="486">
        <f>M12+AB12</f>
        <v>1040797</v>
      </c>
      <c r="AW12" s="486">
        <f>N12+AC12</f>
        <v>60586</v>
      </c>
      <c r="AX12" s="486">
        <f>O12+AF12</f>
        <v>35784</v>
      </c>
      <c r="AY12" s="488">
        <f>P12+AQ12</f>
        <v>10.389999999999999</v>
      </c>
      <c r="AZ12" s="488">
        <f>Q12+AO12</f>
        <v>0</v>
      </c>
      <c r="BA12" s="489">
        <f>R12+AP12</f>
        <v>10.389999999999999</v>
      </c>
    </row>
    <row r="13" spans="1:53" s="212" customFormat="1" ht="14.1" customHeight="1" x14ac:dyDescent="0.2">
      <c r="A13" s="237">
        <v>1</v>
      </c>
      <c r="B13" s="213">
        <v>2323</v>
      </c>
      <c r="C13" s="620">
        <v>667000241</v>
      </c>
      <c r="D13" s="213">
        <v>71223461</v>
      </c>
      <c r="E13" s="213" t="s">
        <v>278</v>
      </c>
      <c r="F13" s="214"/>
      <c r="G13" s="215"/>
      <c r="H13" s="216"/>
      <c r="I13" s="621">
        <v>4223844</v>
      </c>
      <c r="J13" s="622">
        <v>3034727</v>
      </c>
      <c r="K13" s="622">
        <v>50000</v>
      </c>
      <c r="L13" s="622">
        <v>0</v>
      </c>
      <c r="M13" s="622">
        <v>1042638</v>
      </c>
      <c r="N13" s="622">
        <v>60695</v>
      </c>
      <c r="O13" s="622">
        <v>35784</v>
      </c>
      <c r="P13" s="623">
        <v>10.409999999999998</v>
      </c>
      <c r="Q13" s="623">
        <v>0</v>
      </c>
      <c r="R13" s="626">
        <v>10.409999999999998</v>
      </c>
      <c r="S13" s="622">
        <f t="shared" ref="S13:BA13" si="0">SUM(S12)</f>
        <v>0</v>
      </c>
      <c r="T13" s="624">
        <f t="shared" si="0"/>
        <v>0</v>
      </c>
      <c r="U13" s="624">
        <f t="shared" si="0"/>
        <v>-5447</v>
      </c>
      <c r="V13" s="624">
        <f t="shared" si="0"/>
        <v>0</v>
      </c>
      <c r="W13" s="624">
        <f t="shared" si="0"/>
        <v>-5447</v>
      </c>
      <c r="X13" s="624">
        <f t="shared" si="0"/>
        <v>0</v>
      </c>
      <c r="Y13" s="624">
        <f t="shared" si="0"/>
        <v>0</v>
      </c>
      <c r="Z13" s="624">
        <f t="shared" si="0"/>
        <v>0</v>
      </c>
      <c r="AA13" s="624">
        <f t="shared" si="0"/>
        <v>-5447</v>
      </c>
      <c r="AB13" s="624">
        <f t="shared" si="0"/>
        <v>-1841</v>
      </c>
      <c r="AC13" s="624">
        <f t="shared" si="0"/>
        <v>-109</v>
      </c>
      <c r="AD13" s="624">
        <f t="shared" si="0"/>
        <v>0</v>
      </c>
      <c r="AE13" s="624">
        <f t="shared" si="0"/>
        <v>0</v>
      </c>
      <c r="AF13" s="624">
        <f t="shared" si="0"/>
        <v>0</v>
      </c>
      <c r="AG13" s="624">
        <f t="shared" si="0"/>
        <v>-7397</v>
      </c>
      <c r="AH13" s="625">
        <f t="shared" si="0"/>
        <v>0</v>
      </c>
      <c r="AI13" s="625">
        <f t="shared" si="0"/>
        <v>0</v>
      </c>
      <c r="AJ13" s="625">
        <f t="shared" si="0"/>
        <v>0</v>
      </c>
      <c r="AK13" s="625">
        <f t="shared" ref="AK13:AL13" si="1">SUM(AK12)</f>
        <v>0</v>
      </c>
      <c r="AL13" s="625">
        <f t="shared" si="1"/>
        <v>-0.02</v>
      </c>
      <c r="AM13" s="625">
        <f t="shared" si="0"/>
        <v>0</v>
      </c>
      <c r="AN13" s="625">
        <f t="shared" si="0"/>
        <v>0</v>
      </c>
      <c r="AO13" s="625">
        <f t="shared" si="0"/>
        <v>0</v>
      </c>
      <c r="AP13" s="625">
        <f t="shared" si="0"/>
        <v>-0.02</v>
      </c>
      <c r="AQ13" s="626">
        <f t="shared" si="0"/>
        <v>-0.02</v>
      </c>
      <c r="AR13" s="622">
        <f t="shared" si="0"/>
        <v>4216447</v>
      </c>
      <c r="AS13" s="624">
        <f t="shared" si="0"/>
        <v>3029280</v>
      </c>
      <c r="AT13" s="624">
        <f t="shared" si="0"/>
        <v>50000</v>
      </c>
      <c r="AU13" s="624">
        <f t="shared" si="0"/>
        <v>0</v>
      </c>
      <c r="AV13" s="624">
        <f t="shared" si="0"/>
        <v>1040797</v>
      </c>
      <c r="AW13" s="624">
        <f t="shared" si="0"/>
        <v>60586</v>
      </c>
      <c r="AX13" s="624">
        <f t="shared" si="0"/>
        <v>35784</v>
      </c>
      <c r="AY13" s="625">
        <f t="shared" si="0"/>
        <v>10.389999999999999</v>
      </c>
      <c r="AZ13" s="625">
        <f t="shared" si="0"/>
        <v>0</v>
      </c>
      <c r="BA13" s="626">
        <f t="shared" si="0"/>
        <v>10.389999999999999</v>
      </c>
    </row>
    <row r="14" spans="1:53" s="212" customFormat="1" ht="14.1" customHeight="1" x14ac:dyDescent="0.2">
      <c r="A14" s="627">
        <v>2</v>
      </c>
      <c r="B14" s="210">
        <v>2314</v>
      </c>
      <c r="C14" s="628">
        <v>600080358</v>
      </c>
      <c r="D14" s="210">
        <v>46745751</v>
      </c>
      <c r="E14" s="210" t="s">
        <v>279</v>
      </c>
      <c r="F14" s="211">
        <v>3114</v>
      </c>
      <c r="G14" s="210" t="s">
        <v>148</v>
      </c>
      <c r="H14" s="629" t="s">
        <v>86</v>
      </c>
      <c r="I14" s="501">
        <v>10957197</v>
      </c>
      <c r="J14" s="417">
        <v>7828457</v>
      </c>
      <c r="K14" s="417">
        <v>62746</v>
      </c>
      <c r="L14" s="417">
        <v>7696</v>
      </c>
      <c r="M14" s="502">
        <v>2664625</v>
      </c>
      <c r="N14" s="502">
        <v>156569</v>
      </c>
      <c r="O14" s="417">
        <v>244800</v>
      </c>
      <c r="P14" s="418">
        <v>14.496400000000001</v>
      </c>
      <c r="Q14" s="422">
        <v>10.498099999999999</v>
      </c>
      <c r="R14" s="692">
        <v>3.9982999999999995</v>
      </c>
      <c r="S14" s="505">
        <v>0</v>
      </c>
      <c r="T14" s="492">
        <v>0</v>
      </c>
      <c r="U14" s="492">
        <v>-61028</v>
      </c>
      <c r="V14" s="492">
        <v>0</v>
      </c>
      <c r="W14" s="492">
        <f>SUM(S14:V14)</f>
        <v>-61028</v>
      </c>
      <c r="X14" s="492">
        <v>0</v>
      </c>
      <c r="Y14" s="492">
        <v>0</v>
      </c>
      <c r="Z14" s="492">
        <f>SUM(X14:Y14)</f>
        <v>0</v>
      </c>
      <c r="AA14" s="492">
        <f>W14+Z14</f>
        <v>-61028</v>
      </c>
      <c r="AB14" s="179">
        <f>ROUND((W14+X14)*33.8%,0)</f>
        <v>-20627</v>
      </c>
      <c r="AC14" s="179">
        <f>ROUND(W14*2%,0)</f>
        <v>-1221</v>
      </c>
      <c r="AD14" s="492">
        <v>0</v>
      </c>
      <c r="AE14" s="492">
        <v>0</v>
      </c>
      <c r="AF14" s="492">
        <f>SUM(AD14:AE14)</f>
        <v>0</v>
      </c>
      <c r="AG14" s="492">
        <f>AA14+AB14+AC14+AF14</f>
        <v>-82876</v>
      </c>
      <c r="AH14" s="507">
        <v>0</v>
      </c>
      <c r="AI14" s="507">
        <v>0</v>
      </c>
      <c r="AJ14" s="507">
        <v>0</v>
      </c>
      <c r="AK14" s="507">
        <v>-0.1</v>
      </c>
      <c r="AL14" s="507">
        <v>0</v>
      </c>
      <c r="AM14" s="507">
        <v>0</v>
      </c>
      <c r="AN14" s="507">
        <v>0</v>
      </c>
      <c r="AO14" s="507">
        <f>AH14+AJ14+AK14+AM14</f>
        <v>-0.1</v>
      </c>
      <c r="AP14" s="507">
        <f>AI14+AL14+AN14</f>
        <v>0</v>
      </c>
      <c r="AQ14" s="508">
        <f>SUM(AO14:AP14)</f>
        <v>-0.1</v>
      </c>
      <c r="AR14" s="505">
        <f>I14+AG14</f>
        <v>10874321</v>
      </c>
      <c r="AS14" s="492">
        <f>J14+W14</f>
        <v>7767429</v>
      </c>
      <c r="AT14" s="486">
        <f>K14+Z14</f>
        <v>62746</v>
      </c>
      <c r="AU14" s="486">
        <f>L14</f>
        <v>7696</v>
      </c>
      <c r="AV14" s="492">
        <f t="shared" ref="AV14:AW17" si="2">M14+AB14</f>
        <v>2643998</v>
      </c>
      <c r="AW14" s="492">
        <f t="shared" si="2"/>
        <v>155348</v>
      </c>
      <c r="AX14" s="492">
        <f>O14+AF14</f>
        <v>244800</v>
      </c>
      <c r="AY14" s="507">
        <f>P14+AQ14</f>
        <v>14.396400000000002</v>
      </c>
      <c r="AZ14" s="507">
        <f t="shared" ref="AZ14:BA17" si="3">Q14+AO14</f>
        <v>10.398099999999999</v>
      </c>
      <c r="BA14" s="508">
        <f t="shared" si="3"/>
        <v>3.9982999999999995</v>
      </c>
    </row>
    <row r="15" spans="1:53" s="212" customFormat="1" ht="14.1" customHeight="1" x14ac:dyDescent="0.2">
      <c r="A15" s="627">
        <v>2</v>
      </c>
      <c r="B15" s="210">
        <v>2314</v>
      </c>
      <c r="C15" s="628">
        <v>600080358</v>
      </c>
      <c r="D15" s="210">
        <v>46745751</v>
      </c>
      <c r="E15" s="210" t="s">
        <v>279</v>
      </c>
      <c r="F15" s="211">
        <v>3114</v>
      </c>
      <c r="G15" s="509" t="s">
        <v>87</v>
      </c>
      <c r="H15" s="629" t="s">
        <v>86</v>
      </c>
      <c r="I15" s="501">
        <v>1644501</v>
      </c>
      <c r="J15" s="417">
        <v>1210973</v>
      </c>
      <c r="K15" s="417">
        <v>0</v>
      </c>
      <c r="L15" s="417">
        <v>0</v>
      </c>
      <c r="M15" s="502">
        <v>409309</v>
      </c>
      <c r="N15" s="502">
        <v>24219</v>
      </c>
      <c r="O15" s="630">
        <v>0</v>
      </c>
      <c r="P15" s="418">
        <v>3.1110000000000002</v>
      </c>
      <c r="Q15" s="422">
        <v>3.1110000000000002</v>
      </c>
      <c r="R15" s="693">
        <v>0</v>
      </c>
      <c r="S15" s="505">
        <v>0</v>
      </c>
      <c r="T15" s="492">
        <v>0</v>
      </c>
      <c r="U15" s="492">
        <v>112884</v>
      </c>
      <c r="V15" s="492">
        <v>0</v>
      </c>
      <c r="W15" s="492">
        <f>SUM(S15:V15)</f>
        <v>112884</v>
      </c>
      <c r="X15" s="492">
        <v>0</v>
      </c>
      <c r="Y15" s="492">
        <v>0</v>
      </c>
      <c r="Z15" s="492">
        <f>SUM(X15:Y15)</f>
        <v>0</v>
      </c>
      <c r="AA15" s="492">
        <f>W15+Z15</f>
        <v>112884</v>
      </c>
      <c r="AB15" s="179">
        <f>ROUND((W15+X15)*33.8%,0)</f>
        <v>38155</v>
      </c>
      <c r="AC15" s="179">
        <f>ROUND(W15*2%,0)</f>
        <v>2258</v>
      </c>
      <c r="AD15" s="492">
        <v>0</v>
      </c>
      <c r="AE15" s="492">
        <v>0</v>
      </c>
      <c r="AF15" s="492">
        <f>SUM(AD15:AE15)</f>
        <v>0</v>
      </c>
      <c r="AG15" s="492">
        <f>AA15+AB15+AC15+AF15</f>
        <v>153297</v>
      </c>
      <c r="AH15" s="507">
        <v>0</v>
      </c>
      <c r="AI15" s="507">
        <v>0</v>
      </c>
      <c r="AJ15" s="507">
        <v>0</v>
      </c>
      <c r="AK15" s="507">
        <v>0.28999999999999998</v>
      </c>
      <c r="AL15" s="507">
        <v>0</v>
      </c>
      <c r="AM15" s="507">
        <v>0</v>
      </c>
      <c r="AN15" s="507">
        <v>0</v>
      </c>
      <c r="AO15" s="507">
        <f>AH15+AJ15+AK15+AM15</f>
        <v>0.28999999999999998</v>
      </c>
      <c r="AP15" s="507">
        <f>AI15+AL15+AN15</f>
        <v>0</v>
      </c>
      <c r="AQ15" s="508">
        <f>SUM(AO15:AP15)</f>
        <v>0.28999999999999998</v>
      </c>
      <c r="AR15" s="505">
        <f>I15+AG15</f>
        <v>1797798</v>
      </c>
      <c r="AS15" s="492">
        <f>J15+W15</f>
        <v>1323857</v>
      </c>
      <c r="AT15" s="486">
        <f>K15+Z15</f>
        <v>0</v>
      </c>
      <c r="AU15" s="486">
        <f>L15</f>
        <v>0</v>
      </c>
      <c r="AV15" s="492">
        <f t="shared" si="2"/>
        <v>447464</v>
      </c>
      <c r="AW15" s="492">
        <f t="shared" si="2"/>
        <v>26477</v>
      </c>
      <c r="AX15" s="492">
        <f>O15+AF15</f>
        <v>0</v>
      </c>
      <c r="AY15" s="507">
        <f>P15+AQ15</f>
        <v>3.4010000000000002</v>
      </c>
      <c r="AZ15" s="507">
        <f t="shared" si="3"/>
        <v>3.4010000000000002</v>
      </c>
      <c r="BA15" s="508">
        <f t="shared" si="3"/>
        <v>0</v>
      </c>
    </row>
    <row r="16" spans="1:53" s="212" customFormat="1" ht="14.1" customHeight="1" x14ac:dyDescent="0.2">
      <c r="A16" s="627">
        <v>2</v>
      </c>
      <c r="B16" s="217">
        <v>2314</v>
      </c>
      <c r="C16" s="628">
        <v>600080358</v>
      </c>
      <c r="D16" s="210">
        <v>46745751</v>
      </c>
      <c r="E16" s="217" t="s">
        <v>279</v>
      </c>
      <c r="F16" s="211">
        <v>3143</v>
      </c>
      <c r="G16" s="210" t="s">
        <v>149</v>
      </c>
      <c r="H16" s="218" t="s">
        <v>86</v>
      </c>
      <c r="I16" s="501">
        <v>418437</v>
      </c>
      <c r="J16" s="417">
        <v>308127</v>
      </c>
      <c r="K16" s="417">
        <v>0</v>
      </c>
      <c r="L16" s="417">
        <v>0</v>
      </c>
      <c r="M16" s="502">
        <v>104147</v>
      </c>
      <c r="N16" s="502">
        <v>6163</v>
      </c>
      <c r="O16" s="630">
        <v>0</v>
      </c>
      <c r="P16" s="418">
        <v>0.68959999999999999</v>
      </c>
      <c r="Q16" s="422">
        <v>0.68959999999999999</v>
      </c>
      <c r="R16" s="693">
        <v>0</v>
      </c>
      <c r="S16" s="505">
        <v>0</v>
      </c>
      <c r="T16" s="492">
        <v>0</v>
      </c>
      <c r="U16" s="492">
        <v>0</v>
      </c>
      <c r="V16" s="492">
        <v>0</v>
      </c>
      <c r="W16" s="492">
        <f>SUM(S16:V16)</f>
        <v>0</v>
      </c>
      <c r="X16" s="492">
        <v>0</v>
      </c>
      <c r="Y16" s="492">
        <v>0</v>
      </c>
      <c r="Z16" s="492">
        <f>SUM(X16:Y16)</f>
        <v>0</v>
      </c>
      <c r="AA16" s="492">
        <f>W16+Z16</f>
        <v>0</v>
      </c>
      <c r="AB16" s="179">
        <f>ROUND((W16+X16)*33.8%,0)</f>
        <v>0</v>
      </c>
      <c r="AC16" s="179">
        <f>ROUND(W16*2%,0)</f>
        <v>0</v>
      </c>
      <c r="AD16" s="492">
        <v>0</v>
      </c>
      <c r="AE16" s="492">
        <v>0</v>
      </c>
      <c r="AF16" s="492">
        <f>SUM(AD16:AE16)</f>
        <v>0</v>
      </c>
      <c r="AG16" s="492">
        <f>AA16+AB16+AC16+AF16</f>
        <v>0</v>
      </c>
      <c r="AH16" s="507">
        <v>0</v>
      </c>
      <c r="AI16" s="507">
        <v>0</v>
      </c>
      <c r="AJ16" s="507">
        <v>0</v>
      </c>
      <c r="AK16" s="507">
        <v>0</v>
      </c>
      <c r="AL16" s="507">
        <v>0</v>
      </c>
      <c r="AM16" s="507">
        <v>0</v>
      </c>
      <c r="AN16" s="507">
        <v>0</v>
      </c>
      <c r="AO16" s="507">
        <f>AH16+AJ16+AK16+AM16</f>
        <v>0</v>
      </c>
      <c r="AP16" s="507">
        <f>AI16+AL16+AN16</f>
        <v>0</v>
      </c>
      <c r="AQ16" s="508">
        <f>SUM(AO16:AP16)</f>
        <v>0</v>
      </c>
      <c r="AR16" s="505">
        <f>I16+AG16</f>
        <v>418437</v>
      </c>
      <c r="AS16" s="492">
        <f>J16+W16</f>
        <v>308127</v>
      </c>
      <c r="AT16" s="486">
        <f>K16+Z16</f>
        <v>0</v>
      </c>
      <c r="AU16" s="486">
        <f>L16</f>
        <v>0</v>
      </c>
      <c r="AV16" s="492">
        <f t="shared" si="2"/>
        <v>104147</v>
      </c>
      <c r="AW16" s="492">
        <f t="shared" si="2"/>
        <v>6163</v>
      </c>
      <c r="AX16" s="492">
        <f>O16+AF16</f>
        <v>0</v>
      </c>
      <c r="AY16" s="507">
        <f>P16+AQ16</f>
        <v>0.68959999999999999</v>
      </c>
      <c r="AZ16" s="507">
        <f t="shared" si="3"/>
        <v>0.68959999999999999</v>
      </c>
      <c r="BA16" s="508">
        <f t="shared" si="3"/>
        <v>0</v>
      </c>
    </row>
    <row r="17" spans="1:53" s="212" customFormat="1" ht="14.1" customHeight="1" x14ac:dyDescent="0.2">
      <c r="A17" s="627">
        <v>2</v>
      </c>
      <c r="B17" s="217">
        <v>2314</v>
      </c>
      <c r="C17" s="628">
        <v>600080358</v>
      </c>
      <c r="D17" s="210">
        <v>46745751</v>
      </c>
      <c r="E17" s="217" t="s">
        <v>279</v>
      </c>
      <c r="F17" s="211">
        <v>3143</v>
      </c>
      <c r="G17" s="210" t="s">
        <v>150</v>
      </c>
      <c r="H17" s="218" t="s">
        <v>82</v>
      </c>
      <c r="I17" s="501">
        <v>9831</v>
      </c>
      <c r="J17" s="630">
        <v>6930</v>
      </c>
      <c r="K17" s="630">
        <v>0</v>
      </c>
      <c r="L17" s="630">
        <v>0</v>
      </c>
      <c r="M17" s="502">
        <v>2342</v>
      </c>
      <c r="N17" s="502">
        <v>139</v>
      </c>
      <c r="O17" s="630">
        <v>420</v>
      </c>
      <c r="P17" s="418">
        <v>0.03</v>
      </c>
      <c r="Q17" s="503">
        <v>0</v>
      </c>
      <c r="R17" s="693">
        <v>0.03</v>
      </c>
      <c r="S17" s="505">
        <v>0</v>
      </c>
      <c r="T17" s="492">
        <v>0</v>
      </c>
      <c r="U17" s="492">
        <v>0</v>
      </c>
      <c r="V17" s="492">
        <v>0</v>
      </c>
      <c r="W17" s="492">
        <f>SUM(S17:V17)</f>
        <v>0</v>
      </c>
      <c r="X17" s="492">
        <v>0</v>
      </c>
      <c r="Y17" s="492">
        <v>0</v>
      </c>
      <c r="Z17" s="492">
        <f>SUM(X17:Y17)</f>
        <v>0</v>
      </c>
      <c r="AA17" s="492">
        <f>W17+Z17</f>
        <v>0</v>
      </c>
      <c r="AB17" s="179">
        <f>ROUND((W17+X17)*33.8%,0)</f>
        <v>0</v>
      </c>
      <c r="AC17" s="179">
        <f>ROUND(W17*2%,0)</f>
        <v>0</v>
      </c>
      <c r="AD17" s="492">
        <v>0</v>
      </c>
      <c r="AE17" s="492">
        <v>0</v>
      </c>
      <c r="AF17" s="492">
        <f>SUM(AD17:AE17)</f>
        <v>0</v>
      </c>
      <c r="AG17" s="492">
        <f>AA17+AB17+AC17+AF17</f>
        <v>0</v>
      </c>
      <c r="AH17" s="507">
        <v>0</v>
      </c>
      <c r="AI17" s="507">
        <v>0</v>
      </c>
      <c r="AJ17" s="507">
        <v>0</v>
      </c>
      <c r="AK17" s="507">
        <v>0</v>
      </c>
      <c r="AL17" s="507">
        <v>0</v>
      </c>
      <c r="AM17" s="507">
        <v>0</v>
      </c>
      <c r="AN17" s="507">
        <v>0</v>
      </c>
      <c r="AO17" s="507">
        <f>AH17+AJ17+AK17+AM17</f>
        <v>0</v>
      </c>
      <c r="AP17" s="507">
        <f>AI17+AL17+AN17</f>
        <v>0</v>
      </c>
      <c r="AQ17" s="508">
        <f>SUM(AO17:AP17)</f>
        <v>0</v>
      </c>
      <c r="AR17" s="505">
        <f>I17+AG17</f>
        <v>9831</v>
      </c>
      <c r="AS17" s="492">
        <f>J17+W17</f>
        <v>6930</v>
      </c>
      <c r="AT17" s="486">
        <f>K17+Z17</f>
        <v>0</v>
      </c>
      <c r="AU17" s="486">
        <f>L17</f>
        <v>0</v>
      </c>
      <c r="AV17" s="492">
        <f t="shared" si="2"/>
        <v>2342</v>
      </c>
      <c r="AW17" s="492">
        <f t="shared" si="2"/>
        <v>139</v>
      </c>
      <c r="AX17" s="492">
        <f>O17+AF17</f>
        <v>420</v>
      </c>
      <c r="AY17" s="507">
        <f>P17+AQ17</f>
        <v>0.03</v>
      </c>
      <c r="AZ17" s="507">
        <f t="shared" si="3"/>
        <v>0</v>
      </c>
      <c r="BA17" s="508">
        <f t="shared" si="3"/>
        <v>0.03</v>
      </c>
    </row>
    <row r="18" spans="1:53" s="212" customFormat="1" ht="14.1" customHeight="1" x14ac:dyDescent="0.2">
      <c r="A18" s="237">
        <v>2</v>
      </c>
      <c r="B18" s="213">
        <v>2314</v>
      </c>
      <c r="C18" s="620">
        <v>600080358</v>
      </c>
      <c r="D18" s="213">
        <v>46745751</v>
      </c>
      <c r="E18" s="213" t="s">
        <v>280</v>
      </c>
      <c r="F18" s="214"/>
      <c r="G18" s="215"/>
      <c r="H18" s="216"/>
      <c r="I18" s="621">
        <v>13029966</v>
      </c>
      <c r="J18" s="622">
        <v>9354487</v>
      </c>
      <c r="K18" s="622">
        <v>62746</v>
      </c>
      <c r="L18" s="622">
        <v>7696</v>
      </c>
      <c r="M18" s="622">
        <v>3180423</v>
      </c>
      <c r="N18" s="622">
        <v>187090</v>
      </c>
      <c r="O18" s="622">
        <v>245220</v>
      </c>
      <c r="P18" s="623">
        <v>18.327000000000002</v>
      </c>
      <c r="Q18" s="623">
        <v>14.2987</v>
      </c>
      <c r="R18" s="626">
        <v>4.0282999999999998</v>
      </c>
      <c r="S18" s="622">
        <f t="shared" ref="S18:BA18" si="4">SUM(S14:S17)</f>
        <v>0</v>
      </c>
      <c r="T18" s="624">
        <f t="shared" si="4"/>
        <v>0</v>
      </c>
      <c r="U18" s="624">
        <f t="shared" si="4"/>
        <v>51856</v>
      </c>
      <c r="V18" s="624">
        <f t="shared" si="4"/>
        <v>0</v>
      </c>
      <c r="W18" s="624">
        <f t="shared" si="4"/>
        <v>51856</v>
      </c>
      <c r="X18" s="624">
        <f t="shared" si="4"/>
        <v>0</v>
      </c>
      <c r="Y18" s="624">
        <f t="shared" si="4"/>
        <v>0</v>
      </c>
      <c r="Z18" s="624">
        <f t="shared" si="4"/>
        <v>0</v>
      </c>
      <c r="AA18" s="624">
        <f t="shared" si="4"/>
        <v>51856</v>
      </c>
      <c r="AB18" s="624">
        <f t="shared" si="4"/>
        <v>17528</v>
      </c>
      <c r="AC18" s="624">
        <f t="shared" si="4"/>
        <v>1037</v>
      </c>
      <c r="AD18" s="624">
        <f t="shared" si="4"/>
        <v>0</v>
      </c>
      <c r="AE18" s="624">
        <f t="shared" si="4"/>
        <v>0</v>
      </c>
      <c r="AF18" s="624">
        <f t="shared" si="4"/>
        <v>0</v>
      </c>
      <c r="AG18" s="624">
        <f t="shared" si="4"/>
        <v>70421</v>
      </c>
      <c r="AH18" s="625">
        <f t="shared" si="4"/>
        <v>0</v>
      </c>
      <c r="AI18" s="625">
        <f t="shared" si="4"/>
        <v>0</v>
      </c>
      <c r="AJ18" s="625">
        <f t="shared" si="4"/>
        <v>0</v>
      </c>
      <c r="AK18" s="625">
        <f t="shared" ref="AK18:AL18" si="5">SUM(AK14:AK17)</f>
        <v>0.18999999999999997</v>
      </c>
      <c r="AL18" s="625">
        <f t="shared" si="5"/>
        <v>0</v>
      </c>
      <c r="AM18" s="625">
        <f t="shared" si="4"/>
        <v>0</v>
      </c>
      <c r="AN18" s="625">
        <f t="shared" si="4"/>
        <v>0</v>
      </c>
      <c r="AO18" s="625">
        <f t="shared" si="4"/>
        <v>0.18999999999999997</v>
      </c>
      <c r="AP18" s="625">
        <f t="shared" si="4"/>
        <v>0</v>
      </c>
      <c r="AQ18" s="626">
        <f t="shared" si="4"/>
        <v>0.18999999999999997</v>
      </c>
      <c r="AR18" s="622">
        <f t="shared" si="4"/>
        <v>13100387</v>
      </c>
      <c r="AS18" s="624">
        <f t="shared" si="4"/>
        <v>9406343</v>
      </c>
      <c r="AT18" s="624">
        <f t="shared" si="4"/>
        <v>62746</v>
      </c>
      <c r="AU18" s="624">
        <f t="shared" si="4"/>
        <v>7696</v>
      </c>
      <c r="AV18" s="624">
        <f t="shared" si="4"/>
        <v>3197951</v>
      </c>
      <c r="AW18" s="624">
        <f t="shared" si="4"/>
        <v>188127</v>
      </c>
      <c r="AX18" s="624">
        <f t="shared" si="4"/>
        <v>245220</v>
      </c>
      <c r="AY18" s="625">
        <f t="shared" si="4"/>
        <v>18.517000000000003</v>
      </c>
      <c r="AZ18" s="625">
        <f t="shared" si="4"/>
        <v>14.4887</v>
      </c>
      <c r="BA18" s="626">
        <f t="shared" si="4"/>
        <v>4.0282999999999998</v>
      </c>
    </row>
    <row r="19" spans="1:53" s="212" customFormat="1" ht="14.1" customHeight="1" x14ac:dyDescent="0.2">
      <c r="A19" s="627">
        <v>3</v>
      </c>
      <c r="B19" s="217">
        <v>2448</v>
      </c>
      <c r="C19" s="628">
        <v>600080269</v>
      </c>
      <c r="D19" s="210">
        <v>63154617</v>
      </c>
      <c r="E19" s="210" t="s">
        <v>281</v>
      </c>
      <c r="F19" s="211">
        <v>3111</v>
      </c>
      <c r="G19" s="210" t="s">
        <v>85</v>
      </c>
      <c r="H19" s="629" t="s">
        <v>86</v>
      </c>
      <c r="I19" s="501">
        <v>13623554</v>
      </c>
      <c r="J19" s="417">
        <v>9782853</v>
      </c>
      <c r="K19" s="417">
        <v>130000</v>
      </c>
      <c r="L19" s="417">
        <v>0</v>
      </c>
      <c r="M19" s="502">
        <v>3350544</v>
      </c>
      <c r="N19" s="502">
        <v>195657</v>
      </c>
      <c r="O19" s="630">
        <v>164500</v>
      </c>
      <c r="P19" s="418">
        <v>23.048299999999998</v>
      </c>
      <c r="Q19" s="422">
        <v>18.45</v>
      </c>
      <c r="R19" s="692">
        <v>4.5983000000000001</v>
      </c>
      <c r="S19" s="505">
        <v>0</v>
      </c>
      <c r="T19" s="492">
        <v>0</v>
      </c>
      <c r="U19" s="492">
        <v>0</v>
      </c>
      <c r="V19" s="492">
        <v>0</v>
      </c>
      <c r="W19" s="492">
        <f t="shared" ref="W19:W26" si="6">SUM(S19:V19)</f>
        <v>0</v>
      </c>
      <c r="X19" s="492">
        <v>0</v>
      </c>
      <c r="Y19" s="492">
        <v>0</v>
      </c>
      <c r="Z19" s="492">
        <f t="shared" ref="Z19:Z26" si="7">SUM(X19:Y19)</f>
        <v>0</v>
      </c>
      <c r="AA19" s="492">
        <f t="shared" ref="AA19:AA26" si="8">W19+Z19</f>
        <v>0</v>
      </c>
      <c r="AB19" s="179">
        <f t="shared" ref="AB19:AB26" si="9">ROUND((W19+X19)*33.8%,0)</f>
        <v>0</v>
      </c>
      <c r="AC19" s="179">
        <f t="shared" ref="AC19:AC26" si="10">ROUND(W19*2%,0)</f>
        <v>0</v>
      </c>
      <c r="AD19" s="492">
        <v>0</v>
      </c>
      <c r="AE19" s="492">
        <v>0</v>
      </c>
      <c r="AF19" s="492">
        <f t="shared" ref="AF19:AF26" si="11">SUM(AD19:AE19)</f>
        <v>0</v>
      </c>
      <c r="AG19" s="492">
        <f t="shared" ref="AG19:AG26" si="12">AA19+AB19+AC19+AF19</f>
        <v>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</v>
      </c>
      <c r="AN19" s="507">
        <v>0</v>
      </c>
      <c r="AO19" s="507">
        <f t="shared" ref="AO19:AO26" si="13">AH19+AJ19+AK19+AM19</f>
        <v>0</v>
      </c>
      <c r="AP19" s="507">
        <f t="shared" ref="AP19:AP26" si="14">AI19+AL19+AN19</f>
        <v>0</v>
      </c>
      <c r="AQ19" s="508">
        <f t="shared" ref="AQ19:AQ26" si="15">SUM(AO19:AP19)</f>
        <v>0</v>
      </c>
      <c r="AR19" s="505">
        <f t="shared" ref="AR19:AR26" si="16">I19+AG19</f>
        <v>13623554</v>
      </c>
      <c r="AS19" s="492">
        <f t="shared" ref="AS19:AS26" si="17">J19+W19</f>
        <v>9782853</v>
      </c>
      <c r="AT19" s="486">
        <f t="shared" ref="AT19:AT26" si="18">K19+Z19</f>
        <v>130000</v>
      </c>
      <c r="AU19" s="486">
        <f t="shared" ref="AU19:AU26" si="19">L19</f>
        <v>0</v>
      </c>
      <c r="AV19" s="492">
        <f t="shared" ref="AV19:AW26" si="20">M19+AB19</f>
        <v>3350544</v>
      </c>
      <c r="AW19" s="492">
        <f t="shared" si="20"/>
        <v>195657</v>
      </c>
      <c r="AX19" s="492">
        <f t="shared" ref="AX19:AX26" si="21">O19+AF19</f>
        <v>164500</v>
      </c>
      <c r="AY19" s="507">
        <f t="shared" ref="AY19:AY26" si="22">P19+AQ19</f>
        <v>23.048299999999998</v>
      </c>
      <c r="AZ19" s="507">
        <f t="shared" ref="AZ19:BA26" si="23">Q19+AO19</f>
        <v>18.45</v>
      </c>
      <c r="BA19" s="508">
        <f t="shared" si="23"/>
        <v>4.5983000000000001</v>
      </c>
    </row>
    <row r="20" spans="1:53" s="212" customFormat="1" ht="14.1" customHeight="1" x14ac:dyDescent="0.2">
      <c r="A20" s="627">
        <v>3</v>
      </c>
      <c r="B20" s="217">
        <v>2448</v>
      </c>
      <c r="C20" s="628">
        <v>600080269</v>
      </c>
      <c r="D20" s="210">
        <v>63154617</v>
      </c>
      <c r="E20" s="210" t="s">
        <v>281</v>
      </c>
      <c r="F20" s="211">
        <v>3113</v>
      </c>
      <c r="G20" s="210" t="s">
        <v>148</v>
      </c>
      <c r="H20" s="629" t="s">
        <v>86</v>
      </c>
      <c r="I20" s="501">
        <v>54462916</v>
      </c>
      <c r="J20" s="330">
        <v>38187780</v>
      </c>
      <c r="K20" s="330">
        <v>556293</v>
      </c>
      <c r="L20" s="330">
        <v>395293</v>
      </c>
      <c r="M20" s="502">
        <v>12961888</v>
      </c>
      <c r="N20" s="502">
        <v>763755</v>
      </c>
      <c r="O20" s="330">
        <v>1993200</v>
      </c>
      <c r="P20" s="418">
        <v>72.830600000000004</v>
      </c>
      <c r="Q20" s="331">
        <v>55.342700000000001</v>
      </c>
      <c r="R20" s="332">
        <v>17.487900000000003</v>
      </c>
      <c r="S20" s="505">
        <v>0</v>
      </c>
      <c r="T20" s="492">
        <v>0</v>
      </c>
      <c r="U20" s="492">
        <v>0</v>
      </c>
      <c r="V20" s="492">
        <v>0</v>
      </c>
      <c r="W20" s="492">
        <f t="shared" si="6"/>
        <v>0</v>
      </c>
      <c r="X20" s="492">
        <v>0</v>
      </c>
      <c r="Y20" s="492">
        <v>0</v>
      </c>
      <c r="Z20" s="492">
        <f t="shared" si="7"/>
        <v>0</v>
      </c>
      <c r="AA20" s="492">
        <f t="shared" si="8"/>
        <v>0</v>
      </c>
      <c r="AB20" s="179">
        <f t="shared" si="9"/>
        <v>0</v>
      </c>
      <c r="AC20" s="179">
        <f t="shared" si="10"/>
        <v>0</v>
      </c>
      <c r="AD20" s="492">
        <v>0</v>
      </c>
      <c r="AE20" s="492">
        <v>0</v>
      </c>
      <c r="AF20" s="492">
        <f t="shared" si="11"/>
        <v>0</v>
      </c>
      <c r="AG20" s="492">
        <f t="shared" si="12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si="13"/>
        <v>0</v>
      </c>
      <c r="AP20" s="507">
        <f t="shared" si="14"/>
        <v>0</v>
      </c>
      <c r="AQ20" s="508">
        <f t="shared" si="15"/>
        <v>0</v>
      </c>
      <c r="AR20" s="505">
        <f t="shared" si="16"/>
        <v>54462916</v>
      </c>
      <c r="AS20" s="492">
        <f t="shared" si="17"/>
        <v>38187780</v>
      </c>
      <c r="AT20" s="486">
        <f t="shared" si="18"/>
        <v>556293</v>
      </c>
      <c r="AU20" s="486">
        <f t="shared" si="19"/>
        <v>395293</v>
      </c>
      <c r="AV20" s="492">
        <f t="shared" si="20"/>
        <v>12961888</v>
      </c>
      <c r="AW20" s="492">
        <f t="shared" si="20"/>
        <v>763755</v>
      </c>
      <c r="AX20" s="492">
        <f t="shared" si="21"/>
        <v>1993200</v>
      </c>
      <c r="AY20" s="507">
        <f t="shared" si="22"/>
        <v>72.830600000000004</v>
      </c>
      <c r="AZ20" s="507">
        <f t="shared" si="23"/>
        <v>55.342700000000001</v>
      </c>
      <c r="BA20" s="508">
        <f t="shared" si="23"/>
        <v>17.487900000000003</v>
      </c>
    </row>
    <row r="21" spans="1:53" s="212" customFormat="1" ht="14.1" customHeight="1" x14ac:dyDescent="0.2">
      <c r="A21" s="627">
        <v>3</v>
      </c>
      <c r="B21" s="210">
        <v>2448</v>
      </c>
      <c r="C21" s="628">
        <v>600080269</v>
      </c>
      <c r="D21" s="210">
        <v>63154617</v>
      </c>
      <c r="E21" s="210" t="s">
        <v>281</v>
      </c>
      <c r="F21" s="211">
        <v>3113</v>
      </c>
      <c r="G21" s="210" t="s">
        <v>91</v>
      </c>
      <c r="H21" s="629" t="s">
        <v>82</v>
      </c>
      <c r="I21" s="501">
        <v>6926032</v>
      </c>
      <c r="J21" s="630">
        <v>5078816</v>
      </c>
      <c r="K21" s="630">
        <v>0</v>
      </c>
      <c r="L21" s="630">
        <v>0</v>
      </c>
      <c r="M21" s="502">
        <v>1716640</v>
      </c>
      <c r="N21" s="502">
        <v>101576</v>
      </c>
      <c r="O21" s="630">
        <v>29000</v>
      </c>
      <c r="P21" s="418">
        <v>15.184000000000001</v>
      </c>
      <c r="Q21" s="503">
        <v>15.184000000000001</v>
      </c>
      <c r="R21" s="693">
        <v>0</v>
      </c>
      <c r="S21" s="505">
        <v>0</v>
      </c>
      <c r="T21" s="492">
        <v>11340</v>
      </c>
      <c r="U21" s="492">
        <v>801687</v>
      </c>
      <c r="V21" s="492">
        <v>0</v>
      </c>
      <c r="W21" s="492">
        <f t="shared" si="6"/>
        <v>813027</v>
      </c>
      <c r="X21" s="492">
        <v>0</v>
      </c>
      <c r="Y21" s="492">
        <v>0</v>
      </c>
      <c r="Z21" s="492">
        <f t="shared" si="7"/>
        <v>0</v>
      </c>
      <c r="AA21" s="492">
        <f t="shared" si="8"/>
        <v>813027</v>
      </c>
      <c r="AB21" s="179">
        <f t="shared" si="9"/>
        <v>274803</v>
      </c>
      <c r="AC21" s="179">
        <f t="shared" si="10"/>
        <v>16261</v>
      </c>
      <c r="AD21" s="492">
        <v>13500</v>
      </c>
      <c r="AE21" s="492">
        <v>0</v>
      </c>
      <c r="AF21" s="492">
        <f t="shared" si="11"/>
        <v>13500</v>
      </c>
      <c r="AG21" s="492">
        <f t="shared" si="12"/>
        <v>1117591</v>
      </c>
      <c r="AH21" s="507">
        <v>0</v>
      </c>
      <c r="AI21" s="507">
        <v>0</v>
      </c>
      <c r="AJ21" s="507">
        <v>0.03</v>
      </c>
      <c r="AK21" s="507">
        <v>1.33</v>
      </c>
      <c r="AL21" s="507">
        <v>0</v>
      </c>
      <c r="AM21" s="507">
        <v>0</v>
      </c>
      <c r="AN21" s="507">
        <v>0</v>
      </c>
      <c r="AO21" s="507">
        <f t="shared" si="13"/>
        <v>1.36</v>
      </c>
      <c r="AP21" s="507">
        <f t="shared" si="14"/>
        <v>0</v>
      </c>
      <c r="AQ21" s="508">
        <f t="shared" si="15"/>
        <v>1.36</v>
      </c>
      <c r="AR21" s="505">
        <f t="shared" si="16"/>
        <v>8043623</v>
      </c>
      <c r="AS21" s="492">
        <f t="shared" si="17"/>
        <v>5891843</v>
      </c>
      <c r="AT21" s="486">
        <f t="shared" si="18"/>
        <v>0</v>
      </c>
      <c r="AU21" s="486">
        <f t="shared" si="19"/>
        <v>0</v>
      </c>
      <c r="AV21" s="492">
        <f t="shared" si="20"/>
        <v>1991443</v>
      </c>
      <c r="AW21" s="492">
        <f t="shared" si="20"/>
        <v>117837</v>
      </c>
      <c r="AX21" s="492">
        <f t="shared" si="21"/>
        <v>42500</v>
      </c>
      <c r="AY21" s="507">
        <f t="shared" si="22"/>
        <v>16.544</v>
      </c>
      <c r="AZ21" s="507">
        <f t="shared" si="23"/>
        <v>16.544</v>
      </c>
      <c r="BA21" s="508">
        <f t="shared" si="23"/>
        <v>0</v>
      </c>
    </row>
    <row r="22" spans="1:53" s="212" customFormat="1" ht="14.1" customHeight="1" x14ac:dyDescent="0.2">
      <c r="A22" s="627">
        <v>3</v>
      </c>
      <c r="B22" s="217">
        <v>2448</v>
      </c>
      <c r="C22" s="628">
        <v>600080269</v>
      </c>
      <c r="D22" s="210">
        <v>63154617</v>
      </c>
      <c r="E22" s="217" t="s">
        <v>281</v>
      </c>
      <c r="F22" s="211">
        <v>3141</v>
      </c>
      <c r="G22" s="210" t="s">
        <v>88</v>
      </c>
      <c r="H22" s="629" t="s">
        <v>82</v>
      </c>
      <c r="I22" s="501">
        <v>3731146</v>
      </c>
      <c r="J22" s="630">
        <v>2701331</v>
      </c>
      <c r="K22" s="630">
        <v>25000</v>
      </c>
      <c r="L22" s="630">
        <v>0</v>
      </c>
      <c r="M22" s="502">
        <v>921500</v>
      </c>
      <c r="N22" s="502">
        <v>54027</v>
      </c>
      <c r="O22" s="630">
        <v>29288</v>
      </c>
      <c r="P22" s="418">
        <v>9.27</v>
      </c>
      <c r="Q22" s="503">
        <v>0</v>
      </c>
      <c r="R22" s="693">
        <v>9.27</v>
      </c>
      <c r="S22" s="505">
        <v>0</v>
      </c>
      <c r="T22" s="492">
        <v>0</v>
      </c>
      <c r="U22" s="492">
        <v>9484</v>
      </c>
      <c r="V22" s="492">
        <v>0</v>
      </c>
      <c r="W22" s="492">
        <f t="shared" si="6"/>
        <v>9484</v>
      </c>
      <c r="X22" s="492">
        <v>0</v>
      </c>
      <c r="Y22" s="492">
        <v>0</v>
      </c>
      <c r="Z22" s="492">
        <f t="shared" si="7"/>
        <v>0</v>
      </c>
      <c r="AA22" s="492">
        <f t="shared" si="8"/>
        <v>9484</v>
      </c>
      <c r="AB22" s="179">
        <f t="shared" si="9"/>
        <v>3206</v>
      </c>
      <c r="AC22" s="179">
        <f t="shared" si="10"/>
        <v>190</v>
      </c>
      <c r="AD22" s="492">
        <v>0</v>
      </c>
      <c r="AE22" s="492">
        <v>0</v>
      </c>
      <c r="AF22" s="492">
        <f t="shared" si="11"/>
        <v>0</v>
      </c>
      <c r="AG22" s="492">
        <f t="shared" si="12"/>
        <v>12880</v>
      </c>
      <c r="AH22" s="507">
        <v>0</v>
      </c>
      <c r="AI22" s="507">
        <v>0</v>
      </c>
      <c r="AJ22" s="507">
        <v>0</v>
      </c>
      <c r="AK22" s="507">
        <v>0</v>
      </c>
      <c r="AL22" s="507">
        <v>0.02</v>
      </c>
      <c r="AM22" s="507">
        <v>0</v>
      </c>
      <c r="AN22" s="507">
        <v>0</v>
      </c>
      <c r="AO22" s="507">
        <f t="shared" si="13"/>
        <v>0</v>
      </c>
      <c r="AP22" s="507">
        <f t="shared" si="14"/>
        <v>0.02</v>
      </c>
      <c r="AQ22" s="508">
        <f t="shared" si="15"/>
        <v>0.02</v>
      </c>
      <c r="AR22" s="505">
        <f t="shared" si="16"/>
        <v>3744026</v>
      </c>
      <c r="AS22" s="492">
        <f t="shared" si="17"/>
        <v>2710815</v>
      </c>
      <c r="AT22" s="486">
        <f t="shared" si="18"/>
        <v>25000</v>
      </c>
      <c r="AU22" s="486">
        <f t="shared" si="19"/>
        <v>0</v>
      </c>
      <c r="AV22" s="492">
        <f t="shared" si="20"/>
        <v>924706</v>
      </c>
      <c r="AW22" s="492">
        <f t="shared" si="20"/>
        <v>54217</v>
      </c>
      <c r="AX22" s="492">
        <f t="shared" si="21"/>
        <v>29288</v>
      </c>
      <c r="AY22" s="507">
        <f t="shared" si="22"/>
        <v>9.2899999999999991</v>
      </c>
      <c r="AZ22" s="507">
        <f t="shared" si="23"/>
        <v>0</v>
      </c>
      <c r="BA22" s="508">
        <f t="shared" si="23"/>
        <v>9.2899999999999991</v>
      </c>
    </row>
    <row r="23" spans="1:53" s="212" customFormat="1" ht="14.1" customHeight="1" x14ac:dyDescent="0.2">
      <c r="A23" s="627">
        <v>3</v>
      </c>
      <c r="B23" s="217">
        <v>2448</v>
      </c>
      <c r="C23" s="628">
        <v>600080269</v>
      </c>
      <c r="D23" s="210">
        <v>63154617</v>
      </c>
      <c r="E23" s="217" t="s">
        <v>281</v>
      </c>
      <c r="F23" s="211">
        <v>3143</v>
      </c>
      <c r="G23" s="210" t="s">
        <v>149</v>
      </c>
      <c r="H23" s="218" t="s">
        <v>86</v>
      </c>
      <c r="I23" s="501">
        <v>4119957</v>
      </c>
      <c r="J23" s="417">
        <v>3004283</v>
      </c>
      <c r="K23" s="417">
        <v>30000</v>
      </c>
      <c r="L23" s="417">
        <v>0</v>
      </c>
      <c r="M23" s="502">
        <v>1025588</v>
      </c>
      <c r="N23" s="502">
        <v>60086</v>
      </c>
      <c r="O23" s="630">
        <v>0</v>
      </c>
      <c r="P23" s="418">
        <v>6.21</v>
      </c>
      <c r="Q23" s="422">
        <v>6.21</v>
      </c>
      <c r="R23" s="693">
        <v>0</v>
      </c>
      <c r="S23" s="505">
        <v>0</v>
      </c>
      <c r="T23" s="492">
        <v>0</v>
      </c>
      <c r="U23" s="492">
        <v>0</v>
      </c>
      <c r="V23" s="492">
        <v>0</v>
      </c>
      <c r="W23" s="492">
        <f t="shared" si="6"/>
        <v>0</v>
      </c>
      <c r="X23" s="492">
        <v>0</v>
      </c>
      <c r="Y23" s="492">
        <v>0</v>
      </c>
      <c r="Z23" s="492">
        <f t="shared" si="7"/>
        <v>0</v>
      </c>
      <c r="AA23" s="492">
        <f t="shared" si="8"/>
        <v>0</v>
      </c>
      <c r="AB23" s="179">
        <f t="shared" si="9"/>
        <v>0</v>
      </c>
      <c r="AC23" s="179">
        <f t="shared" si="10"/>
        <v>0</v>
      </c>
      <c r="AD23" s="492">
        <v>0</v>
      </c>
      <c r="AE23" s="492">
        <v>0</v>
      </c>
      <c r="AF23" s="492">
        <f t="shared" si="11"/>
        <v>0</v>
      </c>
      <c r="AG23" s="492">
        <f t="shared" si="12"/>
        <v>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</v>
      </c>
      <c r="AN23" s="507">
        <v>0</v>
      </c>
      <c r="AO23" s="507">
        <f t="shared" si="13"/>
        <v>0</v>
      </c>
      <c r="AP23" s="507">
        <f t="shared" si="14"/>
        <v>0</v>
      </c>
      <c r="AQ23" s="508">
        <f t="shared" si="15"/>
        <v>0</v>
      </c>
      <c r="AR23" s="505">
        <f t="shared" si="16"/>
        <v>4119957</v>
      </c>
      <c r="AS23" s="492">
        <f t="shared" si="17"/>
        <v>3004283</v>
      </c>
      <c r="AT23" s="486">
        <f t="shared" si="18"/>
        <v>30000</v>
      </c>
      <c r="AU23" s="486">
        <f t="shared" si="19"/>
        <v>0</v>
      </c>
      <c r="AV23" s="492">
        <f t="shared" si="20"/>
        <v>1025588</v>
      </c>
      <c r="AW23" s="492">
        <f t="shared" si="20"/>
        <v>60086</v>
      </c>
      <c r="AX23" s="492">
        <f t="shared" si="21"/>
        <v>0</v>
      </c>
      <c r="AY23" s="507">
        <f t="shared" si="22"/>
        <v>6.21</v>
      </c>
      <c r="AZ23" s="507">
        <f t="shared" si="23"/>
        <v>6.21</v>
      </c>
      <c r="BA23" s="508">
        <f t="shared" si="23"/>
        <v>0</v>
      </c>
    </row>
    <row r="24" spans="1:53" s="212" customFormat="1" ht="14.1" customHeight="1" x14ac:dyDescent="0.2">
      <c r="A24" s="627">
        <v>3</v>
      </c>
      <c r="B24" s="217">
        <v>2448</v>
      </c>
      <c r="C24" s="628">
        <v>600080269</v>
      </c>
      <c r="D24" s="210">
        <v>63154617</v>
      </c>
      <c r="E24" s="217" t="s">
        <v>281</v>
      </c>
      <c r="F24" s="211">
        <v>3143</v>
      </c>
      <c r="G24" s="210" t="s">
        <v>150</v>
      </c>
      <c r="H24" s="218" t="s">
        <v>82</v>
      </c>
      <c r="I24" s="501">
        <v>148869</v>
      </c>
      <c r="J24" s="630">
        <v>104940</v>
      </c>
      <c r="K24" s="630">
        <v>0</v>
      </c>
      <c r="L24" s="630">
        <v>0</v>
      </c>
      <c r="M24" s="502">
        <v>35470</v>
      </c>
      <c r="N24" s="502">
        <v>2099</v>
      </c>
      <c r="O24" s="630">
        <v>6360</v>
      </c>
      <c r="P24" s="418">
        <v>0.44</v>
      </c>
      <c r="Q24" s="503">
        <v>0</v>
      </c>
      <c r="R24" s="693">
        <v>0.44</v>
      </c>
      <c r="S24" s="505">
        <v>0</v>
      </c>
      <c r="T24" s="492">
        <v>0</v>
      </c>
      <c r="U24" s="492">
        <v>0</v>
      </c>
      <c r="V24" s="492">
        <v>0</v>
      </c>
      <c r="W24" s="492">
        <f t="shared" si="6"/>
        <v>0</v>
      </c>
      <c r="X24" s="492">
        <v>0</v>
      </c>
      <c r="Y24" s="492">
        <v>0</v>
      </c>
      <c r="Z24" s="492">
        <f t="shared" si="7"/>
        <v>0</v>
      </c>
      <c r="AA24" s="492">
        <f t="shared" si="8"/>
        <v>0</v>
      </c>
      <c r="AB24" s="179">
        <f t="shared" si="9"/>
        <v>0</v>
      </c>
      <c r="AC24" s="179">
        <f t="shared" si="10"/>
        <v>0</v>
      </c>
      <c r="AD24" s="492">
        <v>0</v>
      </c>
      <c r="AE24" s="492">
        <v>0</v>
      </c>
      <c r="AF24" s="492">
        <f t="shared" si="11"/>
        <v>0</v>
      </c>
      <c r="AG24" s="492">
        <f t="shared" si="12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 t="shared" si="13"/>
        <v>0</v>
      </c>
      <c r="AP24" s="507">
        <f t="shared" si="14"/>
        <v>0</v>
      </c>
      <c r="AQ24" s="508">
        <f t="shared" si="15"/>
        <v>0</v>
      </c>
      <c r="AR24" s="505">
        <f t="shared" si="16"/>
        <v>148869</v>
      </c>
      <c r="AS24" s="492">
        <f t="shared" si="17"/>
        <v>104940</v>
      </c>
      <c r="AT24" s="486">
        <f t="shared" si="18"/>
        <v>0</v>
      </c>
      <c r="AU24" s="486">
        <f t="shared" si="19"/>
        <v>0</v>
      </c>
      <c r="AV24" s="492">
        <f t="shared" si="20"/>
        <v>35470</v>
      </c>
      <c r="AW24" s="492">
        <f t="shared" si="20"/>
        <v>2099</v>
      </c>
      <c r="AX24" s="492">
        <f t="shared" si="21"/>
        <v>6360</v>
      </c>
      <c r="AY24" s="507">
        <f t="shared" si="22"/>
        <v>0.44</v>
      </c>
      <c r="AZ24" s="507">
        <f t="shared" si="23"/>
        <v>0</v>
      </c>
      <c r="BA24" s="508">
        <f t="shared" si="23"/>
        <v>0.44</v>
      </c>
    </row>
    <row r="25" spans="1:53" s="212" customFormat="1" ht="14.1" customHeight="1" x14ac:dyDescent="0.2">
      <c r="A25" s="627">
        <v>3</v>
      </c>
      <c r="B25" s="210">
        <v>2448</v>
      </c>
      <c r="C25" s="628">
        <v>600080269</v>
      </c>
      <c r="D25" s="210">
        <v>63154617</v>
      </c>
      <c r="E25" s="210" t="s">
        <v>281</v>
      </c>
      <c r="F25" s="211">
        <v>3231</v>
      </c>
      <c r="G25" s="210" t="s">
        <v>153</v>
      </c>
      <c r="H25" s="629" t="s">
        <v>86</v>
      </c>
      <c r="I25" s="501">
        <v>8174572</v>
      </c>
      <c r="J25" s="330">
        <v>5904451</v>
      </c>
      <c r="K25" s="330">
        <v>96000</v>
      </c>
      <c r="L25" s="330">
        <v>0</v>
      </c>
      <c r="M25" s="502">
        <v>2028152</v>
      </c>
      <c r="N25" s="502">
        <v>118089</v>
      </c>
      <c r="O25" s="330">
        <v>27880</v>
      </c>
      <c r="P25" s="418">
        <v>11.526000000000002</v>
      </c>
      <c r="Q25" s="331">
        <v>10.3368</v>
      </c>
      <c r="R25" s="332">
        <v>1.1892</v>
      </c>
      <c r="S25" s="505">
        <v>0</v>
      </c>
      <c r="T25" s="492">
        <v>0</v>
      </c>
      <c r="U25" s="492">
        <v>0</v>
      </c>
      <c r="V25" s="492">
        <v>0</v>
      </c>
      <c r="W25" s="492">
        <f t="shared" si="6"/>
        <v>0</v>
      </c>
      <c r="X25" s="492">
        <v>0</v>
      </c>
      <c r="Y25" s="492">
        <v>0</v>
      </c>
      <c r="Z25" s="492">
        <f t="shared" si="7"/>
        <v>0</v>
      </c>
      <c r="AA25" s="492">
        <f t="shared" si="8"/>
        <v>0</v>
      </c>
      <c r="AB25" s="179">
        <f t="shared" si="9"/>
        <v>0</v>
      </c>
      <c r="AC25" s="179">
        <f t="shared" si="10"/>
        <v>0</v>
      </c>
      <c r="AD25" s="492">
        <v>0</v>
      </c>
      <c r="AE25" s="492">
        <v>0</v>
      </c>
      <c r="AF25" s="492">
        <f t="shared" si="11"/>
        <v>0</v>
      </c>
      <c r="AG25" s="492">
        <f t="shared" si="12"/>
        <v>0</v>
      </c>
      <c r="AH25" s="507">
        <v>0</v>
      </c>
      <c r="AI25" s="507">
        <v>0</v>
      </c>
      <c r="AJ25" s="507">
        <v>0</v>
      </c>
      <c r="AK25" s="507">
        <v>0</v>
      </c>
      <c r="AL25" s="507">
        <v>0</v>
      </c>
      <c r="AM25" s="507">
        <v>0</v>
      </c>
      <c r="AN25" s="507">
        <v>0</v>
      </c>
      <c r="AO25" s="507">
        <f t="shared" si="13"/>
        <v>0</v>
      </c>
      <c r="AP25" s="507">
        <f t="shared" si="14"/>
        <v>0</v>
      </c>
      <c r="AQ25" s="508">
        <f t="shared" si="15"/>
        <v>0</v>
      </c>
      <c r="AR25" s="505">
        <f t="shared" si="16"/>
        <v>8174572</v>
      </c>
      <c r="AS25" s="492">
        <f t="shared" si="17"/>
        <v>5904451</v>
      </c>
      <c r="AT25" s="486">
        <f t="shared" si="18"/>
        <v>96000</v>
      </c>
      <c r="AU25" s="486">
        <f t="shared" si="19"/>
        <v>0</v>
      </c>
      <c r="AV25" s="492">
        <f t="shared" si="20"/>
        <v>2028152</v>
      </c>
      <c r="AW25" s="492">
        <f t="shared" si="20"/>
        <v>118089</v>
      </c>
      <c r="AX25" s="492">
        <f t="shared" si="21"/>
        <v>27880</v>
      </c>
      <c r="AY25" s="507">
        <f t="shared" si="22"/>
        <v>11.526000000000002</v>
      </c>
      <c r="AZ25" s="507">
        <f t="shared" si="23"/>
        <v>10.3368</v>
      </c>
      <c r="BA25" s="508">
        <f t="shared" si="23"/>
        <v>1.1892</v>
      </c>
    </row>
    <row r="26" spans="1:53" s="212" customFormat="1" ht="14.1" customHeight="1" x14ac:dyDescent="0.2">
      <c r="A26" s="627">
        <v>3</v>
      </c>
      <c r="B26" s="210">
        <v>2448</v>
      </c>
      <c r="C26" s="628">
        <v>600080269</v>
      </c>
      <c r="D26" s="210">
        <v>63154617</v>
      </c>
      <c r="E26" s="210" t="s">
        <v>281</v>
      </c>
      <c r="F26" s="211">
        <v>3233</v>
      </c>
      <c r="G26" s="210" t="s">
        <v>81</v>
      </c>
      <c r="H26" s="629" t="s">
        <v>82</v>
      </c>
      <c r="I26" s="501">
        <v>2072938</v>
      </c>
      <c r="J26" s="630">
        <v>1508267</v>
      </c>
      <c r="K26" s="630">
        <v>8000</v>
      </c>
      <c r="L26" s="630">
        <v>0</v>
      </c>
      <c r="M26" s="502">
        <v>512498</v>
      </c>
      <c r="N26" s="502">
        <v>30165</v>
      </c>
      <c r="O26" s="630">
        <v>14008</v>
      </c>
      <c r="P26" s="418">
        <v>3.36</v>
      </c>
      <c r="Q26" s="503">
        <v>2.4899999999999998</v>
      </c>
      <c r="R26" s="693">
        <v>0.87</v>
      </c>
      <c r="S26" s="505">
        <v>0</v>
      </c>
      <c r="T26" s="492">
        <v>0</v>
      </c>
      <c r="U26" s="492">
        <v>0</v>
      </c>
      <c r="V26" s="492">
        <v>0</v>
      </c>
      <c r="W26" s="492">
        <f t="shared" si="6"/>
        <v>0</v>
      </c>
      <c r="X26" s="492">
        <v>0</v>
      </c>
      <c r="Y26" s="492">
        <v>0</v>
      </c>
      <c r="Z26" s="492">
        <f t="shared" si="7"/>
        <v>0</v>
      </c>
      <c r="AA26" s="492">
        <f t="shared" si="8"/>
        <v>0</v>
      </c>
      <c r="AB26" s="179">
        <f t="shared" si="9"/>
        <v>0</v>
      </c>
      <c r="AC26" s="179">
        <f t="shared" si="10"/>
        <v>0</v>
      </c>
      <c r="AD26" s="492">
        <v>0</v>
      </c>
      <c r="AE26" s="492">
        <v>0</v>
      </c>
      <c r="AF26" s="492">
        <f t="shared" si="11"/>
        <v>0</v>
      </c>
      <c r="AG26" s="492">
        <f t="shared" si="12"/>
        <v>0</v>
      </c>
      <c r="AH26" s="507">
        <v>0</v>
      </c>
      <c r="AI26" s="507">
        <v>0</v>
      </c>
      <c r="AJ26" s="507">
        <v>0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si="13"/>
        <v>0</v>
      </c>
      <c r="AP26" s="507">
        <f t="shared" si="14"/>
        <v>0</v>
      </c>
      <c r="AQ26" s="508">
        <f t="shared" si="15"/>
        <v>0</v>
      </c>
      <c r="AR26" s="505">
        <f t="shared" si="16"/>
        <v>2072938</v>
      </c>
      <c r="AS26" s="492">
        <f t="shared" si="17"/>
        <v>1508267</v>
      </c>
      <c r="AT26" s="486">
        <f t="shared" si="18"/>
        <v>8000</v>
      </c>
      <c r="AU26" s="486">
        <f t="shared" si="19"/>
        <v>0</v>
      </c>
      <c r="AV26" s="492">
        <f t="shared" si="20"/>
        <v>512498</v>
      </c>
      <c r="AW26" s="492">
        <f t="shared" si="20"/>
        <v>30165</v>
      </c>
      <c r="AX26" s="492">
        <f t="shared" si="21"/>
        <v>14008</v>
      </c>
      <c r="AY26" s="507">
        <f t="shared" si="22"/>
        <v>3.36</v>
      </c>
      <c r="AZ26" s="507">
        <f t="shared" si="23"/>
        <v>2.4899999999999998</v>
      </c>
      <c r="BA26" s="508">
        <f t="shared" si="23"/>
        <v>0.87</v>
      </c>
    </row>
    <row r="27" spans="1:53" s="212" customFormat="1" ht="14.1" customHeight="1" x14ac:dyDescent="0.2">
      <c r="A27" s="237">
        <v>3</v>
      </c>
      <c r="B27" s="213">
        <v>2448</v>
      </c>
      <c r="C27" s="620">
        <v>600080269</v>
      </c>
      <c r="D27" s="213">
        <v>63154617</v>
      </c>
      <c r="E27" s="213" t="s">
        <v>282</v>
      </c>
      <c r="F27" s="214"/>
      <c r="G27" s="215"/>
      <c r="H27" s="216"/>
      <c r="I27" s="621">
        <v>93259984</v>
      </c>
      <c r="J27" s="622">
        <v>66272721</v>
      </c>
      <c r="K27" s="622">
        <v>845293</v>
      </c>
      <c r="L27" s="622">
        <v>395293</v>
      </c>
      <c r="M27" s="622">
        <v>22552280</v>
      </c>
      <c r="N27" s="622">
        <v>1325454</v>
      </c>
      <c r="O27" s="622">
        <v>2264236</v>
      </c>
      <c r="P27" s="623">
        <v>141.8689</v>
      </c>
      <c r="Q27" s="623">
        <v>108.01349999999998</v>
      </c>
      <c r="R27" s="626">
        <v>33.855400000000003</v>
      </c>
      <c r="S27" s="622">
        <f t="shared" ref="S27:BA27" si="24">SUM(S19:S26)</f>
        <v>0</v>
      </c>
      <c r="T27" s="624">
        <f t="shared" si="24"/>
        <v>11340</v>
      </c>
      <c r="U27" s="624">
        <f t="shared" si="24"/>
        <v>811171</v>
      </c>
      <c r="V27" s="624">
        <f t="shared" si="24"/>
        <v>0</v>
      </c>
      <c r="W27" s="624">
        <f t="shared" si="24"/>
        <v>822511</v>
      </c>
      <c r="X27" s="624">
        <f t="shared" si="24"/>
        <v>0</v>
      </c>
      <c r="Y27" s="624">
        <f t="shared" si="24"/>
        <v>0</v>
      </c>
      <c r="Z27" s="624">
        <f t="shared" si="24"/>
        <v>0</v>
      </c>
      <c r="AA27" s="624">
        <f t="shared" si="24"/>
        <v>822511</v>
      </c>
      <c r="AB27" s="624">
        <f t="shared" si="24"/>
        <v>278009</v>
      </c>
      <c r="AC27" s="624">
        <f t="shared" si="24"/>
        <v>16451</v>
      </c>
      <c r="AD27" s="624">
        <f t="shared" si="24"/>
        <v>13500</v>
      </c>
      <c r="AE27" s="624">
        <f t="shared" si="24"/>
        <v>0</v>
      </c>
      <c r="AF27" s="624">
        <f t="shared" si="24"/>
        <v>13500</v>
      </c>
      <c r="AG27" s="624">
        <f t="shared" si="24"/>
        <v>1130471</v>
      </c>
      <c r="AH27" s="625">
        <f t="shared" si="24"/>
        <v>0</v>
      </c>
      <c r="AI27" s="625">
        <f t="shared" si="24"/>
        <v>0</v>
      </c>
      <c r="AJ27" s="625">
        <f t="shared" si="24"/>
        <v>0.03</v>
      </c>
      <c r="AK27" s="625">
        <f t="shared" si="24"/>
        <v>1.33</v>
      </c>
      <c r="AL27" s="625">
        <f t="shared" si="24"/>
        <v>0.02</v>
      </c>
      <c r="AM27" s="625">
        <f t="shared" si="24"/>
        <v>0</v>
      </c>
      <c r="AN27" s="625">
        <f t="shared" si="24"/>
        <v>0</v>
      </c>
      <c r="AO27" s="625">
        <f t="shared" si="24"/>
        <v>1.36</v>
      </c>
      <c r="AP27" s="625">
        <f t="shared" si="24"/>
        <v>0.02</v>
      </c>
      <c r="AQ27" s="626">
        <f t="shared" si="24"/>
        <v>1.3800000000000001</v>
      </c>
      <c r="AR27" s="622">
        <f t="shared" si="24"/>
        <v>94390455</v>
      </c>
      <c r="AS27" s="624">
        <f t="shared" si="24"/>
        <v>67095232</v>
      </c>
      <c r="AT27" s="624">
        <f t="shared" si="24"/>
        <v>845293</v>
      </c>
      <c r="AU27" s="624">
        <f t="shared" si="24"/>
        <v>395293</v>
      </c>
      <c r="AV27" s="624">
        <f t="shared" si="24"/>
        <v>22830289</v>
      </c>
      <c r="AW27" s="624">
        <f t="shared" si="24"/>
        <v>1341905</v>
      </c>
      <c r="AX27" s="624">
        <f t="shared" si="24"/>
        <v>2277736</v>
      </c>
      <c r="AY27" s="625">
        <f t="shared" si="24"/>
        <v>143.24890000000002</v>
      </c>
      <c r="AZ27" s="625">
        <f t="shared" si="24"/>
        <v>109.37349999999998</v>
      </c>
      <c r="BA27" s="626">
        <f t="shared" si="24"/>
        <v>33.875400000000006</v>
      </c>
    </row>
    <row r="28" spans="1:53" s="212" customFormat="1" ht="14.1" customHeight="1" x14ac:dyDescent="0.2">
      <c r="A28" s="627">
        <v>4</v>
      </c>
      <c r="B28" s="217">
        <v>2450</v>
      </c>
      <c r="C28" s="628">
        <v>600080234</v>
      </c>
      <c r="D28" s="210">
        <v>72745045</v>
      </c>
      <c r="E28" s="210" t="s">
        <v>283</v>
      </c>
      <c r="F28" s="211">
        <v>3111</v>
      </c>
      <c r="G28" s="210" t="s">
        <v>85</v>
      </c>
      <c r="H28" s="629" t="s">
        <v>86</v>
      </c>
      <c r="I28" s="501">
        <v>1289876</v>
      </c>
      <c r="J28" s="417">
        <v>918502</v>
      </c>
      <c r="K28" s="417">
        <v>25000</v>
      </c>
      <c r="L28" s="417">
        <v>0</v>
      </c>
      <c r="M28" s="502">
        <v>318904</v>
      </c>
      <c r="N28" s="502">
        <v>18370</v>
      </c>
      <c r="O28" s="630">
        <v>9100</v>
      </c>
      <c r="P28" s="418">
        <v>2.4609000000000001</v>
      </c>
      <c r="Q28" s="422">
        <v>2</v>
      </c>
      <c r="R28" s="692">
        <v>0.46089999999999998</v>
      </c>
      <c r="S28" s="505">
        <v>0</v>
      </c>
      <c r="T28" s="492">
        <v>0</v>
      </c>
      <c r="U28" s="492">
        <v>0</v>
      </c>
      <c r="V28" s="492">
        <v>0</v>
      </c>
      <c r="W28" s="492">
        <f t="shared" ref="W28:W33" si="25">SUM(S28:V28)</f>
        <v>0</v>
      </c>
      <c r="X28" s="492">
        <v>0</v>
      </c>
      <c r="Y28" s="492">
        <v>0</v>
      </c>
      <c r="Z28" s="492">
        <f t="shared" ref="Z28:Z33" si="26">SUM(X28:Y28)</f>
        <v>0</v>
      </c>
      <c r="AA28" s="492">
        <f t="shared" ref="AA28:AA33" si="27">W28+Z28</f>
        <v>0</v>
      </c>
      <c r="AB28" s="179">
        <f t="shared" ref="AB28:AB33" si="28">ROUND((W28+X28)*33.8%,0)</f>
        <v>0</v>
      </c>
      <c r="AC28" s="179">
        <f t="shared" ref="AC28:AC33" si="29">ROUND(W28*2%,0)</f>
        <v>0</v>
      </c>
      <c r="AD28" s="492">
        <v>0</v>
      </c>
      <c r="AE28" s="492">
        <v>0</v>
      </c>
      <c r="AF28" s="492">
        <f t="shared" ref="AF28:AF33" si="30">SUM(AD28:AE28)</f>
        <v>0</v>
      </c>
      <c r="AG28" s="492">
        <f t="shared" ref="AG28:AG33" si="31">AA28+AB28+AC28+AF28</f>
        <v>0</v>
      </c>
      <c r="AH28" s="507">
        <v>0</v>
      </c>
      <c r="AI28" s="507">
        <v>0</v>
      </c>
      <c r="AJ28" s="507">
        <v>0</v>
      </c>
      <c r="AK28" s="507">
        <v>0</v>
      </c>
      <c r="AL28" s="507">
        <v>0</v>
      </c>
      <c r="AM28" s="507">
        <v>0</v>
      </c>
      <c r="AN28" s="507">
        <v>0</v>
      </c>
      <c r="AO28" s="507">
        <f t="shared" ref="AO28:AO33" si="32">AH28+AJ28+AK28+AM28</f>
        <v>0</v>
      </c>
      <c r="AP28" s="507">
        <f t="shared" ref="AP28:AP33" si="33">AI28+AL28+AN28</f>
        <v>0</v>
      </c>
      <c r="AQ28" s="508">
        <f t="shared" ref="AQ28:AQ33" si="34">SUM(AO28:AP28)</f>
        <v>0</v>
      </c>
      <c r="AR28" s="505">
        <f t="shared" ref="AR28:AR33" si="35">I28+AG28</f>
        <v>1289876</v>
      </c>
      <c r="AS28" s="492">
        <f t="shared" ref="AS28:AS33" si="36">J28+W28</f>
        <v>918502</v>
      </c>
      <c r="AT28" s="486">
        <f t="shared" ref="AT28:AT33" si="37">K28+Z28</f>
        <v>25000</v>
      </c>
      <c r="AU28" s="486">
        <f t="shared" ref="AU28:AU33" si="38">L28</f>
        <v>0</v>
      </c>
      <c r="AV28" s="492">
        <f t="shared" ref="AV28:AW33" si="39">M28+AB28</f>
        <v>318904</v>
      </c>
      <c r="AW28" s="492">
        <f t="shared" si="39"/>
        <v>18370</v>
      </c>
      <c r="AX28" s="492">
        <f t="shared" ref="AX28:AX33" si="40">O28+AF28</f>
        <v>9100</v>
      </c>
      <c r="AY28" s="507">
        <f t="shared" ref="AY28:AY33" si="41">P28+AQ28</f>
        <v>2.4609000000000001</v>
      </c>
      <c r="AZ28" s="507">
        <f t="shared" ref="AZ28:BA33" si="42">Q28+AO28</f>
        <v>2</v>
      </c>
      <c r="BA28" s="508">
        <f t="shared" si="42"/>
        <v>0.46089999999999998</v>
      </c>
    </row>
    <row r="29" spans="1:53" s="212" customFormat="1" ht="14.1" customHeight="1" x14ac:dyDescent="0.2">
      <c r="A29" s="627">
        <v>4</v>
      </c>
      <c r="B29" s="219">
        <v>2450</v>
      </c>
      <c r="C29" s="628">
        <v>600080234</v>
      </c>
      <c r="D29" s="210">
        <v>72745045</v>
      </c>
      <c r="E29" s="219" t="s">
        <v>283</v>
      </c>
      <c r="F29" s="220">
        <v>3117</v>
      </c>
      <c r="G29" s="219" t="s">
        <v>284</v>
      </c>
      <c r="H29" s="629" t="s">
        <v>86</v>
      </c>
      <c r="I29" s="501">
        <v>1708307</v>
      </c>
      <c r="J29" s="330">
        <v>1220578</v>
      </c>
      <c r="K29" s="330">
        <v>7072</v>
      </c>
      <c r="L29" s="330">
        <v>2072</v>
      </c>
      <c r="M29" s="502">
        <v>414245</v>
      </c>
      <c r="N29" s="502">
        <v>24412</v>
      </c>
      <c r="O29" s="330">
        <v>42000</v>
      </c>
      <c r="P29" s="418">
        <v>2.4293</v>
      </c>
      <c r="Q29" s="331">
        <v>1.6022000000000001</v>
      </c>
      <c r="R29" s="332">
        <v>0.82710000000000006</v>
      </c>
      <c r="S29" s="505">
        <v>0</v>
      </c>
      <c r="T29" s="492">
        <v>0</v>
      </c>
      <c r="U29" s="492">
        <v>129664</v>
      </c>
      <c r="V29" s="492">
        <v>0</v>
      </c>
      <c r="W29" s="492">
        <f t="shared" si="25"/>
        <v>129664</v>
      </c>
      <c r="X29" s="492">
        <v>0</v>
      </c>
      <c r="Y29" s="492">
        <v>0</v>
      </c>
      <c r="Z29" s="492">
        <f t="shared" si="26"/>
        <v>0</v>
      </c>
      <c r="AA29" s="492">
        <f t="shared" si="27"/>
        <v>129664</v>
      </c>
      <c r="AB29" s="179">
        <f t="shared" si="28"/>
        <v>43826</v>
      </c>
      <c r="AC29" s="179">
        <f t="shared" si="29"/>
        <v>2593</v>
      </c>
      <c r="AD29" s="492">
        <v>0</v>
      </c>
      <c r="AE29" s="492">
        <v>0</v>
      </c>
      <c r="AF29" s="492">
        <f t="shared" si="30"/>
        <v>0</v>
      </c>
      <c r="AG29" s="492">
        <f t="shared" si="31"/>
        <v>176083</v>
      </c>
      <c r="AH29" s="507">
        <v>0</v>
      </c>
      <c r="AI29" s="507">
        <v>0</v>
      </c>
      <c r="AJ29" s="507">
        <v>0</v>
      </c>
      <c r="AK29" s="507">
        <v>0.28999999999999998</v>
      </c>
      <c r="AL29" s="507">
        <v>0</v>
      </c>
      <c r="AM29" s="507">
        <v>0</v>
      </c>
      <c r="AN29" s="507">
        <v>0</v>
      </c>
      <c r="AO29" s="507">
        <f t="shared" si="32"/>
        <v>0.28999999999999998</v>
      </c>
      <c r="AP29" s="507">
        <f t="shared" si="33"/>
        <v>0</v>
      </c>
      <c r="AQ29" s="508">
        <f t="shared" si="34"/>
        <v>0.28999999999999998</v>
      </c>
      <c r="AR29" s="505">
        <f t="shared" si="35"/>
        <v>1884390</v>
      </c>
      <c r="AS29" s="492">
        <f t="shared" si="36"/>
        <v>1350242</v>
      </c>
      <c r="AT29" s="486">
        <f t="shared" si="37"/>
        <v>7072</v>
      </c>
      <c r="AU29" s="486">
        <f t="shared" si="38"/>
        <v>2072</v>
      </c>
      <c r="AV29" s="492">
        <f t="shared" si="39"/>
        <v>458071</v>
      </c>
      <c r="AW29" s="492">
        <f t="shared" si="39"/>
        <v>27005</v>
      </c>
      <c r="AX29" s="492">
        <f t="shared" si="40"/>
        <v>42000</v>
      </c>
      <c r="AY29" s="507">
        <f t="shared" si="41"/>
        <v>2.7193000000000001</v>
      </c>
      <c r="AZ29" s="507">
        <f t="shared" si="42"/>
        <v>1.8922000000000001</v>
      </c>
      <c r="BA29" s="508">
        <f t="shared" si="42"/>
        <v>0.82710000000000006</v>
      </c>
    </row>
    <row r="30" spans="1:53" s="212" customFormat="1" ht="14.1" customHeight="1" x14ac:dyDescent="0.2">
      <c r="A30" s="627">
        <v>4</v>
      </c>
      <c r="B30" s="217">
        <v>2450</v>
      </c>
      <c r="C30" s="628">
        <v>600080234</v>
      </c>
      <c r="D30" s="210">
        <v>72745045</v>
      </c>
      <c r="E30" s="217" t="s">
        <v>283</v>
      </c>
      <c r="F30" s="211">
        <v>3117</v>
      </c>
      <c r="G30" s="210" t="s">
        <v>91</v>
      </c>
      <c r="H30" s="629" t="s">
        <v>82</v>
      </c>
      <c r="I30" s="501">
        <v>541042</v>
      </c>
      <c r="J30" s="630">
        <v>396202</v>
      </c>
      <c r="K30" s="630">
        <v>0</v>
      </c>
      <c r="L30" s="630">
        <v>0</v>
      </c>
      <c r="M30" s="502">
        <v>133916</v>
      </c>
      <c r="N30" s="502">
        <v>7924</v>
      </c>
      <c r="O30" s="630">
        <v>3000</v>
      </c>
      <c r="P30" s="418">
        <v>1.17</v>
      </c>
      <c r="Q30" s="503">
        <v>1.17</v>
      </c>
      <c r="R30" s="693">
        <v>0</v>
      </c>
      <c r="S30" s="505">
        <v>0</v>
      </c>
      <c r="T30" s="492">
        <v>0</v>
      </c>
      <c r="U30" s="492">
        <v>0</v>
      </c>
      <c r="V30" s="492">
        <v>0</v>
      </c>
      <c r="W30" s="492">
        <f t="shared" si="25"/>
        <v>0</v>
      </c>
      <c r="X30" s="492">
        <v>0</v>
      </c>
      <c r="Y30" s="492">
        <v>0</v>
      </c>
      <c r="Z30" s="492">
        <f t="shared" si="26"/>
        <v>0</v>
      </c>
      <c r="AA30" s="492">
        <f t="shared" si="27"/>
        <v>0</v>
      </c>
      <c r="AB30" s="179">
        <f t="shared" si="28"/>
        <v>0</v>
      </c>
      <c r="AC30" s="179">
        <f t="shared" si="29"/>
        <v>0</v>
      </c>
      <c r="AD30" s="492">
        <v>0</v>
      </c>
      <c r="AE30" s="492">
        <v>0</v>
      </c>
      <c r="AF30" s="492">
        <f t="shared" si="30"/>
        <v>0</v>
      </c>
      <c r="AG30" s="492">
        <f t="shared" si="31"/>
        <v>0</v>
      </c>
      <c r="AH30" s="507">
        <v>0</v>
      </c>
      <c r="AI30" s="507">
        <v>0</v>
      </c>
      <c r="AJ30" s="507">
        <v>0</v>
      </c>
      <c r="AK30" s="507">
        <v>0</v>
      </c>
      <c r="AL30" s="507">
        <v>0</v>
      </c>
      <c r="AM30" s="507">
        <v>0</v>
      </c>
      <c r="AN30" s="507">
        <v>0</v>
      </c>
      <c r="AO30" s="507">
        <f t="shared" si="32"/>
        <v>0</v>
      </c>
      <c r="AP30" s="507">
        <f t="shared" si="33"/>
        <v>0</v>
      </c>
      <c r="AQ30" s="508">
        <f t="shared" si="34"/>
        <v>0</v>
      </c>
      <c r="AR30" s="505">
        <f t="shared" si="35"/>
        <v>541042</v>
      </c>
      <c r="AS30" s="492">
        <f t="shared" si="36"/>
        <v>396202</v>
      </c>
      <c r="AT30" s="486">
        <f t="shared" si="37"/>
        <v>0</v>
      </c>
      <c r="AU30" s="486">
        <f t="shared" si="38"/>
        <v>0</v>
      </c>
      <c r="AV30" s="492">
        <f t="shared" si="39"/>
        <v>133916</v>
      </c>
      <c r="AW30" s="492">
        <f t="shared" si="39"/>
        <v>7924</v>
      </c>
      <c r="AX30" s="492">
        <f t="shared" si="40"/>
        <v>3000</v>
      </c>
      <c r="AY30" s="507">
        <f t="shared" si="41"/>
        <v>1.17</v>
      </c>
      <c r="AZ30" s="507">
        <f t="shared" si="42"/>
        <v>1.17</v>
      </c>
      <c r="BA30" s="508">
        <f t="shared" si="42"/>
        <v>0</v>
      </c>
    </row>
    <row r="31" spans="1:53" s="212" customFormat="1" ht="14.1" customHeight="1" x14ac:dyDescent="0.2">
      <c r="A31" s="627">
        <v>4</v>
      </c>
      <c r="B31" s="210">
        <v>2450</v>
      </c>
      <c r="C31" s="628">
        <v>600080234</v>
      </c>
      <c r="D31" s="210">
        <v>72745045</v>
      </c>
      <c r="E31" s="210" t="s">
        <v>283</v>
      </c>
      <c r="F31" s="211">
        <v>3141</v>
      </c>
      <c r="G31" s="210" t="s">
        <v>88</v>
      </c>
      <c r="H31" s="629" t="s">
        <v>82</v>
      </c>
      <c r="I31" s="501">
        <v>382827</v>
      </c>
      <c r="J31" s="630">
        <v>261046</v>
      </c>
      <c r="K31" s="630">
        <v>20000</v>
      </c>
      <c r="L31" s="630">
        <v>0</v>
      </c>
      <c r="M31" s="502">
        <v>94994</v>
      </c>
      <c r="N31" s="502">
        <v>5221</v>
      </c>
      <c r="O31" s="630">
        <v>1566</v>
      </c>
      <c r="P31" s="418">
        <v>0.96</v>
      </c>
      <c r="Q31" s="503">
        <v>0</v>
      </c>
      <c r="R31" s="693">
        <v>0.96</v>
      </c>
      <c r="S31" s="505">
        <v>0</v>
      </c>
      <c r="T31" s="492">
        <v>0</v>
      </c>
      <c r="U31" s="492">
        <v>9735</v>
      </c>
      <c r="V31" s="492">
        <v>0</v>
      </c>
      <c r="W31" s="492">
        <f t="shared" si="25"/>
        <v>9735</v>
      </c>
      <c r="X31" s="492">
        <v>0</v>
      </c>
      <c r="Y31" s="492">
        <v>0</v>
      </c>
      <c r="Z31" s="492">
        <f t="shared" si="26"/>
        <v>0</v>
      </c>
      <c r="AA31" s="492">
        <f t="shared" si="27"/>
        <v>9735</v>
      </c>
      <c r="AB31" s="179">
        <f t="shared" si="28"/>
        <v>3290</v>
      </c>
      <c r="AC31" s="179">
        <f t="shared" si="29"/>
        <v>195</v>
      </c>
      <c r="AD31" s="492">
        <v>0</v>
      </c>
      <c r="AE31" s="492">
        <v>0</v>
      </c>
      <c r="AF31" s="492">
        <f t="shared" si="30"/>
        <v>0</v>
      </c>
      <c r="AG31" s="492">
        <f t="shared" si="31"/>
        <v>13220</v>
      </c>
      <c r="AH31" s="507">
        <v>0</v>
      </c>
      <c r="AI31" s="507">
        <v>0</v>
      </c>
      <c r="AJ31" s="507">
        <v>0</v>
      </c>
      <c r="AK31" s="507">
        <v>0</v>
      </c>
      <c r="AL31" s="507">
        <v>0.03</v>
      </c>
      <c r="AM31" s="507">
        <v>0</v>
      </c>
      <c r="AN31" s="507">
        <v>0</v>
      </c>
      <c r="AO31" s="507">
        <f t="shared" si="32"/>
        <v>0</v>
      </c>
      <c r="AP31" s="507">
        <f t="shared" si="33"/>
        <v>0.03</v>
      </c>
      <c r="AQ31" s="508">
        <f t="shared" si="34"/>
        <v>0.03</v>
      </c>
      <c r="AR31" s="505">
        <f t="shared" si="35"/>
        <v>396047</v>
      </c>
      <c r="AS31" s="492">
        <f t="shared" si="36"/>
        <v>270781</v>
      </c>
      <c r="AT31" s="486">
        <f t="shared" si="37"/>
        <v>20000</v>
      </c>
      <c r="AU31" s="486">
        <f t="shared" si="38"/>
        <v>0</v>
      </c>
      <c r="AV31" s="492">
        <f t="shared" si="39"/>
        <v>98284</v>
      </c>
      <c r="AW31" s="492">
        <f t="shared" si="39"/>
        <v>5416</v>
      </c>
      <c r="AX31" s="492">
        <f t="shared" si="40"/>
        <v>1566</v>
      </c>
      <c r="AY31" s="507">
        <f t="shared" si="41"/>
        <v>0.99</v>
      </c>
      <c r="AZ31" s="507">
        <f t="shared" si="42"/>
        <v>0</v>
      </c>
      <c r="BA31" s="508">
        <f t="shared" si="42"/>
        <v>0.99</v>
      </c>
    </row>
    <row r="32" spans="1:53" s="212" customFormat="1" ht="14.1" customHeight="1" x14ac:dyDescent="0.2">
      <c r="A32" s="627">
        <v>4</v>
      </c>
      <c r="B32" s="217">
        <v>2450</v>
      </c>
      <c r="C32" s="628">
        <v>600080234</v>
      </c>
      <c r="D32" s="210">
        <v>72745045</v>
      </c>
      <c r="E32" s="217" t="s">
        <v>283</v>
      </c>
      <c r="F32" s="211">
        <v>3143</v>
      </c>
      <c r="G32" s="210" t="s">
        <v>149</v>
      </c>
      <c r="H32" s="218" t="s">
        <v>86</v>
      </c>
      <c r="I32" s="501">
        <v>573613</v>
      </c>
      <c r="J32" s="417">
        <v>422395</v>
      </c>
      <c r="K32" s="417">
        <v>0</v>
      </c>
      <c r="L32" s="417">
        <v>0</v>
      </c>
      <c r="M32" s="502">
        <v>142770</v>
      </c>
      <c r="N32" s="502">
        <v>8448</v>
      </c>
      <c r="O32" s="630">
        <v>0</v>
      </c>
      <c r="P32" s="418">
        <v>1</v>
      </c>
      <c r="Q32" s="422">
        <v>1</v>
      </c>
      <c r="R32" s="693">
        <v>0</v>
      </c>
      <c r="S32" s="505">
        <v>0</v>
      </c>
      <c r="T32" s="492">
        <v>0</v>
      </c>
      <c r="U32" s="492">
        <v>0</v>
      </c>
      <c r="V32" s="492">
        <v>0</v>
      </c>
      <c r="W32" s="492">
        <f t="shared" si="25"/>
        <v>0</v>
      </c>
      <c r="X32" s="492">
        <v>0</v>
      </c>
      <c r="Y32" s="492">
        <v>0</v>
      </c>
      <c r="Z32" s="492">
        <f t="shared" si="26"/>
        <v>0</v>
      </c>
      <c r="AA32" s="492">
        <f t="shared" si="27"/>
        <v>0</v>
      </c>
      <c r="AB32" s="179">
        <f t="shared" si="28"/>
        <v>0</v>
      </c>
      <c r="AC32" s="179">
        <f t="shared" si="29"/>
        <v>0</v>
      </c>
      <c r="AD32" s="492">
        <v>0</v>
      </c>
      <c r="AE32" s="492">
        <v>0</v>
      </c>
      <c r="AF32" s="492">
        <f t="shared" si="30"/>
        <v>0</v>
      </c>
      <c r="AG32" s="492">
        <f t="shared" si="31"/>
        <v>0</v>
      </c>
      <c r="AH32" s="507">
        <v>0</v>
      </c>
      <c r="AI32" s="507">
        <v>0</v>
      </c>
      <c r="AJ32" s="507">
        <v>0</v>
      </c>
      <c r="AK32" s="507">
        <v>0</v>
      </c>
      <c r="AL32" s="507">
        <v>0</v>
      </c>
      <c r="AM32" s="507">
        <v>0</v>
      </c>
      <c r="AN32" s="507">
        <v>0</v>
      </c>
      <c r="AO32" s="507">
        <f t="shared" si="32"/>
        <v>0</v>
      </c>
      <c r="AP32" s="507">
        <f t="shared" si="33"/>
        <v>0</v>
      </c>
      <c r="AQ32" s="508">
        <f t="shared" si="34"/>
        <v>0</v>
      </c>
      <c r="AR32" s="505">
        <f t="shared" si="35"/>
        <v>573613</v>
      </c>
      <c r="AS32" s="492">
        <f t="shared" si="36"/>
        <v>422395</v>
      </c>
      <c r="AT32" s="486">
        <f t="shared" si="37"/>
        <v>0</v>
      </c>
      <c r="AU32" s="486">
        <f t="shared" si="38"/>
        <v>0</v>
      </c>
      <c r="AV32" s="492">
        <f t="shared" si="39"/>
        <v>142770</v>
      </c>
      <c r="AW32" s="492">
        <f t="shared" si="39"/>
        <v>8448</v>
      </c>
      <c r="AX32" s="492">
        <f t="shared" si="40"/>
        <v>0</v>
      </c>
      <c r="AY32" s="507">
        <f t="shared" si="41"/>
        <v>1</v>
      </c>
      <c r="AZ32" s="507">
        <f t="shared" si="42"/>
        <v>1</v>
      </c>
      <c r="BA32" s="508">
        <f t="shared" si="42"/>
        <v>0</v>
      </c>
    </row>
    <row r="33" spans="1:53" s="212" customFormat="1" ht="14.1" customHeight="1" x14ac:dyDescent="0.2">
      <c r="A33" s="627">
        <v>4</v>
      </c>
      <c r="B33" s="217">
        <v>2450</v>
      </c>
      <c r="C33" s="628">
        <v>600080234</v>
      </c>
      <c r="D33" s="210">
        <v>72745045</v>
      </c>
      <c r="E33" s="217" t="s">
        <v>283</v>
      </c>
      <c r="F33" s="211">
        <v>3143</v>
      </c>
      <c r="G33" s="210" t="s">
        <v>150</v>
      </c>
      <c r="H33" s="218" t="s">
        <v>82</v>
      </c>
      <c r="I33" s="501">
        <v>9831</v>
      </c>
      <c r="J33" s="630">
        <v>6930</v>
      </c>
      <c r="K33" s="630">
        <v>0</v>
      </c>
      <c r="L33" s="630">
        <v>0</v>
      </c>
      <c r="M33" s="502">
        <v>2342</v>
      </c>
      <c r="N33" s="502">
        <v>139</v>
      </c>
      <c r="O33" s="630">
        <v>420</v>
      </c>
      <c r="P33" s="418">
        <v>0.03</v>
      </c>
      <c r="Q33" s="503">
        <v>0</v>
      </c>
      <c r="R33" s="693">
        <v>0.03</v>
      </c>
      <c r="S33" s="505">
        <v>0</v>
      </c>
      <c r="T33" s="492">
        <v>0</v>
      </c>
      <c r="U33" s="492">
        <v>0</v>
      </c>
      <c r="V33" s="492">
        <v>0</v>
      </c>
      <c r="W33" s="492">
        <f t="shared" si="25"/>
        <v>0</v>
      </c>
      <c r="X33" s="492">
        <v>0</v>
      </c>
      <c r="Y33" s="492">
        <v>0</v>
      </c>
      <c r="Z33" s="492">
        <f t="shared" si="26"/>
        <v>0</v>
      </c>
      <c r="AA33" s="492">
        <f t="shared" si="27"/>
        <v>0</v>
      </c>
      <c r="AB33" s="179">
        <f t="shared" si="28"/>
        <v>0</v>
      </c>
      <c r="AC33" s="179">
        <f t="shared" si="29"/>
        <v>0</v>
      </c>
      <c r="AD33" s="492">
        <v>0</v>
      </c>
      <c r="AE33" s="492">
        <v>0</v>
      </c>
      <c r="AF33" s="492">
        <f t="shared" si="30"/>
        <v>0</v>
      </c>
      <c r="AG33" s="492">
        <f t="shared" si="31"/>
        <v>0</v>
      </c>
      <c r="AH33" s="507">
        <v>0</v>
      </c>
      <c r="AI33" s="507">
        <v>0</v>
      </c>
      <c r="AJ33" s="507">
        <v>0</v>
      </c>
      <c r="AK33" s="507">
        <v>0</v>
      </c>
      <c r="AL33" s="507">
        <v>0</v>
      </c>
      <c r="AM33" s="507">
        <v>0</v>
      </c>
      <c r="AN33" s="507">
        <v>0</v>
      </c>
      <c r="AO33" s="507">
        <f t="shared" si="32"/>
        <v>0</v>
      </c>
      <c r="AP33" s="507">
        <f t="shared" si="33"/>
        <v>0</v>
      </c>
      <c r="AQ33" s="508">
        <f t="shared" si="34"/>
        <v>0</v>
      </c>
      <c r="AR33" s="505">
        <f t="shared" si="35"/>
        <v>9831</v>
      </c>
      <c r="AS33" s="492">
        <f t="shared" si="36"/>
        <v>6930</v>
      </c>
      <c r="AT33" s="486">
        <f t="shared" si="37"/>
        <v>0</v>
      </c>
      <c r="AU33" s="486">
        <f t="shared" si="38"/>
        <v>0</v>
      </c>
      <c r="AV33" s="492">
        <f t="shared" si="39"/>
        <v>2342</v>
      </c>
      <c r="AW33" s="492">
        <f t="shared" si="39"/>
        <v>139</v>
      </c>
      <c r="AX33" s="492">
        <f t="shared" si="40"/>
        <v>420</v>
      </c>
      <c r="AY33" s="507">
        <f t="shared" si="41"/>
        <v>0.03</v>
      </c>
      <c r="AZ33" s="507">
        <f t="shared" si="42"/>
        <v>0</v>
      </c>
      <c r="BA33" s="508">
        <f t="shared" si="42"/>
        <v>0.03</v>
      </c>
    </row>
    <row r="34" spans="1:53" s="212" customFormat="1" ht="14.1" customHeight="1" x14ac:dyDescent="0.2">
      <c r="A34" s="237">
        <v>4</v>
      </c>
      <c r="B34" s="213">
        <v>2450</v>
      </c>
      <c r="C34" s="620">
        <v>600080234</v>
      </c>
      <c r="D34" s="213">
        <v>72745045</v>
      </c>
      <c r="E34" s="213" t="s">
        <v>285</v>
      </c>
      <c r="F34" s="221"/>
      <c r="G34" s="215"/>
      <c r="H34" s="216"/>
      <c r="I34" s="621">
        <v>4505496</v>
      </c>
      <c r="J34" s="622">
        <v>3225653</v>
      </c>
      <c r="K34" s="622">
        <v>52072</v>
      </c>
      <c r="L34" s="622">
        <v>2072</v>
      </c>
      <c r="M34" s="622">
        <v>1107171</v>
      </c>
      <c r="N34" s="622">
        <v>64514</v>
      </c>
      <c r="O34" s="622">
        <v>56086</v>
      </c>
      <c r="P34" s="623">
        <v>8.0501999999999985</v>
      </c>
      <c r="Q34" s="623">
        <v>5.7721999999999998</v>
      </c>
      <c r="R34" s="626">
        <v>2.278</v>
      </c>
      <c r="S34" s="622">
        <f t="shared" ref="S34:BA34" si="43">SUM(S28:S33)</f>
        <v>0</v>
      </c>
      <c r="T34" s="624">
        <f t="shared" si="43"/>
        <v>0</v>
      </c>
      <c r="U34" s="624">
        <f t="shared" si="43"/>
        <v>139399</v>
      </c>
      <c r="V34" s="624">
        <f t="shared" si="43"/>
        <v>0</v>
      </c>
      <c r="W34" s="624">
        <f t="shared" si="43"/>
        <v>139399</v>
      </c>
      <c r="X34" s="624">
        <f t="shared" si="43"/>
        <v>0</v>
      </c>
      <c r="Y34" s="624">
        <f t="shared" si="43"/>
        <v>0</v>
      </c>
      <c r="Z34" s="624">
        <f t="shared" si="43"/>
        <v>0</v>
      </c>
      <c r="AA34" s="624">
        <f t="shared" si="43"/>
        <v>139399</v>
      </c>
      <c r="AB34" s="624">
        <f t="shared" si="43"/>
        <v>47116</v>
      </c>
      <c r="AC34" s="624">
        <f t="shared" si="43"/>
        <v>2788</v>
      </c>
      <c r="AD34" s="624">
        <f t="shared" si="43"/>
        <v>0</v>
      </c>
      <c r="AE34" s="624">
        <f t="shared" si="43"/>
        <v>0</v>
      </c>
      <c r="AF34" s="624">
        <f t="shared" si="43"/>
        <v>0</v>
      </c>
      <c r="AG34" s="624">
        <f t="shared" si="43"/>
        <v>189303</v>
      </c>
      <c r="AH34" s="625">
        <f t="shared" si="43"/>
        <v>0</v>
      </c>
      <c r="AI34" s="625">
        <f t="shared" si="43"/>
        <v>0</v>
      </c>
      <c r="AJ34" s="625">
        <f t="shared" si="43"/>
        <v>0</v>
      </c>
      <c r="AK34" s="625">
        <f t="shared" ref="AK34:AL34" si="44">SUM(AK28:AK33)</f>
        <v>0.28999999999999998</v>
      </c>
      <c r="AL34" s="625">
        <f t="shared" si="44"/>
        <v>0.03</v>
      </c>
      <c r="AM34" s="625">
        <f t="shared" si="43"/>
        <v>0</v>
      </c>
      <c r="AN34" s="625">
        <f t="shared" si="43"/>
        <v>0</v>
      </c>
      <c r="AO34" s="625">
        <f t="shared" si="43"/>
        <v>0.28999999999999998</v>
      </c>
      <c r="AP34" s="625">
        <f t="shared" si="43"/>
        <v>0.03</v>
      </c>
      <c r="AQ34" s="626">
        <f t="shared" si="43"/>
        <v>0.31999999999999995</v>
      </c>
      <c r="AR34" s="622">
        <f t="shared" si="43"/>
        <v>4694799</v>
      </c>
      <c r="AS34" s="624">
        <f t="shared" si="43"/>
        <v>3365052</v>
      </c>
      <c r="AT34" s="624">
        <f t="shared" si="43"/>
        <v>52072</v>
      </c>
      <c r="AU34" s="624">
        <f t="shared" si="43"/>
        <v>2072</v>
      </c>
      <c r="AV34" s="624">
        <f t="shared" si="43"/>
        <v>1154287</v>
      </c>
      <c r="AW34" s="624">
        <f t="shared" si="43"/>
        <v>67302</v>
      </c>
      <c r="AX34" s="624">
        <f t="shared" si="43"/>
        <v>56086</v>
      </c>
      <c r="AY34" s="625">
        <f t="shared" si="43"/>
        <v>8.3701999999999988</v>
      </c>
      <c r="AZ34" s="625">
        <f t="shared" si="43"/>
        <v>6.0621999999999998</v>
      </c>
      <c r="BA34" s="626">
        <f t="shared" si="43"/>
        <v>2.3079999999999998</v>
      </c>
    </row>
    <row r="35" spans="1:53" s="212" customFormat="1" ht="14.1" customHeight="1" x14ac:dyDescent="0.2">
      <c r="A35" s="627">
        <v>5</v>
      </c>
      <c r="B35" s="217">
        <v>2451</v>
      </c>
      <c r="C35" s="628">
        <v>650037901</v>
      </c>
      <c r="D35" s="210">
        <v>72744880</v>
      </c>
      <c r="E35" s="210" t="s">
        <v>286</v>
      </c>
      <c r="F35" s="211">
        <v>3111</v>
      </c>
      <c r="G35" s="210" t="s">
        <v>85</v>
      </c>
      <c r="H35" s="629" t="s">
        <v>86</v>
      </c>
      <c r="I35" s="501">
        <v>1548406</v>
      </c>
      <c r="J35" s="417">
        <v>1126809</v>
      </c>
      <c r="K35" s="417">
        <v>0</v>
      </c>
      <c r="L35" s="417">
        <v>0</v>
      </c>
      <c r="M35" s="502">
        <v>380861</v>
      </c>
      <c r="N35" s="502">
        <v>22536</v>
      </c>
      <c r="O35" s="630">
        <v>18200</v>
      </c>
      <c r="P35" s="418">
        <v>2.5108999999999999</v>
      </c>
      <c r="Q35" s="422">
        <v>2</v>
      </c>
      <c r="R35" s="692">
        <v>0.51090000000000002</v>
      </c>
      <c r="S35" s="505">
        <v>0</v>
      </c>
      <c r="T35" s="492">
        <v>0</v>
      </c>
      <c r="U35" s="492">
        <v>0</v>
      </c>
      <c r="V35" s="492">
        <v>0</v>
      </c>
      <c r="W35" s="492">
        <f t="shared" ref="W35:W40" si="45">SUM(S35:V35)</f>
        <v>0</v>
      </c>
      <c r="X35" s="492">
        <v>0</v>
      </c>
      <c r="Y35" s="492">
        <v>0</v>
      </c>
      <c r="Z35" s="492">
        <f t="shared" ref="Z35:Z40" si="46">SUM(X35:Y35)</f>
        <v>0</v>
      </c>
      <c r="AA35" s="492">
        <f t="shared" ref="AA35:AA40" si="47">W35+Z35</f>
        <v>0</v>
      </c>
      <c r="AB35" s="179">
        <f t="shared" ref="AB35:AB40" si="48">ROUND((W35+X35)*33.8%,0)</f>
        <v>0</v>
      </c>
      <c r="AC35" s="179">
        <f t="shared" ref="AC35:AC40" si="49">ROUND(W35*2%,0)</f>
        <v>0</v>
      </c>
      <c r="AD35" s="492">
        <v>0</v>
      </c>
      <c r="AE35" s="492">
        <v>0</v>
      </c>
      <c r="AF35" s="492">
        <f t="shared" ref="AF35:AF40" si="50">SUM(AD35:AE35)</f>
        <v>0</v>
      </c>
      <c r="AG35" s="492">
        <f t="shared" ref="AG35:AG40" si="51">AA35+AB35+AC35+AF35</f>
        <v>0</v>
      </c>
      <c r="AH35" s="507">
        <v>0</v>
      </c>
      <c r="AI35" s="507">
        <v>0</v>
      </c>
      <c r="AJ35" s="507">
        <v>0</v>
      </c>
      <c r="AK35" s="507">
        <v>0</v>
      </c>
      <c r="AL35" s="507">
        <v>0</v>
      </c>
      <c r="AM35" s="507">
        <v>0</v>
      </c>
      <c r="AN35" s="507">
        <v>0</v>
      </c>
      <c r="AO35" s="507">
        <f t="shared" ref="AO35:AO40" si="52">AH35+AJ35+AK35+AM35</f>
        <v>0</v>
      </c>
      <c r="AP35" s="507">
        <f t="shared" ref="AP35:AP40" si="53">AI35+AL35+AN35</f>
        <v>0</v>
      </c>
      <c r="AQ35" s="508">
        <f t="shared" ref="AQ35:AQ40" si="54">SUM(AO35:AP35)</f>
        <v>0</v>
      </c>
      <c r="AR35" s="505">
        <f t="shared" ref="AR35:AR40" si="55">I35+AG35</f>
        <v>1548406</v>
      </c>
      <c r="AS35" s="492">
        <f t="shared" ref="AS35:AS40" si="56">J35+W35</f>
        <v>1126809</v>
      </c>
      <c r="AT35" s="486">
        <f t="shared" ref="AT35:AT40" si="57">K35+Z35</f>
        <v>0</v>
      </c>
      <c r="AU35" s="486">
        <f t="shared" ref="AU35:AU40" si="58">L35</f>
        <v>0</v>
      </c>
      <c r="AV35" s="492">
        <f t="shared" ref="AV35:AW40" si="59">M35+AB35</f>
        <v>380861</v>
      </c>
      <c r="AW35" s="492">
        <f t="shared" si="59"/>
        <v>22536</v>
      </c>
      <c r="AX35" s="492">
        <f t="shared" ref="AX35:AX40" si="60">O35+AF35</f>
        <v>18200</v>
      </c>
      <c r="AY35" s="507">
        <f t="shared" ref="AY35:AY40" si="61">P35+AQ35</f>
        <v>2.5108999999999999</v>
      </c>
      <c r="AZ35" s="507">
        <f t="shared" ref="AZ35:BA40" si="62">Q35+AO35</f>
        <v>2</v>
      </c>
      <c r="BA35" s="508">
        <f t="shared" si="62"/>
        <v>0.51090000000000002</v>
      </c>
    </row>
    <row r="36" spans="1:53" s="212" customFormat="1" ht="14.1" customHeight="1" x14ac:dyDescent="0.2">
      <c r="A36" s="627">
        <v>5</v>
      </c>
      <c r="B36" s="219">
        <v>2451</v>
      </c>
      <c r="C36" s="628">
        <v>650037901</v>
      </c>
      <c r="D36" s="210">
        <v>72744880</v>
      </c>
      <c r="E36" s="219" t="s">
        <v>286</v>
      </c>
      <c r="F36" s="220">
        <v>3117</v>
      </c>
      <c r="G36" s="219" t="s">
        <v>284</v>
      </c>
      <c r="H36" s="629" t="s">
        <v>86</v>
      </c>
      <c r="I36" s="501">
        <v>4080649</v>
      </c>
      <c r="J36" s="330">
        <v>2902899</v>
      </c>
      <c r="K36" s="330">
        <v>6512</v>
      </c>
      <c r="L36" s="330">
        <v>6512</v>
      </c>
      <c r="M36" s="502">
        <v>981180</v>
      </c>
      <c r="N36" s="502">
        <v>58058</v>
      </c>
      <c r="O36" s="330">
        <v>132000</v>
      </c>
      <c r="P36" s="418">
        <v>6.0573999999999995</v>
      </c>
      <c r="Q36" s="331">
        <v>4</v>
      </c>
      <c r="R36" s="332">
        <v>2.0573999999999999</v>
      </c>
      <c r="S36" s="505">
        <v>0</v>
      </c>
      <c r="T36" s="492">
        <v>0</v>
      </c>
      <c r="U36" s="492">
        <v>0</v>
      </c>
      <c r="V36" s="492">
        <v>0</v>
      </c>
      <c r="W36" s="492">
        <f t="shared" si="45"/>
        <v>0</v>
      </c>
      <c r="X36" s="492">
        <v>0</v>
      </c>
      <c r="Y36" s="492">
        <v>0</v>
      </c>
      <c r="Z36" s="492">
        <f t="shared" si="46"/>
        <v>0</v>
      </c>
      <c r="AA36" s="492">
        <f t="shared" si="47"/>
        <v>0</v>
      </c>
      <c r="AB36" s="179">
        <f t="shared" si="48"/>
        <v>0</v>
      </c>
      <c r="AC36" s="179">
        <f t="shared" si="49"/>
        <v>0</v>
      </c>
      <c r="AD36" s="492">
        <v>0</v>
      </c>
      <c r="AE36" s="492">
        <v>0</v>
      </c>
      <c r="AF36" s="492">
        <f t="shared" si="50"/>
        <v>0</v>
      </c>
      <c r="AG36" s="492">
        <f t="shared" si="51"/>
        <v>0</v>
      </c>
      <c r="AH36" s="507">
        <v>0</v>
      </c>
      <c r="AI36" s="507">
        <v>0</v>
      </c>
      <c r="AJ36" s="507">
        <v>0</v>
      </c>
      <c r="AK36" s="507">
        <v>0</v>
      </c>
      <c r="AL36" s="507">
        <v>0</v>
      </c>
      <c r="AM36" s="507">
        <v>0</v>
      </c>
      <c r="AN36" s="507">
        <v>0</v>
      </c>
      <c r="AO36" s="507">
        <f t="shared" si="52"/>
        <v>0</v>
      </c>
      <c r="AP36" s="507">
        <f t="shared" si="53"/>
        <v>0</v>
      </c>
      <c r="AQ36" s="508">
        <f t="shared" si="54"/>
        <v>0</v>
      </c>
      <c r="AR36" s="505">
        <f t="shared" si="55"/>
        <v>4080649</v>
      </c>
      <c r="AS36" s="492">
        <f t="shared" si="56"/>
        <v>2902899</v>
      </c>
      <c r="AT36" s="486">
        <f t="shared" si="57"/>
        <v>6512</v>
      </c>
      <c r="AU36" s="486">
        <f t="shared" si="58"/>
        <v>6512</v>
      </c>
      <c r="AV36" s="492">
        <f t="shared" si="59"/>
        <v>981180</v>
      </c>
      <c r="AW36" s="492">
        <f t="shared" si="59"/>
        <v>58058</v>
      </c>
      <c r="AX36" s="492">
        <f t="shared" si="60"/>
        <v>132000</v>
      </c>
      <c r="AY36" s="507">
        <f t="shared" si="61"/>
        <v>6.0573999999999995</v>
      </c>
      <c r="AZ36" s="507">
        <f t="shared" si="62"/>
        <v>4</v>
      </c>
      <c r="BA36" s="508">
        <f t="shared" si="62"/>
        <v>2.0573999999999999</v>
      </c>
    </row>
    <row r="37" spans="1:53" s="212" customFormat="1" ht="14.1" customHeight="1" x14ac:dyDescent="0.2">
      <c r="A37" s="627">
        <v>5</v>
      </c>
      <c r="B37" s="217">
        <v>2451</v>
      </c>
      <c r="C37" s="628">
        <v>650037901</v>
      </c>
      <c r="D37" s="210">
        <v>72744880</v>
      </c>
      <c r="E37" s="217" t="s">
        <v>286</v>
      </c>
      <c r="F37" s="211">
        <v>3117</v>
      </c>
      <c r="G37" s="210" t="s">
        <v>91</v>
      </c>
      <c r="H37" s="629" t="s">
        <v>82</v>
      </c>
      <c r="I37" s="501">
        <v>963783</v>
      </c>
      <c r="J37" s="630">
        <v>709707</v>
      </c>
      <c r="K37" s="630">
        <v>0</v>
      </c>
      <c r="L37" s="630">
        <v>0</v>
      </c>
      <c r="M37" s="502">
        <v>239881</v>
      </c>
      <c r="N37" s="502">
        <v>14195</v>
      </c>
      <c r="O37" s="630">
        <v>0</v>
      </c>
      <c r="P37" s="418">
        <v>2.1</v>
      </c>
      <c r="Q37" s="503">
        <v>2.1</v>
      </c>
      <c r="R37" s="693">
        <v>0</v>
      </c>
      <c r="S37" s="505">
        <v>0</v>
      </c>
      <c r="T37" s="492">
        <v>5670</v>
      </c>
      <c r="U37" s="492">
        <v>0</v>
      </c>
      <c r="V37" s="492">
        <v>0</v>
      </c>
      <c r="W37" s="492">
        <f t="shared" si="45"/>
        <v>5670</v>
      </c>
      <c r="X37" s="492">
        <v>0</v>
      </c>
      <c r="Y37" s="492">
        <v>0</v>
      </c>
      <c r="Z37" s="492">
        <f t="shared" si="46"/>
        <v>0</v>
      </c>
      <c r="AA37" s="492">
        <f t="shared" si="47"/>
        <v>5670</v>
      </c>
      <c r="AB37" s="179">
        <f t="shared" si="48"/>
        <v>1916</v>
      </c>
      <c r="AC37" s="179">
        <f t="shared" si="49"/>
        <v>113</v>
      </c>
      <c r="AD37" s="492">
        <v>0</v>
      </c>
      <c r="AE37" s="492">
        <v>0</v>
      </c>
      <c r="AF37" s="492">
        <f t="shared" si="50"/>
        <v>0</v>
      </c>
      <c r="AG37" s="492">
        <f t="shared" si="51"/>
        <v>7699</v>
      </c>
      <c r="AH37" s="507">
        <v>0</v>
      </c>
      <c r="AI37" s="507">
        <v>0</v>
      </c>
      <c r="AJ37" s="507">
        <v>0.01</v>
      </c>
      <c r="AK37" s="507">
        <v>0</v>
      </c>
      <c r="AL37" s="507">
        <v>0</v>
      </c>
      <c r="AM37" s="507">
        <v>0</v>
      </c>
      <c r="AN37" s="507">
        <v>0</v>
      </c>
      <c r="AO37" s="507">
        <f t="shared" si="52"/>
        <v>0.01</v>
      </c>
      <c r="AP37" s="507">
        <f t="shared" si="53"/>
        <v>0</v>
      </c>
      <c r="AQ37" s="508">
        <f t="shared" si="54"/>
        <v>0.01</v>
      </c>
      <c r="AR37" s="505">
        <f t="shared" si="55"/>
        <v>971482</v>
      </c>
      <c r="AS37" s="492">
        <f t="shared" si="56"/>
        <v>715377</v>
      </c>
      <c r="AT37" s="486">
        <f t="shared" si="57"/>
        <v>0</v>
      </c>
      <c r="AU37" s="486">
        <f t="shared" si="58"/>
        <v>0</v>
      </c>
      <c r="AV37" s="492">
        <f t="shared" si="59"/>
        <v>241797</v>
      </c>
      <c r="AW37" s="492">
        <f t="shared" si="59"/>
        <v>14308</v>
      </c>
      <c r="AX37" s="492">
        <f t="shared" si="60"/>
        <v>0</v>
      </c>
      <c r="AY37" s="507">
        <f t="shared" si="61"/>
        <v>2.11</v>
      </c>
      <c r="AZ37" s="507">
        <f t="shared" si="62"/>
        <v>2.11</v>
      </c>
      <c r="BA37" s="508">
        <f t="shared" si="62"/>
        <v>0</v>
      </c>
    </row>
    <row r="38" spans="1:53" s="212" customFormat="1" ht="14.1" customHeight="1" x14ac:dyDescent="0.2">
      <c r="A38" s="627">
        <v>5</v>
      </c>
      <c r="B38" s="210">
        <v>2451</v>
      </c>
      <c r="C38" s="628">
        <v>650037901</v>
      </c>
      <c r="D38" s="210">
        <v>72744880</v>
      </c>
      <c r="E38" s="210" t="s">
        <v>286</v>
      </c>
      <c r="F38" s="211">
        <v>3141</v>
      </c>
      <c r="G38" s="210" t="s">
        <v>88</v>
      </c>
      <c r="H38" s="629" t="s">
        <v>82</v>
      </c>
      <c r="I38" s="501">
        <v>787373</v>
      </c>
      <c r="J38" s="630">
        <v>577113</v>
      </c>
      <c r="K38" s="630">
        <v>0</v>
      </c>
      <c r="L38" s="630">
        <v>0</v>
      </c>
      <c r="M38" s="502">
        <v>195064</v>
      </c>
      <c r="N38" s="502">
        <v>11542</v>
      </c>
      <c r="O38" s="630">
        <v>3654</v>
      </c>
      <c r="P38" s="418">
        <v>1.96</v>
      </c>
      <c r="Q38" s="503">
        <v>0</v>
      </c>
      <c r="R38" s="693">
        <v>1.96</v>
      </c>
      <c r="S38" s="505">
        <v>0</v>
      </c>
      <c r="T38" s="492">
        <v>0</v>
      </c>
      <c r="U38" s="492">
        <v>0</v>
      </c>
      <c r="V38" s="492">
        <v>0</v>
      </c>
      <c r="W38" s="492">
        <f t="shared" si="45"/>
        <v>0</v>
      </c>
      <c r="X38" s="492">
        <v>0</v>
      </c>
      <c r="Y38" s="492">
        <v>0</v>
      </c>
      <c r="Z38" s="492">
        <f t="shared" si="46"/>
        <v>0</v>
      </c>
      <c r="AA38" s="492">
        <f t="shared" si="47"/>
        <v>0</v>
      </c>
      <c r="AB38" s="179">
        <f t="shared" si="48"/>
        <v>0</v>
      </c>
      <c r="AC38" s="179">
        <f t="shared" si="49"/>
        <v>0</v>
      </c>
      <c r="AD38" s="492">
        <v>0</v>
      </c>
      <c r="AE38" s="492">
        <v>0</v>
      </c>
      <c r="AF38" s="492">
        <f t="shared" si="50"/>
        <v>0</v>
      </c>
      <c r="AG38" s="492">
        <f t="shared" si="51"/>
        <v>0</v>
      </c>
      <c r="AH38" s="507">
        <v>0</v>
      </c>
      <c r="AI38" s="507">
        <v>0</v>
      </c>
      <c r="AJ38" s="507">
        <v>0</v>
      </c>
      <c r="AK38" s="507">
        <v>0</v>
      </c>
      <c r="AL38" s="507">
        <v>0</v>
      </c>
      <c r="AM38" s="507">
        <v>0</v>
      </c>
      <c r="AN38" s="507">
        <v>0</v>
      </c>
      <c r="AO38" s="507">
        <f t="shared" si="52"/>
        <v>0</v>
      </c>
      <c r="AP38" s="507">
        <f t="shared" si="53"/>
        <v>0</v>
      </c>
      <c r="AQ38" s="508">
        <f t="shared" si="54"/>
        <v>0</v>
      </c>
      <c r="AR38" s="505">
        <f t="shared" si="55"/>
        <v>787373</v>
      </c>
      <c r="AS38" s="492">
        <f t="shared" si="56"/>
        <v>577113</v>
      </c>
      <c r="AT38" s="486">
        <f t="shared" si="57"/>
        <v>0</v>
      </c>
      <c r="AU38" s="486">
        <f t="shared" si="58"/>
        <v>0</v>
      </c>
      <c r="AV38" s="492">
        <f t="shared" si="59"/>
        <v>195064</v>
      </c>
      <c r="AW38" s="492">
        <f t="shared" si="59"/>
        <v>11542</v>
      </c>
      <c r="AX38" s="492">
        <f t="shared" si="60"/>
        <v>3654</v>
      </c>
      <c r="AY38" s="507">
        <f t="shared" si="61"/>
        <v>1.96</v>
      </c>
      <c r="AZ38" s="507">
        <f t="shared" si="62"/>
        <v>0</v>
      </c>
      <c r="BA38" s="508">
        <f t="shared" si="62"/>
        <v>1.96</v>
      </c>
    </row>
    <row r="39" spans="1:53" s="212" customFormat="1" ht="14.1" customHeight="1" x14ac:dyDescent="0.2">
      <c r="A39" s="627">
        <v>5</v>
      </c>
      <c r="B39" s="217">
        <v>2451</v>
      </c>
      <c r="C39" s="628">
        <v>650037901</v>
      </c>
      <c r="D39" s="210">
        <v>72744880</v>
      </c>
      <c r="E39" s="217" t="s">
        <v>286</v>
      </c>
      <c r="F39" s="211">
        <v>3143</v>
      </c>
      <c r="G39" s="210" t="s">
        <v>149</v>
      </c>
      <c r="H39" s="218" t="s">
        <v>86</v>
      </c>
      <c r="I39" s="501">
        <v>573611</v>
      </c>
      <c r="J39" s="417">
        <v>422394</v>
      </c>
      <c r="K39" s="417">
        <v>0</v>
      </c>
      <c r="L39" s="417">
        <v>0</v>
      </c>
      <c r="M39" s="502">
        <v>142769</v>
      </c>
      <c r="N39" s="502">
        <v>8448</v>
      </c>
      <c r="O39" s="630">
        <v>0</v>
      </c>
      <c r="P39" s="418">
        <v>1</v>
      </c>
      <c r="Q39" s="422">
        <v>1</v>
      </c>
      <c r="R39" s="693">
        <v>0</v>
      </c>
      <c r="S39" s="505">
        <v>0</v>
      </c>
      <c r="T39" s="492">
        <v>0</v>
      </c>
      <c r="U39" s="492">
        <v>0</v>
      </c>
      <c r="V39" s="492">
        <v>0</v>
      </c>
      <c r="W39" s="492">
        <f t="shared" si="45"/>
        <v>0</v>
      </c>
      <c r="X39" s="492">
        <v>0</v>
      </c>
      <c r="Y39" s="492">
        <v>0</v>
      </c>
      <c r="Z39" s="492">
        <f t="shared" si="46"/>
        <v>0</v>
      </c>
      <c r="AA39" s="492">
        <f t="shared" si="47"/>
        <v>0</v>
      </c>
      <c r="AB39" s="179">
        <f t="shared" si="48"/>
        <v>0</v>
      </c>
      <c r="AC39" s="179">
        <f t="shared" si="49"/>
        <v>0</v>
      </c>
      <c r="AD39" s="492">
        <v>0</v>
      </c>
      <c r="AE39" s="492">
        <v>0</v>
      </c>
      <c r="AF39" s="492">
        <f t="shared" si="50"/>
        <v>0</v>
      </c>
      <c r="AG39" s="492">
        <f t="shared" si="51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si="52"/>
        <v>0</v>
      </c>
      <c r="AP39" s="507">
        <f t="shared" si="53"/>
        <v>0</v>
      </c>
      <c r="AQ39" s="508">
        <f t="shared" si="54"/>
        <v>0</v>
      </c>
      <c r="AR39" s="505">
        <f t="shared" si="55"/>
        <v>573611</v>
      </c>
      <c r="AS39" s="492">
        <f t="shared" si="56"/>
        <v>422394</v>
      </c>
      <c r="AT39" s="486">
        <f t="shared" si="57"/>
        <v>0</v>
      </c>
      <c r="AU39" s="486">
        <f t="shared" si="58"/>
        <v>0</v>
      </c>
      <c r="AV39" s="492">
        <f t="shared" si="59"/>
        <v>142769</v>
      </c>
      <c r="AW39" s="492">
        <f t="shared" si="59"/>
        <v>8448</v>
      </c>
      <c r="AX39" s="492">
        <f t="shared" si="60"/>
        <v>0</v>
      </c>
      <c r="AY39" s="507">
        <f t="shared" si="61"/>
        <v>1</v>
      </c>
      <c r="AZ39" s="507">
        <f t="shared" si="62"/>
        <v>1</v>
      </c>
      <c r="BA39" s="508">
        <f t="shared" si="62"/>
        <v>0</v>
      </c>
    </row>
    <row r="40" spans="1:53" s="212" customFormat="1" ht="14.1" customHeight="1" x14ac:dyDescent="0.2">
      <c r="A40" s="627">
        <v>5</v>
      </c>
      <c r="B40" s="217">
        <v>2451</v>
      </c>
      <c r="C40" s="628">
        <v>650037901</v>
      </c>
      <c r="D40" s="210">
        <v>72744880</v>
      </c>
      <c r="E40" s="217" t="s">
        <v>286</v>
      </c>
      <c r="F40" s="211">
        <v>3143</v>
      </c>
      <c r="G40" s="210" t="s">
        <v>150</v>
      </c>
      <c r="H40" s="218" t="s">
        <v>82</v>
      </c>
      <c r="I40" s="501">
        <v>21066</v>
      </c>
      <c r="J40" s="630">
        <v>14850</v>
      </c>
      <c r="K40" s="630">
        <v>0</v>
      </c>
      <c r="L40" s="630">
        <v>0</v>
      </c>
      <c r="M40" s="502">
        <v>5019</v>
      </c>
      <c r="N40" s="502">
        <v>297</v>
      </c>
      <c r="O40" s="630">
        <v>900</v>
      </c>
      <c r="P40" s="418">
        <v>0.06</v>
      </c>
      <c r="Q40" s="503">
        <v>0</v>
      </c>
      <c r="R40" s="693">
        <v>0.06</v>
      </c>
      <c r="S40" s="505">
        <v>0</v>
      </c>
      <c r="T40" s="492">
        <v>0</v>
      </c>
      <c r="U40" s="492">
        <v>0</v>
      </c>
      <c r="V40" s="492">
        <v>0</v>
      </c>
      <c r="W40" s="492">
        <f t="shared" si="45"/>
        <v>0</v>
      </c>
      <c r="X40" s="492">
        <v>0</v>
      </c>
      <c r="Y40" s="492">
        <v>0</v>
      </c>
      <c r="Z40" s="492">
        <f t="shared" si="46"/>
        <v>0</v>
      </c>
      <c r="AA40" s="492">
        <f t="shared" si="47"/>
        <v>0</v>
      </c>
      <c r="AB40" s="179">
        <f t="shared" si="48"/>
        <v>0</v>
      </c>
      <c r="AC40" s="179">
        <f t="shared" si="49"/>
        <v>0</v>
      </c>
      <c r="AD40" s="492">
        <v>0</v>
      </c>
      <c r="AE40" s="492">
        <v>0</v>
      </c>
      <c r="AF40" s="492">
        <f t="shared" si="50"/>
        <v>0</v>
      </c>
      <c r="AG40" s="492">
        <f t="shared" si="51"/>
        <v>0</v>
      </c>
      <c r="AH40" s="507">
        <v>0</v>
      </c>
      <c r="AI40" s="507">
        <v>0</v>
      </c>
      <c r="AJ40" s="507">
        <v>0</v>
      </c>
      <c r="AK40" s="507">
        <v>0</v>
      </c>
      <c r="AL40" s="507">
        <v>0</v>
      </c>
      <c r="AM40" s="507">
        <v>0</v>
      </c>
      <c r="AN40" s="507">
        <v>0</v>
      </c>
      <c r="AO40" s="507">
        <f t="shared" si="52"/>
        <v>0</v>
      </c>
      <c r="AP40" s="507">
        <f t="shared" si="53"/>
        <v>0</v>
      </c>
      <c r="AQ40" s="508">
        <f t="shared" si="54"/>
        <v>0</v>
      </c>
      <c r="AR40" s="505">
        <f t="shared" si="55"/>
        <v>21066</v>
      </c>
      <c r="AS40" s="492">
        <f t="shared" si="56"/>
        <v>14850</v>
      </c>
      <c r="AT40" s="486">
        <f t="shared" si="57"/>
        <v>0</v>
      </c>
      <c r="AU40" s="486">
        <f t="shared" si="58"/>
        <v>0</v>
      </c>
      <c r="AV40" s="492">
        <f t="shared" si="59"/>
        <v>5019</v>
      </c>
      <c r="AW40" s="492">
        <f t="shared" si="59"/>
        <v>297</v>
      </c>
      <c r="AX40" s="492">
        <f t="shared" si="60"/>
        <v>900</v>
      </c>
      <c r="AY40" s="507">
        <f t="shared" si="61"/>
        <v>0.06</v>
      </c>
      <c r="AZ40" s="507">
        <f t="shared" si="62"/>
        <v>0</v>
      </c>
      <c r="BA40" s="508">
        <f t="shared" si="62"/>
        <v>0.06</v>
      </c>
    </row>
    <row r="41" spans="1:53" s="212" customFormat="1" ht="14.1" customHeight="1" x14ac:dyDescent="0.2">
      <c r="A41" s="237">
        <v>5</v>
      </c>
      <c r="B41" s="213">
        <v>2451</v>
      </c>
      <c r="C41" s="620">
        <v>650037901</v>
      </c>
      <c r="D41" s="213">
        <v>72744880</v>
      </c>
      <c r="E41" s="213" t="s">
        <v>287</v>
      </c>
      <c r="F41" s="221"/>
      <c r="G41" s="215"/>
      <c r="H41" s="216"/>
      <c r="I41" s="621">
        <v>7974888</v>
      </c>
      <c r="J41" s="622">
        <v>5753772</v>
      </c>
      <c r="K41" s="622">
        <v>6512</v>
      </c>
      <c r="L41" s="622">
        <v>6512</v>
      </c>
      <c r="M41" s="622">
        <v>1944774</v>
      </c>
      <c r="N41" s="622">
        <v>115076</v>
      </c>
      <c r="O41" s="622">
        <v>154754</v>
      </c>
      <c r="P41" s="623">
        <v>13.6883</v>
      </c>
      <c r="Q41" s="623">
        <v>9.1</v>
      </c>
      <c r="R41" s="626">
        <v>4.5882999999999994</v>
      </c>
      <c r="S41" s="622">
        <f t="shared" ref="S41:BA41" si="63">SUM(S35:S40)</f>
        <v>0</v>
      </c>
      <c r="T41" s="624">
        <f t="shared" si="63"/>
        <v>5670</v>
      </c>
      <c r="U41" s="624">
        <f t="shared" si="63"/>
        <v>0</v>
      </c>
      <c r="V41" s="624">
        <f t="shared" si="63"/>
        <v>0</v>
      </c>
      <c r="W41" s="624">
        <f t="shared" si="63"/>
        <v>5670</v>
      </c>
      <c r="X41" s="624">
        <f t="shared" si="63"/>
        <v>0</v>
      </c>
      <c r="Y41" s="624">
        <f t="shared" si="63"/>
        <v>0</v>
      </c>
      <c r="Z41" s="624">
        <f t="shared" si="63"/>
        <v>0</v>
      </c>
      <c r="AA41" s="624">
        <f t="shared" si="63"/>
        <v>5670</v>
      </c>
      <c r="AB41" s="624">
        <f t="shared" si="63"/>
        <v>1916</v>
      </c>
      <c r="AC41" s="624">
        <f t="shared" si="63"/>
        <v>113</v>
      </c>
      <c r="AD41" s="624">
        <f t="shared" si="63"/>
        <v>0</v>
      </c>
      <c r="AE41" s="624">
        <f t="shared" si="63"/>
        <v>0</v>
      </c>
      <c r="AF41" s="624">
        <f t="shared" si="63"/>
        <v>0</v>
      </c>
      <c r="AG41" s="624">
        <f t="shared" si="63"/>
        <v>7699</v>
      </c>
      <c r="AH41" s="625">
        <f t="shared" si="63"/>
        <v>0</v>
      </c>
      <c r="AI41" s="625">
        <f t="shared" si="63"/>
        <v>0</v>
      </c>
      <c r="AJ41" s="625">
        <f t="shared" si="63"/>
        <v>0.01</v>
      </c>
      <c r="AK41" s="625">
        <f t="shared" si="63"/>
        <v>0</v>
      </c>
      <c r="AL41" s="625">
        <f t="shared" si="63"/>
        <v>0</v>
      </c>
      <c r="AM41" s="625">
        <f t="shared" si="63"/>
        <v>0</v>
      </c>
      <c r="AN41" s="625">
        <f t="shared" si="63"/>
        <v>0</v>
      </c>
      <c r="AO41" s="625">
        <f t="shared" si="63"/>
        <v>0.01</v>
      </c>
      <c r="AP41" s="625">
        <f t="shared" si="63"/>
        <v>0</v>
      </c>
      <c r="AQ41" s="626">
        <f t="shared" si="63"/>
        <v>0.01</v>
      </c>
      <c r="AR41" s="622">
        <f t="shared" si="63"/>
        <v>7982587</v>
      </c>
      <c r="AS41" s="624">
        <f t="shared" si="63"/>
        <v>5759442</v>
      </c>
      <c r="AT41" s="624">
        <f t="shared" si="63"/>
        <v>6512</v>
      </c>
      <c r="AU41" s="624">
        <f t="shared" si="63"/>
        <v>6512</v>
      </c>
      <c r="AV41" s="624">
        <f t="shared" si="63"/>
        <v>1946690</v>
      </c>
      <c r="AW41" s="624">
        <f t="shared" si="63"/>
        <v>115189</v>
      </c>
      <c r="AX41" s="624">
        <f t="shared" si="63"/>
        <v>154754</v>
      </c>
      <c r="AY41" s="625">
        <f t="shared" si="63"/>
        <v>13.698299999999998</v>
      </c>
      <c r="AZ41" s="625">
        <f t="shared" si="63"/>
        <v>9.11</v>
      </c>
      <c r="BA41" s="626">
        <f t="shared" si="63"/>
        <v>4.5882999999999994</v>
      </c>
    </row>
    <row r="42" spans="1:53" s="212" customFormat="1" ht="14.1" customHeight="1" x14ac:dyDescent="0.2">
      <c r="A42" s="627">
        <v>6</v>
      </c>
      <c r="B42" s="217">
        <v>2453</v>
      </c>
      <c r="C42" s="628">
        <v>600079686</v>
      </c>
      <c r="D42" s="210">
        <v>72743603</v>
      </c>
      <c r="E42" s="210" t="s">
        <v>288</v>
      </c>
      <c r="F42" s="211">
        <v>3111</v>
      </c>
      <c r="G42" s="210" t="s">
        <v>85</v>
      </c>
      <c r="H42" s="629" t="s">
        <v>86</v>
      </c>
      <c r="I42" s="501">
        <v>3033773</v>
      </c>
      <c r="J42" s="417">
        <v>2191615</v>
      </c>
      <c r="K42" s="417">
        <v>20000</v>
      </c>
      <c r="L42" s="417">
        <v>0</v>
      </c>
      <c r="M42" s="502">
        <v>747526</v>
      </c>
      <c r="N42" s="502">
        <v>43832</v>
      </c>
      <c r="O42" s="630">
        <v>30800</v>
      </c>
      <c r="P42" s="418">
        <v>5.2153</v>
      </c>
      <c r="Q42" s="422">
        <v>4.1935000000000002</v>
      </c>
      <c r="R42" s="692">
        <v>1.0218</v>
      </c>
      <c r="S42" s="505">
        <v>0</v>
      </c>
      <c r="T42" s="492">
        <v>0</v>
      </c>
      <c r="U42" s="492">
        <v>0</v>
      </c>
      <c r="V42" s="492">
        <v>0</v>
      </c>
      <c r="W42" s="492">
        <f t="shared" ref="W42:W47" si="64">SUM(S42:V42)</f>
        <v>0</v>
      </c>
      <c r="X42" s="492">
        <v>0</v>
      </c>
      <c r="Y42" s="492">
        <v>0</v>
      </c>
      <c r="Z42" s="492">
        <f t="shared" ref="Z42:Z47" si="65">SUM(X42:Y42)</f>
        <v>0</v>
      </c>
      <c r="AA42" s="492">
        <f t="shared" ref="AA42:AA47" si="66">W42+Z42</f>
        <v>0</v>
      </c>
      <c r="AB42" s="179">
        <f t="shared" ref="AB42:AB47" si="67">ROUND((W42+X42)*33.8%,0)</f>
        <v>0</v>
      </c>
      <c r="AC42" s="179">
        <f t="shared" ref="AC42:AC47" si="68">ROUND(W42*2%,0)</f>
        <v>0</v>
      </c>
      <c r="AD42" s="492">
        <v>0</v>
      </c>
      <c r="AE42" s="492">
        <v>0</v>
      </c>
      <c r="AF42" s="492">
        <f t="shared" ref="AF42:AF47" si="69">SUM(AD42:AE42)</f>
        <v>0</v>
      </c>
      <c r="AG42" s="492">
        <f t="shared" ref="AG42:AG47" si="70">AA42+AB42+AC42+AF42</f>
        <v>0</v>
      </c>
      <c r="AH42" s="507">
        <v>0</v>
      </c>
      <c r="AI42" s="507">
        <v>0</v>
      </c>
      <c r="AJ42" s="507">
        <v>0</v>
      </c>
      <c r="AK42" s="507">
        <v>0</v>
      </c>
      <c r="AL42" s="507">
        <v>0</v>
      </c>
      <c r="AM42" s="507">
        <v>0</v>
      </c>
      <c r="AN42" s="507">
        <v>0</v>
      </c>
      <c r="AO42" s="507">
        <f t="shared" ref="AO42:AO47" si="71">AH42+AJ42+AK42+AM42</f>
        <v>0</v>
      </c>
      <c r="AP42" s="507">
        <f t="shared" ref="AP42:AP47" si="72">AI42+AL42+AN42</f>
        <v>0</v>
      </c>
      <c r="AQ42" s="508">
        <f t="shared" ref="AQ42:AQ47" si="73">SUM(AO42:AP42)</f>
        <v>0</v>
      </c>
      <c r="AR42" s="505">
        <f t="shared" ref="AR42:AR47" si="74">I42+AG42</f>
        <v>3033773</v>
      </c>
      <c r="AS42" s="492">
        <f t="shared" ref="AS42:AS47" si="75">J42+W42</f>
        <v>2191615</v>
      </c>
      <c r="AT42" s="486">
        <f t="shared" ref="AT42:AT47" si="76">K42+Z42</f>
        <v>20000</v>
      </c>
      <c r="AU42" s="486">
        <f t="shared" ref="AU42:AU47" si="77">L42</f>
        <v>0</v>
      </c>
      <c r="AV42" s="492">
        <f t="shared" ref="AV42:AW47" si="78">M42+AB42</f>
        <v>747526</v>
      </c>
      <c r="AW42" s="492">
        <f t="shared" si="78"/>
        <v>43832</v>
      </c>
      <c r="AX42" s="492">
        <f t="shared" ref="AX42:AX47" si="79">O42+AF42</f>
        <v>30800</v>
      </c>
      <c r="AY42" s="507">
        <f t="shared" ref="AY42:AY47" si="80">P42+AQ42</f>
        <v>5.2153</v>
      </c>
      <c r="AZ42" s="507">
        <f t="shared" ref="AZ42:BA47" si="81">Q42+AO42</f>
        <v>4.1935000000000002</v>
      </c>
      <c r="BA42" s="508">
        <f t="shared" si="81"/>
        <v>1.0218</v>
      </c>
    </row>
    <row r="43" spans="1:53" s="212" customFormat="1" ht="14.1" customHeight="1" x14ac:dyDescent="0.2">
      <c r="A43" s="627">
        <v>6</v>
      </c>
      <c r="B43" s="219">
        <v>2453</v>
      </c>
      <c r="C43" s="628">
        <v>600079686</v>
      </c>
      <c r="D43" s="210">
        <v>72743603</v>
      </c>
      <c r="E43" s="219" t="s">
        <v>288</v>
      </c>
      <c r="F43" s="220">
        <v>3117</v>
      </c>
      <c r="G43" s="219" t="s">
        <v>284</v>
      </c>
      <c r="H43" s="629" t="s">
        <v>86</v>
      </c>
      <c r="I43" s="501">
        <v>5190177</v>
      </c>
      <c r="J43" s="330">
        <v>3674993</v>
      </c>
      <c r="K43" s="330">
        <v>19536</v>
      </c>
      <c r="L43" s="330">
        <v>19536</v>
      </c>
      <c r="M43" s="502">
        <v>1242148</v>
      </c>
      <c r="N43" s="502">
        <v>73500</v>
      </c>
      <c r="O43" s="330">
        <v>180000</v>
      </c>
      <c r="P43" s="418">
        <v>7.4958999999999998</v>
      </c>
      <c r="Q43" s="331">
        <v>5.2271999999999998</v>
      </c>
      <c r="R43" s="332">
        <v>2.2686999999999999</v>
      </c>
      <c r="S43" s="505">
        <v>0</v>
      </c>
      <c r="T43" s="492">
        <v>0</v>
      </c>
      <c r="U43" s="492">
        <v>0</v>
      </c>
      <c r="V43" s="492">
        <v>0</v>
      </c>
      <c r="W43" s="492">
        <f t="shared" si="64"/>
        <v>0</v>
      </c>
      <c r="X43" s="492">
        <v>0</v>
      </c>
      <c r="Y43" s="492">
        <v>0</v>
      </c>
      <c r="Z43" s="492">
        <f t="shared" si="65"/>
        <v>0</v>
      </c>
      <c r="AA43" s="492">
        <f t="shared" si="66"/>
        <v>0</v>
      </c>
      <c r="AB43" s="179">
        <f t="shared" si="67"/>
        <v>0</v>
      </c>
      <c r="AC43" s="179">
        <f t="shared" si="68"/>
        <v>0</v>
      </c>
      <c r="AD43" s="492">
        <v>0</v>
      </c>
      <c r="AE43" s="492">
        <v>0</v>
      </c>
      <c r="AF43" s="492">
        <f t="shared" si="69"/>
        <v>0</v>
      </c>
      <c r="AG43" s="492">
        <f t="shared" si="70"/>
        <v>0</v>
      </c>
      <c r="AH43" s="507">
        <v>0</v>
      </c>
      <c r="AI43" s="507">
        <v>0</v>
      </c>
      <c r="AJ43" s="507">
        <v>0</v>
      </c>
      <c r="AK43" s="507">
        <v>0</v>
      </c>
      <c r="AL43" s="507">
        <v>0</v>
      </c>
      <c r="AM43" s="507">
        <v>0</v>
      </c>
      <c r="AN43" s="507">
        <v>0</v>
      </c>
      <c r="AO43" s="507">
        <f t="shared" si="71"/>
        <v>0</v>
      </c>
      <c r="AP43" s="507">
        <f t="shared" si="72"/>
        <v>0</v>
      </c>
      <c r="AQ43" s="508">
        <f t="shared" si="73"/>
        <v>0</v>
      </c>
      <c r="AR43" s="505">
        <f t="shared" si="74"/>
        <v>5190177</v>
      </c>
      <c r="AS43" s="492">
        <f t="shared" si="75"/>
        <v>3674993</v>
      </c>
      <c r="AT43" s="486">
        <f t="shared" si="76"/>
        <v>19536</v>
      </c>
      <c r="AU43" s="486">
        <f t="shared" si="77"/>
        <v>19536</v>
      </c>
      <c r="AV43" s="492">
        <f t="shared" si="78"/>
        <v>1242148</v>
      </c>
      <c r="AW43" s="492">
        <f t="shared" si="78"/>
        <v>73500</v>
      </c>
      <c r="AX43" s="492">
        <f t="shared" si="79"/>
        <v>180000</v>
      </c>
      <c r="AY43" s="507">
        <f t="shared" si="80"/>
        <v>7.4958999999999998</v>
      </c>
      <c r="AZ43" s="507">
        <f t="shared" si="81"/>
        <v>5.2271999999999998</v>
      </c>
      <c r="BA43" s="508">
        <f t="shared" si="81"/>
        <v>2.2686999999999999</v>
      </c>
    </row>
    <row r="44" spans="1:53" s="212" customFormat="1" ht="14.1" customHeight="1" x14ac:dyDescent="0.2">
      <c r="A44" s="627">
        <v>6</v>
      </c>
      <c r="B44" s="217">
        <v>2453</v>
      </c>
      <c r="C44" s="628">
        <v>600079686</v>
      </c>
      <c r="D44" s="210">
        <v>72743603</v>
      </c>
      <c r="E44" s="217" t="s">
        <v>288</v>
      </c>
      <c r="F44" s="211">
        <v>3117</v>
      </c>
      <c r="G44" s="210" t="s">
        <v>91</v>
      </c>
      <c r="H44" s="629" t="s">
        <v>82</v>
      </c>
      <c r="I44" s="501">
        <v>1732570</v>
      </c>
      <c r="J44" s="630">
        <v>1273984</v>
      </c>
      <c r="K44" s="630">
        <v>0</v>
      </c>
      <c r="L44" s="630">
        <v>0</v>
      </c>
      <c r="M44" s="502">
        <v>430607</v>
      </c>
      <c r="N44" s="502">
        <v>25479</v>
      </c>
      <c r="O44" s="630">
        <v>2500</v>
      </c>
      <c r="P44" s="418">
        <v>3.67</v>
      </c>
      <c r="Q44" s="503">
        <v>3.67</v>
      </c>
      <c r="R44" s="693">
        <v>0</v>
      </c>
      <c r="S44" s="505">
        <v>0</v>
      </c>
      <c r="T44" s="492">
        <v>0</v>
      </c>
      <c r="U44" s="492">
        <v>0</v>
      </c>
      <c r="V44" s="492">
        <v>0</v>
      </c>
      <c r="W44" s="492">
        <f t="shared" si="64"/>
        <v>0</v>
      </c>
      <c r="X44" s="492">
        <v>0</v>
      </c>
      <c r="Y44" s="492">
        <v>0</v>
      </c>
      <c r="Z44" s="492">
        <f t="shared" si="65"/>
        <v>0</v>
      </c>
      <c r="AA44" s="492">
        <f t="shared" si="66"/>
        <v>0</v>
      </c>
      <c r="AB44" s="179">
        <f t="shared" si="67"/>
        <v>0</v>
      </c>
      <c r="AC44" s="179">
        <f t="shared" si="68"/>
        <v>0</v>
      </c>
      <c r="AD44" s="492">
        <v>0</v>
      </c>
      <c r="AE44" s="492">
        <v>0</v>
      </c>
      <c r="AF44" s="492">
        <f t="shared" si="69"/>
        <v>0</v>
      </c>
      <c r="AG44" s="492">
        <f t="shared" si="70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 t="shared" si="71"/>
        <v>0</v>
      </c>
      <c r="AP44" s="507">
        <f t="shared" si="72"/>
        <v>0</v>
      </c>
      <c r="AQ44" s="508">
        <f t="shared" si="73"/>
        <v>0</v>
      </c>
      <c r="AR44" s="505">
        <f t="shared" si="74"/>
        <v>1732570</v>
      </c>
      <c r="AS44" s="492">
        <f t="shared" si="75"/>
        <v>1273984</v>
      </c>
      <c r="AT44" s="486">
        <f t="shared" si="76"/>
        <v>0</v>
      </c>
      <c r="AU44" s="486">
        <f t="shared" si="77"/>
        <v>0</v>
      </c>
      <c r="AV44" s="492">
        <f t="shared" si="78"/>
        <v>430607</v>
      </c>
      <c r="AW44" s="492">
        <f t="shared" si="78"/>
        <v>25479</v>
      </c>
      <c r="AX44" s="492">
        <f t="shared" si="79"/>
        <v>2500</v>
      </c>
      <c r="AY44" s="507">
        <f t="shared" si="80"/>
        <v>3.67</v>
      </c>
      <c r="AZ44" s="507">
        <f t="shared" si="81"/>
        <v>3.67</v>
      </c>
      <c r="BA44" s="508">
        <f t="shared" si="81"/>
        <v>0</v>
      </c>
    </row>
    <row r="45" spans="1:53" s="212" customFormat="1" ht="14.1" customHeight="1" x14ac:dyDescent="0.2">
      <c r="A45" s="627">
        <v>6</v>
      </c>
      <c r="B45" s="210">
        <v>2453</v>
      </c>
      <c r="C45" s="628">
        <v>600079686</v>
      </c>
      <c r="D45" s="210">
        <v>72743603</v>
      </c>
      <c r="E45" s="210" t="s">
        <v>288</v>
      </c>
      <c r="F45" s="211">
        <v>3141</v>
      </c>
      <c r="G45" s="210" t="s">
        <v>88</v>
      </c>
      <c r="H45" s="629" t="s">
        <v>82</v>
      </c>
      <c r="I45" s="501">
        <v>454935</v>
      </c>
      <c r="J45" s="630">
        <v>332122</v>
      </c>
      <c r="K45" s="630">
        <v>0</v>
      </c>
      <c r="L45" s="630">
        <v>0</v>
      </c>
      <c r="M45" s="502">
        <v>112257</v>
      </c>
      <c r="N45" s="502">
        <v>6642</v>
      </c>
      <c r="O45" s="630">
        <v>3914</v>
      </c>
      <c r="P45" s="418">
        <v>1.1299999999999999</v>
      </c>
      <c r="Q45" s="503">
        <v>0</v>
      </c>
      <c r="R45" s="693">
        <v>1.1299999999999999</v>
      </c>
      <c r="S45" s="505">
        <v>0</v>
      </c>
      <c r="T45" s="492">
        <v>0</v>
      </c>
      <c r="U45" s="492">
        <v>4190</v>
      </c>
      <c r="V45" s="492">
        <v>0</v>
      </c>
      <c r="W45" s="492">
        <f t="shared" si="64"/>
        <v>4190</v>
      </c>
      <c r="X45" s="492">
        <v>0</v>
      </c>
      <c r="Y45" s="492">
        <v>0</v>
      </c>
      <c r="Z45" s="492">
        <f t="shared" si="65"/>
        <v>0</v>
      </c>
      <c r="AA45" s="492">
        <f t="shared" si="66"/>
        <v>4190</v>
      </c>
      <c r="AB45" s="179">
        <f t="shared" si="67"/>
        <v>1416</v>
      </c>
      <c r="AC45" s="179">
        <f t="shared" si="68"/>
        <v>84</v>
      </c>
      <c r="AD45" s="492">
        <v>0</v>
      </c>
      <c r="AE45" s="492">
        <v>0</v>
      </c>
      <c r="AF45" s="492">
        <f t="shared" si="69"/>
        <v>0</v>
      </c>
      <c r="AG45" s="492">
        <f t="shared" si="70"/>
        <v>5690</v>
      </c>
      <c r="AH45" s="507">
        <v>0</v>
      </c>
      <c r="AI45" s="507">
        <v>0</v>
      </c>
      <c r="AJ45" s="507">
        <v>0</v>
      </c>
      <c r="AK45" s="507">
        <v>0</v>
      </c>
      <c r="AL45" s="507">
        <v>0.01</v>
      </c>
      <c r="AM45" s="507">
        <v>0</v>
      </c>
      <c r="AN45" s="507">
        <v>0</v>
      </c>
      <c r="AO45" s="507">
        <f t="shared" si="71"/>
        <v>0</v>
      </c>
      <c r="AP45" s="507">
        <f t="shared" si="72"/>
        <v>0.01</v>
      </c>
      <c r="AQ45" s="508">
        <f t="shared" si="73"/>
        <v>0.01</v>
      </c>
      <c r="AR45" s="505">
        <f t="shared" si="74"/>
        <v>460625</v>
      </c>
      <c r="AS45" s="492">
        <f t="shared" si="75"/>
        <v>336312</v>
      </c>
      <c r="AT45" s="486">
        <f t="shared" si="76"/>
        <v>0</v>
      </c>
      <c r="AU45" s="486">
        <f t="shared" si="77"/>
        <v>0</v>
      </c>
      <c r="AV45" s="492">
        <f t="shared" si="78"/>
        <v>113673</v>
      </c>
      <c r="AW45" s="492">
        <f t="shared" si="78"/>
        <v>6726</v>
      </c>
      <c r="AX45" s="492">
        <f t="shared" si="79"/>
        <v>3914</v>
      </c>
      <c r="AY45" s="507">
        <f t="shared" si="80"/>
        <v>1.1399999999999999</v>
      </c>
      <c r="AZ45" s="507">
        <f t="shared" si="81"/>
        <v>0</v>
      </c>
      <c r="BA45" s="508">
        <f t="shared" si="81"/>
        <v>1.1399999999999999</v>
      </c>
    </row>
    <row r="46" spans="1:53" s="212" customFormat="1" ht="14.1" customHeight="1" x14ac:dyDescent="0.2">
      <c r="A46" s="627">
        <v>6</v>
      </c>
      <c r="B46" s="217">
        <v>2453</v>
      </c>
      <c r="C46" s="628">
        <v>600079686</v>
      </c>
      <c r="D46" s="210">
        <v>72743603</v>
      </c>
      <c r="E46" s="217" t="s">
        <v>288</v>
      </c>
      <c r="F46" s="211">
        <v>3143</v>
      </c>
      <c r="G46" s="210" t="s">
        <v>149</v>
      </c>
      <c r="H46" s="218" t="s">
        <v>86</v>
      </c>
      <c r="I46" s="501">
        <v>1028609</v>
      </c>
      <c r="J46" s="417">
        <v>757444</v>
      </c>
      <c r="K46" s="417">
        <v>0</v>
      </c>
      <c r="L46" s="417">
        <v>0</v>
      </c>
      <c r="M46" s="502">
        <v>256016</v>
      </c>
      <c r="N46" s="502">
        <v>15149</v>
      </c>
      <c r="O46" s="630">
        <v>0</v>
      </c>
      <c r="P46" s="418">
        <v>1.9107000000000001</v>
      </c>
      <c r="Q46" s="422">
        <v>1.9107000000000001</v>
      </c>
      <c r="R46" s="693">
        <v>0</v>
      </c>
      <c r="S46" s="505">
        <v>0</v>
      </c>
      <c r="T46" s="492">
        <v>0</v>
      </c>
      <c r="U46" s="492">
        <v>0</v>
      </c>
      <c r="V46" s="492">
        <v>0</v>
      </c>
      <c r="W46" s="492">
        <f t="shared" si="64"/>
        <v>0</v>
      </c>
      <c r="X46" s="492">
        <v>0</v>
      </c>
      <c r="Y46" s="492">
        <v>0</v>
      </c>
      <c r="Z46" s="492">
        <f t="shared" si="65"/>
        <v>0</v>
      </c>
      <c r="AA46" s="492">
        <f t="shared" si="66"/>
        <v>0</v>
      </c>
      <c r="AB46" s="179">
        <f t="shared" si="67"/>
        <v>0</v>
      </c>
      <c r="AC46" s="179">
        <f t="shared" si="68"/>
        <v>0</v>
      </c>
      <c r="AD46" s="492">
        <v>0</v>
      </c>
      <c r="AE46" s="492">
        <v>0</v>
      </c>
      <c r="AF46" s="492">
        <f t="shared" si="69"/>
        <v>0</v>
      </c>
      <c r="AG46" s="492">
        <f t="shared" si="70"/>
        <v>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si="71"/>
        <v>0</v>
      </c>
      <c r="AP46" s="507">
        <f t="shared" si="72"/>
        <v>0</v>
      </c>
      <c r="AQ46" s="508">
        <f t="shared" si="73"/>
        <v>0</v>
      </c>
      <c r="AR46" s="505">
        <f t="shared" si="74"/>
        <v>1028609</v>
      </c>
      <c r="AS46" s="492">
        <f t="shared" si="75"/>
        <v>757444</v>
      </c>
      <c r="AT46" s="486">
        <f t="shared" si="76"/>
        <v>0</v>
      </c>
      <c r="AU46" s="486">
        <f t="shared" si="77"/>
        <v>0</v>
      </c>
      <c r="AV46" s="492">
        <f t="shared" si="78"/>
        <v>256016</v>
      </c>
      <c r="AW46" s="492">
        <f t="shared" si="78"/>
        <v>15149</v>
      </c>
      <c r="AX46" s="492">
        <f t="shared" si="79"/>
        <v>0</v>
      </c>
      <c r="AY46" s="507">
        <f t="shared" si="80"/>
        <v>1.9107000000000001</v>
      </c>
      <c r="AZ46" s="507">
        <f t="shared" si="81"/>
        <v>1.9107000000000001</v>
      </c>
      <c r="BA46" s="508">
        <f t="shared" si="81"/>
        <v>0</v>
      </c>
    </row>
    <row r="47" spans="1:53" s="212" customFormat="1" ht="14.1" customHeight="1" x14ac:dyDescent="0.2">
      <c r="A47" s="627">
        <v>6</v>
      </c>
      <c r="B47" s="217">
        <v>2453</v>
      </c>
      <c r="C47" s="628">
        <v>600079686</v>
      </c>
      <c r="D47" s="210">
        <v>72743603</v>
      </c>
      <c r="E47" s="217" t="s">
        <v>288</v>
      </c>
      <c r="F47" s="211">
        <v>3143</v>
      </c>
      <c r="G47" s="210" t="s">
        <v>150</v>
      </c>
      <c r="H47" s="218" t="s">
        <v>82</v>
      </c>
      <c r="I47" s="501">
        <v>35111</v>
      </c>
      <c r="J47" s="630">
        <v>24750</v>
      </c>
      <c r="K47" s="630">
        <v>0</v>
      </c>
      <c r="L47" s="630">
        <v>0</v>
      </c>
      <c r="M47" s="502">
        <v>8366</v>
      </c>
      <c r="N47" s="502">
        <v>495</v>
      </c>
      <c r="O47" s="630">
        <v>1500</v>
      </c>
      <c r="P47" s="418">
        <v>0.1</v>
      </c>
      <c r="Q47" s="503">
        <v>0</v>
      </c>
      <c r="R47" s="693">
        <v>0.1</v>
      </c>
      <c r="S47" s="505">
        <v>0</v>
      </c>
      <c r="T47" s="492">
        <v>0</v>
      </c>
      <c r="U47" s="492">
        <v>0</v>
      </c>
      <c r="V47" s="492">
        <v>0</v>
      </c>
      <c r="W47" s="492">
        <f t="shared" si="64"/>
        <v>0</v>
      </c>
      <c r="X47" s="492">
        <v>0</v>
      </c>
      <c r="Y47" s="492">
        <v>0</v>
      </c>
      <c r="Z47" s="492">
        <f t="shared" si="65"/>
        <v>0</v>
      </c>
      <c r="AA47" s="492">
        <f t="shared" si="66"/>
        <v>0</v>
      </c>
      <c r="AB47" s="179">
        <f t="shared" si="67"/>
        <v>0</v>
      </c>
      <c r="AC47" s="179">
        <f t="shared" si="68"/>
        <v>0</v>
      </c>
      <c r="AD47" s="492">
        <v>0</v>
      </c>
      <c r="AE47" s="492">
        <v>0</v>
      </c>
      <c r="AF47" s="492">
        <f t="shared" si="69"/>
        <v>0</v>
      </c>
      <c r="AG47" s="492">
        <f t="shared" si="70"/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f t="shared" si="71"/>
        <v>0</v>
      </c>
      <c r="AP47" s="507">
        <f t="shared" si="72"/>
        <v>0</v>
      </c>
      <c r="AQ47" s="508">
        <f t="shared" si="73"/>
        <v>0</v>
      </c>
      <c r="AR47" s="505">
        <f t="shared" si="74"/>
        <v>35111</v>
      </c>
      <c r="AS47" s="492">
        <f t="shared" si="75"/>
        <v>24750</v>
      </c>
      <c r="AT47" s="486">
        <f t="shared" si="76"/>
        <v>0</v>
      </c>
      <c r="AU47" s="486">
        <f t="shared" si="77"/>
        <v>0</v>
      </c>
      <c r="AV47" s="492">
        <f t="shared" si="78"/>
        <v>8366</v>
      </c>
      <c r="AW47" s="492">
        <f t="shared" si="78"/>
        <v>495</v>
      </c>
      <c r="AX47" s="492">
        <f t="shared" si="79"/>
        <v>1500</v>
      </c>
      <c r="AY47" s="507">
        <f t="shared" si="80"/>
        <v>0.1</v>
      </c>
      <c r="AZ47" s="507">
        <f t="shared" si="81"/>
        <v>0</v>
      </c>
      <c r="BA47" s="508">
        <f t="shared" si="81"/>
        <v>0.1</v>
      </c>
    </row>
    <row r="48" spans="1:53" s="212" customFormat="1" ht="14.1" customHeight="1" x14ac:dyDescent="0.2">
      <c r="A48" s="237">
        <v>6</v>
      </c>
      <c r="B48" s="213">
        <v>2453</v>
      </c>
      <c r="C48" s="620">
        <v>600079686</v>
      </c>
      <c r="D48" s="213">
        <v>72743603</v>
      </c>
      <c r="E48" s="213" t="s">
        <v>289</v>
      </c>
      <c r="F48" s="221"/>
      <c r="G48" s="215"/>
      <c r="H48" s="216"/>
      <c r="I48" s="621">
        <v>11475175</v>
      </c>
      <c r="J48" s="622">
        <v>8254908</v>
      </c>
      <c r="K48" s="622">
        <v>39536</v>
      </c>
      <c r="L48" s="622">
        <v>19536</v>
      </c>
      <c r="M48" s="622">
        <v>2796920</v>
      </c>
      <c r="N48" s="622">
        <v>165097</v>
      </c>
      <c r="O48" s="622">
        <v>218714</v>
      </c>
      <c r="P48" s="623">
        <v>19.521899999999999</v>
      </c>
      <c r="Q48" s="623">
        <v>15.0014</v>
      </c>
      <c r="R48" s="626">
        <v>4.5204999999999993</v>
      </c>
      <c r="S48" s="622">
        <f t="shared" ref="S48:BA48" si="82">SUM(S42:S47)</f>
        <v>0</v>
      </c>
      <c r="T48" s="624">
        <f t="shared" si="82"/>
        <v>0</v>
      </c>
      <c r="U48" s="624">
        <f t="shared" si="82"/>
        <v>4190</v>
      </c>
      <c r="V48" s="624">
        <f t="shared" si="82"/>
        <v>0</v>
      </c>
      <c r="W48" s="624">
        <f t="shared" si="82"/>
        <v>4190</v>
      </c>
      <c r="X48" s="624">
        <f t="shared" si="82"/>
        <v>0</v>
      </c>
      <c r="Y48" s="624">
        <f t="shared" si="82"/>
        <v>0</v>
      </c>
      <c r="Z48" s="624">
        <f t="shared" si="82"/>
        <v>0</v>
      </c>
      <c r="AA48" s="624">
        <f t="shared" si="82"/>
        <v>4190</v>
      </c>
      <c r="AB48" s="624">
        <f t="shared" si="82"/>
        <v>1416</v>
      </c>
      <c r="AC48" s="624">
        <f t="shared" si="82"/>
        <v>84</v>
      </c>
      <c r="AD48" s="624">
        <f t="shared" si="82"/>
        <v>0</v>
      </c>
      <c r="AE48" s="624">
        <f t="shared" si="82"/>
        <v>0</v>
      </c>
      <c r="AF48" s="624">
        <f t="shared" si="82"/>
        <v>0</v>
      </c>
      <c r="AG48" s="624">
        <f t="shared" si="82"/>
        <v>5690</v>
      </c>
      <c r="AH48" s="625">
        <f t="shared" si="82"/>
        <v>0</v>
      </c>
      <c r="AI48" s="625">
        <f t="shared" si="82"/>
        <v>0</v>
      </c>
      <c r="AJ48" s="625">
        <f t="shared" si="82"/>
        <v>0</v>
      </c>
      <c r="AK48" s="625">
        <f t="shared" ref="AK48:AL48" si="83">SUM(AK42:AK47)</f>
        <v>0</v>
      </c>
      <c r="AL48" s="625">
        <f t="shared" si="83"/>
        <v>0.01</v>
      </c>
      <c r="AM48" s="625">
        <f t="shared" si="82"/>
        <v>0</v>
      </c>
      <c r="AN48" s="625">
        <f t="shared" si="82"/>
        <v>0</v>
      </c>
      <c r="AO48" s="625">
        <f t="shared" si="82"/>
        <v>0</v>
      </c>
      <c r="AP48" s="625">
        <f t="shared" si="82"/>
        <v>0.01</v>
      </c>
      <c r="AQ48" s="626">
        <f t="shared" si="82"/>
        <v>0.01</v>
      </c>
      <c r="AR48" s="622">
        <f t="shared" si="82"/>
        <v>11480865</v>
      </c>
      <c r="AS48" s="624">
        <f t="shared" si="82"/>
        <v>8259098</v>
      </c>
      <c r="AT48" s="624">
        <f t="shared" si="82"/>
        <v>39536</v>
      </c>
      <c r="AU48" s="624">
        <f t="shared" si="82"/>
        <v>19536</v>
      </c>
      <c r="AV48" s="624">
        <f t="shared" si="82"/>
        <v>2798336</v>
      </c>
      <c r="AW48" s="624">
        <f t="shared" si="82"/>
        <v>165181</v>
      </c>
      <c r="AX48" s="624">
        <f t="shared" si="82"/>
        <v>218714</v>
      </c>
      <c r="AY48" s="625">
        <f t="shared" si="82"/>
        <v>19.5319</v>
      </c>
      <c r="AZ48" s="625">
        <f t="shared" si="82"/>
        <v>15.0014</v>
      </c>
      <c r="BA48" s="626">
        <f t="shared" si="82"/>
        <v>4.5304999999999991</v>
      </c>
    </row>
    <row r="49" spans="1:53" s="212" customFormat="1" ht="14.1" customHeight="1" x14ac:dyDescent="0.2">
      <c r="A49" s="627">
        <v>7</v>
      </c>
      <c r="B49" s="217">
        <v>2320</v>
      </c>
      <c r="C49" s="628">
        <v>650034180</v>
      </c>
      <c r="D49" s="210">
        <v>72755369</v>
      </c>
      <c r="E49" s="210" t="s">
        <v>290</v>
      </c>
      <c r="F49" s="211">
        <v>3111</v>
      </c>
      <c r="G49" s="210" t="s">
        <v>85</v>
      </c>
      <c r="H49" s="629" t="s">
        <v>86</v>
      </c>
      <c r="I49" s="501">
        <v>2840506</v>
      </c>
      <c r="J49" s="417">
        <v>2039627</v>
      </c>
      <c r="K49" s="417">
        <v>31385</v>
      </c>
      <c r="L49" s="417">
        <v>0</v>
      </c>
      <c r="M49" s="502">
        <v>700002</v>
      </c>
      <c r="N49" s="502">
        <v>40792</v>
      </c>
      <c r="O49" s="630">
        <v>28700</v>
      </c>
      <c r="P49" s="418">
        <v>4.7518000000000002</v>
      </c>
      <c r="Q49" s="422">
        <v>4</v>
      </c>
      <c r="R49" s="692">
        <v>0.75179999999999991</v>
      </c>
      <c r="S49" s="505">
        <v>0</v>
      </c>
      <c r="T49" s="492">
        <v>0</v>
      </c>
      <c r="U49" s="492">
        <v>0</v>
      </c>
      <c r="V49" s="492">
        <v>0</v>
      </c>
      <c r="W49" s="492">
        <f t="shared" ref="W49:W54" si="84">SUM(S49:V49)</f>
        <v>0</v>
      </c>
      <c r="X49" s="492">
        <v>0</v>
      </c>
      <c r="Y49" s="492">
        <v>0</v>
      </c>
      <c r="Z49" s="492">
        <f t="shared" ref="Z49:Z54" si="85">SUM(X49:Y49)</f>
        <v>0</v>
      </c>
      <c r="AA49" s="492">
        <f t="shared" ref="AA49:AA54" si="86">W49+Z49</f>
        <v>0</v>
      </c>
      <c r="AB49" s="179">
        <f t="shared" ref="AB49:AB54" si="87">ROUND((W49+X49)*33.8%,0)</f>
        <v>0</v>
      </c>
      <c r="AC49" s="179">
        <f t="shared" ref="AC49:AC54" si="88">ROUND(W49*2%,0)</f>
        <v>0</v>
      </c>
      <c r="AD49" s="492">
        <v>0</v>
      </c>
      <c r="AE49" s="492">
        <v>0</v>
      </c>
      <c r="AF49" s="492">
        <f t="shared" ref="AF49:AF54" si="89">SUM(AD49:AE49)</f>
        <v>0</v>
      </c>
      <c r="AG49" s="492">
        <f t="shared" ref="AG49:AG54" si="90">AA49+AB49+AC49+AF49</f>
        <v>0</v>
      </c>
      <c r="AH49" s="507">
        <v>0</v>
      </c>
      <c r="AI49" s="507">
        <v>0</v>
      </c>
      <c r="AJ49" s="507">
        <v>0</v>
      </c>
      <c r="AK49" s="507">
        <v>0</v>
      </c>
      <c r="AL49" s="507">
        <v>0</v>
      </c>
      <c r="AM49" s="507">
        <v>0</v>
      </c>
      <c r="AN49" s="507">
        <v>0</v>
      </c>
      <c r="AO49" s="507">
        <f t="shared" ref="AO49:AO54" si="91">AH49+AJ49+AK49+AM49</f>
        <v>0</v>
      </c>
      <c r="AP49" s="507">
        <f t="shared" ref="AP49:AP54" si="92">AI49+AL49+AN49</f>
        <v>0</v>
      </c>
      <c r="AQ49" s="508">
        <f t="shared" ref="AQ49:AQ54" si="93">SUM(AO49:AP49)</f>
        <v>0</v>
      </c>
      <c r="AR49" s="505">
        <f t="shared" ref="AR49:AR54" si="94">I49+AG49</f>
        <v>2840506</v>
      </c>
      <c r="AS49" s="492">
        <f t="shared" ref="AS49:AS54" si="95">J49+W49</f>
        <v>2039627</v>
      </c>
      <c r="AT49" s="486">
        <f t="shared" ref="AT49:AT54" si="96">K49+Z49</f>
        <v>31385</v>
      </c>
      <c r="AU49" s="486">
        <f t="shared" ref="AU49:AU54" si="97">L49</f>
        <v>0</v>
      </c>
      <c r="AV49" s="492">
        <f t="shared" ref="AV49:AW54" si="98">M49+AB49</f>
        <v>700002</v>
      </c>
      <c r="AW49" s="492">
        <f t="shared" si="98"/>
        <v>40792</v>
      </c>
      <c r="AX49" s="492">
        <f t="shared" ref="AX49:AX54" si="99">O49+AF49</f>
        <v>28700</v>
      </c>
      <c r="AY49" s="507">
        <f t="shared" ref="AY49:AY54" si="100">P49+AQ49</f>
        <v>4.7518000000000002</v>
      </c>
      <c r="AZ49" s="507">
        <f t="shared" ref="AZ49:BA54" si="101">Q49+AO49</f>
        <v>4</v>
      </c>
      <c r="BA49" s="508">
        <f t="shared" si="101"/>
        <v>0.75179999999999991</v>
      </c>
    </row>
    <row r="50" spans="1:53" s="212" customFormat="1" ht="14.1" customHeight="1" x14ac:dyDescent="0.2">
      <c r="A50" s="627">
        <v>7</v>
      </c>
      <c r="B50" s="219">
        <v>2320</v>
      </c>
      <c r="C50" s="628">
        <v>650034180</v>
      </c>
      <c r="D50" s="210">
        <v>72755369</v>
      </c>
      <c r="E50" s="219" t="s">
        <v>290</v>
      </c>
      <c r="F50" s="220">
        <v>3117</v>
      </c>
      <c r="G50" s="219" t="s">
        <v>148</v>
      </c>
      <c r="H50" s="629" t="s">
        <v>86</v>
      </c>
      <c r="I50" s="501">
        <v>5145443</v>
      </c>
      <c r="J50" s="330">
        <v>3516145</v>
      </c>
      <c r="K50" s="330">
        <v>111110</v>
      </c>
      <c r="L50" s="330">
        <v>8732</v>
      </c>
      <c r="M50" s="502">
        <v>1195554</v>
      </c>
      <c r="N50" s="502">
        <v>70323</v>
      </c>
      <c r="O50" s="330">
        <v>252311</v>
      </c>
      <c r="P50" s="418">
        <v>7.0489000000000006</v>
      </c>
      <c r="Q50" s="331">
        <v>4.5574000000000003</v>
      </c>
      <c r="R50" s="332">
        <v>2.4914999999999998</v>
      </c>
      <c r="S50" s="505">
        <v>0</v>
      </c>
      <c r="T50" s="492">
        <v>0</v>
      </c>
      <c r="U50" s="492">
        <v>0</v>
      </c>
      <c r="V50" s="492">
        <v>0</v>
      </c>
      <c r="W50" s="492">
        <f t="shared" si="84"/>
        <v>0</v>
      </c>
      <c r="X50" s="492">
        <v>0</v>
      </c>
      <c r="Y50" s="492">
        <v>0</v>
      </c>
      <c r="Z50" s="492">
        <f t="shared" si="85"/>
        <v>0</v>
      </c>
      <c r="AA50" s="492">
        <f t="shared" si="86"/>
        <v>0</v>
      </c>
      <c r="AB50" s="179">
        <f t="shared" si="87"/>
        <v>0</v>
      </c>
      <c r="AC50" s="179">
        <f t="shared" si="88"/>
        <v>0</v>
      </c>
      <c r="AD50" s="492">
        <v>0</v>
      </c>
      <c r="AE50" s="492">
        <v>0</v>
      </c>
      <c r="AF50" s="492">
        <f t="shared" si="89"/>
        <v>0</v>
      </c>
      <c r="AG50" s="492">
        <f t="shared" si="90"/>
        <v>0</v>
      </c>
      <c r="AH50" s="507">
        <v>0</v>
      </c>
      <c r="AI50" s="507">
        <v>0</v>
      </c>
      <c r="AJ50" s="507">
        <v>0</v>
      </c>
      <c r="AK50" s="507">
        <v>0</v>
      </c>
      <c r="AL50" s="507">
        <v>0</v>
      </c>
      <c r="AM50" s="507">
        <v>0</v>
      </c>
      <c r="AN50" s="507">
        <v>0</v>
      </c>
      <c r="AO50" s="507">
        <f t="shared" si="91"/>
        <v>0</v>
      </c>
      <c r="AP50" s="507">
        <f t="shared" si="92"/>
        <v>0</v>
      </c>
      <c r="AQ50" s="508">
        <f t="shared" si="93"/>
        <v>0</v>
      </c>
      <c r="AR50" s="505">
        <f t="shared" si="94"/>
        <v>5145443</v>
      </c>
      <c r="AS50" s="492">
        <f t="shared" si="95"/>
        <v>3516145</v>
      </c>
      <c r="AT50" s="486">
        <f t="shared" si="96"/>
        <v>111110</v>
      </c>
      <c r="AU50" s="486">
        <f t="shared" si="97"/>
        <v>8732</v>
      </c>
      <c r="AV50" s="492">
        <f t="shared" si="98"/>
        <v>1195554</v>
      </c>
      <c r="AW50" s="492">
        <f t="shared" si="98"/>
        <v>70323</v>
      </c>
      <c r="AX50" s="492">
        <f t="shared" si="99"/>
        <v>252311</v>
      </c>
      <c r="AY50" s="507">
        <f t="shared" si="100"/>
        <v>7.0489000000000006</v>
      </c>
      <c r="AZ50" s="507">
        <f t="shared" si="101"/>
        <v>4.5574000000000003</v>
      </c>
      <c r="BA50" s="508">
        <f t="shared" si="101"/>
        <v>2.4914999999999998</v>
      </c>
    </row>
    <row r="51" spans="1:53" s="212" customFormat="1" ht="14.1" customHeight="1" x14ac:dyDescent="0.2">
      <c r="A51" s="627">
        <v>7</v>
      </c>
      <c r="B51" s="217">
        <v>2320</v>
      </c>
      <c r="C51" s="628">
        <v>650034180</v>
      </c>
      <c r="D51" s="210">
        <v>72755369</v>
      </c>
      <c r="E51" s="217" t="s">
        <v>290</v>
      </c>
      <c r="F51" s="211">
        <v>3117</v>
      </c>
      <c r="G51" s="210" t="s">
        <v>91</v>
      </c>
      <c r="H51" s="629" t="s">
        <v>82</v>
      </c>
      <c r="I51" s="501">
        <v>661044</v>
      </c>
      <c r="J51" s="630">
        <v>486777</v>
      </c>
      <c r="K51" s="630">
        <v>0</v>
      </c>
      <c r="L51" s="630">
        <v>0</v>
      </c>
      <c r="M51" s="502">
        <v>164531</v>
      </c>
      <c r="N51" s="502">
        <v>9736</v>
      </c>
      <c r="O51" s="630">
        <v>0</v>
      </c>
      <c r="P51" s="418">
        <v>1.6300000000000001</v>
      </c>
      <c r="Q51" s="503">
        <v>1.6300000000000001</v>
      </c>
      <c r="R51" s="693">
        <v>0</v>
      </c>
      <c r="S51" s="505">
        <v>0</v>
      </c>
      <c r="T51" s="492">
        <v>0</v>
      </c>
      <c r="U51" s="492">
        <v>0</v>
      </c>
      <c r="V51" s="492">
        <v>0</v>
      </c>
      <c r="W51" s="492">
        <f t="shared" si="84"/>
        <v>0</v>
      </c>
      <c r="X51" s="492">
        <v>0</v>
      </c>
      <c r="Y51" s="492">
        <v>0</v>
      </c>
      <c r="Z51" s="492">
        <f t="shared" si="85"/>
        <v>0</v>
      </c>
      <c r="AA51" s="492">
        <f t="shared" si="86"/>
        <v>0</v>
      </c>
      <c r="AB51" s="179">
        <f t="shared" si="87"/>
        <v>0</v>
      </c>
      <c r="AC51" s="179">
        <f t="shared" si="88"/>
        <v>0</v>
      </c>
      <c r="AD51" s="492">
        <v>0</v>
      </c>
      <c r="AE51" s="492">
        <v>0</v>
      </c>
      <c r="AF51" s="492">
        <f t="shared" si="89"/>
        <v>0</v>
      </c>
      <c r="AG51" s="492">
        <f t="shared" si="90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si="91"/>
        <v>0</v>
      </c>
      <c r="AP51" s="507">
        <f t="shared" si="92"/>
        <v>0</v>
      </c>
      <c r="AQ51" s="508">
        <f t="shared" si="93"/>
        <v>0</v>
      </c>
      <c r="AR51" s="505">
        <f t="shared" si="94"/>
        <v>661044</v>
      </c>
      <c r="AS51" s="492">
        <f t="shared" si="95"/>
        <v>486777</v>
      </c>
      <c r="AT51" s="486">
        <f t="shared" si="96"/>
        <v>0</v>
      </c>
      <c r="AU51" s="486">
        <f t="shared" si="97"/>
        <v>0</v>
      </c>
      <c r="AV51" s="492">
        <f t="shared" si="98"/>
        <v>164531</v>
      </c>
      <c r="AW51" s="492">
        <f t="shared" si="98"/>
        <v>9736</v>
      </c>
      <c r="AX51" s="492">
        <f t="shared" si="99"/>
        <v>0</v>
      </c>
      <c r="AY51" s="507">
        <f t="shared" si="100"/>
        <v>1.6300000000000001</v>
      </c>
      <c r="AZ51" s="507">
        <f t="shared" si="101"/>
        <v>1.6300000000000001</v>
      </c>
      <c r="BA51" s="508">
        <f t="shared" si="101"/>
        <v>0</v>
      </c>
    </row>
    <row r="52" spans="1:53" s="212" customFormat="1" ht="14.1" customHeight="1" x14ac:dyDescent="0.2">
      <c r="A52" s="627">
        <v>7</v>
      </c>
      <c r="B52" s="210">
        <v>2320</v>
      </c>
      <c r="C52" s="628">
        <v>650034180</v>
      </c>
      <c r="D52" s="210">
        <v>72755369</v>
      </c>
      <c r="E52" s="210" t="s">
        <v>290</v>
      </c>
      <c r="F52" s="211">
        <v>3141</v>
      </c>
      <c r="G52" s="210" t="s">
        <v>88</v>
      </c>
      <c r="H52" s="629" t="s">
        <v>82</v>
      </c>
      <c r="I52" s="501">
        <v>1070877</v>
      </c>
      <c r="J52" s="630">
        <v>784512</v>
      </c>
      <c r="K52" s="630">
        <v>0</v>
      </c>
      <c r="L52" s="630">
        <v>0</v>
      </c>
      <c r="M52" s="502">
        <v>265165</v>
      </c>
      <c r="N52" s="502">
        <v>15690</v>
      </c>
      <c r="O52" s="630">
        <v>5510</v>
      </c>
      <c r="P52" s="418">
        <v>2.66</v>
      </c>
      <c r="Q52" s="503">
        <v>0</v>
      </c>
      <c r="R52" s="693">
        <v>2.66</v>
      </c>
      <c r="S52" s="505">
        <v>0</v>
      </c>
      <c r="T52" s="492">
        <v>0</v>
      </c>
      <c r="U52" s="492">
        <v>-13781</v>
      </c>
      <c r="V52" s="492">
        <v>0</v>
      </c>
      <c r="W52" s="492">
        <f t="shared" si="84"/>
        <v>-13781</v>
      </c>
      <c r="X52" s="492">
        <v>0</v>
      </c>
      <c r="Y52" s="492">
        <v>0</v>
      </c>
      <c r="Z52" s="492">
        <f t="shared" si="85"/>
        <v>0</v>
      </c>
      <c r="AA52" s="492">
        <f t="shared" si="86"/>
        <v>-13781</v>
      </c>
      <c r="AB52" s="179">
        <f t="shared" si="87"/>
        <v>-4658</v>
      </c>
      <c r="AC52" s="179">
        <f t="shared" si="88"/>
        <v>-276</v>
      </c>
      <c r="AD52" s="492">
        <v>0</v>
      </c>
      <c r="AE52" s="492">
        <v>0</v>
      </c>
      <c r="AF52" s="492">
        <f t="shared" si="89"/>
        <v>0</v>
      </c>
      <c r="AG52" s="492">
        <f t="shared" si="90"/>
        <v>-18715</v>
      </c>
      <c r="AH52" s="507">
        <v>0</v>
      </c>
      <c r="AI52" s="507">
        <v>0</v>
      </c>
      <c r="AJ52" s="507">
        <v>0</v>
      </c>
      <c r="AK52" s="507">
        <v>0</v>
      </c>
      <c r="AL52" s="507">
        <v>-0.05</v>
      </c>
      <c r="AM52" s="507">
        <v>0</v>
      </c>
      <c r="AN52" s="507">
        <v>0</v>
      </c>
      <c r="AO52" s="507">
        <f t="shared" si="91"/>
        <v>0</v>
      </c>
      <c r="AP52" s="507">
        <f t="shared" si="92"/>
        <v>-0.05</v>
      </c>
      <c r="AQ52" s="508">
        <f t="shared" si="93"/>
        <v>-0.05</v>
      </c>
      <c r="AR52" s="505">
        <f t="shared" si="94"/>
        <v>1052162</v>
      </c>
      <c r="AS52" s="492">
        <f t="shared" si="95"/>
        <v>770731</v>
      </c>
      <c r="AT52" s="486">
        <f t="shared" si="96"/>
        <v>0</v>
      </c>
      <c r="AU52" s="486">
        <f t="shared" si="97"/>
        <v>0</v>
      </c>
      <c r="AV52" s="492">
        <f t="shared" si="98"/>
        <v>260507</v>
      </c>
      <c r="AW52" s="492">
        <f t="shared" si="98"/>
        <v>15414</v>
      </c>
      <c r="AX52" s="492">
        <f t="shared" si="99"/>
        <v>5510</v>
      </c>
      <c r="AY52" s="507">
        <f t="shared" si="100"/>
        <v>2.6100000000000003</v>
      </c>
      <c r="AZ52" s="507">
        <f t="shared" si="101"/>
        <v>0</v>
      </c>
      <c r="BA52" s="508">
        <f t="shared" si="101"/>
        <v>2.6100000000000003</v>
      </c>
    </row>
    <row r="53" spans="1:53" s="212" customFormat="1" ht="14.1" customHeight="1" x14ac:dyDescent="0.2">
      <c r="A53" s="627">
        <v>7</v>
      </c>
      <c r="B53" s="217">
        <v>2320</v>
      </c>
      <c r="C53" s="628">
        <v>650034180</v>
      </c>
      <c r="D53" s="210">
        <v>72755369</v>
      </c>
      <c r="E53" s="217" t="s">
        <v>290</v>
      </c>
      <c r="F53" s="211">
        <v>3143</v>
      </c>
      <c r="G53" s="210" t="s">
        <v>149</v>
      </c>
      <c r="H53" s="218" t="s">
        <v>86</v>
      </c>
      <c r="I53" s="501">
        <v>1024012</v>
      </c>
      <c r="J53" s="417">
        <v>754059</v>
      </c>
      <c r="K53" s="417">
        <v>0</v>
      </c>
      <c r="L53" s="417">
        <v>0</v>
      </c>
      <c r="M53" s="502">
        <v>254872</v>
      </c>
      <c r="N53" s="502">
        <v>15081</v>
      </c>
      <c r="O53" s="630">
        <v>0</v>
      </c>
      <c r="P53" s="418">
        <v>1.6495</v>
      </c>
      <c r="Q53" s="422">
        <v>1.6495</v>
      </c>
      <c r="R53" s="693">
        <v>0</v>
      </c>
      <c r="S53" s="505">
        <v>0</v>
      </c>
      <c r="T53" s="492">
        <v>0</v>
      </c>
      <c r="U53" s="492">
        <v>0</v>
      </c>
      <c r="V53" s="492">
        <v>0</v>
      </c>
      <c r="W53" s="492">
        <f t="shared" si="84"/>
        <v>0</v>
      </c>
      <c r="X53" s="492">
        <v>0</v>
      </c>
      <c r="Y53" s="492">
        <v>0</v>
      </c>
      <c r="Z53" s="492">
        <f t="shared" si="85"/>
        <v>0</v>
      </c>
      <c r="AA53" s="492">
        <f t="shared" si="86"/>
        <v>0</v>
      </c>
      <c r="AB53" s="179">
        <f t="shared" si="87"/>
        <v>0</v>
      </c>
      <c r="AC53" s="179">
        <f t="shared" si="88"/>
        <v>0</v>
      </c>
      <c r="AD53" s="492">
        <v>0</v>
      </c>
      <c r="AE53" s="492">
        <v>0</v>
      </c>
      <c r="AF53" s="492">
        <f t="shared" si="89"/>
        <v>0</v>
      </c>
      <c r="AG53" s="492">
        <f t="shared" si="90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 t="shared" si="91"/>
        <v>0</v>
      </c>
      <c r="AP53" s="507">
        <f t="shared" si="92"/>
        <v>0</v>
      </c>
      <c r="AQ53" s="508">
        <f t="shared" si="93"/>
        <v>0</v>
      </c>
      <c r="AR53" s="505">
        <f t="shared" si="94"/>
        <v>1024012</v>
      </c>
      <c r="AS53" s="492">
        <f t="shared" si="95"/>
        <v>754059</v>
      </c>
      <c r="AT53" s="486">
        <f t="shared" si="96"/>
        <v>0</v>
      </c>
      <c r="AU53" s="486">
        <f t="shared" si="97"/>
        <v>0</v>
      </c>
      <c r="AV53" s="492">
        <f t="shared" si="98"/>
        <v>254872</v>
      </c>
      <c r="AW53" s="492">
        <f t="shared" si="98"/>
        <v>15081</v>
      </c>
      <c r="AX53" s="492">
        <f t="shared" si="99"/>
        <v>0</v>
      </c>
      <c r="AY53" s="507">
        <f t="shared" si="100"/>
        <v>1.6495</v>
      </c>
      <c r="AZ53" s="507">
        <f t="shared" si="101"/>
        <v>1.6495</v>
      </c>
      <c r="BA53" s="508">
        <f t="shared" si="101"/>
        <v>0</v>
      </c>
    </row>
    <row r="54" spans="1:53" s="212" customFormat="1" ht="14.1" customHeight="1" x14ac:dyDescent="0.2">
      <c r="A54" s="627">
        <v>7</v>
      </c>
      <c r="B54" s="217">
        <v>2320</v>
      </c>
      <c r="C54" s="628">
        <v>650034180</v>
      </c>
      <c r="D54" s="210">
        <v>72755369</v>
      </c>
      <c r="E54" s="217" t="s">
        <v>290</v>
      </c>
      <c r="F54" s="211">
        <v>3143</v>
      </c>
      <c r="G54" s="210" t="s">
        <v>150</v>
      </c>
      <c r="H54" s="218" t="s">
        <v>82</v>
      </c>
      <c r="I54" s="501">
        <v>34408</v>
      </c>
      <c r="J54" s="630">
        <v>24255</v>
      </c>
      <c r="K54" s="630">
        <v>0</v>
      </c>
      <c r="L54" s="630">
        <v>0</v>
      </c>
      <c r="M54" s="502">
        <v>8198</v>
      </c>
      <c r="N54" s="502">
        <v>485</v>
      </c>
      <c r="O54" s="630">
        <v>1470</v>
      </c>
      <c r="P54" s="418">
        <v>0.1</v>
      </c>
      <c r="Q54" s="503">
        <v>0</v>
      </c>
      <c r="R54" s="693">
        <v>0.1</v>
      </c>
      <c r="S54" s="505">
        <v>0</v>
      </c>
      <c r="T54" s="492">
        <v>0</v>
      </c>
      <c r="U54" s="492">
        <v>0</v>
      </c>
      <c r="V54" s="492">
        <v>0</v>
      </c>
      <c r="W54" s="492">
        <f t="shared" si="84"/>
        <v>0</v>
      </c>
      <c r="X54" s="492">
        <v>0</v>
      </c>
      <c r="Y54" s="492">
        <v>0</v>
      </c>
      <c r="Z54" s="492">
        <f t="shared" si="85"/>
        <v>0</v>
      </c>
      <c r="AA54" s="492">
        <f t="shared" si="86"/>
        <v>0</v>
      </c>
      <c r="AB54" s="179">
        <f t="shared" si="87"/>
        <v>0</v>
      </c>
      <c r="AC54" s="179">
        <f t="shared" si="88"/>
        <v>0</v>
      </c>
      <c r="AD54" s="492">
        <v>0</v>
      </c>
      <c r="AE54" s="492">
        <v>0</v>
      </c>
      <c r="AF54" s="492">
        <f t="shared" si="89"/>
        <v>0</v>
      </c>
      <c r="AG54" s="492">
        <f t="shared" si="90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 t="shared" si="91"/>
        <v>0</v>
      </c>
      <c r="AP54" s="507">
        <f t="shared" si="92"/>
        <v>0</v>
      </c>
      <c r="AQ54" s="508">
        <f t="shared" si="93"/>
        <v>0</v>
      </c>
      <c r="AR54" s="505">
        <f t="shared" si="94"/>
        <v>34408</v>
      </c>
      <c r="AS54" s="492">
        <f t="shared" si="95"/>
        <v>24255</v>
      </c>
      <c r="AT54" s="486">
        <f t="shared" si="96"/>
        <v>0</v>
      </c>
      <c r="AU54" s="486">
        <f t="shared" si="97"/>
        <v>0</v>
      </c>
      <c r="AV54" s="492">
        <f t="shared" si="98"/>
        <v>8198</v>
      </c>
      <c r="AW54" s="492">
        <f t="shared" si="98"/>
        <v>485</v>
      </c>
      <c r="AX54" s="492">
        <f t="shared" si="99"/>
        <v>1470</v>
      </c>
      <c r="AY54" s="507">
        <f t="shared" si="100"/>
        <v>0.1</v>
      </c>
      <c r="AZ54" s="507">
        <f t="shared" si="101"/>
        <v>0</v>
      </c>
      <c r="BA54" s="508">
        <f t="shared" si="101"/>
        <v>0.1</v>
      </c>
    </row>
    <row r="55" spans="1:53" s="212" customFormat="1" ht="14.1" customHeight="1" x14ac:dyDescent="0.2">
      <c r="A55" s="237">
        <v>7</v>
      </c>
      <c r="B55" s="213">
        <v>2320</v>
      </c>
      <c r="C55" s="620">
        <v>650034180</v>
      </c>
      <c r="D55" s="213">
        <v>72755369</v>
      </c>
      <c r="E55" s="213" t="s">
        <v>291</v>
      </c>
      <c r="F55" s="221"/>
      <c r="G55" s="215"/>
      <c r="H55" s="216"/>
      <c r="I55" s="621">
        <v>10776290</v>
      </c>
      <c r="J55" s="622">
        <v>7605375</v>
      </c>
      <c r="K55" s="622">
        <v>142495</v>
      </c>
      <c r="L55" s="622">
        <v>8732</v>
      </c>
      <c r="M55" s="622">
        <v>2588322</v>
      </c>
      <c r="N55" s="622">
        <v>152107</v>
      </c>
      <c r="O55" s="622">
        <v>287991</v>
      </c>
      <c r="P55" s="623">
        <v>17.840200000000003</v>
      </c>
      <c r="Q55" s="623">
        <v>11.836900000000002</v>
      </c>
      <c r="R55" s="626">
        <v>6.0032999999999994</v>
      </c>
      <c r="S55" s="622">
        <f t="shared" ref="S55:BA55" si="102">SUM(S49:S54)</f>
        <v>0</v>
      </c>
      <c r="T55" s="624">
        <f t="shared" si="102"/>
        <v>0</v>
      </c>
      <c r="U55" s="624">
        <f t="shared" si="102"/>
        <v>-13781</v>
      </c>
      <c r="V55" s="624">
        <f t="shared" si="102"/>
        <v>0</v>
      </c>
      <c r="W55" s="624">
        <f t="shared" si="102"/>
        <v>-13781</v>
      </c>
      <c r="X55" s="624">
        <f t="shared" si="102"/>
        <v>0</v>
      </c>
      <c r="Y55" s="624">
        <f t="shared" si="102"/>
        <v>0</v>
      </c>
      <c r="Z55" s="624">
        <f t="shared" si="102"/>
        <v>0</v>
      </c>
      <c r="AA55" s="624">
        <f t="shared" si="102"/>
        <v>-13781</v>
      </c>
      <c r="AB55" s="624">
        <f t="shared" si="102"/>
        <v>-4658</v>
      </c>
      <c r="AC55" s="624">
        <f t="shared" si="102"/>
        <v>-276</v>
      </c>
      <c r="AD55" s="624">
        <f t="shared" si="102"/>
        <v>0</v>
      </c>
      <c r="AE55" s="624">
        <f t="shared" si="102"/>
        <v>0</v>
      </c>
      <c r="AF55" s="624">
        <f t="shared" si="102"/>
        <v>0</v>
      </c>
      <c r="AG55" s="624">
        <f t="shared" si="102"/>
        <v>-18715</v>
      </c>
      <c r="AH55" s="625">
        <f t="shared" si="102"/>
        <v>0</v>
      </c>
      <c r="AI55" s="625">
        <f t="shared" si="102"/>
        <v>0</v>
      </c>
      <c r="AJ55" s="625">
        <f t="shared" si="102"/>
        <v>0</v>
      </c>
      <c r="AK55" s="625">
        <f t="shared" si="102"/>
        <v>0</v>
      </c>
      <c r="AL55" s="625">
        <f t="shared" si="102"/>
        <v>-0.05</v>
      </c>
      <c r="AM55" s="625">
        <f t="shared" si="102"/>
        <v>0</v>
      </c>
      <c r="AN55" s="625">
        <f t="shared" si="102"/>
        <v>0</v>
      </c>
      <c r="AO55" s="625">
        <f t="shared" si="102"/>
        <v>0</v>
      </c>
      <c r="AP55" s="625">
        <f t="shared" si="102"/>
        <v>-0.05</v>
      </c>
      <c r="AQ55" s="626">
        <f t="shared" si="102"/>
        <v>-0.05</v>
      </c>
      <c r="AR55" s="622">
        <f t="shared" si="102"/>
        <v>10757575</v>
      </c>
      <c r="AS55" s="624">
        <f t="shared" si="102"/>
        <v>7591594</v>
      </c>
      <c r="AT55" s="624">
        <f t="shared" si="102"/>
        <v>142495</v>
      </c>
      <c r="AU55" s="624">
        <f t="shared" si="102"/>
        <v>8732</v>
      </c>
      <c r="AV55" s="624">
        <f t="shared" si="102"/>
        <v>2583664</v>
      </c>
      <c r="AW55" s="624">
        <f t="shared" si="102"/>
        <v>151831</v>
      </c>
      <c r="AX55" s="624">
        <f t="shared" si="102"/>
        <v>287991</v>
      </c>
      <c r="AY55" s="625">
        <f t="shared" si="102"/>
        <v>17.790200000000002</v>
      </c>
      <c r="AZ55" s="625">
        <f t="shared" si="102"/>
        <v>11.836900000000002</v>
      </c>
      <c r="BA55" s="626">
        <f t="shared" si="102"/>
        <v>5.9532999999999996</v>
      </c>
    </row>
    <row r="56" spans="1:53" s="212" customFormat="1" ht="14.1" customHeight="1" x14ac:dyDescent="0.2">
      <c r="A56" s="627">
        <v>8</v>
      </c>
      <c r="B56" s="217">
        <v>2455</v>
      </c>
      <c r="C56" s="628">
        <v>600080145</v>
      </c>
      <c r="D56" s="210">
        <v>72741601</v>
      </c>
      <c r="E56" s="210" t="s">
        <v>292</v>
      </c>
      <c r="F56" s="211">
        <v>3111</v>
      </c>
      <c r="G56" s="210" t="s">
        <v>85</v>
      </c>
      <c r="H56" s="629" t="s">
        <v>86</v>
      </c>
      <c r="I56" s="501">
        <v>1518963</v>
      </c>
      <c r="J56" s="417">
        <v>1107705</v>
      </c>
      <c r="K56" s="417">
        <v>0</v>
      </c>
      <c r="L56" s="417">
        <v>0</v>
      </c>
      <c r="M56" s="502">
        <v>374404</v>
      </c>
      <c r="N56" s="502">
        <v>22154</v>
      </c>
      <c r="O56" s="630">
        <v>14700</v>
      </c>
      <c r="P56" s="418">
        <v>2.5108999999999999</v>
      </c>
      <c r="Q56" s="422">
        <v>2</v>
      </c>
      <c r="R56" s="692">
        <v>0.51090000000000002</v>
      </c>
      <c r="S56" s="505">
        <v>0</v>
      </c>
      <c r="T56" s="492">
        <v>0</v>
      </c>
      <c r="U56" s="492">
        <v>0</v>
      </c>
      <c r="V56" s="492">
        <v>0</v>
      </c>
      <c r="W56" s="492">
        <f t="shared" ref="W56:W61" si="103">SUM(S56:V56)</f>
        <v>0</v>
      </c>
      <c r="X56" s="492">
        <v>0</v>
      </c>
      <c r="Y56" s="492">
        <v>0</v>
      </c>
      <c r="Z56" s="492">
        <f t="shared" ref="Z56:Z61" si="104">SUM(X56:Y56)</f>
        <v>0</v>
      </c>
      <c r="AA56" s="492">
        <f t="shared" ref="AA56:AA61" si="105">W56+Z56</f>
        <v>0</v>
      </c>
      <c r="AB56" s="179">
        <f t="shared" ref="AB56:AB61" si="106">ROUND((W56+X56)*33.8%,0)</f>
        <v>0</v>
      </c>
      <c r="AC56" s="179">
        <f t="shared" ref="AC56:AC61" si="107">ROUND(W56*2%,0)</f>
        <v>0</v>
      </c>
      <c r="AD56" s="492">
        <v>0</v>
      </c>
      <c r="AE56" s="492">
        <v>0</v>
      </c>
      <c r="AF56" s="492">
        <f t="shared" ref="AF56:AF61" si="108">SUM(AD56:AE56)</f>
        <v>0</v>
      </c>
      <c r="AG56" s="492">
        <f t="shared" ref="AG56:AG61" si="109">AA56+AB56+AC56+AF56</f>
        <v>0</v>
      </c>
      <c r="AH56" s="507">
        <v>0</v>
      </c>
      <c r="AI56" s="507">
        <v>0</v>
      </c>
      <c r="AJ56" s="507">
        <v>0</v>
      </c>
      <c r="AK56" s="507">
        <v>0</v>
      </c>
      <c r="AL56" s="507">
        <v>0</v>
      </c>
      <c r="AM56" s="507">
        <v>0</v>
      </c>
      <c r="AN56" s="507">
        <v>0</v>
      </c>
      <c r="AO56" s="507">
        <f t="shared" ref="AO56:AO61" si="110">AH56+AJ56+AK56+AM56</f>
        <v>0</v>
      </c>
      <c r="AP56" s="507">
        <f t="shared" ref="AP56:AP61" si="111">AI56+AL56+AN56</f>
        <v>0</v>
      </c>
      <c r="AQ56" s="508">
        <f t="shared" ref="AQ56:AQ61" si="112">SUM(AO56:AP56)</f>
        <v>0</v>
      </c>
      <c r="AR56" s="505">
        <f t="shared" ref="AR56:AR61" si="113">I56+AG56</f>
        <v>1518963</v>
      </c>
      <c r="AS56" s="492">
        <f t="shared" ref="AS56:AS61" si="114">J56+W56</f>
        <v>1107705</v>
      </c>
      <c r="AT56" s="486">
        <f t="shared" ref="AT56:AT61" si="115">K56+Z56</f>
        <v>0</v>
      </c>
      <c r="AU56" s="486">
        <f t="shared" ref="AU56:AU61" si="116">L56</f>
        <v>0</v>
      </c>
      <c r="AV56" s="492">
        <f t="shared" ref="AV56:AW61" si="117">M56+AB56</f>
        <v>374404</v>
      </c>
      <c r="AW56" s="492">
        <f t="shared" si="117"/>
        <v>22154</v>
      </c>
      <c r="AX56" s="492">
        <f t="shared" ref="AX56:AX61" si="118">O56+AF56</f>
        <v>14700</v>
      </c>
      <c r="AY56" s="507">
        <f t="shared" ref="AY56:AY61" si="119">P56+AQ56</f>
        <v>2.5108999999999999</v>
      </c>
      <c r="AZ56" s="507">
        <f t="shared" ref="AZ56:BA61" si="120">Q56+AO56</f>
        <v>2</v>
      </c>
      <c r="BA56" s="508">
        <f t="shared" si="120"/>
        <v>0.51090000000000002</v>
      </c>
    </row>
    <row r="57" spans="1:53" s="212" customFormat="1" ht="14.1" customHeight="1" x14ac:dyDescent="0.2">
      <c r="A57" s="627">
        <v>8</v>
      </c>
      <c r="B57" s="219">
        <v>2455</v>
      </c>
      <c r="C57" s="628">
        <v>600080145</v>
      </c>
      <c r="D57" s="210">
        <v>72741601</v>
      </c>
      <c r="E57" s="219" t="s">
        <v>292</v>
      </c>
      <c r="F57" s="220">
        <v>3117</v>
      </c>
      <c r="G57" s="219" t="s">
        <v>284</v>
      </c>
      <c r="H57" s="629" t="s">
        <v>86</v>
      </c>
      <c r="I57" s="501">
        <v>3328848</v>
      </c>
      <c r="J57" s="330">
        <v>2381743</v>
      </c>
      <c r="K57" s="330">
        <v>4440</v>
      </c>
      <c r="L57" s="330">
        <v>4440</v>
      </c>
      <c r="M57" s="502">
        <v>805030</v>
      </c>
      <c r="N57" s="502">
        <v>47635</v>
      </c>
      <c r="O57" s="330">
        <v>90000</v>
      </c>
      <c r="P57" s="418">
        <v>4.8658999999999999</v>
      </c>
      <c r="Q57" s="331">
        <v>3.3182</v>
      </c>
      <c r="R57" s="332">
        <v>1.5477000000000001</v>
      </c>
      <c r="S57" s="505">
        <v>0</v>
      </c>
      <c r="T57" s="492">
        <v>0</v>
      </c>
      <c r="U57" s="492">
        <v>0</v>
      </c>
      <c r="V57" s="492">
        <v>0</v>
      </c>
      <c r="W57" s="492">
        <f t="shared" si="103"/>
        <v>0</v>
      </c>
      <c r="X57" s="492">
        <v>0</v>
      </c>
      <c r="Y57" s="492">
        <v>0</v>
      </c>
      <c r="Z57" s="492">
        <f t="shared" si="104"/>
        <v>0</v>
      </c>
      <c r="AA57" s="492">
        <f t="shared" si="105"/>
        <v>0</v>
      </c>
      <c r="AB57" s="179">
        <f t="shared" si="106"/>
        <v>0</v>
      </c>
      <c r="AC57" s="179">
        <f t="shared" si="107"/>
        <v>0</v>
      </c>
      <c r="AD57" s="492">
        <v>0</v>
      </c>
      <c r="AE57" s="492">
        <v>0</v>
      </c>
      <c r="AF57" s="492">
        <f t="shared" si="108"/>
        <v>0</v>
      </c>
      <c r="AG57" s="492">
        <f t="shared" si="109"/>
        <v>0</v>
      </c>
      <c r="AH57" s="507">
        <v>0</v>
      </c>
      <c r="AI57" s="507">
        <v>0</v>
      </c>
      <c r="AJ57" s="507">
        <v>0</v>
      </c>
      <c r="AK57" s="507">
        <v>0</v>
      </c>
      <c r="AL57" s="507">
        <v>0</v>
      </c>
      <c r="AM57" s="507">
        <v>0</v>
      </c>
      <c r="AN57" s="507">
        <v>0</v>
      </c>
      <c r="AO57" s="507">
        <f t="shared" si="110"/>
        <v>0</v>
      </c>
      <c r="AP57" s="507">
        <f t="shared" si="111"/>
        <v>0</v>
      </c>
      <c r="AQ57" s="508">
        <f t="shared" si="112"/>
        <v>0</v>
      </c>
      <c r="AR57" s="505">
        <f t="shared" si="113"/>
        <v>3328848</v>
      </c>
      <c r="AS57" s="492">
        <f t="shared" si="114"/>
        <v>2381743</v>
      </c>
      <c r="AT57" s="486">
        <f t="shared" si="115"/>
        <v>4440</v>
      </c>
      <c r="AU57" s="486">
        <f t="shared" si="116"/>
        <v>4440</v>
      </c>
      <c r="AV57" s="492">
        <f t="shared" si="117"/>
        <v>805030</v>
      </c>
      <c r="AW57" s="492">
        <f t="shared" si="117"/>
        <v>47635</v>
      </c>
      <c r="AX57" s="492">
        <f t="shared" si="118"/>
        <v>90000</v>
      </c>
      <c r="AY57" s="507">
        <f t="shared" si="119"/>
        <v>4.8658999999999999</v>
      </c>
      <c r="AZ57" s="507">
        <f t="shared" si="120"/>
        <v>3.3182</v>
      </c>
      <c r="BA57" s="508">
        <f t="shared" si="120"/>
        <v>1.5477000000000001</v>
      </c>
    </row>
    <row r="58" spans="1:53" s="212" customFormat="1" ht="14.1" customHeight="1" x14ac:dyDescent="0.2">
      <c r="A58" s="627">
        <v>8</v>
      </c>
      <c r="B58" s="217">
        <v>2455</v>
      </c>
      <c r="C58" s="628">
        <v>600080145</v>
      </c>
      <c r="D58" s="210">
        <v>72741601</v>
      </c>
      <c r="E58" s="217" t="s">
        <v>292</v>
      </c>
      <c r="F58" s="211">
        <v>3117</v>
      </c>
      <c r="G58" s="210" t="s">
        <v>91</v>
      </c>
      <c r="H58" s="629" t="s">
        <v>82</v>
      </c>
      <c r="I58" s="501">
        <v>278428</v>
      </c>
      <c r="J58" s="630">
        <v>205028</v>
      </c>
      <c r="K58" s="630">
        <v>0</v>
      </c>
      <c r="L58" s="630">
        <v>0</v>
      </c>
      <c r="M58" s="502">
        <v>69299</v>
      </c>
      <c r="N58" s="502">
        <v>4101</v>
      </c>
      <c r="O58" s="630">
        <v>0</v>
      </c>
      <c r="P58" s="418">
        <v>0.61</v>
      </c>
      <c r="Q58" s="503">
        <v>0.61</v>
      </c>
      <c r="R58" s="693">
        <v>0</v>
      </c>
      <c r="S58" s="505">
        <v>0</v>
      </c>
      <c r="T58" s="492">
        <v>0</v>
      </c>
      <c r="U58" s="492">
        <v>0</v>
      </c>
      <c r="V58" s="492">
        <v>0</v>
      </c>
      <c r="W58" s="492">
        <f t="shared" si="103"/>
        <v>0</v>
      </c>
      <c r="X58" s="492">
        <v>0</v>
      </c>
      <c r="Y58" s="492">
        <v>0</v>
      </c>
      <c r="Z58" s="492">
        <f t="shared" si="104"/>
        <v>0</v>
      </c>
      <c r="AA58" s="492">
        <f t="shared" si="105"/>
        <v>0</v>
      </c>
      <c r="AB58" s="179">
        <f t="shared" si="106"/>
        <v>0</v>
      </c>
      <c r="AC58" s="179">
        <f t="shared" si="107"/>
        <v>0</v>
      </c>
      <c r="AD58" s="492">
        <v>0</v>
      </c>
      <c r="AE58" s="492">
        <v>0</v>
      </c>
      <c r="AF58" s="492">
        <f t="shared" si="108"/>
        <v>0</v>
      </c>
      <c r="AG58" s="492">
        <f t="shared" si="109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si="110"/>
        <v>0</v>
      </c>
      <c r="AP58" s="507">
        <f t="shared" si="111"/>
        <v>0</v>
      </c>
      <c r="AQ58" s="508">
        <f t="shared" si="112"/>
        <v>0</v>
      </c>
      <c r="AR58" s="505">
        <f t="shared" si="113"/>
        <v>278428</v>
      </c>
      <c r="AS58" s="492">
        <f t="shared" si="114"/>
        <v>205028</v>
      </c>
      <c r="AT58" s="486">
        <f t="shared" si="115"/>
        <v>0</v>
      </c>
      <c r="AU58" s="486">
        <f t="shared" si="116"/>
        <v>0</v>
      </c>
      <c r="AV58" s="492">
        <f t="shared" si="117"/>
        <v>69299</v>
      </c>
      <c r="AW58" s="492">
        <f t="shared" si="117"/>
        <v>4101</v>
      </c>
      <c r="AX58" s="492">
        <f t="shared" si="118"/>
        <v>0</v>
      </c>
      <c r="AY58" s="507">
        <f t="shared" si="119"/>
        <v>0.61</v>
      </c>
      <c r="AZ58" s="507">
        <f t="shared" si="120"/>
        <v>0.61</v>
      </c>
      <c r="BA58" s="508">
        <f t="shared" si="120"/>
        <v>0</v>
      </c>
    </row>
    <row r="59" spans="1:53" s="212" customFormat="1" ht="14.1" customHeight="1" x14ac:dyDescent="0.2">
      <c r="A59" s="627">
        <v>8</v>
      </c>
      <c r="B59" s="210">
        <v>2455</v>
      </c>
      <c r="C59" s="628">
        <v>600080145</v>
      </c>
      <c r="D59" s="210">
        <v>72741601</v>
      </c>
      <c r="E59" s="210" t="s">
        <v>292</v>
      </c>
      <c r="F59" s="211">
        <v>3141</v>
      </c>
      <c r="G59" s="210" t="s">
        <v>88</v>
      </c>
      <c r="H59" s="629" t="s">
        <v>82</v>
      </c>
      <c r="I59" s="501">
        <v>674347</v>
      </c>
      <c r="J59" s="630">
        <v>494395</v>
      </c>
      <c r="K59" s="630">
        <v>0</v>
      </c>
      <c r="L59" s="630">
        <v>0</v>
      </c>
      <c r="M59" s="502">
        <v>167106</v>
      </c>
      <c r="N59" s="502">
        <v>9888</v>
      </c>
      <c r="O59" s="630">
        <v>2958</v>
      </c>
      <c r="P59" s="418">
        <v>1.68</v>
      </c>
      <c r="Q59" s="503">
        <v>0</v>
      </c>
      <c r="R59" s="693">
        <v>1.68</v>
      </c>
      <c r="S59" s="505">
        <v>0</v>
      </c>
      <c r="T59" s="492">
        <v>0</v>
      </c>
      <c r="U59" s="492">
        <v>2739</v>
      </c>
      <c r="V59" s="492">
        <v>0</v>
      </c>
      <c r="W59" s="492">
        <f t="shared" si="103"/>
        <v>2739</v>
      </c>
      <c r="X59" s="492">
        <v>0</v>
      </c>
      <c r="Y59" s="492">
        <v>0</v>
      </c>
      <c r="Z59" s="492">
        <f t="shared" si="104"/>
        <v>0</v>
      </c>
      <c r="AA59" s="492">
        <f t="shared" si="105"/>
        <v>2739</v>
      </c>
      <c r="AB59" s="179">
        <f t="shared" si="106"/>
        <v>926</v>
      </c>
      <c r="AC59" s="179">
        <f t="shared" si="107"/>
        <v>55</v>
      </c>
      <c r="AD59" s="492">
        <v>0</v>
      </c>
      <c r="AE59" s="492">
        <v>0</v>
      </c>
      <c r="AF59" s="492">
        <f t="shared" si="108"/>
        <v>0</v>
      </c>
      <c r="AG59" s="492">
        <f t="shared" si="109"/>
        <v>3720</v>
      </c>
      <c r="AH59" s="507">
        <v>0</v>
      </c>
      <c r="AI59" s="507">
        <v>0</v>
      </c>
      <c r="AJ59" s="507">
        <v>0</v>
      </c>
      <c r="AK59" s="507">
        <v>0</v>
      </c>
      <c r="AL59" s="507">
        <v>0.01</v>
      </c>
      <c r="AM59" s="507">
        <v>0</v>
      </c>
      <c r="AN59" s="507">
        <v>0</v>
      </c>
      <c r="AO59" s="507">
        <f t="shared" si="110"/>
        <v>0</v>
      </c>
      <c r="AP59" s="507">
        <f t="shared" si="111"/>
        <v>0.01</v>
      </c>
      <c r="AQ59" s="508">
        <f t="shared" si="112"/>
        <v>0.01</v>
      </c>
      <c r="AR59" s="505">
        <f t="shared" si="113"/>
        <v>678067</v>
      </c>
      <c r="AS59" s="492">
        <f t="shared" si="114"/>
        <v>497134</v>
      </c>
      <c r="AT59" s="486">
        <f t="shared" si="115"/>
        <v>0</v>
      </c>
      <c r="AU59" s="486">
        <f t="shared" si="116"/>
        <v>0</v>
      </c>
      <c r="AV59" s="492">
        <f t="shared" si="117"/>
        <v>168032</v>
      </c>
      <c r="AW59" s="492">
        <f t="shared" si="117"/>
        <v>9943</v>
      </c>
      <c r="AX59" s="492">
        <f t="shared" si="118"/>
        <v>2958</v>
      </c>
      <c r="AY59" s="507">
        <f t="shared" si="119"/>
        <v>1.69</v>
      </c>
      <c r="AZ59" s="507">
        <f t="shared" si="120"/>
        <v>0</v>
      </c>
      <c r="BA59" s="508">
        <f t="shared" si="120"/>
        <v>1.69</v>
      </c>
    </row>
    <row r="60" spans="1:53" s="212" customFormat="1" ht="14.1" customHeight="1" x14ac:dyDescent="0.2">
      <c r="A60" s="627">
        <v>8</v>
      </c>
      <c r="B60" s="217">
        <v>2455</v>
      </c>
      <c r="C60" s="628">
        <v>600080145</v>
      </c>
      <c r="D60" s="210">
        <v>72741601</v>
      </c>
      <c r="E60" s="217" t="s">
        <v>292</v>
      </c>
      <c r="F60" s="211">
        <v>3143</v>
      </c>
      <c r="G60" s="210" t="s">
        <v>149</v>
      </c>
      <c r="H60" s="218" t="s">
        <v>86</v>
      </c>
      <c r="I60" s="501">
        <v>629768</v>
      </c>
      <c r="J60" s="417">
        <v>463747</v>
      </c>
      <c r="K60" s="417">
        <v>0</v>
      </c>
      <c r="L60" s="417">
        <v>0</v>
      </c>
      <c r="M60" s="502">
        <v>156746</v>
      </c>
      <c r="N60" s="502">
        <v>9275</v>
      </c>
      <c r="O60" s="630">
        <v>0</v>
      </c>
      <c r="P60" s="418">
        <v>0.92859999999999998</v>
      </c>
      <c r="Q60" s="422">
        <v>0.92859999999999998</v>
      </c>
      <c r="R60" s="693">
        <v>0</v>
      </c>
      <c r="S60" s="505">
        <v>0</v>
      </c>
      <c r="T60" s="492">
        <v>0</v>
      </c>
      <c r="U60" s="492">
        <v>0</v>
      </c>
      <c r="V60" s="492">
        <v>0</v>
      </c>
      <c r="W60" s="492">
        <f t="shared" si="103"/>
        <v>0</v>
      </c>
      <c r="X60" s="492">
        <v>0</v>
      </c>
      <c r="Y60" s="492">
        <v>0</v>
      </c>
      <c r="Z60" s="492">
        <f t="shared" si="104"/>
        <v>0</v>
      </c>
      <c r="AA60" s="492">
        <f t="shared" si="105"/>
        <v>0</v>
      </c>
      <c r="AB60" s="179">
        <f t="shared" si="106"/>
        <v>0</v>
      </c>
      <c r="AC60" s="179">
        <f t="shared" si="107"/>
        <v>0</v>
      </c>
      <c r="AD60" s="492">
        <v>0</v>
      </c>
      <c r="AE60" s="492">
        <v>0</v>
      </c>
      <c r="AF60" s="492">
        <f t="shared" si="108"/>
        <v>0</v>
      </c>
      <c r="AG60" s="492">
        <f t="shared" si="109"/>
        <v>0</v>
      </c>
      <c r="AH60" s="507">
        <v>0</v>
      </c>
      <c r="AI60" s="507">
        <v>0</v>
      </c>
      <c r="AJ60" s="507">
        <v>0</v>
      </c>
      <c r="AK60" s="507">
        <v>0</v>
      </c>
      <c r="AL60" s="507">
        <v>0</v>
      </c>
      <c r="AM60" s="507">
        <v>0</v>
      </c>
      <c r="AN60" s="507">
        <v>0</v>
      </c>
      <c r="AO60" s="507">
        <f t="shared" si="110"/>
        <v>0</v>
      </c>
      <c r="AP60" s="507">
        <f t="shared" si="111"/>
        <v>0</v>
      </c>
      <c r="AQ60" s="508">
        <f t="shared" si="112"/>
        <v>0</v>
      </c>
      <c r="AR60" s="505">
        <f t="shared" si="113"/>
        <v>629768</v>
      </c>
      <c r="AS60" s="492">
        <f t="shared" si="114"/>
        <v>463747</v>
      </c>
      <c r="AT60" s="486">
        <f t="shared" si="115"/>
        <v>0</v>
      </c>
      <c r="AU60" s="486">
        <f t="shared" si="116"/>
        <v>0</v>
      </c>
      <c r="AV60" s="492">
        <f t="shared" si="117"/>
        <v>156746</v>
      </c>
      <c r="AW60" s="492">
        <f t="shared" si="117"/>
        <v>9275</v>
      </c>
      <c r="AX60" s="492">
        <f t="shared" si="118"/>
        <v>0</v>
      </c>
      <c r="AY60" s="507">
        <f t="shared" si="119"/>
        <v>0.92859999999999998</v>
      </c>
      <c r="AZ60" s="507">
        <f t="shared" si="120"/>
        <v>0.92859999999999998</v>
      </c>
      <c r="BA60" s="508">
        <f t="shared" si="120"/>
        <v>0</v>
      </c>
    </row>
    <row r="61" spans="1:53" s="212" customFormat="1" ht="14.1" customHeight="1" x14ac:dyDescent="0.2">
      <c r="A61" s="627">
        <v>8</v>
      </c>
      <c r="B61" s="217">
        <v>2455</v>
      </c>
      <c r="C61" s="628">
        <v>600080145</v>
      </c>
      <c r="D61" s="210">
        <v>72741601</v>
      </c>
      <c r="E61" s="217" t="s">
        <v>292</v>
      </c>
      <c r="F61" s="211">
        <v>3143</v>
      </c>
      <c r="G61" s="210" t="s">
        <v>150</v>
      </c>
      <c r="H61" s="218" t="s">
        <v>82</v>
      </c>
      <c r="I61" s="501">
        <v>19662</v>
      </c>
      <c r="J61" s="630">
        <v>13860</v>
      </c>
      <c r="K61" s="630">
        <v>0</v>
      </c>
      <c r="L61" s="630">
        <v>0</v>
      </c>
      <c r="M61" s="502">
        <v>4685</v>
      </c>
      <c r="N61" s="502">
        <v>277</v>
      </c>
      <c r="O61" s="630">
        <v>840</v>
      </c>
      <c r="P61" s="418">
        <v>0.06</v>
      </c>
      <c r="Q61" s="503">
        <v>0</v>
      </c>
      <c r="R61" s="693">
        <v>0.06</v>
      </c>
      <c r="S61" s="505">
        <v>0</v>
      </c>
      <c r="T61" s="492">
        <v>0</v>
      </c>
      <c r="U61" s="492">
        <v>0</v>
      </c>
      <c r="V61" s="492">
        <v>0</v>
      </c>
      <c r="W61" s="492">
        <f t="shared" si="103"/>
        <v>0</v>
      </c>
      <c r="X61" s="492">
        <v>0</v>
      </c>
      <c r="Y61" s="492">
        <v>0</v>
      </c>
      <c r="Z61" s="492">
        <f t="shared" si="104"/>
        <v>0</v>
      </c>
      <c r="AA61" s="492">
        <f t="shared" si="105"/>
        <v>0</v>
      </c>
      <c r="AB61" s="179">
        <f t="shared" si="106"/>
        <v>0</v>
      </c>
      <c r="AC61" s="179">
        <f t="shared" si="107"/>
        <v>0</v>
      </c>
      <c r="AD61" s="492">
        <v>0</v>
      </c>
      <c r="AE61" s="492">
        <v>0</v>
      </c>
      <c r="AF61" s="492">
        <f t="shared" si="108"/>
        <v>0</v>
      </c>
      <c r="AG61" s="492">
        <f t="shared" si="109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 t="shared" si="110"/>
        <v>0</v>
      </c>
      <c r="AP61" s="507">
        <f t="shared" si="111"/>
        <v>0</v>
      </c>
      <c r="AQ61" s="508">
        <f t="shared" si="112"/>
        <v>0</v>
      </c>
      <c r="AR61" s="505">
        <f t="shared" si="113"/>
        <v>19662</v>
      </c>
      <c r="AS61" s="492">
        <f t="shared" si="114"/>
        <v>13860</v>
      </c>
      <c r="AT61" s="486">
        <f t="shared" si="115"/>
        <v>0</v>
      </c>
      <c r="AU61" s="486">
        <f t="shared" si="116"/>
        <v>0</v>
      </c>
      <c r="AV61" s="492">
        <f t="shared" si="117"/>
        <v>4685</v>
      </c>
      <c r="AW61" s="492">
        <f t="shared" si="117"/>
        <v>277</v>
      </c>
      <c r="AX61" s="492">
        <f t="shared" si="118"/>
        <v>840</v>
      </c>
      <c r="AY61" s="507">
        <f t="shared" si="119"/>
        <v>0.06</v>
      </c>
      <c r="AZ61" s="507">
        <f t="shared" si="120"/>
        <v>0</v>
      </c>
      <c r="BA61" s="508">
        <f t="shared" si="120"/>
        <v>0.06</v>
      </c>
    </row>
    <row r="62" spans="1:53" s="212" customFormat="1" ht="14.1" customHeight="1" x14ac:dyDescent="0.2">
      <c r="A62" s="237">
        <v>8</v>
      </c>
      <c r="B62" s="213">
        <v>2455</v>
      </c>
      <c r="C62" s="620">
        <v>600080145</v>
      </c>
      <c r="D62" s="213">
        <v>72741601</v>
      </c>
      <c r="E62" s="213" t="s">
        <v>293</v>
      </c>
      <c r="F62" s="221"/>
      <c r="G62" s="215"/>
      <c r="H62" s="216"/>
      <c r="I62" s="621">
        <v>6450016</v>
      </c>
      <c r="J62" s="622">
        <v>4666478</v>
      </c>
      <c r="K62" s="622">
        <v>4440</v>
      </c>
      <c r="L62" s="622">
        <v>4440</v>
      </c>
      <c r="M62" s="622">
        <v>1577270</v>
      </c>
      <c r="N62" s="622">
        <v>93330</v>
      </c>
      <c r="O62" s="622">
        <v>108498</v>
      </c>
      <c r="P62" s="623">
        <v>10.6554</v>
      </c>
      <c r="Q62" s="623">
        <v>6.8568000000000007</v>
      </c>
      <c r="R62" s="626">
        <v>3.7986</v>
      </c>
      <c r="S62" s="622">
        <f t="shared" ref="S62:BA62" si="121">SUM(S56:S61)</f>
        <v>0</v>
      </c>
      <c r="T62" s="624">
        <f t="shared" si="121"/>
        <v>0</v>
      </c>
      <c r="U62" s="624">
        <f t="shared" si="121"/>
        <v>2739</v>
      </c>
      <c r="V62" s="624">
        <f t="shared" si="121"/>
        <v>0</v>
      </c>
      <c r="W62" s="624">
        <f t="shared" si="121"/>
        <v>2739</v>
      </c>
      <c r="X62" s="624">
        <f t="shared" si="121"/>
        <v>0</v>
      </c>
      <c r="Y62" s="624">
        <f t="shared" si="121"/>
        <v>0</v>
      </c>
      <c r="Z62" s="624">
        <f t="shared" si="121"/>
        <v>0</v>
      </c>
      <c r="AA62" s="624">
        <f t="shared" si="121"/>
        <v>2739</v>
      </c>
      <c r="AB62" s="624">
        <f t="shared" si="121"/>
        <v>926</v>
      </c>
      <c r="AC62" s="624">
        <f t="shared" si="121"/>
        <v>55</v>
      </c>
      <c r="AD62" s="624">
        <f t="shared" si="121"/>
        <v>0</v>
      </c>
      <c r="AE62" s="624">
        <f t="shared" si="121"/>
        <v>0</v>
      </c>
      <c r="AF62" s="624">
        <f t="shared" si="121"/>
        <v>0</v>
      </c>
      <c r="AG62" s="624">
        <f t="shared" si="121"/>
        <v>3720</v>
      </c>
      <c r="AH62" s="625">
        <f t="shared" si="121"/>
        <v>0</v>
      </c>
      <c r="AI62" s="625">
        <f t="shared" si="121"/>
        <v>0</v>
      </c>
      <c r="AJ62" s="625">
        <f t="shared" si="121"/>
        <v>0</v>
      </c>
      <c r="AK62" s="625">
        <f t="shared" si="121"/>
        <v>0</v>
      </c>
      <c r="AL62" s="625">
        <f t="shared" si="121"/>
        <v>0.01</v>
      </c>
      <c r="AM62" s="625">
        <f t="shared" si="121"/>
        <v>0</v>
      </c>
      <c r="AN62" s="625">
        <f t="shared" si="121"/>
        <v>0</v>
      </c>
      <c r="AO62" s="625">
        <f t="shared" si="121"/>
        <v>0</v>
      </c>
      <c r="AP62" s="625">
        <f t="shared" si="121"/>
        <v>0.01</v>
      </c>
      <c r="AQ62" s="626">
        <f t="shared" si="121"/>
        <v>0.01</v>
      </c>
      <c r="AR62" s="622">
        <f t="shared" si="121"/>
        <v>6453736</v>
      </c>
      <c r="AS62" s="624">
        <f t="shared" si="121"/>
        <v>4669217</v>
      </c>
      <c r="AT62" s="624">
        <f t="shared" si="121"/>
        <v>4440</v>
      </c>
      <c r="AU62" s="624">
        <f t="shared" si="121"/>
        <v>4440</v>
      </c>
      <c r="AV62" s="624">
        <f t="shared" si="121"/>
        <v>1578196</v>
      </c>
      <c r="AW62" s="624">
        <f t="shared" si="121"/>
        <v>93385</v>
      </c>
      <c r="AX62" s="624">
        <f t="shared" si="121"/>
        <v>108498</v>
      </c>
      <c r="AY62" s="625">
        <f t="shared" si="121"/>
        <v>10.6654</v>
      </c>
      <c r="AZ62" s="625">
        <f t="shared" si="121"/>
        <v>6.8568000000000007</v>
      </c>
      <c r="BA62" s="626">
        <f t="shared" si="121"/>
        <v>3.8086000000000002</v>
      </c>
    </row>
    <row r="63" spans="1:53" s="212" customFormat="1" ht="14.1" customHeight="1" x14ac:dyDescent="0.2">
      <c r="A63" s="627">
        <v>9</v>
      </c>
      <c r="B63" s="217">
        <v>2456</v>
      </c>
      <c r="C63" s="628">
        <v>600079732</v>
      </c>
      <c r="D63" s="210">
        <v>70695911</v>
      </c>
      <c r="E63" s="210" t="s">
        <v>294</v>
      </c>
      <c r="F63" s="211">
        <v>3111</v>
      </c>
      <c r="G63" s="210" t="s">
        <v>85</v>
      </c>
      <c r="H63" s="629" t="s">
        <v>86</v>
      </c>
      <c r="I63" s="501">
        <v>7674902</v>
      </c>
      <c r="J63" s="417">
        <v>5594921</v>
      </c>
      <c r="K63" s="417">
        <v>0</v>
      </c>
      <c r="L63" s="417">
        <v>0</v>
      </c>
      <c r="M63" s="502">
        <v>1891083</v>
      </c>
      <c r="N63" s="502">
        <v>111898</v>
      </c>
      <c r="O63" s="630">
        <v>77000</v>
      </c>
      <c r="P63" s="418">
        <v>12.554600000000001</v>
      </c>
      <c r="Q63" s="422">
        <v>10</v>
      </c>
      <c r="R63" s="692">
        <v>2.5546000000000002</v>
      </c>
      <c r="S63" s="505">
        <v>0</v>
      </c>
      <c r="T63" s="492">
        <v>0</v>
      </c>
      <c r="U63" s="492">
        <v>0</v>
      </c>
      <c r="V63" s="492">
        <v>0</v>
      </c>
      <c r="W63" s="492">
        <f t="shared" ref="W63:W68" si="122">SUM(S63:V63)</f>
        <v>0</v>
      </c>
      <c r="X63" s="492">
        <v>0</v>
      </c>
      <c r="Y63" s="492">
        <v>0</v>
      </c>
      <c r="Z63" s="492">
        <f t="shared" ref="Z63:Z68" si="123">SUM(X63:Y63)</f>
        <v>0</v>
      </c>
      <c r="AA63" s="492">
        <f t="shared" ref="AA63:AA68" si="124">W63+Z63</f>
        <v>0</v>
      </c>
      <c r="AB63" s="179">
        <f t="shared" ref="AB63:AB68" si="125">ROUND((W63+X63)*33.8%,0)</f>
        <v>0</v>
      </c>
      <c r="AC63" s="179">
        <f t="shared" ref="AC63:AC68" si="126">ROUND(W63*2%,0)</f>
        <v>0</v>
      </c>
      <c r="AD63" s="492">
        <v>0</v>
      </c>
      <c r="AE63" s="492">
        <v>0</v>
      </c>
      <c r="AF63" s="492">
        <f t="shared" ref="AF63:AF68" si="127">SUM(AD63:AE63)</f>
        <v>0</v>
      </c>
      <c r="AG63" s="492">
        <f t="shared" ref="AG63:AG68" si="128">AA63+AB63+AC63+AF63</f>
        <v>0</v>
      </c>
      <c r="AH63" s="507">
        <v>0</v>
      </c>
      <c r="AI63" s="507">
        <v>0</v>
      </c>
      <c r="AJ63" s="507">
        <v>0</v>
      </c>
      <c r="AK63" s="507">
        <v>0</v>
      </c>
      <c r="AL63" s="507">
        <v>0</v>
      </c>
      <c r="AM63" s="507">
        <v>0</v>
      </c>
      <c r="AN63" s="507">
        <v>0</v>
      </c>
      <c r="AO63" s="507">
        <f t="shared" ref="AO63:AO68" si="129">AH63+AJ63+AK63+AM63</f>
        <v>0</v>
      </c>
      <c r="AP63" s="507">
        <f t="shared" ref="AP63:AP68" si="130">AI63+AL63+AN63</f>
        <v>0</v>
      </c>
      <c r="AQ63" s="508">
        <f t="shared" ref="AQ63:AQ68" si="131">SUM(AO63:AP63)</f>
        <v>0</v>
      </c>
      <c r="AR63" s="505">
        <f t="shared" ref="AR63:AR68" si="132">I63+AG63</f>
        <v>7674902</v>
      </c>
      <c r="AS63" s="492">
        <f t="shared" ref="AS63:AS68" si="133">J63+W63</f>
        <v>5594921</v>
      </c>
      <c r="AT63" s="486">
        <f t="shared" ref="AT63:AT68" si="134">K63+Z63</f>
        <v>0</v>
      </c>
      <c r="AU63" s="486">
        <f t="shared" ref="AU63:AU68" si="135">L63</f>
        <v>0</v>
      </c>
      <c r="AV63" s="492">
        <f t="shared" ref="AV63:AW68" si="136">M63+AB63</f>
        <v>1891083</v>
      </c>
      <c r="AW63" s="492">
        <f t="shared" si="136"/>
        <v>111898</v>
      </c>
      <c r="AX63" s="492">
        <f t="shared" ref="AX63:AX68" si="137">O63+AF63</f>
        <v>77000</v>
      </c>
      <c r="AY63" s="507">
        <f t="shared" ref="AY63:AY68" si="138">P63+AQ63</f>
        <v>12.554600000000001</v>
      </c>
      <c r="AZ63" s="507">
        <f t="shared" ref="AZ63:BA68" si="139">Q63+AO63</f>
        <v>10</v>
      </c>
      <c r="BA63" s="508">
        <f t="shared" si="139"/>
        <v>2.5546000000000002</v>
      </c>
    </row>
    <row r="64" spans="1:53" s="212" customFormat="1" ht="14.1" customHeight="1" x14ac:dyDescent="0.2">
      <c r="A64" s="627">
        <v>9</v>
      </c>
      <c r="B64" s="210">
        <v>2456</v>
      </c>
      <c r="C64" s="628">
        <v>600079732</v>
      </c>
      <c r="D64" s="210">
        <v>70695911</v>
      </c>
      <c r="E64" s="210" t="s">
        <v>294</v>
      </c>
      <c r="F64" s="211">
        <v>3113</v>
      </c>
      <c r="G64" s="210" t="s">
        <v>148</v>
      </c>
      <c r="H64" s="629" t="s">
        <v>86</v>
      </c>
      <c r="I64" s="501">
        <v>23122266</v>
      </c>
      <c r="J64" s="330">
        <v>16354419</v>
      </c>
      <c r="K64" s="330">
        <v>138425</v>
      </c>
      <c r="L64" s="330">
        <v>108425</v>
      </c>
      <c r="M64" s="502">
        <v>5537934</v>
      </c>
      <c r="N64" s="502">
        <v>327088</v>
      </c>
      <c r="O64" s="330">
        <v>764400</v>
      </c>
      <c r="P64" s="418">
        <v>31.602800000000002</v>
      </c>
      <c r="Q64" s="331">
        <v>23.080000000000002</v>
      </c>
      <c r="R64" s="332">
        <v>8.5228000000000002</v>
      </c>
      <c r="S64" s="505">
        <v>0</v>
      </c>
      <c r="T64" s="492">
        <v>0</v>
      </c>
      <c r="U64" s="492">
        <v>0</v>
      </c>
      <c r="V64" s="492">
        <v>0</v>
      </c>
      <c r="W64" s="492">
        <f t="shared" si="122"/>
        <v>0</v>
      </c>
      <c r="X64" s="492">
        <v>0</v>
      </c>
      <c r="Y64" s="492">
        <v>0</v>
      </c>
      <c r="Z64" s="492">
        <f t="shared" si="123"/>
        <v>0</v>
      </c>
      <c r="AA64" s="492">
        <f t="shared" si="124"/>
        <v>0</v>
      </c>
      <c r="AB64" s="179">
        <f t="shared" si="125"/>
        <v>0</v>
      </c>
      <c r="AC64" s="179">
        <f t="shared" si="126"/>
        <v>0</v>
      </c>
      <c r="AD64" s="492">
        <v>0</v>
      </c>
      <c r="AE64" s="492">
        <v>0</v>
      </c>
      <c r="AF64" s="492">
        <f t="shared" si="127"/>
        <v>0</v>
      </c>
      <c r="AG64" s="492">
        <f t="shared" si="128"/>
        <v>0</v>
      </c>
      <c r="AH64" s="507">
        <v>0</v>
      </c>
      <c r="AI64" s="507">
        <v>0</v>
      </c>
      <c r="AJ64" s="507">
        <v>0</v>
      </c>
      <c r="AK64" s="507">
        <v>0</v>
      </c>
      <c r="AL64" s="507">
        <v>0</v>
      </c>
      <c r="AM64" s="507">
        <v>0</v>
      </c>
      <c r="AN64" s="507">
        <v>0</v>
      </c>
      <c r="AO64" s="507">
        <f t="shared" si="129"/>
        <v>0</v>
      </c>
      <c r="AP64" s="507">
        <f t="shared" si="130"/>
        <v>0</v>
      </c>
      <c r="AQ64" s="508">
        <f t="shared" si="131"/>
        <v>0</v>
      </c>
      <c r="AR64" s="505">
        <f t="shared" si="132"/>
        <v>23122266</v>
      </c>
      <c r="AS64" s="492">
        <f t="shared" si="133"/>
        <v>16354419</v>
      </c>
      <c r="AT64" s="486">
        <f t="shared" si="134"/>
        <v>138425</v>
      </c>
      <c r="AU64" s="486">
        <f t="shared" si="135"/>
        <v>108425</v>
      </c>
      <c r="AV64" s="492">
        <f t="shared" si="136"/>
        <v>5537934</v>
      </c>
      <c r="AW64" s="492">
        <f t="shared" si="136"/>
        <v>327088</v>
      </c>
      <c r="AX64" s="492">
        <f t="shared" si="137"/>
        <v>764400</v>
      </c>
      <c r="AY64" s="507">
        <f t="shared" si="138"/>
        <v>31.602800000000002</v>
      </c>
      <c r="AZ64" s="507">
        <f t="shared" si="139"/>
        <v>23.080000000000002</v>
      </c>
      <c r="BA64" s="508">
        <f t="shared" si="139"/>
        <v>8.5228000000000002</v>
      </c>
    </row>
    <row r="65" spans="1:53" s="212" customFormat="1" ht="14.1" customHeight="1" x14ac:dyDescent="0.2">
      <c r="A65" s="627">
        <v>9</v>
      </c>
      <c r="B65" s="217">
        <v>2456</v>
      </c>
      <c r="C65" s="628">
        <v>600079732</v>
      </c>
      <c r="D65" s="210">
        <v>70695911</v>
      </c>
      <c r="E65" s="217" t="s">
        <v>294</v>
      </c>
      <c r="F65" s="211">
        <v>3113</v>
      </c>
      <c r="G65" s="210" t="s">
        <v>91</v>
      </c>
      <c r="H65" s="629" t="s">
        <v>82</v>
      </c>
      <c r="I65" s="501">
        <v>1666952</v>
      </c>
      <c r="J65" s="630">
        <v>1227137</v>
      </c>
      <c r="K65" s="630">
        <v>0</v>
      </c>
      <c r="L65" s="630">
        <v>0</v>
      </c>
      <c r="M65" s="502">
        <v>414773</v>
      </c>
      <c r="N65" s="502">
        <v>24542</v>
      </c>
      <c r="O65" s="630">
        <v>500</v>
      </c>
      <c r="P65" s="418">
        <v>3.79</v>
      </c>
      <c r="Q65" s="503">
        <v>3.79</v>
      </c>
      <c r="R65" s="693">
        <v>0</v>
      </c>
      <c r="S65" s="505">
        <v>0</v>
      </c>
      <c r="T65" s="492">
        <v>0</v>
      </c>
      <c r="U65" s="492">
        <v>0</v>
      </c>
      <c r="V65" s="492">
        <v>0</v>
      </c>
      <c r="W65" s="492">
        <f t="shared" si="122"/>
        <v>0</v>
      </c>
      <c r="X65" s="492">
        <v>0</v>
      </c>
      <c r="Y65" s="492">
        <v>0</v>
      </c>
      <c r="Z65" s="492">
        <f t="shared" si="123"/>
        <v>0</v>
      </c>
      <c r="AA65" s="492">
        <f t="shared" si="124"/>
        <v>0</v>
      </c>
      <c r="AB65" s="179">
        <f t="shared" si="125"/>
        <v>0</v>
      </c>
      <c r="AC65" s="179">
        <f t="shared" si="126"/>
        <v>0</v>
      </c>
      <c r="AD65" s="492">
        <v>0</v>
      </c>
      <c r="AE65" s="492">
        <v>0</v>
      </c>
      <c r="AF65" s="492">
        <f t="shared" si="127"/>
        <v>0</v>
      </c>
      <c r="AG65" s="492">
        <f t="shared" si="128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si="129"/>
        <v>0</v>
      </c>
      <c r="AP65" s="507">
        <f t="shared" si="130"/>
        <v>0</v>
      </c>
      <c r="AQ65" s="508">
        <f t="shared" si="131"/>
        <v>0</v>
      </c>
      <c r="AR65" s="505">
        <f t="shared" si="132"/>
        <v>1666952</v>
      </c>
      <c r="AS65" s="492">
        <f t="shared" si="133"/>
        <v>1227137</v>
      </c>
      <c r="AT65" s="486">
        <f t="shared" si="134"/>
        <v>0</v>
      </c>
      <c r="AU65" s="486">
        <f t="shared" si="135"/>
        <v>0</v>
      </c>
      <c r="AV65" s="492">
        <f t="shared" si="136"/>
        <v>414773</v>
      </c>
      <c r="AW65" s="492">
        <f t="shared" si="136"/>
        <v>24542</v>
      </c>
      <c r="AX65" s="492">
        <f t="shared" si="137"/>
        <v>500</v>
      </c>
      <c r="AY65" s="507">
        <f t="shared" si="138"/>
        <v>3.79</v>
      </c>
      <c r="AZ65" s="507">
        <f t="shared" si="139"/>
        <v>3.79</v>
      </c>
      <c r="BA65" s="508">
        <f t="shared" si="139"/>
        <v>0</v>
      </c>
    </row>
    <row r="66" spans="1:53" s="212" customFormat="1" ht="14.1" customHeight="1" x14ac:dyDescent="0.2">
      <c r="A66" s="627">
        <v>9</v>
      </c>
      <c r="B66" s="210">
        <v>2456</v>
      </c>
      <c r="C66" s="628">
        <v>600079732</v>
      </c>
      <c r="D66" s="210">
        <v>70695911</v>
      </c>
      <c r="E66" s="210" t="s">
        <v>294</v>
      </c>
      <c r="F66" s="211">
        <v>3141</v>
      </c>
      <c r="G66" s="210" t="s">
        <v>88</v>
      </c>
      <c r="H66" s="629" t="s">
        <v>82</v>
      </c>
      <c r="I66" s="501">
        <v>3207232</v>
      </c>
      <c r="J66" s="630">
        <v>2324601</v>
      </c>
      <c r="K66" s="630">
        <v>20000</v>
      </c>
      <c r="L66" s="630">
        <v>0</v>
      </c>
      <c r="M66" s="502">
        <v>792475</v>
      </c>
      <c r="N66" s="502">
        <v>46492</v>
      </c>
      <c r="O66" s="630">
        <v>23664</v>
      </c>
      <c r="P66" s="418">
        <v>7.97</v>
      </c>
      <c r="Q66" s="503">
        <v>0</v>
      </c>
      <c r="R66" s="693">
        <v>7.97</v>
      </c>
      <c r="S66" s="505">
        <v>0</v>
      </c>
      <c r="T66" s="492">
        <v>0</v>
      </c>
      <c r="U66" s="492">
        <v>5842</v>
      </c>
      <c r="V66" s="492">
        <v>0</v>
      </c>
      <c r="W66" s="492">
        <f t="shared" si="122"/>
        <v>5842</v>
      </c>
      <c r="X66" s="492">
        <v>0</v>
      </c>
      <c r="Y66" s="492">
        <v>0</v>
      </c>
      <c r="Z66" s="492">
        <f t="shared" si="123"/>
        <v>0</v>
      </c>
      <c r="AA66" s="492">
        <f t="shared" si="124"/>
        <v>5842</v>
      </c>
      <c r="AB66" s="179">
        <f t="shared" si="125"/>
        <v>1975</v>
      </c>
      <c r="AC66" s="179">
        <f t="shared" si="126"/>
        <v>117</v>
      </c>
      <c r="AD66" s="492">
        <v>0</v>
      </c>
      <c r="AE66" s="492">
        <v>0</v>
      </c>
      <c r="AF66" s="492">
        <f t="shared" si="127"/>
        <v>0</v>
      </c>
      <c r="AG66" s="492">
        <f t="shared" si="128"/>
        <v>7934</v>
      </c>
      <c r="AH66" s="507">
        <v>0</v>
      </c>
      <c r="AI66" s="507">
        <v>0</v>
      </c>
      <c r="AJ66" s="507">
        <v>0</v>
      </c>
      <c r="AK66" s="507">
        <v>0</v>
      </c>
      <c r="AL66" s="507">
        <v>0.03</v>
      </c>
      <c r="AM66" s="507">
        <v>0</v>
      </c>
      <c r="AN66" s="507">
        <v>0</v>
      </c>
      <c r="AO66" s="507">
        <f t="shared" si="129"/>
        <v>0</v>
      </c>
      <c r="AP66" s="507">
        <f t="shared" si="130"/>
        <v>0.03</v>
      </c>
      <c r="AQ66" s="508">
        <f t="shared" si="131"/>
        <v>0.03</v>
      </c>
      <c r="AR66" s="505">
        <f t="shared" si="132"/>
        <v>3215166</v>
      </c>
      <c r="AS66" s="492">
        <f t="shared" si="133"/>
        <v>2330443</v>
      </c>
      <c r="AT66" s="486">
        <f t="shared" si="134"/>
        <v>20000</v>
      </c>
      <c r="AU66" s="486">
        <f t="shared" si="135"/>
        <v>0</v>
      </c>
      <c r="AV66" s="492">
        <f t="shared" si="136"/>
        <v>794450</v>
      </c>
      <c r="AW66" s="492">
        <f t="shared" si="136"/>
        <v>46609</v>
      </c>
      <c r="AX66" s="492">
        <f t="shared" si="137"/>
        <v>23664</v>
      </c>
      <c r="AY66" s="507">
        <f t="shared" si="138"/>
        <v>8</v>
      </c>
      <c r="AZ66" s="507">
        <f t="shared" si="139"/>
        <v>0</v>
      </c>
      <c r="BA66" s="508">
        <f t="shared" si="139"/>
        <v>8</v>
      </c>
    </row>
    <row r="67" spans="1:53" s="212" customFormat="1" ht="14.1" customHeight="1" x14ac:dyDescent="0.2">
      <c r="A67" s="627">
        <v>9</v>
      </c>
      <c r="B67" s="217">
        <v>2456</v>
      </c>
      <c r="C67" s="628">
        <v>600079732</v>
      </c>
      <c r="D67" s="210">
        <v>70695911</v>
      </c>
      <c r="E67" s="217" t="s">
        <v>294</v>
      </c>
      <c r="F67" s="211">
        <v>3143</v>
      </c>
      <c r="G67" s="210" t="s">
        <v>149</v>
      </c>
      <c r="H67" s="218" t="s">
        <v>86</v>
      </c>
      <c r="I67" s="501">
        <v>1867841</v>
      </c>
      <c r="J67" s="417">
        <v>1365582</v>
      </c>
      <c r="K67" s="417">
        <v>10000</v>
      </c>
      <c r="L67" s="417">
        <v>0</v>
      </c>
      <c r="M67" s="502">
        <v>464947</v>
      </c>
      <c r="N67" s="502">
        <v>27312</v>
      </c>
      <c r="O67" s="630">
        <v>0</v>
      </c>
      <c r="P67" s="418">
        <v>2.7273000000000001</v>
      </c>
      <c r="Q67" s="422">
        <v>2.7273000000000001</v>
      </c>
      <c r="R67" s="693">
        <v>0</v>
      </c>
      <c r="S67" s="505">
        <v>0</v>
      </c>
      <c r="T67" s="492">
        <v>0</v>
      </c>
      <c r="U67" s="492">
        <v>0</v>
      </c>
      <c r="V67" s="492">
        <v>0</v>
      </c>
      <c r="W67" s="492">
        <f t="shared" si="122"/>
        <v>0</v>
      </c>
      <c r="X67" s="492">
        <v>0</v>
      </c>
      <c r="Y67" s="492">
        <v>0</v>
      </c>
      <c r="Z67" s="492">
        <f t="shared" si="123"/>
        <v>0</v>
      </c>
      <c r="AA67" s="492">
        <f t="shared" si="124"/>
        <v>0</v>
      </c>
      <c r="AB67" s="179">
        <f t="shared" si="125"/>
        <v>0</v>
      </c>
      <c r="AC67" s="179">
        <f t="shared" si="126"/>
        <v>0</v>
      </c>
      <c r="AD67" s="492">
        <v>0</v>
      </c>
      <c r="AE67" s="492">
        <v>0</v>
      </c>
      <c r="AF67" s="492">
        <f t="shared" si="127"/>
        <v>0</v>
      </c>
      <c r="AG67" s="492">
        <f t="shared" si="128"/>
        <v>0</v>
      </c>
      <c r="AH67" s="507">
        <v>0</v>
      </c>
      <c r="AI67" s="507">
        <v>0</v>
      </c>
      <c r="AJ67" s="507">
        <v>0</v>
      </c>
      <c r="AK67" s="507">
        <v>0</v>
      </c>
      <c r="AL67" s="507">
        <v>0</v>
      </c>
      <c r="AM67" s="507">
        <v>0</v>
      </c>
      <c r="AN67" s="507">
        <v>0</v>
      </c>
      <c r="AO67" s="507">
        <f t="shared" si="129"/>
        <v>0</v>
      </c>
      <c r="AP67" s="507">
        <f t="shared" si="130"/>
        <v>0</v>
      </c>
      <c r="AQ67" s="508">
        <f t="shared" si="131"/>
        <v>0</v>
      </c>
      <c r="AR67" s="505">
        <f t="shared" si="132"/>
        <v>1867841</v>
      </c>
      <c r="AS67" s="492">
        <f t="shared" si="133"/>
        <v>1365582</v>
      </c>
      <c r="AT67" s="486">
        <f t="shared" si="134"/>
        <v>10000</v>
      </c>
      <c r="AU67" s="486">
        <f t="shared" si="135"/>
        <v>0</v>
      </c>
      <c r="AV67" s="492">
        <f t="shared" si="136"/>
        <v>464947</v>
      </c>
      <c r="AW67" s="492">
        <f t="shared" si="136"/>
        <v>27312</v>
      </c>
      <c r="AX67" s="492">
        <f t="shared" si="137"/>
        <v>0</v>
      </c>
      <c r="AY67" s="507">
        <f t="shared" si="138"/>
        <v>2.7273000000000001</v>
      </c>
      <c r="AZ67" s="507">
        <f t="shared" si="139"/>
        <v>2.7273000000000001</v>
      </c>
      <c r="BA67" s="508">
        <f t="shared" si="139"/>
        <v>0</v>
      </c>
    </row>
    <row r="68" spans="1:53" s="212" customFormat="1" ht="14.1" customHeight="1" x14ac:dyDescent="0.2">
      <c r="A68" s="627">
        <v>9</v>
      </c>
      <c r="B68" s="217">
        <v>2456</v>
      </c>
      <c r="C68" s="628">
        <v>600079732</v>
      </c>
      <c r="D68" s="210">
        <v>70695911</v>
      </c>
      <c r="E68" s="217" t="s">
        <v>294</v>
      </c>
      <c r="F68" s="211">
        <v>3143</v>
      </c>
      <c r="G68" s="210" t="s">
        <v>150</v>
      </c>
      <c r="H68" s="218" t="s">
        <v>82</v>
      </c>
      <c r="I68" s="501">
        <v>68114</v>
      </c>
      <c r="J68" s="630">
        <v>48015</v>
      </c>
      <c r="K68" s="630">
        <v>0</v>
      </c>
      <c r="L68" s="630">
        <v>0</v>
      </c>
      <c r="M68" s="502">
        <v>16229</v>
      </c>
      <c r="N68" s="502">
        <v>960</v>
      </c>
      <c r="O68" s="630">
        <v>2910</v>
      </c>
      <c r="P68" s="418">
        <v>0.2</v>
      </c>
      <c r="Q68" s="503">
        <v>0</v>
      </c>
      <c r="R68" s="693">
        <v>0.2</v>
      </c>
      <c r="S68" s="505">
        <v>0</v>
      </c>
      <c r="T68" s="492">
        <v>0</v>
      </c>
      <c r="U68" s="492">
        <v>0</v>
      </c>
      <c r="V68" s="492">
        <v>0</v>
      </c>
      <c r="W68" s="492">
        <f t="shared" si="122"/>
        <v>0</v>
      </c>
      <c r="X68" s="492">
        <v>0</v>
      </c>
      <c r="Y68" s="492">
        <v>0</v>
      </c>
      <c r="Z68" s="492">
        <f t="shared" si="123"/>
        <v>0</v>
      </c>
      <c r="AA68" s="492">
        <f t="shared" si="124"/>
        <v>0</v>
      </c>
      <c r="AB68" s="179">
        <f t="shared" si="125"/>
        <v>0</v>
      </c>
      <c r="AC68" s="179">
        <f t="shared" si="126"/>
        <v>0</v>
      </c>
      <c r="AD68" s="492">
        <v>0</v>
      </c>
      <c r="AE68" s="492">
        <v>0</v>
      </c>
      <c r="AF68" s="492">
        <f t="shared" si="127"/>
        <v>0</v>
      </c>
      <c r="AG68" s="492">
        <f t="shared" si="128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si="129"/>
        <v>0</v>
      </c>
      <c r="AP68" s="507">
        <f t="shared" si="130"/>
        <v>0</v>
      </c>
      <c r="AQ68" s="508">
        <f t="shared" si="131"/>
        <v>0</v>
      </c>
      <c r="AR68" s="505">
        <f t="shared" si="132"/>
        <v>68114</v>
      </c>
      <c r="AS68" s="492">
        <f t="shared" si="133"/>
        <v>48015</v>
      </c>
      <c r="AT68" s="486">
        <f t="shared" si="134"/>
        <v>0</v>
      </c>
      <c r="AU68" s="486">
        <f t="shared" si="135"/>
        <v>0</v>
      </c>
      <c r="AV68" s="492">
        <f t="shared" si="136"/>
        <v>16229</v>
      </c>
      <c r="AW68" s="492">
        <f t="shared" si="136"/>
        <v>960</v>
      </c>
      <c r="AX68" s="492">
        <f t="shared" si="137"/>
        <v>2910</v>
      </c>
      <c r="AY68" s="507">
        <f t="shared" si="138"/>
        <v>0.2</v>
      </c>
      <c r="AZ68" s="507">
        <f t="shared" si="139"/>
        <v>0</v>
      </c>
      <c r="BA68" s="508">
        <f t="shared" si="139"/>
        <v>0.2</v>
      </c>
    </row>
    <row r="69" spans="1:53" s="212" customFormat="1" ht="14.1" customHeight="1" x14ac:dyDescent="0.2">
      <c r="A69" s="237">
        <v>9</v>
      </c>
      <c r="B69" s="213">
        <v>2456</v>
      </c>
      <c r="C69" s="620">
        <v>600079732</v>
      </c>
      <c r="D69" s="213">
        <v>70695911</v>
      </c>
      <c r="E69" s="213" t="s">
        <v>295</v>
      </c>
      <c r="F69" s="214"/>
      <c r="G69" s="215"/>
      <c r="H69" s="216"/>
      <c r="I69" s="621">
        <v>37607307</v>
      </c>
      <c r="J69" s="622">
        <v>26914675</v>
      </c>
      <c r="K69" s="622">
        <v>168425</v>
      </c>
      <c r="L69" s="622">
        <v>108425</v>
      </c>
      <c r="M69" s="622">
        <v>9117441</v>
      </c>
      <c r="N69" s="622">
        <v>538292</v>
      </c>
      <c r="O69" s="622">
        <v>868474</v>
      </c>
      <c r="P69" s="623">
        <v>58.844700000000003</v>
      </c>
      <c r="Q69" s="623">
        <v>39.597299999999997</v>
      </c>
      <c r="R69" s="626">
        <v>19.247399999999999</v>
      </c>
      <c r="S69" s="622">
        <f t="shared" ref="S69:BA69" si="140">SUM(S63:S68)</f>
        <v>0</v>
      </c>
      <c r="T69" s="624">
        <f t="shared" si="140"/>
        <v>0</v>
      </c>
      <c r="U69" s="624">
        <f t="shared" si="140"/>
        <v>5842</v>
      </c>
      <c r="V69" s="624">
        <f t="shared" si="140"/>
        <v>0</v>
      </c>
      <c r="W69" s="624">
        <f t="shared" si="140"/>
        <v>5842</v>
      </c>
      <c r="X69" s="624">
        <f t="shared" si="140"/>
        <v>0</v>
      </c>
      <c r="Y69" s="624">
        <f t="shared" si="140"/>
        <v>0</v>
      </c>
      <c r="Z69" s="624">
        <f t="shared" si="140"/>
        <v>0</v>
      </c>
      <c r="AA69" s="624">
        <f t="shared" si="140"/>
        <v>5842</v>
      </c>
      <c r="AB69" s="624">
        <f t="shared" si="140"/>
        <v>1975</v>
      </c>
      <c r="AC69" s="624">
        <f t="shared" si="140"/>
        <v>117</v>
      </c>
      <c r="AD69" s="624">
        <f t="shared" si="140"/>
        <v>0</v>
      </c>
      <c r="AE69" s="624">
        <f t="shared" si="140"/>
        <v>0</v>
      </c>
      <c r="AF69" s="624">
        <f t="shared" si="140"/>
        <v>0</v>
      </c>
      <c r="AG69" s="624">
        <f t="shared" si="140"/>
        <v>7934</v>
      </c>
      <c r="AH69" s="625">
        <f t="shared" si="140"/>
        <v>0</v>
      </c>
      <c r="AI69" s="625">
        <f t="shared" si="140"/>
        <v>0</v>
      </c>
      <c r="AJ69" s="625">
        <f t="shared" si="140"/>
        <v>0</v>
      </c>
      <c r="AK69" s="625">
        <f t="shared" ref="AK69:AL69" si="141">SUM(AK63:AK68)</f>
        <v>0</v>
      </c>
      <c r="AL69" s="625">
        <f t="shared" si="141"/>
        <v>0.03</v>
      </c>
      <c r="AM69" s="625">
        <f t="shared" si="140"/>
        <v>0</v>
      </c>
      <c r="AN69" s="625">
        <f t="shared" si="140"/>
        <v>0</v>
      </c>
      <c r="AO69" s="625">
        <f t="shared" si="140"/>
        <v>0</v>
      </c>
      <c r="AP69" s="625">
        <f t="shared" si="140"/>
        <v>0.03</v>
      </c>
      <c r="AQ69" s="626">
        <f t="shared" si="140"/>
        <v>0.03</v>
      </c>
      <c r="AR69" s="622">
        <f t="shared" si="140"/>
        <v>37615241</v>
      </c>
      <c r="AS69" s="624">
        <f t="shared" si="140"/>
        <v>26920517</v>
      </c>
      <c r="AT69" s="624">
        <f t="shared" si="140"/>
        <v>168425</v>
      </c>
      <c r="AU69" s="624">
        <f t="shared" si="140"/>
        <v>108425</v>
      </c>
      <c r="AV69" s="624">
        <f t="shared" si="140"/>
        <v>9119416</v>
      </c>
      <c r="AW69" s="624">
        <f t="shared" si="140"/>
        <v>538409</v>
      </c>
      <c r="AX69" s="624">
        <f t="shared" si="140"/>
        <v>868474</v>
      </c>
      <c r="AY69" s="625">
        <f t="shared" si="140"/>
        <v>58.874700000000004</v>
      </c>
      <c r="AZ69" s="625">
        <f t="shared" si="140"/>
        <v>39.597299999999997</v>
      </c>
      <c r="BA69" s="626">
        <f t="shared" si="140"/>
        <v>19.2774</v>
      </c>
    </row>
    <row r="70" spans="1:53" s="212" customFormat="1" ht="14.1" customHeight="1" x14ac:dyDescent="0.2">
      <c r="A70" s="627">
        <v>10</v>
      </c>
      <c r="B70" s="217">
        <v>2462</v>
      </c>
      <c r="C70" s="628">
        <v>600079813</v>
      </c>
      <c r="D70" s="210">
        <v>72744600</v>
      </c>
      <c r="E70" s="210" t="s">
        <v>296</v>
      </c>
      <c r="F70" s="211">
        <v>3111</v>
      </c>
      <c r="G70" s="210" t="s">
        <v>85</v>
      </c>
      <c r="H70" s="629" t="s">
        <v>86</v>
      </c>
      <c r="I70" s="501">
        <v>1498133</v>
      </c>
      <c r="J70" s="417">
        <v>1092366</v>
      </c>
      <c r="K70" s="417">
        <v>0</v>
      </c>
      <c r="L70" s="417">
        <v>0</v>
      </c>
      <c r="M70" s="502">
        <v>369220</v>
      </c>
      <c r="N70" s="502">
        <v>21847</v>
      </c>
      <c r="O70" s="630">
        <v>14700</v>
      </c>
      <c r="P70" s="418">
        <v>2.4859</v>
      </c>
      <c r="Q70" s="422">
        <v>1.9750000000000001</v>
      </c>
      <c r="R70" s="692">
        <v>0.51090000000000002</v>
      </c>
      <c r="S70" s="505">
        <v>0</v>
      </c>
      <c r="T70" s="492">
        <v>0</v>
      </c>
      <c r="U70" s="492">
        <v>0</v>
      </c>
      <c r="V70" s="492">
        <v>0</v>
      </c>
      <c r="W70" s="492">
        <f t="shared" ref="W70:W75" si="142">SUM(S70:V70)</f>
        <v>0</v>
      </c>
      <c r="X70" s="492">
        <v>0</v>
      </c>
      <c r="Y70" s="492">
        <v>0</v>
      </c>
      <c r="Z70" s="492">
        <f t="shared" ref="Z70:Z75" si="143">SUM(X70:Y70)</f>
        <v>0</v>
      </c>
      <c r="AA70" s="492">
        <f t="shared" ref="AA70:AA75" si="144">W70+Z70</f>
        <v>0</v>
      </c>
      <c r="AB70" s="179">
        <f t="shared" ref="AB70:AB75" si="145">ROUND((W70+X70)*33.8%,0)</f>
        <v>0</v>
      </c>
      <c r="AC70" s="179">
        <f t="shared" ref="AC70:AC75" si="146">ROUND(W70*2%,0)</f>
        <v>0</v>
      </c>
      <c r="AD70" s="492">
        <v>0</v>
      </c>
      <c r="AE70" s="492">
        <v>0</v>
      </c>
      <c r="AF70" s="492">
        <f t="shared" ref="AF70:AF75" si="147">SUM(AD70:AE70)</f>
        <v>0</v>
      </c>
      <c r="AG70" s="492">
        <f t="shared" ref="AG70:AG75" si="148">AA70+AB70+AC70+AF70</f>
        <v>0</v>
      </c>
      <c r="AH70" s="507">
        <v>0</v>
      </c>
      <c r="AI70" s="507">
        <v>0</v>
      </c>
      <c r="AJ70" s="507">
        <v>0</v>
      </c>
      <c r="AK70" s="507">
        <v>0</v>
      </c>
      <c r="AL70" s="507">
        <v>0</v>
      </c>
      <c r="AM70" s="507">
        <v>0</v>
      </c>
      <c r="AN70" s="507">
        <v>0</v>
      </c>
      <c r="AO70" s="507">
        <f t="shared" ref="AO70:AO75" si="149">AH70+AJ70+AK70+AM70</f>
        <v>0</v>
      </c>
      <c r="AP70" s="507">
        <f t="shared" ref="AP70:AP75" si="150">AI70+AL70+AN70</f>
        <v>0</v>
      </c>
      <c r="AQ70" s="508">
        <f t="shared" ref="AQ70:AQ75" si="151">SUM(AO70:AP70)</f>
        <v>0</v>
      </c>
      <c r="AR70" s="505">
        <f t="shared" ref="AR70:AR75" si="152">I70+AG70</f>
        <v>1498133</v>
      </c>
      <c r="AS70" s="492">
        <f t="shared" ref="AS70:AS75" si="153">J70+W70</f>
        <v>1092366</v>
      </c>
      <c r="AT70" s="486">
        <f t="shared" ref="AT70:AT75" si="154">K70+Z70</f>
        <v>0</v>
      </c>
      <c r="AU70" s="486">
        <f t="shared" ref="AU70:AU75" si="155">L70</f>
        <v>0</v>
      </c>
      <c r="AV70" s="492">
        <f t="shared" ref="AV70:AW75" si="156">M70+AB70</f>
        <v>369220</v>
      </c>
      <c r="AW70" s="492">
        <f t="shared" si="156"/>
        <v>21847</v>
      </c>
      <c r="AX70" s="492">
        <f t="shared" ref="AX70:AX75" si="157">O70+AF70</f>
        <v>14700</v>
      </c>
      <c r="AY70" s="507">
        <f t="shared" ref="AY70:AY75" si="158">P70+AQ70</f>
        <v>2.4859</v>
      </c>
      <c r="AZ70" s="507">
        <f t="shared" ref="AZ70:BA75" si="159">Q70+AO70</f>
        <v>1.9750000000000001</v>
      </c>
      <c r="BA70" s="508">
        <f t="shared" si="159"/>
        <v>0.51090000000000002</v>
      </c>
    </row>
    <row r="71" spans="1:53" s="212" customFormat="1" ht="14.1" customHeight="1" x14ac:dyDescent="0.2">
      <c r="A71" s="627">
        <v>10</v>
      </c>
      <c r="B71" s="219">
        <v>2462</v>
      </c>
      <c r="C71" s="628">
        <v>600079813</v>
      </c>
      <c r="D71" s="210">
        <v>72744600</v>
      </c>
      <c r="E71" s="219" t="s">
        <v>296</v>
      </c>
      <c r="F71" s="220">
        <v>3117</v>
      </c>
      <c r="G71" s="219" t="s">
        <v>284</v>
      </c>
      <c r="H71" s="629" t="s">
        <v>86</v>
      </c>
      <c r="I71" s="501">
        <v>3390930</v>
      </c>
      <c r="J71" s="330">
        <v>2308201</v>
      </c>
      <c r="K71" s="330">
        <v>83996</v>
      </c>
      <c r="L71" s="330">
        <v>3996</v>
      </c>
      <c r="M71" s="502">
        <v>807211</v>
      </c>
      <c r="N71" s="502">
        <v>46164</v>
      </c>
      <c r="O71" s="330">
        <v>145358</v>
      </c>
      <c r="P71" s="418">
        <v>4.6825999999999999</v>
      </c>
      <c r="Q71" s="331">
        <v>3.5123000000000002</v>
      </c>
      <c r="R71" s="332">
        <v>1.1703000000000001</v>
      </c>
      <c r="S71" s="505">
        <v>0</v>
      </c>
      <c r="T71" s="492">
        <v>0</v>
      </c>
      <c r="U71" s="492">
        <v>0</v>
      </c>
      <c r="V71" s="492">
        <v>0</v>
      </c>
      <c r="W71" s="492">
        <f t="shared" si="142"/>
        <v>0</v>
      </c>
      <c r="X71" s="492">
        <v>0</v>
      </c>
      <c r="Y71" s="492">
        <v>0</v>
      </c>
      <c r="Z71" s="492">
        <f t="shared" si="143"/>
        <v>0</v>
      </c>
      <c r="AA71" s="492">
        <f t="shared" si="144"/>
        <v>0</v>
      </c>
      <c r="AB71" s="179">
        <f t="shared" si="145"/>
        <v>0</v>
      </c>
      <c r="AC71" s="179">
        <f t="shared" si="146"/>
        <v>0</v>
      </c>
      <c r="AD71" s="492">
        <v>0</v>
      </c>
      <c r="AE71" s="492">
        <v>0</v>
      </c>
      <c r="AF71" s="492">
        <f t="shared" si="147"/>
        <v>0</v>
      </c>
      <c r="AG71" s="492">
        <f t="shared" si="148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 t="shared" si="149"/>
        <v>0</v>
      </c>
      <c r="AP71" s="507">
        <f t="shared" si="150"/>
        <v>0</v>
      </c>
      <c r="AQ71" s="508">
        <f t="shared" si="151"/>
        <v>0</v>
      </c>
      <c r="AR71" s="505">
        <f t="shared" si="152"/>
        <v>3390930</v>
      </c>
      <c r="AS71" s="492">
        <f t="shared" si="153"/>
        <v>2308201</v>
      </c>
      <c r="AT71" s="486">
        <f t="shared" si="154"/>
        <v>83996</v>
      </c>
      <c r="AU71" s="486">
        <f t="shared" si="155"/>
        <v>3996</v>
      </c>
      <c r="AV71" s="492">
        <f t="shared" si="156"/>
        <v>807211</v>
      </c>
      <c r="AW71" s="492">
        <f t="shared" si="156"/>
        <v>46164</v>
      </c>
      <c r="AX71" s="492">
        <f t="shared" si="157"/>
        <v>145358</v>
      </c>
      <c r="AY71" s="507">
        <f t="shared" si="158"/>
        <v>4.6825999999999999</v>
      </c>
      <c r="AZ71" s="507">
        <f t="shared" si="159"/>
        <v>3.5123000000000002</v>
      </c>
      <c r="BA71" s="508">
        <f t="shared" si="159"/>
        <v>1.1703000000000001</v>
      </c>
    </row>
    <row r="72" spans="1:53" s="212" customFormat="1" ht="14.1" customHeight="1" x14ac:dyDescent="0.2">
      <c r="A72" s="627">
        <v>10</v>
      </c>
      <c r="B72" s="217">
        <v>2462</v>
      </c>
      <c r="C72" s="628">
        <v>600079813</v>
      </c>
      <c r="D72" s="210">
        <v>72744600</v>
      </c>
      <c r="E72" s="217" t="s">
        <v>296</v>
      </c>
      <c r="F72" s="211">
        <v>3117</v>
      </c>
      <c r="G72" s="210" t="s">
        <v>91</v>
      </c>
      <c r="H72" s="629" t="s">
        <v>82</v>
      </c>
      <c r="I72" s="501">
        <v>1591624</v>
      </c>
      <c r="J72" s="630">
        <v>1172035</v>
      </c>
      <c r="K72" s="630">
        <v>0</v>
      </c>
      <c r="L72" s="630">
        <v>0</v>
      </c>
      <c r="M72" s="502">
        <v>396148</v>
      </c>
      <c r="N72" s="502">
        <v>23441</v>
      </c>
      <c r="O72" s="630">
        <v>0</v>
      </c>
      <c r="P72" s="418">
        <v>3.32</v>
      </c>
      <c r="Q72" s="503">
        <v>3.32</v>
      </c>
      <c r="R72" s="693">
        <v>0</v>
      </c>
      <c r="S72" s="505">
        <v>0</v>
      </c>
      <c r="T72" s="492">
        <v>0</v>
      </c>
      <c r="U72" s="492">
        <v>0</v>
      </c>
      <c r="V72" s="492">
        <v>0</v>
      </c>
      <c r="W72" s="492">
        <f t="shared" si="142"/>
        <v>0</v>
      </c>
      <c r="X72" s="492">
        <v>0</v>
      </c>
      <c r="Y72" s="492">
        <v>0</v>
      </c>
      <c r="Z72" s="492">
        <f t="shared" si="143"/>
        <v>0</v>
      </c>
      <c r="AA72" s="492">
        <f t="shared" si="144"/>
        <v>0</v>
      </c>
      <c r="AB72" s="179">
        <f t="shared" si="145"/>
        <v>0</v>
      </c>
      <c r="AC72" s="179">
        <f t="shared" si="146"/>
        <v>0</v>
      </c>
      <c r="AD72" s="492">
        <v>0</v>
      </c>
      <c r="AE72" s="492">
        <v>0</v>
      </c>
      <c r="AF72" s="492">
        <f t="shared" si="147"/>
        <v>0</v>
      </c>
      <c r="AG72" s="492">
        <f t="shared" si="148"/>
        <v>0</v>
      </c>
      <c r="AH72" s="507">
        <v>0</v>
      </c>
      <c r="AI72" s="507">
        <v>0</v>
      </c>
      <c r="AJ72" s="507">
        <v>0</v>
      </c>
      <c r="AK72" s="507">
        <v>0</v>
      </c>
      <c r="AL72" s="507">
        <v>0</v>
      </c>
      <c r="AM72" s="507">
        <v>0</v>
      </c>
      <c r="AN72" s="507">
        <v>0</v>
      </c>
      <c r="AO72" s="507">
        <f t="shared" si="149"/>
        <v>0</v>
      </c>
      <c r="AP72" s="507">
        <f t="shared" si="150"/>
        <v>0</v>
      </c>
      <c r="AQ72" s="508">
        <f t="shared" si="151"/>
        <v>0</v>
      </c>
      <c r="AR72" s="505">
        <f t="shared" si="152"/>
        <v>1591624</v>
      </c>
      <c r="AS72" s="492">
        <f t="shared" si="153"/>
        <v>1172035</v>
      </c>
      <c r="AT72" s="486">
        <f t="shared" si="154"/>
        <v>0</v>
      </c>
      <c r="AU72" s="486">
        <f t="shared" si="155"/>
        <v>0</v>
      </c>
      <c r="AV72" s="492">
        <f t="shared" si="156"/>
        <v>396148</v>
      </c>
      <c r="AW72" s="492">
        <f t="shared" si="156"/>
        <v>23441</v>
      </c>
      <c r="AX72" s="492">
        <f t="shared" si="157"/>
        <v>0</v>
      </c>
      <c r="AY72" s="507">
        <f t="shared" si="158"/>
        <v>3.32</v>
      </c>
      <c r="AZ72" s="507">
        <f t="shared" si="159"/>
        <v>3.32</v>
      </c>
      <c r="BA72" s="508">
        <f t="shared" si="159"/>
        <v>0</v>
      </c>
    </row>
    <row r="73" spans="1:53" s="212" customFormat="1" ht="14.1" customHeight="1" x14ac:dyDescent="0.2">
      <c r="A73" s="627">
        <v>10</v>
      </c>
      <c r="B73" s="210">
        <v>2462</v>
      </c>
      <c r="C73" s="628">
        <v>600079813</v>
      </c>
      <c r="D73" s="210">
        <v>72744600</v>
      </c>
      <c r="E73" s="210" t="s">
        <v>296</v>
      </c>
      <c r="F73" s="211">
        <v>3141</v>
      </c>
      <c r="G73" s="210" t="s">
        <v>88</v>
      </c>
      <c r="H73" s="629" t="s">
        <v>82</v>
      </c>
      <c r="I73" s="501">
        <v>595839</v>
      </c>
      <c r="J73" s="630">
        <v>436883</v>
      </c>
      <c r="K73" s="630">
        <v>0</v>
      </c>
      <c r="L73" s="630">
        <v>0</v>
      </c>
      <c r="M73" s="502">
        <v>147666</v>
      </c>
      <c r="N73" s="502">
        <v>8738</v>
      </c>
      <c r="O73" s="630">
        <v>2552</v>
      </c>
      <c r="P73" s="418">
        <v>1.49</v>
      </c>
      <c r="Q73" s="503">
        <v>0</v>
      </c>
      <c r="R73" s="693">
        <v>1.49</v>
      </c>
      <c r="S73" s="505">
        <v>0</v>
      </c>
      <c r="T73" s="492">
        <v>0</v>
      </c>
      <c r="U73" s="492">
        <v>6468</v>
      </c>
      <c r="V73" s="492">
        <v>0</v>
      </c>
      <c r="W73" s="492">
        <f t="shared" si="142"/>
        <v>6468</v>
      </c>
      <c r="X73" s="492">
        <v>0</v>
      </c>
      <c r="Y73" s="492">
        <v>0</v>
      </c>
      <c r="Z73" s="492">
        <f t="shared" si="143"/>
        <v>0</v>
      </c>
      <c r="AA73" s="492">
        <f t="shared" si="144"/>
        <v>6468</v>
      </c>
      <c r="AB73" s="179">
        <f t="shared" si="145"/>
        <v>2186</v>
      </c>
      <c r="AC73" s="179">
        <f t="shared" si="146"/>
        <v>129</v>
      </c>
      <c r="AD73" s="492">
        <v>0</v>
      </c>
      <c r="AE73" s="492">
        <v>0</v>
      </c>
      <c r="AF73" s="492">
        <f t="shared" si="147"/>
        <v>0</v>
      </c>
      <c r="AG73" s="492">
        <f t="shared" si="148"/>
        <v>8783</v>
      </c>
      <c r="AH73" s="507">
        <v>0</v>
      </c>
      <c r="AI73" s="507">
        <v>0</v>
      </c>
      <c r="AJ73" s="507">
        <v>0</v>
      </c>
      <c r="AK73" s="507">
        <v>0</v>
      </c>
      <c r="AL73" s="507">
        <v>0.02</v>
      </c>
      <c r="AM73" s="507">
        <v>0</v>
      </c>
      <c r="AN73" s="507">
        <v>0</v>
      </c>
      <c r="AO73" s="507">
        <f t="shared" si="149"/>
        <v>0</v>
      </c>
      <c r="AP73" s="507">
        <f t="shared" si="150"/>
        <v>0.02</v>
      </c>
      <c r="AQ73" s="508">
        <f t="shared" si="151"/>
        <v>0.02</v>
      </c>
      <c r="AR73" s="505">
        <f t="shared" si="152"/>
        <v>604622</v>
      </c>
      <c r="AS73" s="492">
        <f t="shared" si="153"/>
        <v>443351</v>
      </c>
      <c r="AT73" s="486">
        <f t="shared" si="154"/>
        <v>0</v>
      </c>
      <c r="AU73" s="486">
        <f t="shared" si="155"/>
        <v>0</v>
      </c>
      <c r="AV73" s="492">
        <f t="shared" si="156"/>
        <v>149852</v>
      </c>
      <c r="AW73" s="492">
        <f t="shared" si="156"/>
        <v>8867</v>
      </c>
      <c r="AX73" s="492">
        <f t="shared" si="157"/>
        <v>2552</v>
      </c>
      <c r="AY73" s="507">
        <f t="shared" si="158"/>
        <v>1.51</v>
      </c>
      <c r="AZ73" s="507">
        <f t="shared" si="159"/>
        <v>0</v>
      </c>
      <c r="BA73" s="508">
        <f t="shared" si="159"/>
        <v>1.51</v>
      </c>
    </row>
    <row r="74" spans="1:53" s="212" customFormat="1" ht="14.1" customHeight="1" x14ac:dyDescent="0.2">
      <c r="A74" s="627">
        <v>10</v>
      </c>
      <c r="B74" s="217">
        <v>2462</v>
      </c>
      <c r="C74" s="628">
        <v>600079813</v>
      </c>
      <c r="D74" s="210">
        <v>72744600</v>
      </c>
      <c r="E74" s="217" t="s">
        <v>296</v>
      </c>
      <c r="F74" s="211">
        <v>3143</v>
      </c>
      <c r="G74" s="210" t="s">
        <v>149</v>
      </c>
      <c r="H74" s="218" t="s">
        <v>86</v>
      </c>
      <c r="I74" s="501">
        <v>575639</v>
      </c>
      <c r="J74" s="417">
        <v>423887</v>
      </c>
      <c r="K74" s="417">
        <v>0</v>
      </c>
      <c r="L74" s="417">
        <v>0</v>
      </c>
      <c r="M74" s="502">
        <v>143274</v>
      </c>
      <c r="N74" s="502">
        <v>8478</v>
      </c>
      <c r="O74" s="630">
        <v>0</v>
      </c>
      <c r="P74" s="418">
        <v>1.0055000000000001</v>
      </c>
      <c r="Q74" s="422">
        <v>1.0055000000000001</v>
      </c>
      <c r="R74" s="693">
        <v>0</v>
      </c>
      <c r="S74" s="505">
        <v>0</v>
      </c>
      <c r="T74" s="492">
        <v>0</v>
      </c>
      <c r="U74" s="492">
        <v>0</v>
      </c>
      <c r="V74" s="492">
        <v>0</v>
      </c>
      <c r="W74" s="492">
        <f t="shared" si="142"/>
        <v>0</v>
      </c>
      <c r="X74" s="492">
        <v>0</v>
      </c>
      <c r="Y74" s="492">
        <v>0</v>
      </c>
      <c r="Z74" s="492">
        <f t="shared" si="143"/>
        <v>0</v>
      </c>
      <c r="AA74" s="492">
        <f t="shared" si="144"/>
        <v>0</v>
      </c>
      <c r="AB74" s="179">
        <f t="shared" si="145"/>
        <v>0</v>
      </c>
      <c r="AC74" s="179">
        <f t="shared" si="146"/>
        <v>0</v>
      </c>
      <c r="AD74" s="492">
        <v>0</v>
      </c>
      <c r="AE74" s="492">
        <v>0</v>
      </c>
      <c r="AF74" s="492">
        <f t="shared" si="147"/>
        <v>0</v>
      </c>
      <c r="AG74" s="492">
        <f t="shared" si="148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 t="shared" si="149"/>
        <v>0</v>
      </c>
      <c r="AP74" s="507">
        <f t="shared" si="150"/>
        <v>0</v>
      </c>
      <c r="AQ74" s="508">
        <f t="shared" si="151"/>
        <v>0</v>
      </c>
      <c r="AR74" s="505">
        <f t="shared" si="152"/>
        <v>575639</v>
      </c>
      <c r="AS74" s="492">
        <f t="shared" si="153"/>
        <v>423887</v>
      </c>
      <c r="AT74" s="486">
        <f t="shared" si="154"/>
        <v>0</v>
      </c>
      <c r="AU74" s="486">
        <f t="shared" si="155"/>
        <v>0</v>
      </c>
      <c r="AV74" s="492">
        <f t="shared" si="156"/>
        <v>143274</v>
      </c>
      <c r="AW74" s="492">
        <f t="shared" si="156"/>
        <v>8478</v>
      </c>
      <c r="AX74" s="492">
        <f t="shared" si="157"/>
        <v>0</v>
      </c>
      <c r="AY74" s="507">
        <f t="shared" si="158"/>
        <v>1.0055000000000001</v>
      </c>
      <c r="AZ74" s="507">
        <f t="shared" si="159"/>
        <v>1.0055000000000001</v>
      </c>
      <c r="BA74" s="508">
        <f t="shared" si="159"/>
        <v>0</v>
      </c>
    </row>
    <row r="75" spans="1:53" s="212" customFormat="1" ht="14.1" customHeight="1" x14ac:dyDescent="0.2">
      <c r="A75" s="627">
        <v>10</v>
      </c>
      <c r="B75" s="217">
        <v>2462</v>
      </c>
      <c r="C75" s="628">
        <v>600079813</v>
      </c>
      <c r="D75" s="210">
        <v>72744600</v>
      </c>
      <c r="E75" s="217" t="s">
        <v>296</v>
      </c>
      <c r="F75" s="211">
        <v>3143</v>
      </c>
      <c r="G75" s="210" t="s">
        <v>150</v>
      </c>
      <c r="H75" s="218" t="s">
        <v>82</v>
      </c>
      <c r="I75" s="501">
        <v>14044</v>
      </c>
      <c r="J75" s="630">
        <v>9900</v>
      </c>
      <c r="K75" s="630">
        <v>0</v>
      </c>
      <c r="L75" s="630">
        <v>0</v>
      </c>
      <c r="M75" s="502">
        <v>3346</v>
      </c>
      <c r="N75" s="502">
        <v>198</v>
      </c>
      <c r="O75" s="630">
        <v>600</v>
      </c>
      <c r="P75" s="418">
        <v>0.04</v>
      </c>
      <c r="Q75" s="503">
        <v>0</v>
      </c>
      <c r="R75" s="693">
        <v>0.04</v>
      </c>
      <c r="S75" s="505">
        <v>0</v>
      </c>
      <c r="T75" s="492">
        <v>0</v>
      </c>
      <c r="U75" s="492">
        <v>0</v>
      </c>
      <c r="V75" s="492">
        <v>0</v>
      </c>
      <c r="W75" s="492">
        <f t="shared" si="142"/>
        <v>0</v>
      </c>
      <c r="X75" s="492">
        <v>0</v>
      </c>
      <c r="Y75" s="492">
        <v>0</v>
      </c>
      <c r="Z75" s="492">
        <f t="shared" si="143"/>
        <v>0</v>
      </c>
      <c r="AA75" s="492">
        <f t="shared" si="144"/>
        <v>0</v>
      </c>
      <c r="AB75" s="179">
        <f t="shared" si="145"/>
        <v>0</v>
      </c>
      <c r="AC75" s="179">
        <f t="shared" si="146"/>
        <v>0</v>
      </c>
      <c r="AD75" s="492">
        <v>0</v>
      </c>
      <c r="AE75" s="492">
        <v>0</v>
      </c>
      <c r="AF75" s="492">
        <f t="shared" si="147"/>
        <v>0</v>
      </c>
      <c r="AG75" s="492">
        <f t="shared" si="148"/>
        <v>0</v>
      </c>
      <c r="AH75" s="507">
        <v>0</v>
      </c>
      <c r="AI75" s="507">
        <v>0</v>
      </c>
      <c r="AJ75" s="507">
        <v>0</v>
      </c>
      <c r="AK75" s="507">
        <v>0</v>
      </c>
      <c r="AL75" s="507">
        <v>0</v>
      </c>
      <c r="AM75" s="507">
        <v>0</v>
      </c>
      <c r="AN75" s="507">
        <v>0</v>
      </c>
      <c r="AO75" s="507">
        <f t="shared" si="149"/>
        <v>0</v>
      </c>
      <c r="AP75" s="507">
        <f t="shared" si="150"/>
        <v>0</v>
      </c>
      <c r="AQ75" s="508">
        <f t="shared" si="151"/>
        <v>0</v>
      </c>
      <c r="AR75" s="505">
        <f t="shared" si="152"/>
        <v>14044</v>
      </c>
      <c r="AS75" s="492">
        <f t="shared" si="153"/>
        <v>9900</v>
      </c>
      <c r="AT75" s="486">
        <f t="shared" si="154"/>
        <v>0</v>
      </c>
      <c r="AU75" s="486">
        <f t="shared" si="155"/>
        <v>0</v>
      </c>
      <c r="AV75" s="492">
        <f t="shared" si="156"/>
        <v>3346</v>
      </c>
      <c r="AW75" s="492">
        <f t="shared" si="156"/>
        <v>198</v>
      </c>
      <c r="AX75" s="492">
        <f t="shared" si="157"/>
        <v>600</v>
      </c>
      <c r="AY75" s="507">
        <f t="shared" si="158"/>
        <v>0.04</v>
      </c>
      <c r="AZ75" s="507">
        <f t="shared" si="159"/>
        <v>0</v>
      </c>
      <c r="BA75" s="508">
        <f t="shared" si="159"/>
        <v>0.04</v>
      </c>
    </row>
    <row r="76" spans="1:53" s="212" customFormat="1" ht="14.1" customHeight="1" x14ac:dyDescent="0.2">
      <c r="A76" s="237">
        <v>10</v>
      </c>
      <c r="B76" s="213">
        <v>2462</v>
      </c>
      <c r="C76" s="620">
        <v>600079813</v>
      </c>
      <c r="D76" s="213">
        <v>72744600</v>
      </c>
      <c r="E76" s="213" t="s">
        <v>297</v>
      </c>
      <c r="F76" s="221"/>
      <c r="G76" s="215"/>
      <c r="H76" s="216"/>
      <c r="I76" s="621">
        <v>7666209</v>
      </c>
      <c r="J76" s="622">
        <v>5443272</v>
      </c>
      <c r="K76" s="622">
        <v>83996</v>
      </c>
      <c r="L76" s="622">
        <v>3996</v>
      </c>
      <c r="M76" s="622">
        <v>1866865</v>
      </c>
      <c r="N76" s="622">
        <v>108866</v>
      </c>
      <c r="O76" s="622">
        <v>163210</v>
      </c>
      <c r="P76" s="623">
        <v>13.023999999999999</v>
      </c>
      <c r="Q76" s="623">
        <v>9.8127999999999993</v>
      </c>
      <c r="R76" s="626">
        <v>3.2111999999999998</v>
      </c>
      <c r="S76" s="622">
        <f t="shared" ref="S76:BA76" si="160">SUM(S70:S75)</f>
        <v>0</v>
      </c>
      <c r="T76" s="624">
        <f t="shared" si="160"/>
        <v>0</v>
      </c>
      <c r="U76" s="624">
        <f t="shared" si="160"/>
        <v>6468</v>
      </c>
      <c r="V76" s="624">
        <f t="shared" si="160"/>
        <v>0</v>
      </c>
      <c r="W76" s="624">
        <f t="shared" si="160"/>
        <v>6468</v>
      </c>
      <c r="X76" s="624">
        <f t="shared" si="160"/>
        <v>0</v>
      </c>
      <c r="Y76" s="624">
        <f t="shared" si="160"/>
        <v>0</v>
      </c>
      <c r="Z76" s="624">
        <f t="shared" si="160"/>
        <v>0</v>
      </c>
      <c r="AA76" s="624">
        <f t="shared" si="160"/>
        <v>6468</v>
      </c>
      <c r="AB76" s="624">
        <f t="shared" si="160"/>
        <v>2186</v>
      </c>
      <c r="AC76" s="624">
        <f t="shared" si="160"/>
        <v>129</v>
      </c>
      <c r="AD76" s="624">
        <f t="shared" si="160"/>
        <v>0</v>
      </c>
      <c r="AE76" s="624">
        <f t="shared" si="160"/>
        <v>0</v>
      </c>
      <c r="AF76" s="624">
        <f t="shared" si="160"/>
        <v>0</v>
      </c>
      <c r="AG76" s="624">
        <f t="shared" si="160"/>
        <v>8783</v>
      </c>
      <c r="AH76" s="625">
        <f t="shared" si="160"/>
        <v>0</v>
      </c>
      <c r="AI76" s="625">
        <f t="shared" si="160"/>
        <v>0</v>
      </c>
      <c r="AJ76" s="625">
        <f t="shared" si="160"/>
        <v>0</v>
      </c>
      <c r="AK76" s="625">
        <f t="shared" ref="AK76:AL76" si="161">SUM(AK70:AK75)</f>
        <v>0</v>
      </c>
      <c r="AL76" s="625">
        <f t="shared" si="161"/>
        <v>0.02</v>
      </c>
      <c r="AM76" s="625">
        <f t="shared" si="160"/>
        <v>0</v>
      </c>
      <c r="AN76" s="625">
        <f t="shared" si="160"/>
        <v>0</v>
      </c>
      <c r="AO76" s="625">
        <f t="shared" si="160"/>
        <v>0</v>
      </c>
      <c r="AP76" s="625">
        <f t="shared" si="160"/>
        <v>0.02</v>
      </c>
      <c r="AQ76" s="626">
        <f t="shared" si="160"/>
        <v>0.02</v>
      </c>
      <c r="AR76" s="622">
        <f t="shared" si="160"/>
        <v>7674992</v>
      </c>
      <c r="AS76" s="624">
        <f t="shared" si="160"/>
        <v>5449740</v>
      </c>
      <c r="AT76" s="624">
        <f t="shared" si="160"/>
        <v>83996</v>
      </c>
      <c r="AU76" s="624">
        <f t="shared" si="160"/>
        <v>3996</v>
      </c>
      <c r="AV76" s="624">
        <f t="shared" si="160"/>
        <v>1869051</v>
      </c>
      <c r="AW76" s="624">
        <f t="shared" si="160"/>
        <v>108995</v>
      </c>
      <c r="AX76" s="624">
        <f t="shared" si="160"/>
        <v>163210</v>
      </c>
      <c r="AY76" s="625">
        <f t="shared" si="160"/>
        <v>13.043999999999999</v>
      </c>
      <c r="AZ76" s="625">
        <f t="shared" si="160"/>
        <v>9.8127999999999993</v>
      </c>
      <c r="BA76" s="626">
        <f t="shared" si="160"/>
        <v>3.2312000000000003</v>
      </c>
    </row>
    <row r="77" spans="1:53" s="212" customFormat="1" ht="14.1" customHeight="1" x14ac:dyDescent="0.2">
      <c r="A77" s="627">
        <v>11</v>
      </c>
      <c r="B77" s="217">
        <v>2464</v>
      </c>
      <c r="C77" s="628">
        <v>600080081</v>
      </c>
      <c r="D77" s="210">
        <v>72753846</v>
      </c>
      <c r="E77" s="210" t="s">
        <v>298</v>
      </c>
      <c r="F77" s="211">
        <v>3111</v>
      </c>
      <c r="G77" s="210" t="s">
        <v>85</v>
      </c>
      <c r="H77" s="629" t="s">
        <v>86</v>
      </c>
      <c r="I77" s="501">
        <v>1621503</v>
      </c>
      <c r="J77" s="417">
        <v>1185790</v>
      </c>
      <c r="K77" s="417">
        <v>0</v>
      </c>
      <c r="L77" s="417">
        <v>0</v>
      </c>
      <c r="M77" s="502">
        <v>400797</v>
      </c>
      <c r="N77" s="502">
        <v>23716</v>
      </c>
      <c r="O77" s="630">
        <v>11200</v>
      </c>
      <c r="P77" s="418">
        <v>2.6729000000000003</v>
      </c>
      <c r="Q77" s="422">
        <v>2.2120000000000002</v>
      </c>
      <c r="R77" s="692">
        <v>0.46089999999999998</v>
      </c>
      <c r="S77" s="505">
        <v>0</v>
      </c>
      <c r="T77" s="492">
        <v>0</v>
      </c>
      <c r="U77" s="492">
        <v>0</v>
      </c>
      <c r="V77" s="492">
        <v>0</v>
      </c>
      <c r="W77" s="492">
        <f t="shared" ref="W77:W82" si="162">SUM(S77:V77)</f>
        <v>0</v>
      </c>
      <c r="X77" s="492">
        <v>0</v>
      </c>
      <c r="Y77" s="492">
        <v>0</v>
      </c>
      <c r="Z77" s="492">
        <f t="shared" ref="Z77:Z82" si="163">SUM(X77:Y77)</f>
        <v>0</v>
      </c>
      <c r="AA77" s="492">
        <f t="shared" ref="AA77:AA82" si="164">W77+Z77</f>
        <v>0</v>
      </c>
      <c r="AB77" s="179">
        <f t="shared" ref="AB77:AB82" si="165">ROUND((W77+X77)*33.8%,0)</f>
        <v>0</v>
      </c>
      <c r="AC77" s="179">
        <f t="shared" ref="AC77:AC82" si="166">ROUND(W77*2%,0)</f>
        <v>0</v>
      </c>
      <c r="AD77" s="492">
        <v>0</v>
      </c>
      <c r="AE77" s="492">
        <v>0</v>
      </c>
      <c r="AF77" s="492">
        <f t="shared" ref="AF77:AF82" si="167">SUM(AD77:AE77)</f>
        <v>0</v>
      </c>
      <c r="AG77" s="492">
        <f t="shared" ref="AG77:AG82" si="168">AA77+AB77+AC77+AF77</f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 t="shared" ref="AO77:AO82" si="169">AH77+AJ77+AK77+AM77</f>
        <v>0</v>
      </c>
      <c r="AP77" s="507">
        <f t="shared" ref="AP77:AP82" si="170">AI77+AL77+AN77</f>
        <v>0</v>
      </c>
      <c r="AQ77" s="508">
        <f t="shared" ref="AQ77:AQ82" si="171">SUM(AO77:AP77)</f>
        <v>0</v>
      </c>
      <c r="AR77" s="505">
        <f t="shared" ref="AR77:AR82" si="172">I77+AG77</f>
        <v>1621503</v>
      </c>
      <c r="AS77" s="492">
        <f t="shared" ref="AS77:AS82" si="173">J77+W77</f>
        <v>1185790</v>
      </c>
      <c r="AT77" s="486">
        <f t="shared" ref="AT77:AT82" si="174">K77+Z77</f>
        <v>0</v>
      </c>
      <c r="AU77" s="486">
        <f t="shared" ref="AU77:AU82" si="175">L77</f>
        <v>0</v>
      </c>
      <c r="AV77" s="492">
        <f t="shared" ref="AV77:AW82" si="176">M77+AB77</f>
        <v>400797</v>
      </c>
      <c r="AW77" s="492">
        <f t="shared" si="176"/>
        <v>23716</v>
      </c>
      <c r="AX77" s="492">
        <f t="shared" ref="AX77:AX82" si="177">O77+AF77</f>
        <v>11200</v>
      </c>
      <c r="AY77" s="507">
        <f t="shared" ref="AY77:AY82" si="178">P77+AQ77</f>
        <v>2.6729000000000003</v>
      </c>
      <c r="AZ77" s="507">
        <f t="shared" ref="AZ77:BA82" si="179">Q77+AO77</f>
        <v>2.2120000000000002</v>
      </c>
      <c r="BA77" s="508">
        <f t="shared" si="179"/>
        <v>0.46089999999999998</v>
      </c>
    </row>
    <row r="78" spans="1:53" s="212" customFormat="1" ht="14.1" customHeight="1" x14ac:dyDescent="0.2">
      <c r="A78" s="627">
        <v>11</v>
      </c>
      <c r="B78" s="219">
        <v>2464</v>
      </c>
      <c r="C78" s="628">
        <v>600080081</v>
      </c>
      <c r="D78" s="210">
        <v>72753846</v>
      </c>
      <c r="E78" s="219" t="s">
        <v>298</v>
      </c>
      <c r="F78" s="220">
        <v>3117</v>
      </c>
      <c r="G78" s="219" t="s">
        <v>284</v>
      </c>
      <c r="H78" s="629" t="s">
        <v>86</v>
      </c>
      <c r="I78" s="501">
        <v>932186</v>
      </c>
      <c r="J78" s="330">
        <v>657608</v>
      </c>
      <c r="K78" s="330">
        <v>18240</v>
      </c>
      <c r="L78" s="330">
        <v>740</v>
      </c>
      <c r="M78" s="502">
        <v>228186</v>
      </c>
      <c r="N78" s="502">
        <v>13152</v>
      </c>
      <c r="O78" s="330">
        <v>15000</v>
      </c>
      <c r="P78" s="418">
        <v>1.3554000000000002</v>
      </c>
      <c r="Q78" s="331">
        <v>0.68230000000000002</v>
      </c>
      <c r="R78" s="332">
        <v>0.67310000000000014</v>
      </c>
      <c r="S78" s="505">
        <v>0</v>
      </c>
      <c r="T78" s="492">
        <v>0</v>
      </c>
      <c r="U78" s="492">
        <v>0</v>
      </c>
      <c r="V78" s="492">
        <v>0</v>
      </c>
      <c r="W78" s="492">
        <f t="shared" si="162"/>
        <v>0</v>
      </c>
      <c r="X78" s="492">
        <v>0</v>
      </c>
      <c r="Y78" s="492">
        <v>0</v>
      </c>
      <c r="Z78" s="492">
        <f t="shared" si="163"/>
        <v>0</v>
      </c>
      <c r="AA78" s="492">
        <f t="shared" si="164"/>
        <v>0</v>
      </c>
      <c r="AB78" s="179">
        <f t="shared" si="165"/>
        <v>0</v>
      </c>
      <c r="AC78" s="179">
        <f t="shared" si="166"/>
        <v>0</v>
      </c>
      <c r="AD78" s="492">
        <v>0</v>
      </c>
      <c r="AE78" s="492">
        <v>0</v>
      </c>
      <c r="AF78" s="492">
        <f t="shared" si="167"/>
        <v>0</v>
      </c>
      <c r="AG78" s="492">
        <f t="shared" si="168"/>
        <v>0</v>
      </c>
      <c r="AH78" s="507">
        <v>0</v>
      </c>
      <c r="AI78" s="507">
        <v>0</v>
      </c>
      <c r="AJ78" s="507">
        <v>0</v>
      </c>
      <c r="AK78" s="507">
        <v>0</v>
      </c>
      <c r="AL78" s="507">
        <v>0</v>
      </c>
      <c r="AM78" s="507">
        <v>0</v>
      </c>
      <c r="AN78" s="507">
        <v>0</v>
      </c>
      <c r="AO78" s="507">
        <f t="shared" si="169"/>
        <v>0</v>
      </c>
      <c r="AP78" s="507">
        <f t="shared" si="170"/>
        <v>0</v>
      </c>
      <c r="AQ78" s="508">
        <f t="shared" si="171"/>
        <v>0</v>
      </c>
      <c r="AR78" s="505">
        <f t="shared" si="172"/>
        <v>932186</v>
      </c>
      <c r="AS78" s="492">
        <f t="shared" si="173"/>
        <v>657608</v>
      </c>
      <c r="AT78" s="486">
        <f t="shared" si="174"/>
        <v>18240</v>
      </c>
      <c r="AU78" s="486">
        <f t="shared" si="175"/>
        <v>740</v>
      </c>
      <c r="AV78" s="492">
        <f t="shared" si="176"/>
        <v>228186</v>
      </c>
      <c r="AW78" s="492">
        <f t="shared" si="176"/>
        <v>13152</v>
      </c>
      <c r="AX78" s="492">
        <f t="shared" si="177"/>
        <v>15000</v>
      </c>
      <c r="AY78" s="507">
        <f t="shared" si="178"/>
        <v>1.3554000000000002</v>
      </c>
      <c r="AZ78" s="507">
        <f t="shared" si="179"/>
        <v>0.68230000000000002</v>
      </c>
      <c r="BA78" s="508">
        <f t="shared" si="179"/>
        <v>0.67310000000000014</v>
      </c>
    </row>
    <row r="79" spans="1:53" s="212" customFormat="1" ht="14.1" customHeight="1" x14ac:dyDescent="0.2">
      <c r="A79" s="627">
        <v>11</v>
      </c>
      <c r="B79" s="217">
        <v>2464</v>
      </c>
      <c r="C79" s="628">
        <v>600080081</v>
      </c>
      <c r="D79" s="210">
        <v>72753846</v>
      </c>
      <c r="E79" s="217" t="s">
        <v>298</v>
      </c>
      <c r="F79" s="211">
        <v>3117</v>
      </c>
      <c r="G79" s="210" t="s">
        <v>91</v>
      </c>
      <c r="H79" s="629" t="s">
        <v>82</v>
      </c>
      <c r="I79" s="501">
        <v>550988</v>
      </c>
      <c r="J79" s="630">
        <v>405735</v>
      </c>
      <c r="K79" s="630">
        <v>0</v>
      </c>
      <c r="L79" s="630">
        <v>0</v>
      </c>
      <c r="M79" s="502">
        <v>137138</v>
      </c>
      <c r="N79" s="502">
        <v>8115</v>
      </c>
      <c r="O79" s="630">
        <v>0</v>
      </c>
      <c r="P79" s="418">
        <v>1.3199999999999998</v>
      </c>
      <c r="Q79" s="503">
        <v>1.3199999999999998</v>
      </c>
      <c r="R79" s="693">
        <v>0</v>
      </c>
      <c r="S79" s="505">
        <v>0</v>
      </c>
      <c r="T79" s="492">
        <v>0</v>
      </c>
      <c r="U79" s="492">
        <v>0</v>
      </c>
      <c r="V79" s="492">
        <v>0</v>
      </c>
      <c r="W79" s="492">
        <f t="shared" si="162"/>
        <v>0</v>
      </c>
      <c r="X79" s="492">
        <v>0</v>
      </c>
      <c r="Y79" s="492">
        <v>0</v>
      </c>
      <c r="Z79" s="492">
        <f t="shared" si="163"/>
        <v>0</v>
      </c>
      <c r="AA79" s="492">
        <f t="shared" si="164"/>
        <v>0</v>
      </c>
      <c r="AB79" s="179">
        <f t="shared" si="165"/>
        <v>0</v>
      </c>
      <c r="AC79" s="179">
        <f t="shared" si="166"/>
        <v>0</v>
      </c>
      <c r="AD79" s="492">
        <v>0</v>
      </c>
      <c r="AE79" s="492">
        <v>0</v>
      </c>
      <c r="AF79" s="492">
        <f t="shared" si="167"/>
        <v>0</v>
      </c>
      <c r="AG79" s="492">
        <f t="shared" si="168"/>
        <v>0</v>
      </c>
      <c r="AH79" s="507">
        <v>0</v>
      </c>
      <c r="AI79" s="507">
        <v>0</v>
      </c>
      <c r="AJ79" s="507">
        <v>0</v>
      </c>
      <c r="AK79" s="507">
        <v>0</v>
      </c>
      <c r="AL79" s="507">
        <v>0</v>
      </c>
      <c r="AM79" s="507">
        <v>0</v>
      </c>
      <c r="AN79" s="507">
        <v>0</v>
      </c>
      <c r="AO79" s="507">
        <f t="shared" si="169"/>
        <v>0</v>
      </c>
      <c r="AP79" s="507">
        <f t="shared" si="170"/>
        <v>0</v>
      </c>
      <c r="AQ79" s="508">
        <f t="shared" si="171"/>
        <v>0</v>
      </c>
      <c r="AR79" s="505">
        <f t="shared" si="172"/>
        <v>550988</v>
      </c>
      <c r="AS79" s="492">
        <f t="shared" si="173"/>
        <v>405735</v>
      </c>
      <c r="AT79" s="486">
        <f t="shared" si="174"/>
        <v>0</v>
      </c>
      <c r="AU79" s="486">
        <f t="shared" si="175"/>
        <v>0</v>
      </c>
      <c r="AV79" s="492">
        <f t="shared" si="176"/>
        <v>137138</v>
      </c>
      <c r="AW79" s="492">
        <f t="shared" si="176"/>
        <v>8115</v>
      </c>
      <c r="AX79" s="492">
        <f t="shared" si="177"/>
        <v>0</v>
      </c>
      <c r="AY79" s="507">
        <f t="shared" si="178"/>
        <v>1.3199999999999998</v>
      </c>
      <c r="AZ79" s="507">
        <f t="shared" si="179"/>
        <v>1.3199999999999998</v>
      </c>
      <c r="BA79" s="508">
        <f t="shared" si="179"/>
        <v>0</v>
      </c>
    </row>
    <row r="80" spans="1:53" s="212" customFormat="1" ht="14.1" customHeight="1" x14ac:dyDescent="0.2">
      <c r="A80" s="627">
        <v>11</v>
      </c>
      <c r="B80" s="210">
        <v>2464</v>
      </c>
      <c r="C80" s="628">
        <v>600080081</v>
      </c>
      <c r="D80" s="210">
        <v>72753846</v>
      </c>
      <c r="E80" s="210" t="s">
        <v>298</v>
      </c>
      <c r="F80" s="211">
        <v>3141</v>
      </c>
      <c r="G80" s="210" t="s">
        <v>88</v>
      </c>
      <c r="H80" s="629" t="s">
        <v>82</v>
      </c>
      <c r="I80" s="501">
        <v>327531</v>
      </c>
      <c r="J80" s="630">
        <v>240289</v>
      </c>
      <c r="K80" s="630">
        <v>0</v>
      </c>
      <c r="L80" s="630">
        <v>0</v>
      </c>
      <c r="M80" s="502">
        <v>81218</v>
      </c>
      <c r="N80" s="502">
        <v>4806</v>
      </c>
      <c r="O80" s="630">
        <v>1218</v>
      </c>
      <c r="P80" s="418">
        <v>0.82</v>
      </c>
      <c r="Q80" s="503">
        <v>0</v>
      </c>
      <c r="R80" s="693">
        <v>0.82</v>
      </c>
      <c r="S80" s="505">
        <v>0</v>
      </c>
      <c r="T80" s="492">
        <v>0</v>
      </c>
      <c r="U80" s="492">
        <v>1411</v>
      </c>
      <c r="V80" s="492">
        <v>0</v>
      </c>
      <c r="W80" s="492">
        <f t="shared" si="162"/>
        <v>1411</v>
      </c>
      <c r="X80" s="492">
        <v>0</v>
      </c>
      <c r="Y80" s="492">
        <v>0</v>
      </c>
      <c r="Z80" s="492">
        <f t="shared" si="163"/>
        <v>0</v>
      </c>
      <c r="AA80" s="492">
        <f t="shared" si="164"/>
        <v>1411</v>
      </c>
      <c r="AB80" s="179">
        <f t="shared" si="165"/>
        <v>477</v>
      </c>
      <c r="AC80" s="179">
        <f t="shared" si="166"/>
        <v>28</v>
      </c>
      <c r="AD80" s="492">
        <v>0</v>
      </c>
      <c r="AE80" s="492">
        <v>0</v>
      </c>
      <c r="AF80" s="492">
        <f t="shared" si="167"/>
        <v>0</v>
      </c>
      <c r="AG80" s="492">
        <f t="shared" si="168"/>
        <v>1916</v>
      </c>
      <c r="AH80" s="507">
        <v>0</v>
      </c>
      <c r="AI80" s="507">
        <v>0</v>
      </c>
      <c r="AJ80" s="507">
        <v>0</v>
      </c>
      <c r="AK80" s="507">
        <v>0</v>
      </c>
      <c r="AL80" s="507">
        <v>0.01</v>
      </c>
      <c r="AM80" s="507">
        <v>0</v>
      </c>
      <c r="AN80" s="507">
        <v>0</v>
      </c>
      <c r="AO80" s="507">
        <f t="shared" si="169"/>
        <v>0</v>
      </c>
      <c r="AP80" s="507">
        <f t="shared" si="170"/>
        <v>0.01</v>
      </c>
      <c r="AQ80" s="508">
        <f t="shared" si="171"/>
        <v>0.01</v>
      </c>
      <c r="AR80" s="505">
        <f t="shared" si="172"/>
        <v>329447</v>
      </c>
      <c r="AS80" s="492">
        <f t="shared" si="173"/>
        <v>241700</v>
      </c>
      <c r="AT80" s="486">
        <f t="shared" si="174"/>
        <v>0</v>
      </c>
      <c r="AU80" s="486">
        <f t="shared" si="175"/>
        <v>0</v>
      </c>
      <c r="AV80" s="492">
        <f t="shared" si="176"/>
        <v>81695</v>
      </c>
      <c r="AW80" s="492">
        <f t="shared" si="176"/>
        <v>4834</v>
      </c>
      <c r="AX80" s="492">
        <f t="shared" si="177"/>
        <v>1218</v>
      </c>
      <c r="AY80" s="507">
        <f t="shared" si="178"/>
        <v>0.83</v>
      </c>
      <c r="AZ80" s="507">
        <f t="shared" si="179"/>
        <v>0</v>
      </c>
      <c r="BA80" s="508">
        <f t="shared" si="179"/>
        <v>0.83</v>
      </c>
    </row>
    <row r="81" spans="1:53" s="212" customFormat="1" ht="14.1" customHeight="1" x14ac:dyDescent="0.2">
      <c r="A81" s="627">
        <v>11</v>
      </c>
      <c r="B81" s="217">
        <v>2464</v>
      </c>
      <c r="C81" s="628">
        <v>600080081</v>
      </c>
      <c r="D81" s="210">
        <v>72753846</v>
      </c>
      <c r="E81" s="217" t="s">
        <v>298</v>
      </c>
      <c r="F81" s="211">
        <v>3143</v>
      </c>
      <c r="G81" s="210" t="s">
        <v>149</v>
      </c>
      <c r="H81" s="218" t="s">
        <v>86</v>
      </c>
      <c r="I81" s="501">
        <v>227524</v>
      </c>
      <c r="J81" s="417">
        <v>167543</v>
      </c>
      <c r="K81" s="417">
        <v>0</v>
      </c>
      <c r="L81" s="417">
        <v>0</v>
      </c>
      <c r="M81" s="502">
        <v>56630</v>
      </c>
      <c r="N81" s="502">
        <v>3351</v>
      </c>
      <c r="O81" s="630">
        <v>0</v>
      </c>
      <c r="P81" s="418">
        <v>0.5</v>
      </c>
      <c r="Q81" s="422">
        <v>0.5</v>
      </c>
      <c r="R81" s="693">
        <v>0</v>
      </c>
      <c r="S81" s="505">
        <v>0</v>
      </c>
      <c r="T81" s="492">
        <v>0</v>
      </c>
      <c r="U81" s="492">
        <v>0</v>
      </c>
      <c r="V81" s="492">
        <v>0</v>
      </c>
      <c r="W81" s="492">
        <f t="shared" si="162"/>
        <v>0</v>
      </c>
      <c r="X81" s="492">
        <v>0</v>
      </c>
      <c r="Y81" s="492">
        <v>0</v>
      </c>
      <c r="Z81" s="492">
        <f t="shared" si="163"/>
        <v>0</v>
      </c>
      <c r="AA81" s="492">
        <f t="shared" si="164"/>
        <v>0</v>
      </c>
      <c r="AB81" s="179">
        <f t="shared" si="165"/>
        <v>0</v>
      </c>
      <c r="AC81" s="179">
        <f t="shared" si="166"/>
        <v>0</v>
      </c>
      <c r="AD81" s="492">
        <v>0</v>
      </c>
      <c r="AE81" s="492">
        <v>0</v>
      </c>
      <c r="AF81" s="492">
        <f t="shared" si="167"/>
        <v>0</v>
      </c>
      <c r="AG81" s="492">
        <f t="shared" si="168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69"/>
        <v>0</v>
      </c>
      <c r="AP81" s="507">
        <f t="shared" si="170"/>
        <v>0</v>
      </c>
      <c r="AQ81" s="508">
        <f t="shared" si="171"/>
        <v>0</v>
      </c>
      <c r="AR81" s="505">
        <f t="shared" si="172"/>
        <v>227524</v>
      </c>
      <c r="AS81" s="492">
        <f t="shared" si="173"/>
        <v>167543</v>
      </c>
      <c r="AT81" s="486">
        <f t="shared" si="174"/>
        <v>0</v>
      </c>
      <c r="AU81" s="486">
        <f t="shared" si="175"/>
        <v>0</v>
      </c>
      <c r="AV81" s="492">
        <f t="shared" si="176"/>
        <v>56630</v>
      </c>
      <c r="AW81" s="492">
        <f t="shared" si="176"/>
        <v>3351</v>
      </c>
      <c r="AX81" s="492">
        <f t="shared" si="177"/>
        <v>0</v>
      </c>
      <c r="AY81" s="507">
        <f t="shared" si="178"/>
        <v>0.5</v>
      </c>
      <c r="AZ81" s="507">
        <f t="shared" si="179"/>
        <v>0.5</v>
      </c>
      <c r="BA81" s="508">
        <f t="shared" si="179"/>
        <v>0</v>
      </c>
    </row>
    <row r="82" spans="1:53" s="212" customFormat="1" ht="14.1" customHeight="1" x14ac:dyDescent="0.2">
      <c r="A82" s="627">
        <v>11</v>
      </c>
      <c r="B82" s="217">
        <v>2464</v>
      </c>
      <c r="C82" s="628">
        <v>600080081</v>
      </c>
      <c r="D82" s="210">
        <v>72753846</v>
      </c>
      <c r="E82" s="217" t="s">
        <v>298</v>
      </c>
      <c r="F82" s="211">
        <v>3143</v>
      </c>
      <c r="G82" s="210" t="s">
        <v>150</v>
      </c>
      <c r="H82" s="218" t="s">
        <v>82</v>
      </c>
      <c r="I82" s="501">
        <v>3512</v>
      </c>
      <c r="J82" s="630">
        <v>2475</v>
      </c>
      <c r="K82" s="630">
        <v>0</v>
      </c>
      <c r="L82" s="630">
        <v>0</v>
      </c>
      <c r="M82" s="502">
        <v>837</v>
      </c>
      <c r="N82" s="502">
        <v>50</v>
      </c>
      <c r="O82" s="630">
        <v>150</v>
      </c>
      <c r="P82" s="418">
        <v>0.01</v>
      </c>
      <c r="Q82" s="503">
        <v>0</v>
      </c>
      <c r="R82" s="693">
        <v>0.01</v>
      </c>
      <c r="S82" s="505">
        <v>0</v>
      </c>
      <c r="T82" s="492">
        <v>0</v>
      </c>
      <c r="U82" s="492">
        <v>0</v>
      </c>
      <c r="V82" s="492">
        <v>0</v>
      </c>
      <c r="W82" s="492">
        <f t="shared" si="162"/>
        <v>0</v>
      </c>
      <c r="X82" s="492">
        <v>0</v>
      </c>
      <c r="Y82" s="492">
        <v>0</v>
      </c>
      <c r="Z82" s="492">
        <f t="shared" si="163"/>
        <v>0</v>
      </c>
      <c r="AA82" s="492">
        <f t="shared" si="164"/>
        <v>0</v>
      </c>
      <c r="AB82" s="179">
        <f t="shared" si="165"/>
        <v>0</v>
      </c>
      <c r="AC82" s="179">
        <f t="shared" si="166"/>
        <v>0</v>
      </c>
      <c r="AD82" s="492">
        <v>0</v>
      </c>
      <c r="AE82" s="492">
        <v>0</v>
      </c>
      <c r="AF82" s="492">
        <f t="shared" si="167"/>
        <v>0</v>
      </c>
      <c r="AG82" s="492">
        <f t="shared" si="168"/>
        <v>0</v>
      </c>
      <c r="AH82" s="507">
        <v>0</v>
      </c>
      <c r="AI82" s="507">
        <v>0</v>
      </c>
      <c r="AJ82" s="507">
        <v>0</v>
      </c>
      <c r="AK82" s="507">
        <v>0</v>
      </c>
      <c r="AL82" s="507">
        <v>0</v>
      </c>
      <c r="AM82" s="507">
        <v>0</v>
      </c>
      <c r="AN82" s="507">
        <v>0</v>
      </c>
      <c r="AO82" s="507">
        <f t="shared" si="169"/>
        <v>0</v>
      </c>
      <c r="AP82" s="507">
        <f t="shared" si="170"/>
        <v>0</v>
      </c>
      <c r="AQ82" s="508">
        <f t="shared" si="171"/>
        <v>0</v>
      </c>
      <c r="AR82" s="505">
        <f t="shared" si="172"/>
        <v>3512</v>
      </c>
      <c r="AS82" s="492">
        <f t="shared" si="173"/>
        <v>2475</v>
      </c>
      <c r="AT82" s="486">
        <f t="shared" si="174"/>
        <v>0</v>
      </c>
      <c r="AU82" s="486">
        <f t="shared" si="175"/>
        <v>0</v>
      </c>
      <c r="AV82" s="492">
        <f t="shared" si="176"/>
        <v>837</v>
      </c>
      <c r="AW82" s="492">
        <f t="shared" si="176"/>
        <v>50</v>
      </c>
      <c r="AX82" s="492">
        <f t="shared" si="177"/>
        <v>150</v>
      </c>
      <c r="AY82" s="507">
        <f t="shared" si="178"/>
        <v>0.01</v>
      </c>
      <c r="AZ82" s="507">
        <f t="shared" si="179"/>
        <v>0</v>
      </c>
      <c r="BA82" s="508">
        <f t="shared" si="179"/>
        <v>0.01</v>
      </c>
    </row>
    <row r="83" spans="1:53" s="212" customFormat="1" ht="14.1" customHeight="1" x14ac:dyDescent="0.2">
      <c r="A83" s="237">
        <v>11</v>
      </c>
      <c r="B83" s="213">
        <v>2464</v>
      </c>
      <c r="C83" s="620">
        <v>600080081</v>
      </c>
      <c r="D83" s="213">
        <v>72753846</v>
      </c>
      <c r="E83" s="213" t="s">
        <v>299</v>
      </c>
      <c r="F83" s="221"/>
      <c r="G83" s="215"/>
      <c r="H83" s="216"/>
      <c r="I83" s="621">
        <v>3663244</v>
      </c>
      <c r="J83" s="622">
        <v>2659440</v>
      </c>
      <c r="K83" s="622">
        <v>18240</v>
      </c>
      <c r="L83" s="622">
        <v>740</v>
      </c>
      <c r="M83" s="622">
        <v>904806</v>
      </c>
      <c r="N83" s="622">
        <v>53190</v>
      </c>
      <c r="O83" s="622">
        <v>27568</v>
      </c>
      <c r="P83" s="623">
        <v>6.6783000000000001</v>
      </c>
      <c r="Q83" s="623">
        <v>4.7142999999999997</v>
      </c>
      <c r="R83" s="626">
        <v>1.9640000000000002</v>
      </c>
      <c r="S83" s="622">
        <f t="shared" ref="S83:BA83" si="180">SUM(S77:S82)</f>
        <v>0</v>
      </c>
      <c r="T83" s="624">
        <f t="shared" si="180"/>
        <v>0</v>
      </c>
      <c r="U83" s="624">
        <f t="shared" si="180"/>
        <v>1411</v>
      </c>
      <c r="V83" s="624">
        <f t="shared" si="180"/>
        <v>0</v>
      </c>
      <c r="W83" s="624">
        <f t="shared" si="180"/>
        <v>1411</v>
      </c>
      <c r="X83" s="624">
        <f t="shared" si="180"/>
        <v>0</v>
      </c>
      <c r="Y83" s="624">
        <f t="shared" si="180"/>
        <v>0</v>
      </c>
      <c r="Z83" s="624">
        <f t="shared" si="180"/>
        <v>0</v>
      </c>
      <c r="AA83" s="624">
        <f t="shared" si="180"/>
        <v>1411</v>
      </c>
      <c r="AB83" s="624">
        <f t="shared" si="180"/>
        <v>477</v>
      </c>
      <c r="AC83" s="624">
        <f t="shared" si="180"/>
        <v>28</v>
      </c>
      <c r="AD83" s="624">
        <f t="shared" si="180"/>
        <v>0</v>
      </c>
      <c r="AE83" s="624">
        <f t="shared" si="180"/>
        <v>0</v>
      </c>
      <c r="AF83" s="624">
        <f t="shared" si="180"/>
        <v>0</v>
      </c>
      <c r="AG83" s="624">
        <f t="shared" si="180"/>
        <v>1916</v>
      </c>
      <c r="AH83" s="625">
        <f t="shared" si="180"/>
        <v>0</v>
      </c>
      <c r="AI83" s="625">
        <f t="shared" si="180"/>
        <v>0</v>
      </c>
      <c r="AJ83" s="625">
        <f t="shared" si="180"/>
        <v>0</v>
      </c>
      <c r="AK83" s="625">
        <f t="shared" ref="AK83:AL83" si="181">SUM(AK77:AK82)</f>
        <v>0</v>
      </c>
      <c r="AL83" s="625">
        <f t="shared" si="181"/>
        <v>0.01</v>
      </c>
      <c r="AM83" s="625">
        <f t="shared" si="180"/>
        <v>0</v>
      </c>
      <c r="AN83" s="625">
        <f t="shared" si="180"/>
        <v>0</v>
      </c>
      <c r="AO83" s="625">
        <f t="shared" si="180"/>
        <v>0</v>
      </c>
      <c r="AP83" s="625">
        <f t="shared" si="180"/>
        <v>0.01</v>
      </c>
      <c r="AQ83" s="626">
        <f t="shared" si="180"/>
        <v>0.01</v>
      </c>
      <c r="AR83" s="622">
        <f t="shared" si="180"/>
        <v>3665160</v>
      </c>
      <c r="AS83" s="624">
        <f t="shared" si="180"/>
        <v>2660851</v>
      </c>
      <c r="AT83" s="624">
        <f t="shared" si="180"/>
        <v>18240</v>
      </c>
      <c r="AU83" s="624">
        <f t="shared" si="180"/>
        <v>740</v>
      </c>
      <c r="AV83" s="624">
        <f t="shared" si="180"/>
        <v>905283</v>
      </c>
      <c r="AW83" s="624">
        <f t="shared" si="180"/>
        <v>53218</v>
      </c>
      <c r="AX83" s="624">
        <f t="shared" si="180"/>
        <v>27568</v>
      </c>
      <c r="AY83" s="625">
        <f t="shared" si="180"/>
        <v>6.6882999999999999</v>
      </c>
      <c r="AZ83" s="625">
        <f t="shared" si="180"/>
        <v>4.7142999999999997</v>
      </c>
      <c r="BA83" s="626">
        <f t="shared" si="180"/>
        <v>1.974</v>
      </c>
    </row>
    <row r="84" spans="1:53" s="212" customFormat="1" ht="14.1" customHeight="1" x14ac:dyDescent="0.2">
      <c r="A84" s="627">
        <v>12</v>
      </c>
      <c r="B84" s="217">
        <v>2467</v>
      </c>
      <c r="C84" s="628">
        <v>600079708</v>
      </c>
      <c r="D84" s="210">
        <v>71012303</v>
      </c>
      <c r="E84" s="210" t="s">
        <v>300</v>
      </c>
      <c r="F84" s="211">
        <v>3111</v>
      </c>
      <c r="G84" s="210" t="s">
        <v>85</v>
      </c>
      <c r="H84" s="629" t="s">
        <v>86</v>
      </c>
      <c r="I84" s="501">
        <v>1450264</v>
      </c>
      <c r="J84" s="417">
        <v>1046051</v>
      </c>
      <c r="K84" s="417">
        <v>12800</v>
      </c>
      <c r="L84" s="417">
        <v>0</v>
      </c>
      <c r="M84" s="502">
        <v>357892</v>
      </c>
      <c r="N84" s="502">
        <v>20921</v>
      </c>
      <c r="O84" s="630">
        <v>12600</v>
      </c>
      <c r="P84" s="418">
        <v>2.4308999999999998</v>
      </c>
      <c r="Q84" s="422">
        <v>1.97</v>
      </c>
      <c r="R84" s="692">
        <v>0.46089999999999998</v>
      </c>
      <c r="S84" s="505">
        <v>0</v>
      </c>
      <c r="T84" s="492">
        <v>0</v>
      </c>
      <c r="U84" s="492">
        <v>0</v>
      </c>
      <c r="V84" s="492">
        <v>0</v>
      </c>
      <c r="W84" s="492">
        <f t="shared" ref="W84:W89" si="182">SUM(S84:V84)</f>
        <v>0</v>
      </c>
      <c r="X84" s="492">
        <v>0</v>
      </c>
      <c r="Y84" s="492">
        <v>0</v>
      </c>
      <c r="Z84" s="492">
        <f t="shared" ref="Z84:Z89" si="183">SUM(X84:Y84)</f>
        <v>0</v>
      </c>
      <c r="AA84" s="492">
        <f t="shared" ref="AA84:AA89" si="184">W84+Z84</f>
        <v>0</v>
      </c>
      <c r="AB84" s="179">
        <f t="shared" ref="AB84:AB89" si="185">ROUND((W84+X84)*33.8%,0)</f>
        <v>0</v>
      </c>
      <c r="AC84" s="179">
        <f t="shared" ref="AC84:AC89" si="186">ROUND(W84*2%,0)</f>
        <v>0</v>
      </c>
      <c r="AD84" s="492">
        <v>0</v>
      </c>
      <c r="AE84" s="492">
        <v>0</v>
      </c>
      <c r="AF84" s="492">
        <f t="shared" ref="AF84:AF89" si="187">SUM(AD84:AE84)</f>
        <v>0</v>
      </c>
      <c r="AG84" s="492">
        <f t="shared" ref="AG84:AG89" si="188">AA84+AB84+AC84+AF84</f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ref="AO84:AO89" si="189">AH84+AJ84+AK84+AM84</f>
        <v>0</v>
      </c>
      <c r="AP84" s="507">
        <f t="shared" ref="AP84:AP89" si="190">AI84+AL84+AN84</f>
        <v>0</v>
      </c>
      <c r="AQ84" s="508">
        <f t="shared" ref="AQ84:AQ89" si="191">SUM(AO84:AP84)</f>
        <v>0</v>
      </c>
      <c r="AR84" s="505">
        <f t="shared" ref="AR84:AR89" si="192">I84+AG84</f>
        <v>1450264</v>
      </c>
      <c r="AS84" s="492">
        <f t="shared" ref="AS84:AS89" si="193">J84+W84</f>
        <v>1046051</v>
      </c>
      <c r="AT84" s="486">
        <f t="shared" ref="AT84:AT89" si="194">K84+Z84</f>
        <v>12800</v>
      </c>
      <c r="AU84" s="486">
        <f t="shared" ref="AU84:AU89" si="195">L84</f>
        <v>0</v>
      </c>
      <c r="AV84" s="492">
        <f t="shared" ref="AV84:AW89" si="196">M84+AB84</f>
        <v>357892</v>
      </c>
      <c r="AW84" s="492">
        <f t="shared" si="196"/>
        <v>20921</v>
      </c>
      <c r="AX84" s="492">
        <f t="shared" ref="AX84:AX89" si="197">O84+AF84</f>
        <v>12600</v>
      </c>
      <c r="AY84" s="507">
        <f t="shared" ref="AY84:AY89" si="198">P84+AQ84</f>
        <v>2.4308999999999998</v>
      </c>
      <c r="AZ84" s="507">
        <f t="shared" ref="AZ84:BA89" si="199">Q84+AO84</f>
        <v>1.97</v>
      </c>
      <c r="BA84" s="508">
        <f t="shared" si="199"/>
        <v>0.46089999999999998</v>
      </c>
    </row>
    <row r="85" spans="1:53" s="212" customFormat="1" ht="14.1" customHeight="1" x14ac:dyDescent="0.2">
      <c r="A85" s="627">
        <v>12</v>
      </c>
      <c r="B85" s="219">
        <v>2467</v>
      </c>
      <c r="C85" s="628">
        <v>600079708</v>
      </c>
      <c r="D85" s="210">
        <v>71012303</v>
      </c>
      <c r="E85" s="219" t="s">
        <v>300</v>
      </c>
      <c r="F85" s="220">
        <v>3117</v>
      </c>
      <c r="G85" s="219" t="s">
        <v>284</v>
      </c>
      <c r="H85" s="629" t="s">
        <v>86</v>
      </c>
      <c r="I85" s="501">
        <v>2346367</v>
      </c>
      <c r="J85" s="330">
        <v>1695357</v>
      </c>
      <c r="K85" s="330">
        <v>2072</v>
      </c>
      <c r="L85" s="330">
        <v>2072</v>
      </c>
      <c r="M85" s="502">
        <v>573030</v>
      </c>
      <c r="N85" s="502">
        <v>33908</v>
      </c>
      <c r="O85" s="330">
        <v>42000</v>
      </c>
      <c r="P85" s="418">
        <v>3.9481999999999999</v>
      </c>
      <c r="Q85" s="331">
        <v>2.4544999999999999</v>
      </c>
      <c r="R85" s="332">
        <v>1.4937</v>
      </c>
      <c r="S85" s="505">
        <v>0</v>
      </c>
      <c r="T85" s="492">
        <v>0</v>
      </c>
      <c r="U85" s="492">
        <v>0</v>
      </c>
      <c r="V85" s="492">
        <v>0</v>
      </c>
      <c r="W85" s="492">
        <f t="shared" si="182"/>
        <v>0</v>
      </c>
      <c r="X85" s="492">
        <v>0</v>
      </c>
      <c r="Y85" s="492">
        <v>0</v>
      </c>
      <c r="Z85" s="492">
        <f t="shared" si="183"/>
        <v>0</v>
      </c>
      <c r="AA85" s="492">
        <f t="shared" si="184"/>
        <v>0</v>
      </c>
      <c r="AB85" s="179">
        <f t="shared" si="185"/>
        <v>0</v>
      </c>
      <c r="AC85" s="179">
        <f t="shared" si="186"/>
        <v>0</v>
      </c>
      <c r="AD85" s="492">
        <v>0</v>
      </c>
      <c r="AE85" s="492">
        <v>0</v>
      </c>
      <c r="AF85" s="492">
        <f t="shared" si="187"/>
        <v>0</v>
      </c>
      <c r="AG85" s="492">
        <f t="shared" si="188"/>
        <v>0</v>
      </c>
      <c r="AH85" s="507">
        <v>0</v>
      </c>
      <c r="AI85" s="507">
        <v>0</v>
      </c>
      <c r="AJ85" s="507">
        <v>0</v>
      </c>
      <c r="AK85" s="507">
        <v>0</v>
      </c>
      <c r="AL85" s="507">
        <v>0</v>
      </c>
      <c r="AM85" s="507">
        <v>0</v>
      </c>
      <c r="AN85" s="507">
        <v>0</v>
      </c>
      <c r="AO85" s="507">
        <f t="shared" si="189"/>
        <v>0</v>
      </c>
      <c r="AP85" s="507">
        <f t="shared" si="190"/>
        <v>0</v>
      </c>
      <c r="AQ85" s="508">
        <f t="shared" si="191"/>
        <v>0</v>
      </c>
      <c r="AR85" s="505">
        <f t="shared" si="192"/>
        <v>2346367</v>
      </c>
      <c r="AS85" s="492">
        <f t="shared" si="193"/>
        <v>1695357</v>
      </c>
      <c r="AT85" s="486">
        <f t="shared" si="194"/>
        <v>2072</v>
      </c>
      <c r="AU85" s="486">
        <f t="shared" si="195"/>
        <v>2072</v>
      </c>
      <c r="AV85" s="492">
        <f t="shared" si="196"/>
        <v>573030</v>
      </c>
      <c r="AW85" s="492">
        <f t="shared" si="196"/>
        <v>33908</v>
      </c>
      <c r="AX85" s="492">
        <f t="shared" si="197"/>
        <v>42000</v>
      </c>
      <c r="AY85" s="507">
        <f t="shared" si="198"/>
        <v>3.9481999999999999</v>
      </c>
      <c r="AZ85" s="507">
        <f t="shared" si="199"/>
        <v>2.4544999999999999</v>
      </c>
      <c r="BA85" s="508">
        <f t="shared" si="199"/>
        <v>1.4937</v>
      </c>
    </row>
    <row r="86" spans="1:53" s="212" customFormat="1" ht="14.1" customHeight="1" x14ac:dyDescent="0.2">
      <c r="A86" s="627">
        <v>12</v>
      </c>
      <c r="B86" s="217">
        <v>2467</v>
      </c>
      <c r="C86" s="628">
        <v>600079708</v>
      </c>
      <c r="D86" s="210">
        <v>71012303</v>
      </c>
      <c r="E86" s="217" t="s">
        <v>300</v>
      </c>
      <c r="F86" s="211">
        <v>3117</v>
      </c>
      <c r="G86" s="210" t="s">
        <v>91</v>
      </c>
      <c r="H86" s="629" t="s">
        <v>82</v>
      </c>
      <c r="I86" s="501">
        <v>15900</v>
      </c>
      <c r="J86" s="630">
        <v>11340</v>
      </c>
      <c r="K86" s="630">
        <v>0</v>
      </c>
      <c r="L86" s="630">
        <v>0</v>
      </c>
      <c r="M86" s="502">
        <v>3833</v>
      </c>
      <c r="N86" s="502">
        <v>227</v>
      </c>
      <c r="O86" s="630">
        <v>500</v>
      </c>
      <c r="P86" s="418">
        <v>0.03</v>
      </c>
      <c r="Q86" s="503">
        <v>0.03</v>
      </c>
      <c r="R86" s="693">
        <v>0</v>
      </c>
      <c r="S86" s="505">
        <v>0</v>
      </c>
      <c r="T86" s="492">
        <v>0</v>
      </c>
      <c r="U86" s="492">
        <v>0</v>
      </c>
      <c r="V86" s="492">
        <v>0</v>
      </c>
      <c r="W86" s="492">
        <f t="shared" si="182"/>
        <v>0</v>
      </c>
      <c r="X86" s="492">
        <v>0</v>
      </c>
      <c r="Y86" s="492">
        <v>0</v>
      </c>
      <c r="Z86" s="492">
        <f t="shared" si="183"/>
        <v>0</v>
      </c>
      <c r="AA86" s="492">
        <f t="shared" si="184"/>
        <v>0</v>
      </c>
      <c r="AB86" s="179">
        <f t="shared" si="185"/>
        <v>0</v>
      </c>
      <c r="AC86" s="179">
        <f t="shared" si="186"/>
        <v>0</v>
      </c>
      <c r="AD86" s="492">
        <v>0</v>
      </c>
      <c r="AE86" s="492">
        <v>0</v>
      </c>
      <c r="AF86" s="492">
        <f t="shared" si="187"/>
        <v>0</v>
      </c>
      <c r="AG86" s="492">
        <f t="shared" si="188"/>
        <v>0</v>
      </c>
      <c r="AH86" s="507">
        <v>0</v>
      </c>
      <c r="AI86" s="507">
        <v>0</v>
      </c>
      <c r="AJ86" s="507">
        <v>0</v>
      </c>
      <c r="AK86" s="507">
        <v>0</v>
      </c>
      <c r="AL86" s="507">
        <v>0</v>
      </c>
      <c r="AM86" s="507">
        <v>0</v>
      </c>
      <c r="AN86" s="507">
        <v>0</v>
      </c>
      <c r="AO86" s="507">
        <f t="shared" si="189"/>
        <v>0</v>
      </c>
      <c r="AP86" s="507">
        <f t="shared" si="190"/>
        <v>0</v>
      </c>
      <c r="AQ86" s="508">
        <f t="shared" si="191"/>
        <v>0</v>
      </c>
      <c r="AR86" s="505">
        <f t="shared" si="192"/>
        <v>15900</v>
      </c>
      <c r="AS86" s="492">
        <f t="shared" si="193"/>
        <v>11340</v>
      </c>
      <c r="AT86" s="486">
        <f t="shared" si="194"/>
        <v>0</v>
      </c>
      <c r="AU86" s="486">
        <f t="shared" si="195"/>
        <v>0</v>
      </c>
      <c r="AV86" s="492">
        <f t="shared" si="196"/>
        <v>3833</v>
      </c>
      <c r="AW86" s="492">
        <f t="shared" si="196"/>
        <v>227</v>
      </c>
      <c r="AX86" s="492">
        <f t="shared" si="197"/>
        <v>500</v>
      </c>
      <c r="AY86" s="507">
        <f t="shared" si="198"/>
        <v>0.03</v>
      </c>
      <c r="AZ86" s="507">
        <f t="shared" si="199"/>
        <v>0.03</v>
      </c>
      <c r="BA86" s="508">
        <f t="shared" si="199"/>
        <v>0</v>
      </c>
    </row>
    <row r="87" spans="1:53" s="212" customFormat="1" ht="14.1" customHeight="1" x14ac:dyDescent="0.2">
      <c r="A87" s="627">
        <v>12</v>
      </c>
      <c r="B87" s="210">
        <v>2467</v>
      </c>
      <c r="C87" s="628">
        <v>600079708</v>
      </c>
      <c r="D87" s="210">
        <v>71012303</v>
      </c>
      <c r="E87" s="210" t="s">
        <v>300</v>
      </c>
      <c r="F87" s="211">
        <v>3141</v>
      </c>
      <c r="G87" s="210" t="s">
        <v>88</v>
      </c>
      <c r="H87" s="629" t="s">
        <v>82</v>
      </c>
      <c r="I87" s="501">
        <v>455822</v>
      </c>
      <c r="J87" s="630">
        <v>334290</v>
      </c>
      <c r="K87" s="630">
        <v>0</v>
      </c>
      <c r="L87" s="630">
        <v>0</v>
      </c>
      <c r="M87" s="502">
        <v>112990</v>
      </c>
      <c r="N87" s="502">
        <v>6686</v>
      </c>
      <c r="O87" s="630">
        <v>1856</v>
      </c>
      <c r="P87" s="418">
        <v>1.1399999999999999</v>
      </c>
      <c r="Q87" s="503">
        <v>0</v>
      </c>
      <c r="R87" s="693">
        <v>1.1399999999999999</v>
      </c>
      <c r="S87" s="505">
        <v>0</v>
      </c>
      <c r="T87" s="492">
        <v>0</v>
      </c>
      <c r="U87" s="492">
        <v>13279</v>
      </c>
      <c r="V87" s="492">
        <v>0</v>
      </c>
      <c r="W87" s="492">
        <f t="shared" si="182"/>
        <v>13279</v>
      </c>
      <c r="X87" s="492">
        <v>0</v>
      </c>
      <c r="Y87" s="492">
        <v>0</v>
      </c>
      <c r="Z87" s="492">
        <f t="shared" si="183"/>
        <v>0</v>
      </c>
      <c r="AA87" s="492">
        <f t="shared" si="184"/>
        <v>13279</v>
      </c>
      <c r="AB87" s="179">
        <f t="shared" si="185"/>
        <v>4488</v>
      </c>
      <c r="AC87" s="179">
        <f t="shared" si="186"/>
        <v>266</v>
      </c>
      <c r="AD87" s="492">
        <v>0</v>
      </c>
      <c r="AE87" s="492">
        <v>0</v>
      </c>
      <c r="AF87" s="492">
        <f t="shared" si="187"/>
        <v>0</v>
      </c>
      <c r="AG87" s="492">
        <f t="shared" si="188"/>
        <v>18033</v>
      </c>
      <c r="AH87" s="507">
        <v>0</v>
      </c>
      <c r="AI87" s="507">
        <v>0</v>
      </c>
      <c r="AJ87" s="507">
        <v>0</v>
      </c>
      <c r="AK87" s="507">
        <v>0</v>
      </c>
      <c r="AL87" s="507">
        <v>0.04</v>
      </c>
      <c r="AM87" s="507">
        <v>0</v>
      </c>
      <c r="AN87" s="507">
        <v>0</v>
      </c>
      <c r="AO87" s="507">
        <f t="shared" si="189"/>
        <v>0</v>
      </c>
      <c r="AP87" s="507">
        <f t="shared" si="190"/>
        <v>0.04</v>
      </c>
      <c r="AQ87" s="508">
        <f t="shared" si="191"/>
        <v>0.04</v>
      </c>
      <c r="AR87" s="505">
        <f t="shared" si="192"/>
        <v>473855</v>
      </c>
      <c r="AS87" s="492">
        <f t="shared" si="193"/>
        <v>347569</v>
      </c>
      <c r="AT87" s="486">
        <f t="shared" si="194"/>
        <v>0</v>
      </c>
      <c r="AU87" s="486">
        <f t="shared" si="195"/>
        <v>0</v>
      </c>
      <c r="AV87" s="492">
        <f t="shared" si="196"/>
        <v>117478</v>
      </c>
      <c r="AW87" s="492">
        <f t="shared" si="196"/>
        <v>6952</v>
      </c>
      <c r="AX87" s="492">
        <f t="shared" si="197"/>
        <v>1856</v>
      </c>
      <c r="AY87" s="507">
        <f t="shared" si="198"/>
        <v>1.18</v>
      </c>
      <c r="AZ87" s="507">
        <f t="shared" si="199"/>
        <v>0</v>
      </c>
      <c r="BA87" s="508">
        <f t="shared" si="199"/>
        <v>1.18</v>
      </c>
    </row>
    <row r="88" spans="1:53" s="212" customFormat="1" ht="14.1" customHeight="1" x14ac:dyDescent="0.2">
      <c r="A88" s="627">
        <v>12</v>
      </c>
      <c r="B88" s="217">
        <v>2467</v>
      </c>
      <c r="C88" s="628">
        <v>600079708</v>
      </c>
      <c r="D88" s="210">
        <v>71012303</v>
      </c>
      <c r="E88" s="217" t="s">
        <v>300</v>
      </c>
      <c r="F88" s="211">
        <v>3143</v>
      </c>
      <c r="G88" s="210" t="s">
        <v>149</v>
      </c>
      <c r="H88" s="218" t="s">
        <v>86</v>
      </c>
      <c r="I88" s="501">
        <v>337358</v>
      </c>
      <c r="J88" s="417">
        <v>248423</v>
      </c>
      <c r="K88" s="417">
        <v>0</v>
      </c>
      <c r="L88" s="417">
        <v>0</v>
      </c>
      <c r="M88" s="502">
        <v>83967</v>
      </c>
      <c r="N88" s="502">
        <v>4968</v>
      </c>
      <c r="O88" s="630">
        <v>0</v>
      </c>
      <c r="P88" s="418">
        <v>0.6</v>
      </c>
      <c r="Q88" s="422">
        <v>0.6</v>
      </c>
      <c r="R88" s="693">
        <v>0</v>
      </c>
      <c r="S88" s="505">
        <v>0</v>
      </c>
      <c r="T88" s="492">
        <v>0</v>
      </c>
      <c r="U88" s="492">
        <v>0</v>
      </c>
      <c r="V88" s="492">
        <v>0</v>
      </c>
      <c r="W88" s="492">
        <f t="shared" si="182"/>
        <v>0</v>
      </c>
      <c r="X88" s="492">
        <v>0</v>
      </c>
      <c r="Y88" s="492">
        <v>0</v>
      </c>
      <c r="Z88" s="492">
        <f t="shared" si="183"/>
        <v>0</v>
      </c>
      <c r="AA88" s="492">
        <f t="shared" si="184"/>
        <v>0</v>
      </c>
      <c r="AB88" s="179">
        <f t="shared" si="185"/>
        <v>0</v>
      </c>
      <c r="AC88" s="179">
        <f t="shared" si="186"/>
        <v>0</v>
      </c>
      <c r="AD88" s="492">
        <v>0</v>
      </c>
      <c r="AE88" s="492">
        <v>0</v>
      </c>
      <c r="AF88" s="492">
        <f t="shared" si="187"/>
        <v>0</v>
      </c>
      <c r="AG88" s="492">
        <f t="shared" si="188"/>
        <v>0</v>
      </c>
      <c r="AH88" s="507">
        <v>0</v>
      </c>
      <c r="AI88" s="507">
        <v>0</v>
      </c>
      <c r="AJ88" s="507">
        <v>0</v>
      </c>
      <c r="AK88" s="507">
        <v>0</v>
      </c>
      <c r="AL88" s="507">
        <v>0</v>
      </c>
      <c r="AM88" s="507">
        <v>0</v>
      </c>
      <c r="AN88" s="507">
        <v>0</v>
      </c>
      <c r="AO88" s="507">
        <f t="shared" si="189"/>
        <v>0</v>
      </c>
      <c r="AP88" s="507">
        <f t="shared" si="190"/>
        <v>0</v>
      </c>
      <c r="AQ88" s="508">
        <f t="shared" si="191"/>
        <v>0</v>
      </c>
      <c r="AR88" s="505">
        <f t="shared" si="192"/>
        <v>337358</v>
      </c>
      <c r="AS88" s="492">
        <f t="shared" si="193"/>
        <v>248423</v>
      </c>
      <c r="AT88" s="486">
        <f t="shared" si="194"/>
        <v>0</v>
      </c>
      <c r="AU88" s="486">
        <f t="shared" si="195"/>
        <v>0</v>
      </c>
      <c r="AV88" s="492">
        <f t="shared" si="196"/>
        <v>83967</v>
      </c>
      <c r="AW88" s="492">
        <f t="shared" si="196"/>
        <v>4968</v>
      </c>
      <c r="AX88" s="492">
        <f t="shared" si="197"/>
        <v>0</v>
      </c>
      <c r="AY88" s="507">
        <f t="shared" si="198"/>
        <v>0.6</v>
      </c>
      <c r="AZ88" s="507">
        <f t="shared" si="199"/>
        <v>0.6</v>
      </c>
      <c r="BA88" s="508">
        <f t="shared" si="199"/>
        <v>0</v>
      </c>
    </row>
    <row r="89" spans="1:53" s="212" customFormat="1" ht="14.1" customHeight="1" x14ac:dyDescent="0.2">
      <c r="A89" s="627">
        <v>12</v>
      </c>
      <c r="B89" s="217">
        <v>2467</v>
      </c>
      <c r="C89" s="628">
        <v>600079708</v>
      </c>
      <c r="D89" s="210">
        <v>71012303</v>
      </c>
      <c r="E89" s="217" t="s">
        <v>300</v>
      </c>
      <c r="F89" s="211">
        <v>3143</v>
      </c>
      <c r="G89" s="210" t="s">
        <v>150</v>
      </c>
      <c r="H89" s="218" t="s">
        <v>82</v>
      </c>
      <c r="I89" s="501">
        <v>9831</v>
      </c>
      <c r="J89" s="630">
        <v>6930</v>
      </c>
      <c r="K89" s="630">
        <v>0</v>
      </c>
      <c r="L89" s="630">
        <v>0</v>
      </c>
      <c r="M89" s="502">
        <v>2342</v>
      </c>
      <c r="N89" s="502">
        <v>139</v>
      </c>
      <c r="O89" s="630">
        <v>420</v>
      </c>
      <c r="P89" s="418">
        <v>0.03</v>
      </c>
      <c r="Q89" s="503">
        <v>0</v>
      </c>
      <c r="R89" s="693">
        <v>0.03</v>
      </c>
      <c r="S89" s="505">
        <v>0</v>
      </c>
      <c r="T89" s="492">
        <v>0</v>
      </c>
      <c r="U89" s="492">
        <v>0</v>
      </c>
      <c r="V89" s="492">
        <v>0</v>
      </c>
      <c r="W89" s="492">
        <f t="shared" si="182"/>
        <v>0</v>
      </c>
      <c r="X89" s="492">
        <v>0</v>
      </c>
      <c r="Y89" s="492">
        <v>0</v>
      </c>
      <c r="Z89" s="492">
        <f t="shared" si="183"/>
        <v>0</v>
      </c>
      <c r="AA89" s="492">
        <f t="shared" si="184"/>
        <v>0</v>
      </c>
      <c r="AB89" s="179">
        <f t="shared" si="185"/>
        <v>0</v>
      </c>
      <c r="AC89" s="179">
        <f t="shared" si="186"/>
        <v>0</v>
      </c>
      <c r="AD89" s="492">
        <v>0</v>
      </c>
      <c r="AE89" s="492">
        <v>0</v>
      </c>
      <c r="AF89" s="492">
        <f t="shared" si="187"/>
        <v>0</v>
      </c>
      <c r="AG89" s="492">
        <f t="shared" si="188"/>
        <v>0</v>
      </c>
      <c r="AH89" s="507">
        <v>0</v>
      </c>
      <c r="AI89" s="507">
        <v>0</v>
      </c>
      <c r="AJ89" s="507">
        <v>0</v>
      </c>
      <c r="AK89" s="507">
        <v>0</v>
      </c>
      <c r="AL89" s="507">
        <v>0</v>
      </c>
      <c r="AM89" s="507">
        <v>0</v>
      </c>
      <c r="AN89" s="507">
        <v>0</v>
      </c>
      <c r="AO89" s="507">
        <f t="shared" si="189"/>
        <v>0</v>
      </c>
      <c r="AP89" s="507">
        <f t="shared" si="190"/>
        <v>0</v>
      </c>
      <c r="AQ89" s="508">
        <f t="shared" si="191"/>
        <v>0</v>
      </c>
      <c r="AR89" s="505">
        <f t="shared" si="192"/>
        <v>9831</v>
      </c>
      <c r="AS89" s="492">
        <f t="shared" si="193"/>
        <v>6930</v>
      </c>
      <c r="AT89" s="486">
        <f t="shared" si="194"/>
        <v>0</v>
      </c>
      <c r="AU89" s="486">
        <f t="shared" si="195"/>
        <v>0</v>
      </c>
      <c r="AV89" s="492">
        <f t="shared" si="196"/>
        <v>2342</v>
      </c>
      <c r="AW89" s="492">
        <f t="shared" si="196"/>
        <v>139</v>
      </c>
      <c r="AX89" s="492">
        <f t="shared" si="197"/>
        <v>420</v>
      </c>
      <c r="AY89" s="507">
        <f t="shared" si="198"/>
        <v>0.03</v>
      </c>
      <c r="AZ89" s="507">
        <f t="shared" si="199"/>
        <v>0</v>
      </c>
      <c r="BA89" s="508">
        <f t="shared" si="199"/>
        <v>0.03</v>
      </c>
    </row>
    <row r="90" spans="1:53" s="212" customFormat="1" ht="14.1" customHeight="1" x14ac:dyDescent="0.2">
      <c r="A90" s="237">
        <v>12</v>
      </c>
      <c r="B90" s="213">
        <v>2467</v>
      </c>
      <c r="C90" s="620">
        <v>600079708</v>
      </c>
      <c r="D90" s="213">
        <v>71012303</v>
      </c>
      <c r="E90" s="213" t="s">
        <v>301</v>
      </c>
      <c r="F90" s="221"/>
      <c r="G90" s="215"/>
      <c r="H90" s="216"/>
      <c r="I90" s="621">
        <v>4615542</v>
      </c>
      <c r="J90" s="622">
        <v>3342391</v>
      </c>
      <c r="K90" s="622">
        <v>14872</v>
      </c>
      <c r="L90" s="622">
        <v>2072</v>
      </c>
      <c r="M90" s="622">
        <v>1134054</v>
      </c>
      <c r="N90" s="622">
        <v>66849</v>
      </c>
      <c r="O90" s="622">
        <v>57376</v>
      </c>
      <c r="P90" s="623">
        <v>8.1790999999999983</v>
      </c>
      <c r="Q90" s="623">
        <v>5.0545</v>
      </c>
      <c r="R90" s="626">
        <v>3.1245999999999996</v>
      </c>
      <c r="S90" s="622">
        <f t="shared" ref="S90:BA90" si="200">SUM(S84:S89)</f>
        <v>0</v>
      </c>
      <c r="T90" s="624">
        <f t="shared" si="200"/>
        <v>0</v>
      </c>
      <c r="U90" s="624">
        <f t="shared" si="200"/>
        <v>13279</v>
      </c>
      <c r="V90" s="624">
        <f t="shared" si="200"/>
        <v>0</v>
      </c>
      <c r="W90" s="624">
        <f t="shared" si="200"/>
        <v>13279</v>
      </c>
      <c r="X90" s="624">
        <f t="shared" si="200"/>
        <v>0</v>
      </c>
      <c r="Y90" s="624">
        <f t="shared" si="200"/>
        <v>0</v>
      </c>
      <c r="Z90" s="624">
        <f t="shared" si="200"/>
        <v>0</v>
      </c>
      <c r="AA90" s="624">
        <f t="shared" si="200"/>
        <v>13279</v>
      </c>
      <c r="AB90" s="624">
        <f t="shared" si="200"/>
        <v>4488</v>
      </c>
      <c r="AC90" s="624">
        <f t="shared" si="200"/>
        <v>266</v>
      </c>
      <c r="AD90" s="624">
        <f t="shared" si="200"/>
        <v>0</v>
      </c>
      <c r="AE90" s="624">
        <f t="shared" si="200"/>
        <v>0</v>
      </c>
      <c r="AF90" s="624">
        <f t="shared" si="200"/>
        <v>0</v>
      </c>
      <c r="AG90" s="624">
        <f t="shared" si="200"/>
        <v>18033</v>
      </c>
      <c r="AH90" s="625">
        <f t="shared" si="200"/>
        <v>0</v>
      </c>
      <c r="AI90" s="625">
        <f t="shared" si="200"/>
        <v>0</v>
      </c>
      <c r="AJ90" s="625">
        <f t="shared" si="200"/>
        <v>0</v>
      </c>
      <c r="AK90" s="625">
        <f t="shared" ref="AK90:AL90" si="201">SUM(AK84:AK89)</f>
        <v>0</v>
      </c>
      <c r="AL90" s="625">
        <f t="shared" si="201"/>
        <v>0.04</v>
      </c>
      <c r="AM90" s="625">
        <f t="shared" si="200"/>
        <v>0</v>
      </c>
      <c r="AN90" s="625">
        <f t="shared" si="200"/>
        <v>0</v>
      </c>
      <c r="AO90" s="625">
        <f t="shared" si="200"/>
        <v>0</v>
      </c>
      <c r="AP90" s="625">
        <f t="shared" si="200"/>
        <v>0.04</v>
      </c>
      <c r="AQ90" s="626">
        <f t="shared" si="200"/>
        <v>0.04</v>
      </c>
      <c r="AR90" s="622">
        <f t="shared" si="200"/>
        <v>4633575</v>
      </c>
      <c r="AS90" s="624">
        <f t="shared" si="200"/>
        <v>3355670</v>
      </c>
      <c r="AT90" s="624">
        <f t="shared" si="200"/>
        <v>14872</v>
      </c>
      <c r="AU90" s="624">
        <f t="shared" si="200"/>
        <v>2072</v>
      </c>
      <c r="AV90" s="624">
        <f t="shared" si="200"/>
        <v>1138542</v>
      </c>
      <c r="AW90" s="624">
        <f t="shared" si="200"/>
        <v>67115</v>
      </c>
      <c r="AX90" s="624">
        <f t="shared" si="200"/>
        <v>57376</v>
      </c>
      <c r="AY90" s="625">
        <f t="shared" si="200"/>
        <v>8.2190999999999992</v>
      </c>
      <c r="AZ90" s="625">
        <f t="shared" si="200"/>
        <v>5.0545</v>
      </c>
      <c r="BA90" s="626">
        <f t="shared" si="200"/>
        <v>3.1645999999999996</v>
      </c>
    </row>
    <row r="91" spans="1:53" s="212" customFormat="1" ht="14.1" customHeight="1" x14ac:dyDescent="0.2">
      <c r="A91" s="627">
        <v>13</v>
      </c>
      <c r="B91" s="217">
        <v>2408</v>
      </c>
      <c r="C91" s="628">
        <v>600079058</v>
      </c>
      <c r="D91" s="210">
        <v>72741511</v>
      </c>
      <c r="E91" s="210" t="s">
        <v>302</v>
      </c>
      <c r="F91" s="211">
        <v>3111</v>
      </c>
      <c r="G91" s="210" t="s">
        <v>85</v>
      </c>
      <c r="H91" s="629" t="s">
        <v>86</v>
      </c>
      <c r="I91" s="501">
        <v>1978024</v>
      </c>
      <c r="J91" s="417">
        <v>1433029</v>
      </c>
      <c r="K91" s="417">
        <v>15000</v>
      </c>
      <c r="L91" s="417">
        <v>0</v>
      </c>
      <c r="M91" s="502">
        <v>489434</v>
      </c>
      <c r="N91" s="502">
        <v>28661</v>
      </c>
      <c r="O91" s="630">
        <v>11900</v>
      </c>
      <c r="P91" s="418">
        <v>3.0758999999999999</v>
      </c>
      <c r="Q91" s="422">
        <v>2.371</v>
      </c>
      <c r="R91" s="692">
        <v>0.70489999999999997</v>
      </c>
      <c r="S91" s="505">
        <v>0</v>
      </c>
      <c r="T91" s="492">
        <v>0</v>
      </c>
      <c r="U91" s="492">
        <v>0</v>
      </c>
      <c r="V91" s="492">
        <v>0</v>
      </c>
      <c r="W91" s="492">
        <f>SUM(S91:V91)</f>
        <v>0</v>
      </c>
      <c r="X91" s="492">
        <v>0</v>
      </c>
      <c r="Y91" s="492">
        <v>0</v>
      </c>
      <c r="Z91" s="492">
        <f>SUM(X91:Y91)</f>
        <v>0</v>
      </c>
      <c r="AA91" s="492">
        <f>W91+Z91</f>
        <v>0</v>
      </c>
      <c r="AB91" s="179">
        <f>ROUND((W91+X91)*33.8%,0)</f>
        <v>0</v>
      </c>
      <c r="AC91" s="179">
        <f>ROUND(W91*2%,0)</f>
        <v>0</v>
      </c>
      <c r="AD91" s="492">
        <v>0</v>
      </c>
      <c r="AE91" s="492">
        <v>0</v>
      </c>
      <c r="AF91" s="492">
        <f>SUM(AD91:AE91)</f>
        <v>0</v>
      </c>
      <c r="AG91" s="492">
        <f>AA91+AB91+AC91+AF91</f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>AH91+AJ91+AK91+AM91</f>
        <v>0</v>
      </c>
      <c r="AP91" s="507">
        <f>AI91+AL91+AN91</f>
        <v>0</v>
      </c>
      <c r="AQ91" s="508">
        <f>SUM(AO91:AP91)</f>
        <v>0</v>
      </c>
      <c r="AR91" s="505">
        <f>I91+AG91</f>
        <v>1978024</v>
      </c>
      <c r="AS91" s="492">
        <f>J91+W91</f>
        <v>1433029</v>
      </c>
      <c r="AT91" s="486">
        <f>K91+Z91</f>
        <v>15000</v>
      </c>
      <c r="AU91" s="486">
        <f>L91</f>
        <v>0</v>
      </c>
      <c r="AV91" s="492">
        <f t="shared" ref="AV91:AW93" si="202">M91+AB91</f>
        <v>489434</v>
      </c>
      <c r="AW91" s="492">
        <f t="shared" si="202"/>
        <v>28661</v>
      </c>
      <c r="AX91" s="492">
        <f>O91+AF91</f>
        <v>11900</v>
      </c>
      <c r="AY91" s="507">
        <f>P91+AQ91</f>
        <v>3.0758999999999999</v>
      </c>
      <c r="AZ91" s="507">
        <f t="shared" ref="AZ91:BA93" si="203">Q91+AO91</f>
        <v>2.371</v>
      </c>
      <c r="BA91" s="508">
        <f t="shared" si="203"/>
        <v>0.70489999999999997</v>
      </c>
    </row>
    <row r="92" spans="1:53" s="212" customFormat="1" ht="14.1" customHeight="1" x14ac:dyDescent="0.2">
      <c r="A92" s="627">
        <v>13</v>
      </c>
      <c r="B92" s="210">
        <v>2408</v>
      </c>
      <c r="C92" s="628">
        <v>600079058</v>
      </c>
      <c r="D92" s="210">
        <v>72741511</v>
      </c>
      <c r="E92" s="210" t="s">
        <v>302</v>
      </c>
      <c r="F92" s="211">
        <v>3111</v>
      </c>
      <c r="G92" s="210" t="s">
        <v>91</v>
      </c>
      <c r="H92" s="629" t="s">
        <v>82</v>
      </c>
      <c r="I92" s="501">
        <v>461179</v>
      </c>
      <c r="J92" s="630">
        <v>339602</v>
      </c>
      <c r="K92" s="630">
        <v>0</v>
      </c>
      <c r="L92" s="630">
        <v>0</v>
      </c>
      <c r="M92" s="502">
        <v>114785</v>
      </c>
      <c r="N92" s="502">
        <v>6792</v>
      </c>
      <c r="O92" s="630">
        <v>0</v>
      </c>
      <c r="P92" s="418">
        <v>1</v>
      </c>
      <c r="Q92" s="503">
        <v>1</v>
      </c>
      <c r="R92" s="693">
        <v>0</v>
      </c>
      <c r="S92" s="505">
        <v>0</v>
      </c>
      <c r="T92" s="492">
        <v>-28300</v>
      </c>
      <c r="U92" s="492">
        <v>0</v>
      </c>
      <c r="V92" s="492">
        <v>0</v>
      </c>
      <c r="W92" s="492">
        <f>SUM(S92:V92)</f>
        <v>-28300</v>
      </c>
      <c r="X92" s="492">
        <v>0</v>
      </c>
      <c r="Y92" s="492">
        <v>0</v>
      </c>
      <c r="Z92" s="492">
        <f>SUM(X92:Y92)</f>
        <v>0</v>
      </c>
      <c r="AA92" s="492">
        <f>W92+Z92</f>
        <v>-28300</v>
      </c>
      <c r="AB92" s="179">
        <f>ROUND((W92+X92)*33.8%,0)</f>
        <v>-9565</v>
      </c>
      <c r="AC92" s="179">
        <f>ROUND(W92*2%,0)</f>
        <v>-566</v>
      </c>
      <c r="AD92" s="492">
        <v>4000</v>
      </c>
      <c r="AE92" s="492">
        <v>0</v>
      </c>
      <c r="AF92" s="492">
        <f>SUM(AD92:AE92)</f>
        <v>4000</v>
      </c>
      <c r="AG92" s="492">
        <f>AA92+AB92+AC92+AF92</f>
        <v>-34431</v>
      </c>
      <c r="AH92" s="507">
        <v>0</v>
      </c>
      <c r="AI92" s="507">
        <v>0</v>
      </c>
      <c r="AJ92" s="507">
        <v>-0.08</v>
      </c>
      <c r="AK92" s="507">
        <v>0</v>
      </c>
      <c r="AL92" s="507">
        <v>0</v>
      </c>
      <c r="AM92" s="507">
        <v>0</v>
      </c>
      <c r="AN92" s="507">
        <v>0</v>
      </c>
      <c r="AO92" s="507">
        <f>AH92+AJ92+AK92+AM92</f>
        <v>-0.08</v>
      </c>
      <c r="AP92" s="507">
        <f>AI92+AL92+AN92</f>
        <v>0</v>
      </c>
      <c r="AQ92" s="508">
        <f>SUM(AO92:AP92)</f>
        <v>-0.08</v>
      </c>
      <c r="AR92" s="505">
        <f>I92+AG92</f>
        <v>426748</v>
      </c>
      <c r="AS92" s="492">
        <f>J92+W92</f>
        <v>311302</v>
      </c>
      <c r="AT92" s="486">
        <f>K92+Z92</f>
        <v>0</v>
      </c>
      <c r="AU92" s="486">
        <f>L92</f>
        <v>0</v>
      </c>
      <c r="AV92" s="492">
        <f t="shared" si="202"/>
        <v>105220</v>
      </c>
      <c r="AW92" s="492">
        <f t="shared" si="202"/>
        <v>6226</v>
      </c>
      <c r="AX92" s="492">
        <f>O92+AF92</f>
        <v>4000</v>
      </c>
      <c r="AY92" s="507">
        <f>P92+AQ92</f>
        <v>0.92</v>
      </c>
      <c r="AZ92" s="507">
        <f t="shared" si="203"/>
        <v>0.92</v>
      </c>
      <c r="BA92" s="508">
        <f t="shared" si="203"/>
        <v>0</v>
      </c>
    </row>
    <row r="93" spans="1:53" s="212" customFormat="1" ht="14.1" customHeight="1" x14ac:dyDescent="0.2">
      <c r="A93" s="627">
        <v>13</v>
      </c>
      <c r="B93" s="210">
        <v>2408</v>
      </c>
      <c r="C93" s="628">
        <v>600079058</v>
      </c>
      <c r="D93" s="210">
        <v>72741511</v>
      </c>
      <c r="E93" s="210" t="s">
        <v>302</v>
      </c>
      <c r="F93" s="211">
        <v>3141</v>
      </c>
      <c r="G93" s="210" t="s">
        <v>88</v>
      </c>
      <c r="H93" s="629" t="s">
        <v>82</v>
      </c>
      <c r="I93" s="501">
        <v>509575</v>
      </c>
      <c r="J93" s="630">
        <v>373659</v>
      </c>
      <c r="K93" s="630">
        <v>0</v>
      </c>
      <c r="L93" s="630">
        <v>0</v>
      </c>
      <c r="M93" s="502">
        <v>126297</v>
      </c>
      <c r="N93" s="502">
        <v>7473</v>
      </c>
      <c r="O93" s="630">
        <v>2146</v>
      </c>
      <c r="P93" s="418">
        <v>1.27</v>
      </c>
      <c r="Q93" s="503">
        <v>0</v>
      </c>
      <c r="R93" s="693">
        <v>1.27</v>
      </c>
      <c r="S93" s="505">
        <v>0</v>
      </c>
      <c r="T93" s="492">
        <v>0</v>
      </c>
      <c r="U93" s="492">
        <v>6997</v>
      </c>
      <c r="V93" s="492">
        <v>0</v>
      </c>
      <c r="W93" s="492">
        <f>SUM(S93:V93)</f>
        <v>6997</v>
      </c>
      <c r="X93" s="492">
        <v>0</v>
      </c>
      <c r="Y93" s="492">
        <v>0</v>
      </c>
      <c r="Z93" s="492">
        <f>SUM(X93:Y93)</f>
        <v>0</v>
      </c>
      <c r="AA93" s="492">
        <f>W93+Z93</f>
        <v>6997</v>
      </c>
      <c r="AB93" s="179">
        <f>ROUND((W93+X93)*33.8%,0)</f>
        <v>2365</v>
      </c>
      <c r="AC93" s="179">
        <f>ROUND(W93*2%,0)</f>
        <v>140</v>
      </c>
      <c r="AD93" s="492">
        <v>0</v>
      </c>
      <c r="AE93" s="492">
        <v>0</v>
      </c>
      <c r="AF93" s="492">
        <f>SUM(AD93:AE93)</f>
        <v>0</v>
      </c>
      <c r="AG93" s="492">
        <f>AA93+AB93+AC93+AF93</f>
        <v>9502</v>
      </c>
      <c r="AH93" s="507">
        <v>0</v>
      </c>
      <c r="AI93" s="507">
        <v>0</v>
      </c>
      <c r="AJ93" s="507">
        <v>0</v>
      </c>
      <c r="AK93" s="507">
        <v>0</v>
      </c>
      <c r="AL93" s="507">
        <v>0.03</v>
      </c>
      <c r="AM93" s="507">
        <v>0</v>
      </c>
      <c r="AN93" s="507">
        <v>0</v>
      </c>
      <c r="AO93" s="507">
        <f>AH93+AJ93+AK93+AM93</f>
        <v>0</v>
      </c>
      <c r="AP93" s="507">
        <f>AI93+AL93+AN93</f>
        <v>0.03</v>
      </c>
      <c r="AQ93" s="508">
        <f>SUM(AO93:AP93)</f>
        <v>0.03</v>
      </c>
      <c r="AR93" s="505">
        <f>I93+AG93</f>
        <v>519077</v>
      </c>
      <c r="AS93" s="492">
        <f>J93+W93</f>
        <v>380656</v>
      </c>
      <c r="AT93" s="486">
        <f>K93+Z93</f>
        <v>0</v>
      </c>
      <c r="AU93" s="486">
        <f>L93</f>
        <v>0</v>
      </c>
      <c r="AV93" s="492">
        <f t="shared" si="202"/>
        <v>128662</v>
      </c>
      <c r="AW93" s="492">
        <f t="shared" si="202"/>
        <v>7613</v>
      </c>
      <c r="AX93" s="492">
        <f>O93+AF93</f>
        <v>2146</v>
      </c>
      <c r="AY93" s="507">
        <f>P93+AQ93</f>
        <v>1.3</v>
      </c>
      <c r="AZ93" s="507">
        <f t="shared" si="203"/>
        <v>0</v>
      </c>
      <c r="BA93" s="508">
        <f t="shared" si="203"/>
        <v>1.3</v>
      </c>
    </row>
    <row r="94" spans="1:53" s="212" customFormat="1" ht="14.1" customHeight="1" x14ac:dyDescent="0.2">
      <c r="A94" s="237">
        <v>13</v>
      </c>
      <c r="B94" s="213">
        <v>2408</v>
      </c>
      <c r="C94" s="620">
        <v>600079058</v>
      </c>
      <c r="D94" s="213">
        <v>72741511</v>
      </c>
      <c r="E94" s="213" t="s">
        <v>303</v>
      </c>
      <c r="F94" s="214"/>
      <c r="G94" s="215"/>
      <c r="H94" s="216"/>
      <c r="I94" s="621">
        <v>2948778</v>
      </c>
      <c r="J94" s="622">
        <v>2146290</v>
      </c>
      <c r="K94" s="622">
        <v>15000</v>
      </c>
      <c r="L94" s="622">
        <v>0</v>
      </c>
      <c r="M94" s="622">
        <v>730516</v>
      </c>
      <c r="N94" s="622">
        <v>42926</v>
      </c>
      <c r="O94" s="622">
        <v>14046</v>
      </c>
      <c r="P94" s="623">
        <v>5.3459000000000003</v>
      </c>
      <c r="Q94" s="623">
        <v>3.371</v>
      </c>
      <c r="R94" s="626">
        <v>1.9748999999999999</v>
      </c>
      <c r="S94" s="622">
        <f t="shared" ref="S94:BA94" si="204">SUM(S91:S93)</f>
        <v>0</v>
      </c>
      <c r="T94" s="624">
        <f t="shared" si="204"/>
        <v>-28300</v>
      </c>
      <c r="U94" s="624">
        <f t="shared" si="204"/>
        <v>6997</v>
      </c>
      <c r="V94" s="624">
        <f t="shared" si="204"/>
        <v>0</v>
      </c>
      <c r="W94" s="624">
        <f t="shared" si="204"/>
        <v>-21303</v>
      </c>
      <c r="X94" s="624">
        <f t="shared" si="204"/>
        <v>0</v>
      </c>
      <c r="Y94" s="624">
        <f t="shared" si="204"/>
        <v>0</v>
      </c>
      <c r="Z94" s="624">
        <f t="shared" si="204"/>
        <v>0</v>
      </c>
      <c r="AA94" s="624">
        <f t="shared" si="204"/>
        <v>-21303</v>
      </c>
      <c r="AB94" s="624">
        <f t="shared" si="204"/>
        <v>-7200</v>
      </c>
      <c r="AC94" s="624">
        <f t="shared" si="204"/>
        <v>-426</v>
      </c>
      <c r="AD94" s="624">
        <f t="shared" si="204"/>
        <v>4000</v>
      </c>
      <c r="AE94" s="624">
        <f t="shared" si="204"/>
        <v>0</v>
      </c>
      <c r="AF94" s="624">
        <f t="shared" si="204"/>
        <v>4000</v>
      </c>
      <c r="AG94" s="624">
        <f t="shared" si="204"/>
        <v>-24929</v>
      </c>
      <c r="AH94" s="625">
        <f t="shared" si="204"/>
        <v>0</v>
      </c>
      <c r="AI94" s="625">
        <f t="shared" si="204"/>
        <v>0</v>
      </c>
      <c r="AJ94" s="625">
        <f t="shared" si="204"/>
        <v>-0.08</v>
      </c>
      <c r="AK94" s="625">
        <f t="shared" ref="AK94:AL94" si="205">SUM(AK91:AK93)</f>
        <v>0</v>
      </c>
      <c r="AL94" s="625">
        <f t="shared" si="205"/>
        <v>0.03</v>
      </c>
      <c r="AM94" s="625">
        <f t="shared" si="204"/>
        <v>0</v>
      </c>
      <c r="AN94" s="625">
        <f t="shared" si="204"/>
        <v>0</v>
      </c>
      <c r="AO94" s="625">
        <f t="shared" si="204"/>
        <v>-0.08</v>
      </c>
      <c r="AP94" s="625">
        <f t="shared" si="204"/>
        <v>0.03</v>
      </c>
      <c r="AQ94" s="626">
        <f t="shared" si="204"/>
        <v>-0.05</v>
      </c>
      <c r="AR94" s="622">
        <f t="shared" si="204"/>
        <v>2923849</v>
      </c>
      <c r="AS94" s="624">
        <f t="shared" si="204"/>
        <v>2124987</v>
      </c>
      <c r="AT94" s="624">
        <f t="shared" si="204"/>
        <v>15000</v>
      </c>
      <c r="AU94" s="624">
        <f t="shared" si="204"/>
        <v>0</v>
      </c>
      <c r="AV94" s="624">
        <f t="shared" si="204"/>
        <v>723316</v>
      </c>
      <c r="AW94" s="624">
        <f t="shared" si="204"/>
        <v>42500</v>
      </c>
      <c r="AX94" s="624">
        <f t="shared" si="204"/>
        <v>18046</v>
      </c>
      <c r="AY94" s="625">
        <f t="shared" si="204"/>
        <v>5.2958999999999996</v>
      </c>
      <c r="AZ94" s="625">
        <f t="shared" si="204"/>
        <v>3.2909999999999999</v>
      </c>
      <c r="BA94" s="626">
        <f t="shared" si="204"/>
        <v>2.0049000000000001</v>
      </c>
    </row>
    <row r="95" spans="1:53" s="212" customFormat="1" ht="14.1" customHeight="1" x14ac:dyDescent="0.2">
      <c r="A95" s="627">
        <v>14</v>
      </c>
      <c r="B95" s="210">
        <v>2304</v>
      </c>
      <c r="C95" s="628">
        <v>600080382</v>
      </c>
      <c r="D95" s="210">
        <v>72743417</v>
      </c>
      <c r="E95" s="210" t="s">
        <v>304</v>
      </c>
      <c r="F95" s="211">
        <v>3113</v>
      </c>
      <c r="G95" s="210" t="s">
        <v>148</v>
      </c>
      <c r="H95" s="629" t="s">
        <v>86</v>
      </c>
      <c r="I95" s="501">
        <v>4428809</v>
      </c>
      <c r="J95" s="330">
        <v>3195248</v>
      </c>
      <c r="K95" s="330">
        <v>16162</v>
      </c>
      <c r="L95" s="330">
        <v>16162</v>
      </c>
      <c r="M95" s="502">
        <v>1079994</v>
      </c>
      <c r="N95" s="502">
        <v>63905</v>
      </c>
      <c r="O95" s="330">
        <v>73500</v>
      </c>
      <c r="P95" s="418">
        <v>6.4465000000000003</v>
      </c>
      <c r="Q95" s="331">
        <v>4.8182</v>
      </c>
      <c r="R95" s="332">
        <v>1.6282999999999999</v>
      </c>
      <c r="S95" s="505">
        <v>0</v>
      </c>
      <c r="T95" s="492">
        <v>0</v>
      </c>
      <c r="U95" s="492">
        <v>0</v>
      </c>
      <c r="V95" s="492">
        <v>0</v>
      </c>
      <c r="W95" s="492">
        <f>SUM(S95:V95)</f>
        <v>0</v>
      </c>
      <c r="X95" s="492">
        <v>0</v>
      </c>
      <c r="Y95" s="492">
        <v>0</v>
      </c>
      <c r="Z95" s="492">
        <f>SUM(X95:Y95)</f>
        <v>0</v>
      </c>
      <c r="AA95" s="492">
        <f>W95+Z95</f>
        <v>0</v>
      </c>
      <c r="AB95" s="179">
        <f>ROUND((W95+X95)*33.8%,0)</f>
        <v>0</v>
      </c>
      <c r="AC95" s="179">
        <f>ROUND(W95*2%,0)</f>
        <v>0</v>
      </c>
      <c r="AD95" s="492">
        <v>0</v>
      </c>
      <c r="AE95" s="492">
        <v>0</v>
      </c>
      <c r="AF95" s="492">
        <f>SUM(AD95:AE95)</f>
        <v>0</v>
      </c>
      <c r="AG95" s="492">
        <f>AA95+AB95+AC95+AF95</f>
        <v>0</v>
      </c>
      <c r="AH95" s="507">
        <v>0</v>
      </c>
      <c r="AI95" s="507">
        <v>0</v>
      </c>
      <c r="AJ95" s="507">
        <v>0</v>
      </c>
      <c r="AK95" s="507">
        <v>0</v>
      </c>
      <c r="AL95" s="507">
        <v>0</v>
      </c>
      <c r="AM95" s="507">
        <v>0</v>
      </c>
      <c r="AN95" s="507">
        <v>0</v>
      </c>
      <c r="AO95" s="507">
        <f>AH95+AJ95+AK95+AM95</f>
        <v>0</v>
      </c>
      <c r="AP95" s="507">
        <f>AI95+AL95+AN95</f>
        <v>0</v>
      </c>
      <c r="AQ95" s="508">
        <f>SUM(AO95:AP95)</f>
        <v>0</v>
      </c>
      <c r="AR95" s="505">
        <f>I95+AG95</f>
        <v>4428809</v>
      </c>
      <c r="AS95" s="492">
        <f>J95+W95</f>
        <v>3195248</v>
      </c>
      <c r="AT95" s="486">
        <f>K95+Z95</f>
        <v>16162</v>
      </c>
      <c r="AU95" s="486">
        <f>L95</f>
        <v>16162</v>
      </c>
      <c r="AV95" s="492">
        <f t="shared" ref="AV95:AW99" si="206">M95+AB95</f>
        <v>1079994</v>
      </c>
      <c r="AW95" s="492">
        <f t="shared" si="206"/>
        <v>63905</v>
      </c>
      <c r="AX95" s="492">
        <f>O95+AF95</f>
        <v>73500</v>
      </c>
      <c r="AY95" s="507">
        <f>P95+AQ95</f>
        <v>6.4465000000000003</v>
      </c>
      <c r="AZ95" s="507">
        <f t="shared" ref="AZ95:BA99" si="207">Q95+AO95</f>
        <v>4.8182</v>
      </c>
      <c r="BA95" s="508">
        <f t="shared" si="207"/>
        <v>1.6282999999999999</v>
      </c>
    </row>
    <row r="96" spans="1:53" s="212" customFormat="1" ht="14.1" customHeight="1" x14ac:dyDescent="0.2">
      <c r="A96" s="627">
        <v>14</v>
      </c>
      <c r="B96" s="210">
        <v>2304</v>
      </c>
      <c r="C96" s="628">
        <v>600080382</v>
      </c>
      <c r="D96" s="210">
        <v>72743417</v>
      </c>
      <c r="E96" s="210" t="s">
        <v>304</v>
      </c>
      <c r="F96" s="211">
        <v>3113</v>
      </c>
      <c r="G96" s="509" t="s">
        <v>87</v>
      </c>
      <c r="H96" s="629" t="s">
        <v>86</v>
      </c>
      <c r="I96" s="501">
        <v>832431</v>
      </c>
      <c r="J96" s="417">
        <v>612983</v>
      </c>
      <c r="K96" s="417">
        <v>0</v>
      </c>
      <c r="L96" s="417">
        <v>0</v>
      </c>
      <c r="M96" s="502">
        <v>207188</v>
      </c>
      <c r="N96" s="502">
        <v>12260</v>
      </c>
      <c r="O96" s="630">
        <v>0</v>
      </c>
      <c r="P96" s="418">
        <v>1.7222</v>
      </c>
      <c r="Q96" s="422">
        <v>1.7222</v>
      </c>
      <c r="R96" s="693">
        <v>0</v>
      </c>
      <c r="S96" s="505">
        <v>0</v>
      </c>
      <c r="T96" s="492">
        <v>0</v>
      </c>
      <c r="U96" s="492">
        <v>0</v>
      </c>
      <c r="V96" s="492">
        <v>0</v>
      </c>
      <c r="W96" s="492">
        <f>SUM(S96:V96)</f>
        <v>0</v>
      </c>
      <c r="X96" s="492">
        <v>0</v>
      </c>
      <c r="Y96" s="492">
        <v>0</v>
      </c>
      <c r="Z96" s="492">
        <f>SUM(X96:Y96)</f>
        <v>0</v>
      </c>
      <c r="AA96" s="492">
        <f>W96+Z96</f>
        <v>0</v>
      </c>
      <c r="AB96" s="179">
        <f>ROUND((W96+X96)*33.8%,0)</f>
        <v>0</v>
      </c>
      <c r="AC96" s="179">
        <f>ROUND(W96*2%,0)</f>
        <v>0</v>
      </c>
      <c r="AD96" s="492">
        <v>0</v>
      </c>
      <c r="AE96" s="492">
        <v>0</v>
      </c>
      <c r="AF96" s="492">
        <f>SUM(AD96:AE96)</f>
        <v>0</v>
      </c>
      <c r="AG96" s="492">
        <f>AA96+AB96+AC96+AF96</f>
        <v>0</v>
      </c>
      <c r="AH96" s="507">
        <v>0</v>
      </c>
      <c r="AI96" s="507">
        <v>0</v>
      </c>
      <c r="AJ96" s="507">
        <v>0</v>
      </c>
      <c r="AK96" s="507">
        <v>0</v>
      </c>
      <c r="AL96" s="507">
        <v>0</v>
      </c>
      <c r="AM96" s="507">
        <v>0</v>
      </c>
      <c r="AN96" s="507">
        <v>0</v>
      </c>
      <c r="AO96" s="507">
        <f>AH96+AJ96+AK96+AM96</f>
        <v>0</v>
      </c>
      <c r="AP96" s="507">
        <f>AI96+AL96+AN96</f>
        <v>0</v>
      </c>
      <c r="AQ96" s="508">
        <f>SUM(AO96:AP96)</f>
        <v>0</v>
      </c>
      <c r="AR96" s="505">
        <f>I96+AG96</f>
        <v>832431</v>
      </c>
      <c r="AS96" s="492">
        <f>J96+W96</f>
        <v>612983</v>
      </c>
      <c r="AT96" s="486">
        <f>K96+Z96</f>
        <v>0</v>
      </c>
      <c r="AU96" s="486">
        <f>L96</f>
        <v>0</v>
      </c>
      <c r="AV96" s="492">
        <f t="shared" si="206"/>
        <v>207188</v>
      </c>
      <c r="AW96" s="492">
        <f t="shared" si="206"/>
        <v>12260</v>
      </c>
      <c r="AX96" s="492">
        <f>O96+AF96</f>
        <v>0</v>
      </c>
      <c r="AY96" s="507">
        <f>P96+AQ96</f>
        <v>1.7222</v>
      </c>
      <c r="AZ96" s="507">
        <f t="shared" si="207"/>
        <v>1.7222</v>
      </c>
      <c r="BA96" s="508">
        <f t="shared" si="207"/>
        <v>0</v>
      </c>
    </row>
    <row r="97" spans="1:53" s="212" customFormat="1" ht="14.1" customHeight="1" x14ac:dyDescent="0.2">
      <c r="A97" s="627">
        <v>14</v>
      </c>
      <c r="B97" s="210">
        <v>2304</v>
      </c>
      <c r="C97" s="628">
        <v>600080382</v>
      </c>
      <c r="D97" s="210">
        <v>72743417</v>
      </c>
      <c r="E97" s="210" t="s">
        <v>304</v>
      </c>
      <c r="F97" s="211">
        <v>3113</v>
      </c>
      <c r="G97" s="210" t="s">
        <v>91</v>
      </c>
      <c r="H97" s="629" t="s">
        <v>82</v>
      </c>
      <c r="I97" s="501">
        <v>468880</v>
      </c>
      <c r="J97" s="630">
        <v>345273</v>
      </c>
      <c r="K97" s="630">
        <v>0</v>
      </c>
      <c r="L97" s="630">
        <v>0</v>
      </c>
      <c r="M97" s="502">
        <v>116702</v>
      </c>
      <c r="N97" s="502">
        <v>6905</v>
      </c>
      <c r="O97" s="630">
        <v>0</v>
      </c>
      <c r="P97" s="418">
        <v>1.01</v>
      </c>
      <c r="Q97" s="503">
        <v>1.01</v>
      </c>
      <c r="R97" s="693">
        <v>0</v>
      </c>
      <c r="S97" s="505">
        <v>0</v>
      </c>
      <c r="T97" s="492">
        <v>0</v>
      </c>
      <c r="U97" s="492">
        <v>0</v>
      </c>
      <c r="V97" s="492">
        <v>0</v>
      </c>
      <c r="W97" s="492">
        <f>SUM(S97:V97)</f>
        <v>0</v>
      </c>
      <c r="X97" s="492">
        <v>0</v>
      </c>
      <c r="Y97" s="492">
        <v>0</v>
      </c>
      <c r="Z97" s="492">
        <f>SUM(X97:Y97)</f>
        <v>0</v>
      </c>
      <c r="AA97" s="492">
        <f>W97+Z97</f>
        <v>0</v>
      </c>
      <c r="AB97" s="179">
        <f>ROUND((W97+X97)*33.8%,0)</f>
        <v>0</v>
      </c>
      <c r="AC97" s="179">
        <f>ROUND(W97*2%,0)</f>
        <v>0</v>
      </c>
      <c r="AD97" s="492">
        <v>0</v>
      </c>
      <c r="AE97" s="492">
        <v>0</v>
      </c>
      <c r="AF97" s="492">
        <f>SUM(AD97:AE97)</f>
        <v>0</v>
      </c>
      <c r="AG97" s="492">
        <f>AA97+AB97+AC97+AF97</f>
        <v>0</v>
      </c>
      <c r="AH97" s="507">
        <v>0</v>
      </c>
      <c r="AI97" s="507">
        <v>0</v>
      </c>
      <c r="AJ97" s="507">
        <v>0</v>
      </c>
      <c r="AK97" s="507">
        <v>0</v>
      </c>
      <c r="AL97" s="507">
        <v>0</v>
      </c>
      <c r="AM97" s="507">
        <v>0</v>
      </c>
      <c r="AN97" s="507">
        <v>0</v>
      </c>
      <c r="AO97" s="507">
        <f>AH97+AJ97+AK97+AM97</f>
        <v>0</v>
      </c>
      <c r="AP97" s="507">
        <f>AI97+AL97+AN97</f>
        <v>0</v>
      </c>
      <c r="AQ97" s="508">
        <f>SUM(AO97:AP97)</f>
        <v>0</v>
      </c>
      <c r="AR97" s="505">
        <f>I97+AG97</f>
        <v>468880</v>
      </c>
      <c r="AS97" s="492">
        <f>J97+W97</f>
        <v>345273</v>
      </c>
      <c r="AT97" s="486">
        <f>K97+Z97</f>
        <v>0</v>
      </c>
      <c r="AU97" s="486">
        <f>L97</f>
        <v>0</v>
      </c>
      <c r="AV97" s="492">
        <f t="shared" si="206"/>
        <v>116702</v>
      </c>
      <c r="AW97" s="492">
        <f t="shared" si="206"/>
        <v>6905</v>
      </c>
      <c r="AX97" s="492">
        <f>O97+AF97</f>
        <v>0</v>
      </c>
      <c r="AY97" s="507">
        <f>P97+AQ97</f>
        <v>1.01</v>
      </c>
      <c r="AZ97" s="507">
        <f t="shared" si="207"/>
        <v>1.01</v>
      </c>
      <c r="BA97" s="508">
        <f t="shared" si="207"/>
        <v>0</v>
      </c>
    </row>
    <row r="98" spans="1:53" s="212" customFormat="1" ht="14.1" customHeight="1" x14ac:dyDescent="0.2">
      <c r="A98" s="627">
        <v>14</v>
      </c>
      <c r="B98" s="210">
        <v>2304</v>
      </c>
      <c r="C98" s="628">
        <v>600080382</v>
      </c>
      <c r="D98" s="210">
        <v>72743417</v>
      </c>
      <c r="E98" s="210" t="s">
        <v>304</v>
      </c>
      <c r="F98" s="211">
        <v>3143</v>
      </c>
      <c r="G98" s="210" t="s">
        <v>149</v>
      </c>
      <c r="H98" s="629" t="s">
        <v>86</v>
      </c>
      <c r="I98" s="501">
        <v>274877</v>
      </c>
      <c r="J98" s="417">
        <v>202413</v>
      </c>
      <c r="K98" s="417">
        <v>0</v>
      </c>
      <c r="L98" s="417">
        <v>0</v>
      </c>
      <c r="M98" s="502">
        <v>68416</v>
      </c>
      <c r="N98" s="502">
        <v>4048</v>
      </c>
      <c r="O98" s="630">
        <v>0</v>
      </c>
      <c r="P98" s="418">
        <v>0.5</v>
      </c>
      <c r="Q98" s="422">
        <v>0.5</v>
      </c>
      <c r="R98" s="693">
        <v>0</v>
      </c>
      <c r="S98" s="505">
        <v>0</v>
      </c>
      <c r="T98" s="492">
        <v>0</v>
      </c>
      <c r="U98" s="492">
        <v>0</v>
      </c>
      <c r="V98" s="492">
        <v>0</v>
      </c>
      <c r="W98" s="492">
        <f>SUM(S98:V98)</f>
        <v>0</v>
      </c>
      <c r="X98" s="492">
        <v>0</v>
      </c>
      <c r="Y98" s="492">
        <v>0</v>
      </c>
      <c r="Z98" s="492">
        <f>SUM(X98:Y98)</f>
        <v>0</v>
      </c>
      <c r="AA98" s="492">
        <f>W98+Z98</f>
        <v>0</v>
      </c>
      <c r="AB98" s="179">
        <f>ROUND((W98+X98)*33.8%,0)</f>
        <v>0</v>
      </c>
      <c r="AC98" s="179">
        <f>ROUND(W98*2%,0)</f>
        <v>0</v>
      </c>
      <c r="AD98" s="492">
        <v>0</v>
      </c>
      <c r="AE98" s="492">
        <v>0</v>
      </c>
      <c r="AF98" s="492">
        <f>SUM(AD98:AE98)</f>
        <v>0</v>
      </c>
      <c r="AG98" s="492">
        <f>AA98+AB98+AC98+AF98</f>
        <v>0</v>
      </c>
      <c r="AH98" s="507">
        <v>0</v>
      </c>
      <c r="AI98" s="507">
        <v>0</v>
      </c>
      <c r="AJ98" s="507">
        <v>0</v>
      </c>
      <c r="AK98" s="507">
        <v>0</v>
      </c>
      <c r="AL98" s="507">
        <v>0</v>
      </c>
      <c r="AM98" s="507">
        <v>0</v>
      </c>
      <c r="AN98" s="507">
        <v>0</v>
      </c>
      <c r="AO98" s="507">
        <f>AH98+AJ98+AK98+AM98</f>
        <v>0</v>
      </c>
      <c r="AP98" s="507">
        <f>AI98+AL98+AN98</f>
        <v>0</v>
      </c>
      <c r="AQ98" s="508">
        <f>SUM(AO98:AP98)</f>
        <v>0</v>
      </c>
      <c r="AR98" s="505">
        <f>I98+AG98</f>
        <v>274877</v>
      </c>
      <c r="AS98" s="492">
        <f>J98+W98</f>
        <v>202413</v>
      </c>
      <c r="AT98" s="486">
        <f>K98+Z98</f>
        <v>0</v>
      </c>
      <c r="AU98" s="486">
        <f>L98</f>
        <v>0</v>
      </c>
      <c r="AV98" s="492">
        <f t="shared" si="206"/>
        <v>68416</v>
      </c>
      <c r="AW98" s="492">
        <f t="shared" si="206"/>
        <v>4048</v>
      </c>
      <c r="AX98" s="492">
        <f>O98+AF98</f>
        <v>0</v>
      </c>
      <c r="AY98" s="507">
        <f>P98+AQ98</f>
        <v>0.5</v>
      </c>
      <c r="AZ98" s="507">
        <f t="shared" si="207"/>
        <v>0.5</v>
      </c>
      <c r="BA98" s="508">
        <f t="shared" si="207"/>
        <v>0</v>
      </c>
    </row>
    <row r="99" spans="1:53" s="212" customFormat="1" ht="14.1" customHeight="1" x14ac:dyDescent="0.2">
      <c r="A99" s="627">
        <v>14</v>
      </c>
      <c r="B99" s="210">
        <v>2304</v>
      </c>
      <c r="C99" s="628">
        <v>600080382</v>
      </c>
      <c r="D99" s="210">
        <v>72743417</v>
      </c>
      <c r="E99" s="210" t="s">
        <v>304</v>
      </c>
      <c r="F99" s="211">
        <v>3143</v>
      </c>
      <c r="G99" s="210" t="s">
        <v>150</v>
      </c>
      <c r="H99" s="218" t="s">
        <v>82</v>
      </c>
      <c r="I99" s="501">
        <v>7022</v>
      </c>
      <c r="J99" s="417">
        <v>4950</v>
      </c>
      <c r="K99" s="417">
        <v>0</v>
      </c>
      <c r="L99" s="417">
        <v>0</v>
      </c>
      <c r="M99" s="502">
        <v>1673</v>
      </c>
      <c r="N99" s="502">
        <v>99</v>
      </c>
      <c r="O99" s="630">
        <v>300</v>
      </c>
      <c r="P99" s="418">
        <v>0.02</v>
      </c>
      <c r="Q99" s="422">
        <v>0</v>
      </c>
      <c r="R99" s="693">
        <v>0.02</v>
      </c>
      <c r="S99" s="505">
        <v>0</v>
      </c>
      <c r="T99" s="492">
        <v>0</v>
      </c>
      <c r="U99" s="492">
        <v>0</v>
      </c>
      <c r="V99" s="492">
        <v>0</v>
      </c>
      <c r="W99" s="492">
        <f>SUM(S99:V99)</f>
        <v>0</v>
      </c>
      <c r="X99" s="492">
        <v>0</v>
      </c>
      <c r="Y99" s="492">
        <v>0</v>
      </c>
      <c r="Z99" s="492">
        <f>SUM(X99:Y99)</f>
        <v>0</v>
      </c>
      <c r="AA99" s="492">
        <f>W99+Z99</f>
        <v>0</v>
      </c>
      <c r="AB99" s="179">
        <f>ROUND((W99+X99)*33.8%,0)</f>
        <v>0</v>
      </c>
      <c r="AC99" s="179">
        <f>ROUND(W99*2%,0)</f>
        <v>0</v>
      </c>
      <c r="AD99" s="492">
        <v>0</v>
      </c>
      <c r="AE99" s="492">
        <v>0</v>
      </c>
      <c r="AF99" s="492">
        <f>SUM(AD99:AE99)</f>
        <v>0</v>
      </c>
      <c r="AG99" s="492">
        <f>AA99+AB99+AC99+AF99</f>
        <v>0</v>
      </c>
      <c r="AH99" s="507">
        <v>0</v>
      </c>
      <c r="AI99" s="507">
        <v>0</v>
      </c>
      <c r="AJ99" s="507">
        <v>0</v>
      </c>
      <c r="AK99" s="507">
        <v>0</v>
      </c>
      <c r="AL99" s="507">
        <v>0</v>
      </c>
      <c r="AM99" s="507">
        <v>0</v>
      </c>
      <c r="AN99" s="507">
        <v>0</v>
      </c>
      <c r="AO99" s="507">
        <f>AH99+AJ99+AK99+AM99</f>
        <v>0</v>
      </c>
      <c r="AP99" s="507">
        <f>AI99+AL99+AN99</f>
        <v>0</v>
      </c>
      <c r="AQ99" s="508">
        <f>SUM(AO99:AP99)</f>
        <v>0</v>
      </c>
      <c r="AR99" s="505">
        <f>I99+AG99</f>
        <v>7022</v>
      </c>
      <c r="AS99" s="492">
        <f>J99+W99</f>
        <v>4950</v>
      </c>
      <c r="AT99" s="486">
        <f>K99+Z99</f>
        <v>0</v>
      </c>
      <c r="AU99" s="486">
        <f>L99</f>
        <v>0</v>
      </c>
      <c r="AV99" s="492">
        <f t="shared" si="206"/>
        <v>1673</v>
      </c>
      <c r="AW99" s="492">
        <f t="shared" si="206"/>
        <v>99</v>
      </c>
      <c r="AX99" s="492">
        <f>O99+AF99</f>
        <v>300</v>
      </c>
      <c r="AY99" s="507">
        <f>P99+AQ99</f>
        <v>0.02</v>
      </c>
      <c r="AZ99" s="507">
        <f t="shared" si="207"/>
        <v>0</v>
      </c>
      <c r="BA99" s="508">
        <f t="shared" si="207"/>
        <v>0.02</v>
      </c>
    </row>
    <row r="100" spans="1:53" s="212" customFormat="1" ht="14.1" customHeight="1" x14ac:dyDescent="0.2">
      <c r="A100" s="237">
        <v>14</v>
      </c>
      <c r="B100" s="213">
        <v>2304</v>
      </c>
      <c r="C100" s="620">
        <v>600080382</v>
      </c>
      <c r="D100" s="213">
        <v>72743417</v>
      </c>
      <c r="E100" s="213" t="s">
        <v>305</v>
      </c>
      <c r="F100" s="214"/>
      <c r="G100" s="215"/>
      <c r="H100" s="216"/>
      <c r="I100" s="621">
        <v>6012019</v>
      </c>
      <c r="J100" s="624">
        <v>4360867</v>
      </c>
      <c r="K100" s="624">
        <v>16162</v>
      </c>
      <c r="L100" s="624">
        <v>16162</v>
      </c>
      <c r="M100" s="624">
        <v>1473973</v>
      </c>
      <c r="N100" s="624">
        <v>87217</v>
      </c>
      <c r="O100" s="624">
        <v>73800</v>
      </c>
      <c r="P100" s="625">
        <v>9.6987000000000005</v>
      </c>
      <c r="Q100" s="625">
        <v>8.0503999999999998</v>
      </c>
      <c r="R100" s="626">
        <v>1.6482999999999999</v>
      </c>
      <c r="S100" s="622">
        <f t="shared" ref="S100:BA100" si="208">SUM(S95:S99)</f>
        <v>0</v>
      </c>
      <c r="T100" s="624">
        <f t="shared" si="208"/>
        <v>0</v>
      </c>
      <c r="U100" s="624">
        <f t="shared" si="208"/>
        <v>0</v>
      </c>
      <c r="V100" s="624">
        <f t="shared" si="208"/>
        <v>0</v>
      </c>
      <c r="W100" s="624">
        <f t="shared" si="208"/>
        <v>0</v>
      </c>
      <c r="X100" s="624">
        <f t="shared" si="208"/>
        <v>0</v>
      </c>
      <c r="Y100" s="624">
        <f t="shared" si="208"/>
        <v>0</v>
      </c>
      <c r="Z100" s="624">
        <f t="shared" si="208"/>
        <v>0</v>
      </c>
      <c r="AA100" s="624">
        <f t="shared" si="208"/>
        <v>0</v>
      </c>
      <c r="AB100" s="624">
        <f t="shared" si="208"/>
        <v>0</v>
      </c>
      <c r="AC100" s="624">
        <f t="shared" si="208"/>
        <v>0</v>
      </c>
      <c r="AD100" s="624">
        <f t="shared" si="208"/>
        <v>0</v>
      </c>
      <c r="AE100" s="624">
        <f t="shared" si="208"/>
        <v>0</v>
      </c>
      <c r="AF100" s="624">
        <f t="shared" si="208"/>
        <v>0</v>
      </c>
      <c r="AG100" s="624">
        <f t="shared" si="208"/>
        <v>0</v>
      </c>
      <c r="AH100" s="625">
        <f t="shared" si="208"/>
        <v>0</v>
      </c>
      <c r="AI100" s="625">
        <f t="shared" si="208"/>
        <v>0</v>
      </c>
      <c r="AJ100" s="625">
        <f t="shared" si="208"/>
        <v>0</v>
      </c>
      <c r="AK100" s="625">
        <f t="shared" ref="AK100:AL100" si="209">SUM(AK95:AK99)</f>
        <v>0</v>
      </c>
      <c r="AL100" s="625">
        <f t="shared" si="209"/>
        <v>0</v>
      </c>
      <c r="AM100" s="625">
        <f t="shared" si="208"/>
        <v>0</v>
      </c>
      <c r="AN100" s="625">
        <f t="shared" si="208"/>
        <v>0</v>
      </c>
      <c r="AO100" s="625">
        <f t="shared" si="208"/>
        <v>0</v>
      </c>
      <c r="AP100" s="625">
        <f t="shared" si="208"/>
        <v>0</v>
      </c>
      <c r="AQ100" s="626">
        <f t="shared" si="208"/>
        <v>0</v>
      </c>
      <c r="AR100" s="622">
        <f t="shared" si="208"/>
        <v>6012019</v>
      </c>
      <c r="AS100" s="624">
        <f t="shared" si="208"/>
        <v>4360867</v>
      </c>
      <c r="AT100" s="624">
        <f t="shared" si="208"/>
        <v>16162</v>
      </c>
      <c r="AU100" s="624">
        <f t="shared" si="208"/>
        <v>16162</v>
      </c>
      <c r="AV100" s="624">
        <f t="shared" si="208"/>
        <v>1473973</v>
      </c>
      <c r="AW100" s="624">
        <f t="shared" si="208"/>
        <v>87217</v>
      </c>
      <c r="AX100" s="624">
        <f t="shared" si="208"/>
        <v>73800</v>
      </c>
      <c r="AY100" s="625">
        <f t="shared" si="208"/>
        <v>9.6987000000000005</v>
      </c>
      <c r="AZ100" s="625">
        <f t="shared" si="208"/>
        <v>8.0503999999999998</v>
      </c>
      <c r="BA100" s="626">
        <f t="shared" si="208"/>
        <v>1.6482999999999999</v>
      </c>
    </row>
    <row r="101" spans="1:53" s="212" customFormat="1" ht="14.1" customHeight="1" x14ac:dyDescent="0.2">
      <c r="A101" s="627">
        <v>15</v>
      </c>
      <c r="B101" s="217">
        <v>2438</v>
      </c>
      <c r="C101" s="628">
        <v>600079384</v>
      </c>
      <c r="D101" s="210">
        <v>72741911</v>
      </c>
      <c r="E101" s="210" t="s">
        <v>306</v>
      </c>
      <c r="F101" s="211">
        <v>3111</v>
      </c>
      <c r="G101" s="210" t="s">
        <v>85</v>
      </c>
      <c r="H101" s="629" t="s">
        <v>86</v>
      </c>
      <c r="I101" s="501">
        <v>7752295</v>
      </c>
      <c r="J101" s="417">
        <v>5461829</v>
      </c>
      <c r="K101" s="417">
        <v>85000</v>
      </c>
      <c r="L101" s="417">
        <v>0</v>
      </c>
      <c r="M101" s="502">
        <v>1874829</v>
      </c>
      <c r="N101" s="502">
        <v>109237</v>
      </c>
      <c r="O101" s="630">
        <v>221400</v>
      </c>
      <c r="P101" s="418">
        <v>13.587100000000001</v>
      </c>
      <c r="Q101" s="422">
        <v>10.354900000000001</v>
      </c>
      <c r="R101" s="692">
        <v>3.2322000000000002</v>
      </c>
      <c r="S101" s="505">
        <v>0</v>
      </c>
      <c r="T101" s="492">
        <v>0</v>
      </c>
      <c r="U101" s="492">
        <v>0</v>
      </c>
      <c r="V101" s="492">
        <v>0</v>
      </c>
      <c r="W101" s="492">
        <f>SUM(S101:V101)</f>
        <v>0</v>
      </c>
      <c r="X101" s="492">
        <v>0</v>
      </c>
      <c r="Y101" s="492">
        <v>0</v>
      </c>
      <c r="Z101" s="492">
        <f>SUM(X101:Y101)</f>
        <v>0</v>
      </c>
      <c r="AA101" s="492">
        <f>W101+Z101</f>
        <v>0</v>
      </c>
      <c r="AB101" s="179">
        <f>ROUND((W101+X101)*33.8%,0)</f>
        <v>0</v>
      </c>
      <c r="AC101" s="179">
        <f>ROUND(W101*2%,0)</f>
        <v>0</v>
      </c>
      <c r="AD101" s="492">
        <v>0</v>
      </c>
      <c r="AE101" s="492">
        <v>0</v>
      </c>
      <c r="AF101" s="492">
        <f>SUM(AD101:AE101)</f>
        <v>0</v>
      </c>
      <c r="AG101" s="492">
        <f>AA101+AB101+AC101+AF101</f>
        <v>0</v>
      </c>
      <c r="AH101" s="507">
        <v>0</v>
      </c>
      <c r="AI101" s="507">
        <v>0</v>
      </c>
      <c r="AJ101" s="507">
        <v>0</v>
      </c>
      <c r="AK101" s="507">
        <v>0</v>
      </c>
      <c r="AL101" s="507">
        <v>0</v>
      </c>
      <c r="AM101" s="507">
        <v>0</v>
      </c>
      <c r="AN101" s="507">
        <v>0</v>
      </c>
      <c r="AO101" s="507">
        <f>AH101+AJ101+AK101+AM101</f>
        <v>0</v>
      </c>
      <c r="AP101" s="507">
        <f>AI101+AL101+AN101</f>
        <v>0</v>
      </c>
      <c r="AQ101" s="508">
        <f>SUM(AO101:AP101)</f>
        <v>0</v>
      </c>
      <c r="AR101" s="505">
        <f>I101+AG101</f>
        <v>7752295</v>
      </c>
      <c r="AS101" s="492">
        <f>J101+W101</f>
        <v>5461829</v>
      </c>
      <c r="AT101" s="486">
        <f>K101+Z101</f>
        <v>85000</v>
      </c>
      <c r="AU101" s="486">
        <f>L101</f>
        <v>0</v>
      </c>
      <c r="AV101" s="492">
        <f t="shared" ref="AV101:AW103" si="210">M101+AB101</f>
        <v>1874829</v>
      </c>
      <c r="AW101" s="492">
        <f t="shared" si="210"/>
        <v>109237</v>
      </c>
      <c r="AX101" s="492">
        <f>O101+AF101</f>
        <v>221400</v>
      </c>
      <c r="AY101" s="507">
        <f>P101+AQ101</f>
        <v>13.587100000000001</v>
      </c>
      <c r="AZ101" s="507">
        <f t="shared" ref="AZ101:BA103" si="211">Q101+AO101</f>
        <v>10.354900000000001</v>
      </c>
      <c r="BA101" s="508">
        <f t="shared" si="211"/>
        <v>3.2322000000000002</v>
      </c>
    </row>
    <row r="102" spans="1:53" s="212" customFormat="1" ht="14.1" customHeight="1" x14ac:dyDescent="0.2">
      <c r="A102" s="627">
        <v>15</v>
      </c>
      <c r="B102" s="210">
        <v>2438</v>
      </c>
      <c r="C102" s="628">
        <v>600079384</v>
      </c>
      <c r="D102" s="210">
        <v>72741911</v>
      </c>
      <c r="E102" s="210" t="s">
        <v>306</v>
      </c>
      <c r="F102" s="211">
        <v>3111</v>
      </c>
      <c r="G102" s="210" t="s">
        <v>91</v>
      </c>
      <c r="H102" s="629" t="s">
        <v>82</v>
      </c>
      <c r="I102" s="501">
        <v>1889943</v>
      </c>
      <c r="J102" s="630">
        <v>1391710</v>
      </c>
      <c r="K102" s="630">
        <v>0</v>
      </c>
      <c r="L102" s="630">
        <v>0</v>
      </c>
      <c r="M102" s="502">
        <v>470398</v>
      </c>
      <c r="N102" s="502">
        <v>27835</v>
      </c>
      <c r="O102" s="630">
        <v>0</v>
      </c>
      <c r="P102" s="418">
        <v>4.3499999999999996</v>
      </c>
      <c r="Q102" s="503">
        <v>4.3499999999999996</v>
      </c>
      <c r="R102" s="693">
        <v>0</v>
      </c>
      <c r="S102" s="505">
        <v>0</v>
      </c>
      <c r="T102" s="492">
        <v>0</v>
      </c>
      <c r="U102" s="492">
        <v>0</v>
      </c>
      <c r="V102" s="492">
        <v>0</v>
      </c>
      <c r="W102" s="492">
        <f>SUM(S102:V102)</f>
        <v>0</v>
      </c>
      <c r="X102" s="492">
        <v>0</v>
      </c>
      <c r="Y102" s="492">
        <v>0</v>
      </c>
      <c r="Z102" s="492">
        <f>SUM(X102:Y102)</f>
        <v>0</v>
      </c>
      <c r="AA102" s="492">
        <f>W102+Z102</f>
        <v>0</v>
      </c>
      <c r="AB102" s="179">
        <f>ROUND((W102+X102)*33.8%,0)</f>
        <v>0</v>
      </c>
      <c r="AC102" s="179">
        <f>ROUND(W102*2%,0)</f>
        <v>0</v>
      </c>
      <c r="AD102" s="492">
        <v>0</v>
      </c>
      <c r="AE102" s="492">
        <v>0</v>
      </c>
      <c r="AF102" s="492">
        <f>SUM(AD102:AE102)</f>
        <v>0</v>
      </c>
      <c r="AG102" s="492">
        <f>AA102+AB102+AC102+AF102</f>
        <v>0</v>
      </c>
      <c r="AH102" s="507">
        <v>0</v>
      </c>
      <c r="AI102" s="507">
        <v>0</v>
      </c>
      <c r="AJ102" s="507">
        <v>0</v>
      </c>
      <c r="AK102" s="507">
        <v>0</v>
      </c>
      <c r="AL102" s="507">
        <v>0</v>
      </c>
      <c r="AM102" s="507">
        <v>0</v>
      </c>
      <c r="AN102" s="507">
        <v>0</v>
      </c>
      <c r="AO102" s="507">
        <f>AH102+AJ102+AK102+AM102</f>
        <v>0</v>
      </c>
      <c r="AP102" s="507">
        <f>AI102+AL102+AN102</f>
        <v>0</v>
      </c>
      <c r="AQ102" s="508">
        <f>SUM(AO102:AP102)</f>
        <v>0</v>
      </c>
      <c r="AR102" s="505">
        <f>I102+AG102</f>
        <v>1889943</v>
      </c>
      <c r="AS102" s="492">
        <f>J102+W102</f>
        <v>1391710</v>
      </c>
      <c r="AT102" s="486">
        <f>K102+Z102</f>
        <v>0</v>
      </c>
      <c r="AU102" s="486">
        <f>L102</f>
        <v>0</v>
      </c>
      <c r="AV102" s="492">
        <f t="shared" si="210"/>
        <v>470398</v>
      </c>
      <c r="AW102" s="492">
        <f t="shared" si="210"/>
        <v>27835</v>
      </c>
      <c r="AX102" s="492">
        <f>O102+AF102</f>
        <v>0</v>
      </c>
      <c r="AY102" s="507">
        <f>P102+AQ102</f>
        <v>4.3499999999999996</v>
      </c>
      <c r="AZ102" s="507">
        <f t="shared" si="211"/>
        <v>4.3499999999999996</v>
      </c>
      <c r="BA102" s="508">
        <f t="shared" si="211"/>
        <v>0</v>
      </c>
    </row>
    <row r="103" spans="1:53" s="212" customFormat="1" ht="14.1" customHeight="1" x14ac:dyDescent="0.2">
      <c r="A103" s="627">
        <v>15</v>
      </c>
      <c r="B103" s="210">
        <v>2438</v>
      </c>
      <c r="C103" s="628">
        <v>600079384</v>
      </c>
      <c r="D103" s="210">
        <v>72741911</v>
      </c>
      <c r="E103" s="210" t="s">
        <v>306</v>
      </c>
      <c r="F103" s="211">
        <v>3141</v>
      </c>
      <c r="G103" s="210" t="s">
        <v>88</v>
      </c>
      <c r="H103" s="629" t="s">
        <v>82</v>
      </c>
      <c r="I103" s="501">
        <v>2370117</v>
      </c>
      <c r="J103" s="630">
        <v>1732957</v>
      </c>
      <c r="K103" s="630">
        <v>0</v>
      </c>
      <c r="L103" s="630">
        <v>0</v>
      </c>
      <c r="M103" s="502">
        <v>585739</v>
      </c>
      <c r="N103" s="502">
        <v>34659</v>
      </c>
      <c r="O103" s="630">
        <v>16762</v>
      </c>
      <c r="P103" s="418">
        <v>5.89</v>
      </c>
      <c r="Q103" s="503">
        <v>0</v>
      </c>
      <c r="R103" s="693">
        <v>5.89</v>
      </c>
      <c r="S103" s="505">
        <v>0</v>
      </c>
      <c r="T103" s="492">
        <v>0</v>
      </c>
      <c r="U103" s="492">
        <v>-11443</v>
      </c>
      <c r="V103" s="492">
        <v>0</v>
      </c>
      <c r="W103" s="492">
        <f>SUM(S103:V103)</f>
        <v>-11443</v>
      </c>
      <c r="X103" s="492">
        <v>0</v>
      </c>
      <c r="Y103" s="492">
        <v>0</v>
      </c>
      <c r="Z103" s="492">
        <f>SUM(X103:Y103)</f>
        <v>0</v>
      </c>
      <c r="AA103" s="492">
        <f>W103+Z103</f>
        <v>-11443</v>
      </c>
      <c r="AB103" s="179">
        <f>ROUND((W103+X103)*33.8%,0)</f>
        <v>-3868</v>
      </c>
      <c r="AC103" s="179">
        <f>ROUND(W103*2%,0)</f>
        <v>-229</v>
      </c>
      <c r="AD103" s="492">
        <v>0</v>
      </c>
      <c r="AE103" s="492">
        <v>0</v>
      </c>
      <c r="AF103" s="492">
        <f>SUM(AD103:AE103)</f>
        <v>0</v>
      </c>
      <c r="AG103" s="492">
        <f>AA103+AB103+AC103+AF103</f>
        <v>-15540</v>
      </c>
      <c r="AH103" s="507">
        <v>0</v>
      </c>
      <c r="AI103" s="507">
        <v>0</v>
      </c>
      <c r="AJ103" s="507">
        <v>0</v>
      </c>
      <c r="AK103" s="507">
        <v>0</v>
      </c>
      <c r="AL103" s="507">
        <v>-0.03</v>
      </c>
      <c r="AM103" s="507">
        <v>0</v>
      </c>
      <c r="AN103" s="507">
        <v>0</v>
      </c>
      <c r="AO103" s="507">
        <f>AH103+AJ103+AK103+AM103</f>
        <v>0</v>
      </c>
      <c r="AP103" s="507">
        <f>AI103+AL103+AN103</f>
        <v>-0.03</v>
      </c>
      <c r="AQ103" s="508">
        <f>SUM(AO103:AP103)</f>
        <v>-0.03</v>
      </c>
      <c r="AR103" s="505">
        <f>I103+AG103</f>
        <v>2354577</v>
      </c>
      <c r="AS103" s="492">
        <f>J103+W103</f>
        <v>1721514</v>
      </c>
      <c r="AT103" s="486">
        <f>K103+Z103</f>
        <v>0</v>
      </c>
      <c r="AU103" s="486">
        <f>L103</f>
        <v>0</v>
      </c>
      <c r="AV103" s="492">
        <f t="shared" si="210"/>
        <v>581871</v>
      </c>
      <c r="AW103" s="492">
        <f t="shared" si="210"/>
        <v>34430</v>
      </c>
      <c r="AX103" s="492">
        <f>O103+AF103</f>
        <v>16762</v>
      </c>
      <c r="AY103" s="507">
        <f>P103+AQ103</f>
        <v>5.8599999999999994</v>
      </c>
      <c r="AZ103" s="507">
        <f t="shared" si="211"/>
        <v>0</v>
      </c>
      <c r="BA103" s="508">
        <f t="shared" si="211"/>
        <v>5.8599999999999994</v>
      </c>
    </row>
    <row r="104" spans="1:53" s="212" customFormat="1" ht="14.1" customHeight="1" x14ac:dyDescent="0.2">
      <c r="A104" s="237">
        <v>15</v>
      </c>
      <c r="B104" s="213">
        <v>2438</v>
      </c>
      <c r="C104" s="620">
        <v>600079384</v>
      </c>
      <c r="D104" s="213">
        <v>72741911</v>
      </c>
      <c r="E104" s="213" t="s">
        <v>307</v>
      </c>
      <c r="F104" s="214"/>
      <c r="G104" s="215"/>
      <c r="H104" s="216"/>
      <c r="I104" s="621">
        <v>12012355</v>
      </c>
      <c r="J104" s="622">
        <v>8586496</v>
      </c>
      <c r="K104" s="622">
        <v>85000</v>
      </c>
      <c r="L104" s="622">
        <v>0</v>
      </c>
      <c r="M104" s="622">
        <v>2930966</v>
      </c>
      <c r="N104" s="622">
        <v>171731</v>
      </c>
      <c r="O104" s="622">
        <v>238162</v>
      </c>
      <c r="P104" s="623">
        <v>23.827100000000002</v>
      </c>
      <c r="Q104" s="623">
        <v>14.7049</v>
      </c>
      <c r="R104" s="626">
        <v>9.1221999999999994</v>
      </c>
      <c r="S104" s="622">
        <f t="shared" ref="S104:BA104" si="212">SUM(S101:S103)</f>
        <v>0</v>
      </c>
      <c r="T104" s="624">
        <f t="shared" si="212"/>
        <v>0</v>
      </c>
      <c r="U104" s="624">
        <f t="shared" si="212"/>
        <v>-11443</v>
      </c>
      <c r="V104" s="624">
        <f t="shared" si="212"/>
        <v>0</v>
      </c>
      <c r="W104" s="624">
        <f t="shared" si="212"/>
        <v>-11443</v>
      </c>
      <c r="X104" s="624">
        <f t="shared" si="212"/>
        <v>0</v>
      </c>
      <c r="Y104" s="624">
        <f t="shared" si="212"/>
        <v>0</v>
      </c>
      <c r="Z104" s="624">
        <f t="shared" si="212"/>
        <v>0</v>
      </c>
      <c r="AA104" s="624">
        <f t="shared" si="212"/>
        <v>-11443</v>
      </c>
      <c r="AB104" s="624">
        <f t="shared" si="212"/>
        <v>-3868</v>
      </c>
      <c r="AC104" s="624">
        <f t="shared" si="212"/>
        <v>-229</v>
      </c>
      <c r="AD104" s="624">
        <f t="shared" si="212"/>
        <v>0</v>
      </c>
      <c r="AE104" s="624">
        <f t="shared" si="212"/>
        <v>0</v>
      </c>
      <c r="AF104" s="624">
        <f t="shared" si="212"/>
        <v>0</v>
      </c>
      <c r="AG104" s="624">
        <f t="shared" si="212"/>
        <v>-15540</v>
      </c>
      <c r="AH104" s="625">
        <f t="shared" si="212"/>
        <v>0</v>
      </c>
      <c r="AI104" s="625">
        <f t="shared" si="212"/>
        <v>0</v>
      </c>
      <c r="AJ104" s="625">
        <f t="shared" si="212"/>
        <v>0</v>
      </c>
      <c r="AK104" s="625">
        <f t="shared" ref="AK104:AL104" si="213">SUM(AK101:AK103)</f>
        <v>0</v>
      </c>
      <c r="AL104" s="625">
        <f t="shared" si="213"/>
        <v>-0.03</v>
      </c>
      <c r="AM104" s="625">
        <f t="shared" si="212"/>
        <v>0</v>
      </c>
      <c r="AN104" s="625">
        <f t="shared" si="212"/>
        <v>0</v>
      </c>
      <c r="AO104" s="625">
        <f t="shared" si="212"/>
        <v>0</v>
      </c>
      <c r="AP104" s="625">
        <f t="shared" si="212"/>
        <v>-0.03</v>
      </c>
      <c r="AQ104" s="626">
        <f t="shared" si="212"/>
        <v>-0.03</v>
      </c>
      <c r="AR104" s="622">
        <f t="shared" si="212"/>
        <v>11996815</v>
      </c>
      <c r="AS104" s="624">
        <f t="shared" si="212"/>
        <v>8575053</v>
      </c>
      <c r="AT104" s="624">
        <f t="shared" si="212"/>
        <v>85000</v>
      </c>
      <c r="AU104" s="624">
        <f t="shared" si="212"/>
        <v>0</v>
      </c>
      <c r="AV104" s="624">
        <f t="shared" si="212"/>
        <v>2927098</v>
      </c>
      <c r="AW104" s="624">
        <f t="shared" si="212"/>
        <v>171502</v>
      </c>
      <c r="AX104" s="624">
        <f t="shared" si="212"/>
        <v>238162</v>
      </c>
      <c r="AY104" s="625">
        <f t="shared" si="212"/>
        <v>23.7971</v>
      </c>
      <c r="AZ104" s="625">
        <f t="shared" si="212"/>
        <v>14.7049</v>
      </c>
      <c r="BA104" s="626">
        <f t="shared" si="212"/>
        <v>9.0922000000000001</v>
      </c>
    </row>
    <row r="105" spans="1:53" s="212" customFormat="1" ht="14.1" customHeight="1" x14ac:dyDescent="0.2">
      <c r="A105" s="627">
        <v>16</v>
      </c>
      <c r="B105" s="210">
        <v>2315</v>
      </c>
      <c r="C105" s="628">
        <v>600080447</v>
      </c>
      <c r="D105" s="210">
        <v>46744819</v>
      </c>
      <c r="E105" s="210" t="s">
        <v>308</v>
      </c>
      <c r="F105" s="211">
        <v>3233</v>
      </c>
      <c r="G105" s="210" t="s">
        <v>81</v>
      </c>
      <c r="H105" s="629" t="s">
        <v>82</v>
      </c>
      <c r="I105" s="501">
        <v>2102878</v>
      </c>
      <c r="J105" s="630">
        <v>1446809</v>
      </c>
      <c r="K105" s="630">
        <v>100000</v>
      </c>
      <c r="L105" s="630">
        <v>0</v>
      </c>
      <c r="M105" s="502">
        <v>522821</v>
      </c>
      <c r="N105" s="502">
        <v>28936</v>
      </c>
      <c r="O105" s="630">
        <v>4312</v>
      </c>
      <c r="P105" s="418">
        <v>3.36</v>
      </c>
      <c r="Q105" s="503">
        <v>2.42</v>
      </c>
      <c r="R105" s="693">
        <v>0.94</v>
      </c>
      <c r="S105" s="505">
        <v>0</v>
      </c>
      <c r="T105" s="492">
        <v>0</v>
      </c>
      <c r="U105" s="492">
        <v>0</v>
      </c>
      <c r="V105" s="492">
        <v>0</v>
      </c>
      <c r="W105" s="492">
        <f>SUM(S105:V105)</f>
        <v>0</v>
      </c>
      <c r="X105" s="492">
        <v>0</v>
      </c>
      <c r="Y105" s="492">
        <v>0</v>
      </c>
      <c r="Z105" s="492">
        <f>SUM(X105:Y105)</f>
        <v>0</v>
      </c>
      <c r="AA105" s="492">
        <f>W105+Z105</f>
        <v>0</v>
      </c>
      <c r="AB105" s="179">
        <f>ROUND((W105+X105)*33.8%,0)</f>
        <v>0</v>
      </c>
      <c r="AC105" s="179">
        <f>ROUND(W105*2%,0)</f>
        <v>0</v>
      </c>
      <c r="AD105" s="492">
        <v>0</v>
      </c>
      <c r="AE105" s="492">
        <v>0</v>
      </c>
      <c r="AF105" s="492">
        <f>SUM(AD105:AE105)</f>
        <v>0</v>
      </c>
      <c r="AG105" s="492">
        <f>AA105+AB105+AC105+AF105</f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>AH105+AJ105+AK105+AM105</f>
        <v>0</v>
      </c>
      <c r="AP105" s="507">
        <f>AI105+AL105+AN105</f>
        <v>0</v>
      </c>
      <c r="AQ105" s="508">
        <f>SUM(AO105:AP105)</f>
        <v>0</v>
      </c>
      <c r="AR105" s="505">
        <f>I105+AG105</f>
        <v>2102878</v>
      </c>
      <c r="AS105" s="492">
        <f>J105+W105</f>
        <v>1446809</v>
      </c>
      <c r="AT105" s="486">
        <f>K105+Z105</f>
        <v>100000</v>
      </c>
      <c r="AU105" s="486">
        <f>L105</f>
        <v>0</v>
      </c>
      <c r="AV105" s="492">
        <f>M105+AB105</f>
        <v>522821</v>
      </c>
      <c r="AW105" s="492">
        <f>N105+AC105</f>
        <v>28936</v>
      </c>
      <c r="AX105" s="492">
        <f>O105+AF105</f>
        <v>4312</v>
      </c>
      <c r="AY105" s="507">
        <f>P105+AQ105</f>
        <v>3.36</v>
      </c>
      <c r="AZ105" s="507">
        <f>Q105+AO105</f>
        <v>2.42</v>
      </c>
      <c r="BA105" s="508">
        <f>R105+AP105</f>
        <v>0.94</v>
      </c>
    </row>
    <row r="106" spans="1:53" s="212" customFormat="1" ht="14.1" customHeight="1" x14ac:dyDescent="0.2">
      <c r="A106" s="237">
        <v>16</v>
      </c>
      <c r="B106" s="213">
        <v>2315</v>
      </c>
      <c r="C106" s="620">
        <v>600080447</v>
      </c>
      <c r="D106" s="213">
        <v>46744819</v>
      </c>
      <c r="E106" s="213" t="s">
        <v>309</v>
      </c>
      <c r="F106" s="214"/>
      <c r="G106" s="215"/>
      <c r="H106" s="216"/>
      <c r="I106" s="621">
        <v>2102878</v>
      </c>
      <c r="J106" s="622">
        <v>1446809</v>
      </c>
      <c r="K106" s="622">
        <v>100000</v>
      </c>
      <c r="L106" s="622">
        <v>0</v>
      </c>
      <c r="M106" s="622">
        <v>522821</v>
      </c>
      <c r="N106" s="622">
        <v>28936</v>
      </c>
      <c r="O106" s="622">
        <v>4312</v>
      </c>
      <c r="P106" s="623">
        <v>3.36</v>
      </c>
      <c r="Q106" s="623">
        <v>2.42</v>
      </c>
      <c r="R106" s="626">
        <v>0.94</v>
      </c>
      <c r="S106" s="622">
        <f t="shared" ref="S106:BA106" si="214">SUM(S105:S105)</f>
        <v>0</v>
      </c>
      <c r="T106" s="624">
        <f t="shared" si="214"/>
        <v>0</v>
      </c>
      <c r="U106" s="624">
        <f t="shared" si="214"/>
        <v>0</v>
      </c>
      <c r="V106" s="624">
        <f t="shared" si="214"/>
        <v>0</v>
      </c>
      <c r="W106" s="624">
        <f t="shared" si="214"/>
        <v>0</v>
      </c>
      <c r="X106" s="624">
        <f t="shared" si="214"/>
        <v>0</v>
      </c>
      <c r="Y106" s="624">
        <f t="shared" si="214"/>
        <v>0</v>
      </c>
      <c r="Z106" s="624">
        <f t="shared" si="214"/>
        <v>0</v>
      </c>
      <c r="AA106" s="624">
        <f t="shared" si="214"/>
        <v>0</v>
      </c>
      <c r="AB106" s="624">
        <f t="shared" si="214"/>
        <v>0</v>
      </c>
      <c r="AC106" s="624">
        <f t="shared" si="214"/>
        <v>0</v>
      </c>
      <c r="AD106" s="624">
        <f t="shared" si="214"/>
        <v>0</v>
      </c>
      <c r="AE106" s="624">
        <f t="shared" si="214"/>
        <v>0</v>
      </c>
      <c r="AF106" s="624">
        <f t="shared" si="214"/>
        <v>0</v>
      </c>
      <c r="AG106" s="624">
        <f t="shared" si="214"/>
        <v>0</v>
      </c>
      <c r="AH106" s="625">
        <f t="shared" si="214"/>
        <v>0</v>
      </c>
      <c r="AI106" s="625">
        <f t="shared" si="214"/>
        <v>0</v>
      </c>
      <c r="AJ106" s="625">
        <f t="shared" si="214"/>
        <v>0</v>
      </c>
      <c r="AK106" s="625">
        <f t="shared" ref="AK106:AL106" si="215">SUM(AK105:AK105)</f>
        <v>0</v>
      </c>
      <c r="AL106" s="625">
        <f t="shared" si="215"/>
        <v>0</v>
      </c>
      <c r="AM106" s="625">
        <f t="shared" si="214"/>
        <v>0</v>
      </c>
      <c r="AN106" s="625">
        <f t="shared" si="214"/>
        <v>0</v>
      </c>
      <c r="AO106" s="625">
        <f t="shared" si="214"/>
        <v>0</v>
      </c>
      <c r="AP106" s="625">
        <f t="shared" si="214"/>
        <v>0</v>
      </c>
      <c r="AQ106" s="626">
        <f t="shared" si="214"/>
        <v>0</v>
      </c>
      <c r="AR106" s="622">
        <f t="shared" si="214"/>
        <v>2102878</v>
      </c>
      <c r="AS106" s="624">
        <f t="shared" si="214"/>
        <v>1446809</v>
      </c>
      <c r="AT106" s="624">
        <f t="shared" si="214"/>
        <v>100000</v>
      </c>
      <c r="AU106" s="624">
        <f t="shared" si="214"/>
        <v>0</v>
      </c>
      <c r="AV106" s="624">
        <f t="shared" si="214"/>
        <v>522821</v>
      </c>
      <c r="AW106" s="624">
        <f t="shared" si="214"/>
        <v>28936</v>
      </c>
      <c r="AX106" s="624">
        <f t="shared" si="214"/>
        <v>4312</v>
      </c>
      <c r="AY106" s="625">
        <f t="shared" si="214"/>
        <v>3.36</v>
      </c>
      <c r="AZ106" s="625">
        <f t="shared" si="214"/>
        <v>2.42</v>
      </c>
      <c r="BA106" s="626">
        <f t="shared" si="214"/>
        <v>0.94</v>
      </c>
    </row>
    <row r="107" spans="1:53" s="212" customFormat="1" ht="14.1" customHeight="1" x14ac:dyDescent="0.2">
      <c r="A107" s="627">
        <v>17</v>
      </c>
      <c r="B107" s="210">
        <v>2494</v>
      </c>
      <c r="C107" s="628">
        <v>600080315</v>
      </c>
      <c r="D107" s="210">
        <v>72741996</v>
      </c>
      <c r="E107" s="210" t="s">
        <v>310</v>
      </c>
      <c r="F107" s="211">
        <v>3113</v>
      </c>
      <c r="G107" s="210" t="s">
        <v>148</v>
      </c>
      <c r="H107" s="629" t="s">
        <v>86</v>
      </c>
      <c r="I107" s="501">
        <v>24224230</v>
      </c>
      <c r="J107" s="330">
        <v>16952702</v>
      </c>
      <c r="K107" s="330">
        <v>354560</v>
      </c>
      <c r="L107" s="330">
        <v>254560</v>
      </c>
      <c r="M107" s="502">
        <v>5763813</v>
      </c>
      <c r="N107" s="502">
        <v>339055</v>
      </c>
      <c r="O107" s="330">
        <v>814100</v>
      </c>
      <c r="P107" s="418">
        <v>33.417500000000004</v>
      </c>
      <c r="Q107" s="331">
        <v>25.2881</v>
      </c>
      <c r="R107" s="332">
        <v>8.1293999999999986</v>
      </c>
      <c r="S107" s="505">
        <v>0</v>
      </c>
      <c r="T107" s="492">
        <v>0</v>
      </c>
      <c r="U107" s="492">
        <v>253282</v>
      </c>
      <c r="V107" s="492">
        <v>0</v>
      </c>
      <c r="W107" s="492">
        <f>SUM(S107:V107)</f>
        <v>253282</v>
      </c>
      <c r="X107" s="492">
        <v>0</v>
      </c>
      <c r="Y107" s="492">
        <v>0</v>
      </c>
      <c r="Z107" s="492">
        <f>SUM(X107:Y107)</f>
        <v>0</v>
      </c>
      <c r="AA107" s="492">
        <f>W107+Z107</f>
        <v>253282</v>
      </c>
      <c r="AB107" s="179">
        <f>ROUND((W107+X107)*33.8%,0)</f>
        <v>85609</v>
      </c>
      <c r="AC107" s="179">
        <f>ROUND(W107*2%,0)</f>
        <v>5066</v>
      </c>
      <c r="AD107" s="492">
        <v>0</v>
      </c>
      <c r="AE107" s="492">
        <v>0</v>
      </c>
      <c r="AF107" s="492">
        <f>SUM(AD107:AE107)</f>
        <v>0</v>
      </c>
      <c r="AG107" s="492">
        <f>AA107+AB107+AC107+AF107</f>
        <v>343957</v>
      </c>
      <c r="AH107" s="507">
        <v>0</v>
      </c>
      <c r="AI107" s="507">
        <v>0</v>
      </c>
      <c r="AJ107" s="507">
        <v>0</v>
      </c>
      <c r="AK107" s="507">
        <v>0.44</v>
      </c>
      <c r="AL107" s="507">
        <v>0</v>
      </c>
      <c r="AM107" s="507">
        <v>0</v>
      </c>
      <c r="AN107" s="507">
        <v>0</v>
      </c>
      <c r="AO107" s="507">
        <f>AH107+AJ107+AK107+AM107</f>
        <v>0.44</v>
      </c>
      <c r="AP107" s="507">
        <f>AI107+AL107+AN107</f>
        <v>0</v>
      </c>
      <c r="AQ107" s="508">
        <f>SUM(AO107:AP107)</f>
        <v>0.44</v>
      </c>
      <c r="AR107" s="505">
        <f>I107+AG107</f>
        <v>24568187</v>
      </c>
      <c r="AS107" s="492">
        <f>J107+W107</f>
        <v>17205984</v>
      </c>
      <c r="AT107" s="486">
        <f>K107+Z107</f>
        <v>354560</v>
      </c>
      <c r="AU107" s="486">
        <f>L107</f>
        <v>254560</v>
      </c>
      <c r="AV107" s="492">
        <f t="shared" ref="AV107:AW111" si="216">M107+AB107</f>
        <v>5849422</v>
      </c>
      <c r="AW107" s="492">
        <f t="shared" si="216"/>
        <v>344121</v>
      </c>
      <c r="AX107" s="492">
        <f>O107+AF107</f>
        <v>814100</v>
      </c>
      <c r="AY107" s="507">
        <f>P107+AQ107</f>
        <v>33.857500000000002</v>
      </c>
      <c r="AZ107" s="507">
        <f t="shared" ref="AZ107:BA111" si="217">Q107+AO107</f>
        <v>25.728100000000001</v>
      </c>
      <c r="BA107" s="508">
        <f t="shared" si="217"/>
        <v>8.1293999999999986</v>
      </c>
    </row>
    <row r="108" spans="1:53" s="212" customFormat="1" ht="14.1" customHeight="1" x14ac:dyDescent="0.2">
      <c r="A108" s="627">
        <v>17</v>
      </c>
      <c r="B108" s="210">
        <v>2494</v>
      </c>
      <c r="C108" s="628">
        <v>600080315</v>
      </c>
      <c r="D108" s="210">
        <v>72741996</v>
      </c>
      <c r="E108" s="210" t="s">
        <v>310</v>
      </c>
      <c r="F108" s="211">
        <v>3113</v>
      </c>
      <c r="G108" s="509" t="s">
        <v>87</v>
      </c>
      <c r="H108" s="629" t="s">
        <v>86</v>
      </c>
      <c r="I108" s="501">
        <v>526698</v>
      </c>
      <c r="J108" s="630">
        <v>387848</v>
      </c>
      <c r="K108" s="630">
        <v>0</v>
      </c>
      <c r="L108" s="630">
        <v>0</v>
      </c>
      <c r="M108" s="502">
        <v>131093</v>
      </c>
      <c r="N108" s="502">
        <v>7757</v>
      </c>
      <c r="O108" s="630">
        <v>0</v>
      </c>
      <c r="P108" s="418">
        <v>1.01</v>
      </c>
      <c r="Q108" s="503">
        <v>1.01</v>
      </c>
      <c r="R108" s="693">
        <v>0</v>
      </c>
      <c r="S108" s="505">
        <v>0</v>
      </c>
      <c r="T108" s="492">
        <v>0</v>
      </c>
      <c r="U108" s="492">
        <v>0</v>
      </c>
      <c r="V108" s="492">
        <v>0</v>
      </c>
      <c r="W108" s="492">
        <f>SUM(S108:V108)</f>
        <v>0</v>
      </c>
      <c r="X108" s="492">
        <v>0</v>
      </c>
      <c r="Y108" s="492">
        <v>0</v>
      </c>
      <c r="Z108" s="492">
        <f>SUM(X108:Y108)</f>
        <v>0</v>
      </c>
      <c r="AA108" s="492">
        <f>W108+Z108</f>
        <v>0</v>
      </c>
      <c r="AB108" s="179">
        <f>ROUND((W108+X108)*33.8%,0)</f>
        <v>0</v>
      </c>
      <c r="AC108" s="179">
        <f>ROUND(W108*2%,0)</f>
        <v>0</v>
      </c>
      <c r="AD108" s="492">
        <v>0</v>
      </c>
      <c r="AE108" s="492">
        <v>0</v>
      </c>
      <c r="AF108" s="492">
        <f>SUM(AD108:AE108)</f>
        <v>0</v>
      </c>
      <c r="AG108" s="492">
        <f>AA108+AB108+AC108+AF108</f>
        <v>0</v>
      </c>
      <c r="AH108" s="507">
        <v>0</v>
      </c>
      <c r="AI108" s="507">
        <v>0</v>
      </c>
      <c r="AJ108" s="507">
        <v>0</v>
      </c>
      <c r="AK108" s="507">
        <v>0</v>
      </c>
      <c r="AL108" s="507">
        <v>0</v>
      </c>
      <c r="AM108" s="507">
        <v>0</v>
      </c>
      <c r="AN108" s="507">
        <v>0</v>
      </c>
      <c r="AO108" s="507">
        <f>AH108+AJ108+AK108+AM108</f>
        <v>0</v>
      </c>
      <c r="AP108" s="507">
        <f>AI108+AL108+AN108</f>
        <v>0</v>
      </c>
      <c r="AQ108" s="508">
        <f>SUM(AO108:AP108)</f>
        <v>0</v>
      </c>
      <c r="AR108" s="505">
        <f>I108+AG108</f>
        <v>526698</v>
      </c>
      <c r="AS108" s="492">
        <f>J108+W108</f>
        <v>387848</v>
      </c>
      <c r="AT108" s="486">
        <f>K108+Z108</f>
        <v>0</v>
      </c>
      <c r="AU108" s="486">
        <f>L108</f>
        <v>0</v>
      </c>
      <c r="AV108" s="492">
        <f t="shared" si="216"/>
        <v>131093</v>
      </c>
      <c r="AW108" s="492">
        <f t="shared" si="216"/>
        <v>7757</v>
      </c>
      <c r="AX108" s="492">
        <f>O108+AF108</f>
        <v>0</v>
      </c>
      <c r="AY108" s="507">
        <f>P108+AQ108</f>
        <v>1.01</v>
      </c>
      <c r="AZ108" s="507">
        <f t="shared" si="217"/>
        <v>1.01</v>
      </c>
      <c r="BA108" s="508">
        <f t="shared" si="217"/>
        <v>0</v>
      </c>
    </row>
    <row r="109" spans="1:53" s="212" customFormat="1" ht="14.1" customHeight="1" x14ac:dyDescent="0.2">
      <c r="A109" s="627">
        <v>17</v>
      </c>
      <c r="B109" s="217">
        <v>2494</v>
      </c>
      <c r="C109" s="628">
        <v>600080315</v>
      </c>
      <c r="D109" s="210">
        <v>72741996</v>
      </c>
      <c r="E109" s="217" t="s">
        <v>310</v>
      </c>
      <c r="F109" s="211">
        <v>3113</v>
      </c>
      <c r="G109" s="210" t="s">
        <v>91</v>
      </c>
      <c r="H109" s="629" t="s">
        <v>82</v>
      </c>
      <c r="I109" s="501">
        <v>2626459</v>
      </c>
      <c r="J109" s="630">
        <v>1909395</v>
      </c>
      <c r="K109" s="630">
        <v>0</v>
      </c>
      <c r="L109" s="630">
        <v>0</v>
      </c>
      <c r="M109" s="502">
        <v>645376</v>
      </c>
      <c r="N109" s="502">
        <v>38188</v>
      </c>
      <c r="O109" s="630">
        <v>33500</v>
      </c>
      <c r="P109" s="418">
        <v>5.4700000000000006</v>
      </c>
      <c r="Q109" s="503">
        <v>5.4700000000000006</v>
      </c>
      <c r="R109" s="693">
        <v>0</v>
      </c>
      <c r="S109" s="505">
        <v>0</v>
      </c>
      <c r="T109" s="492">
        <v>0</v>
      </c>
      <c r="U109" s="492">
        <v>0</v>
      </c>
      <c r="V109" s="492">
        <v>0</v>
      </c>
      <c r="W109" s="492">
        <f>SUM(S109:V109)</f>
        <v>0</v>
      </c>
      <c r="X109" s="492">
        <v>0</v>
      </c>
      <c r="Y109" s="492">
        <v>0</v>
      </c>
      <c r="Z109" s="492">
        <f>SUM(X109:Y109)</f>
        <v>0</v>
      </c>
      <c r="AA109" s="492">
        <f>W109+Z109</f>
        <v>0</v>
      </c>
      <c r="AB109" s="179">
        <f>ROUND((W109+X109)*33.8%,0)</f>
        <v>0</v>
      </c>
      <c r="AC109" s="179">
        <f>ROUND(W109*2%,0)</f>
        <v>0</v>
      </c>
      <c r="AD109" s="492">
        <v>0</v>
      </c>
      <c r="AE109" s="492">
        <v>0</v>
      </c>
      <c r="AF109" s="492">
        <f>SUM(AD109:AE109)</f>
        <v>0</v>
      </c>
      <c r="AG109" s="492">
        <f>AA109+AB109+AC109+AF109</f>
        <v>0</v>
      </c>
      <c r="AH109" s="507">
        <v>0</v>
      </c>
      <c r="AI109" s="507">
        <v>0</v>
      </c>
      <c r="AJ109" s="507">
        <v>0</v>
      </c>
      <c r="AK109" s="507">
        <v>0</v>
      </c>
      <c r="AL109" s="507">
        <v>0</v>
      </c>
      <c r="AM109" s="507">
        <v>0</v>
      </c>
      <c r="AN109" s="507">
        <v>0</v>
      </c>
      <c r="AO109" s="507">
        <f>AH109+AJ109+AK109+AM109</f>
        <v>0</v>
      </c>
      <c r="AP109" s="507">
        <f>AI109+AL109+AN109</f>
        <v>0</v>
      </c>
      <c r="AQ109" s="508">
        <f>SUM(AO109:AP109)</f>
        <v>0</v>
      </c>
      <c r="AR109" s="505">
        <f>I109+AG109</f>
        <v>2626459</v>
      </c>
      <c r="AS109" s="492">
        <f>J109+W109</f>
        <v>1909395</v>
      </c>
      <c r="AT109" s="486">
        <f>K109+Z109</f>
        <v>0</v>
      </c>
      <c r="AU109" s="486">
        <f>L109</f>
        <v>0</v>
      </c>
      <c r="AV109" s="492">
        <f t="shared" si="216"/>
        <v>645376</v>
      </c>
      <c r="AW109" s="492">
        <f t="shared" si="216"/>
        <v>38188</v>
      </c>
      <c r="AX109" s="492">
        <f>O109+AF109</f>
        <v>33500</v>
      </c>
      <c r="AY109" s="507">
        <f>P109+AQ109</f>
        <v>5.4700000000000006</v>
      </c>
      <c r="AZ109" s="507">
        <f t="shared" si="217"/>
        <v>5.4700000000000006</v>
      </c>
      <c r="BA109" s="508">
        <f t="shared" si="217"/>
        <v>0</v>
      </c>
    </row>
    <row r="110" spans="1:53" s="212" customFormat="1" ht="14.1" customHeight="1" x14ac:dyDescent="0.2">
      <c r="A110" s="627">
        <v>17</v>
      </c>
      <c r="B110" s="217">
        <v>2494</v>
      </c>
      <c r="C110" s="628">
        <v>600080315</v>
      </c>
      <c r="D110" s="210">
        <v>72741996</v>
      </c>
      <c r="E110" s="217" t="s">
        <v>310</v>
      </c>
      <c r="F110" s="211">
        <v>3143</v>
      </c>
      <c r="G110" s="210" t="s">
        <v>149</v>
      </c>
      <c r="H110" s="218" t="s">
        <v>86</v>
      </c>
      <c r="I110" s="501">
        <v>1491901</v>
      </c>
      <c r="J110" s="417">
        <v>1083823</v>
      </c>
      <c r="K110" s="417">
        <v>15000</v>
      </c>
      <c r="L110" s="417">
        <v>0</v>
      </c>
      <c r="M110" s="502">
        <v>371402</v>
      </c>
      <c r="N110" s="502">
        <v>21676</v>
      </c>
      <c r="O110" s="630">
        <v>0</v>
      </c>
      <c r="P110" s="418">
        <v>2.238</v>
      </c>
      <c r="Q110" s="422">
        <v>2.238</v>
      </c>
      <c r="R110" s="693">
        <v>0</v>
      </c>
      <c r="S110" s="505">
        <v>0</v>
      </c>
      <c r="T110" s="492">
        <v>0</v>
      </c>
      <c r="U110" s="492">
        <v>27334</v>
      </c>
      <c r="V110" s="492">
        <v>0</v>
      </c>
      <c r="W110" s="492">
        <f>SUM(S110:V110)</f>
        <v>27334</v>
      </c>
      <c r="X110" s="492">
        <v>0</v>
      </c>
      <c r="Y110" s="492">
        <v>0</v>
      </c>
      <c r="Z110" s="492">
        <f>SUM(X110:Y110)</f>
        <v>0</v>
      </c>
      <c r="AA110" s="492">
        <f>W110+Z110</f>
        <v>27334</v>
      </c>
      <c r="AB110" s="179">
        <f>ROUND((W110+X110)*33.8%,0)</f>
        <v>9239</v>
      </c>
      <c r="AC110" s="179">
        <f>ROUND(W110*2%,0)</f>
        <v>547</v>
      </c>
      <c r="AD110" s="492">
        <v>0</v>
      </c>
      <c r="AE110" s="492">
        <v>0</v>
      </c>
      <c r="AF110" s="492">
        <f>SUM(AD110:AE110)</f>
        <v>0</v>
      </c>
      <c r="AG110" s="492">
        <f>AA110+AB110+AC110+AF110</f>
        <v>37120</v>
      </c>
      <c r="AH110" s="507">
        <v>0</v>
      </c>
      <c r="AI110" s="507">
        <v>0</v>
      </c>
      <c r="AJ110" s="507">
        <v>0</v>
      </c>
      <c r="AK110" s="507">
        <v>0.06</v>
      </c>
      <c r="AL110" s="507">
        <v>0</v>
      </c>
      <c r="AM110" s="507">
        <v>0</v>
      </c>
      <c r="AN110" s="507">
        <v>0</v>
      </c>
      <c r="AO110" s="507">
        <f>AH110+AJ110+AK110+AM110</f>
        <v>0.06</v>
      </c>
      <c r="AP110" s="507">
        <f>AI110+AL110+AN110</f>
        <v>0</v>
      </c>
      <c r="AQ110" s="508">
        <f>SUM(AO110:AP110)</f>
        <v>0.06</v>
      </c>
      <c r="AR110" s="505">
        <f>I110+AG110</f>
        <v>1529021</v>
      </c>
      <c r="AS110" s="492">
        <f>J110+W110</f>
        <v>1111157</v>
      </c>
      <c r="AT110" s="486">
        <f>K110+Z110</f>
        <v>15000</v>
      </c>
      <c r="AU110" s="486">
        <f>L110</f>
        <v>0</v>
      </c>
      <c r="AV110" s="492">
        <f t="shared" si="216"/>
        <v>380641</v>
      </c>
      <c r="AW110" s="492">
        <f t="shared" si="216"/>
        <v>22223</v>
      </c>
      <c r="AX110" s="492">
        <f>O110+AF110</f>
        <v>0</v>
      </c>
      <c r="AY110" s="507">
        <f>P110+AQ110</f>
        <v>2.298</v>
      </c>
      <c r="AZ110" s="507">
        <f t="shared" si="217"/>
        <v>2.298</v>
      </c>
      <c r="BA110" s="508">
        <f t="shared" si="217"/>
        <v>0</v>
      </c>
    </row>
    <row r="111" spans="1:53" s="212" customFormat="1" ht="14.1" customHeight="1" x14ac:dyDescent="0.2">
      <c r="A111" s="627">
        <v>17</v>
      </c>
      <c r="B111" s="217">
        <v>2494</v>
      </c>
      <c r="C111" s="628">
        <v>600080315</v>
      </c>
      <c r="D111" s="210">
        <v>72741996</v>
      </c>
      <c r="E111" s="217" t="s">
        <v>310</v>
      </c>
      <c r="F111" s="211">
        <v>3143</v>
      </c>
      <c r="G111" s="210" t="s">
        <v>150</v>
      </c>
      <c r="H111" s="218" t="s">
        <v>82</v>
      </c>
      <c r="I111" s="501">
        <v>60390</v>
      </c>
      <c r="J111" s="630">
        <v>42570</v>
      </c>
      <c r="K111" s="630">
        <v>0</v>
      </c>
      <c r="L111" s="630">
        <v>0</v>
      </c>
      <c r="M111" s="502">
        <v>14389</v>
      </c>
      <c r="N111" s="502">
        <v>851</v>
      </c>
      <c r="O111" s="630">
        <v>2580</v>
      </c>
      <c r="P111" s="418">
        <v>0.18</v>
      </c>
      <c r="Q111" s="503">
        <v>0</v>
      </c>
      <c r="R111" s="693">
        <v>0.18</v>
      </c>
      <c r="S111" s="505">
        <v>0</v>
      </c>
      <c r="T111" s="492">
        <v>0</v>
      </c>
      <c r="U111" s="492">
        <v>0</v>
      </c>
      <c r="V111" s="492">
        <v>0</v>
      </c>
      <c r="W111" s="492">
        <f>SUM(S111:V111)</f>
        <v>0</v>
      </c>
      <c r="X111" s="492">
        <v>0</v>
      </c>
      <c r="Y111" s="492">
        <v>0</v>
      </c>
      <c r="Z111" s="492">
        <f>SUM(X111:Y111)</f>
        <v>0</v>
      </c>
      <c r="AA111" s="492">
        <f>W111+Z111</f>
        <v>0</v>
      </c>
      <c r="AB111" s="179">
        <f>ROUND((W111+X111)*33.8%,0)</f>
        <v>0</v>
      </c>
      <c r="AC111" s="179">
        <f>ROUND(W111*2%,0)</f>
        <v>0</v>
      </c>
      <c r="AD111" s="492">
        <v>0</v>
      </c>
      <c r="AE111" s="492">
        <v>0</v>
      </c>
      <c r="AF111" s="492">
        <f>SUM(AD111:AE111)</f>
        <v>0</v>
      </c>
      <c r="AG111" s="492">
        <f>AA111+AB111+AC111+AF111</f>
        <v>0</v>
      </c>
      <c r="AH111" s="507">
        <v>0</v>
      </c>
      <c r="AI111" s="507">
        <v>0</v>
      </c>
      <c r="AJ111" s="507">
        <v>0</v>
      </c>
      <c r="AK111" s="507">
        <v>0</v>
      </c>
      <c r="AL111" s="507">
        <v>0</v>
      </c>
      <c r="AM111" s="507">
        <v>0</v>
      </c>
      <c r="AN111" s="507">
        <v>0</v>
      </c>
      <c r="AO111" s="507">
        <f>AH111+AJ111+AK111+AM111</f>
        <v>0</v>
      </c>
      <c r="AP111" s="507">
        <f>AI111+AL111+AN111</f>
        <v>0</v>
      </c>
      <c r="AQ111" s="508">
        <f>SUM(AO111:AP111)</f>
        <v>0</v>
      </c>
      <c r="AR111" s="505">
        <f>I111+AG111</f>
        <v>60390</v>
      </c>
      <c r="AS111" s="492">
        <f>J111+W111</f>
        <v>42570</v>
      </c>
      <c r="AT111" s="486">
        <f>K111+Z111</f>
        <v>0</v>
      </c>
      <c r="AU111" s="486">
        <f>L111</f>
        <v>0</v>
      </c>
      <c r="AV111" s="492">
        <f t="shared" si="216"/>
        <v>14389</v>
      </c>
      <c r="AW111" s="492">
        <f t="shared" si="216"/>
        <v>851</v>
      </c>
      <c r="AX111" s="492">
        <f>O111+AF111</f>
        <v>2580</v>
      </c>
      <c r="AY111" s="507">
        <f>P111+AQ111</f>
        <v>0.18</v>
      </c>
      <c r="AZ111" s="507">
        <f t="shared" si="217"/>
        <v>0</v>
      </c>
      <c r="BA111" s="508">
        <f t="shared" si="217"/>
        <v>0.18</v>
      </c>
    </row>
    <row r="112" spans="1:53" s="212" customFormat="1" ht="14.1" customHeight="1" x14ac:dyDescent="0.2">
      <c r="A112" s="237">
        <v>17</v>
      </c>
      <c r="B112" s="213">
        <v>2494</v>
      </c>
      <c r="C112" s="620">
        <v>600080315</v>
      </c>
      <c r="D112" s="213">
        <v>72741996</v>
      </c>
      <c r="E112" s="213" t="s">
        <v>311</v>
      </c>
      <c r="F112" s="214"/>
      <c r="G112" s="215"/>
      <c r="H112" s="216"/>
      <c r="I112" s="621">
        <v>28929678</v>
      </c>
      <c r="J112" s="622">
        <v>20376338</v>
      </c>
      <c r="K112" s="622">
        <v>369560</v>
      </c>
      <c r="L112" s="622">
        <v>254560</v>
      </c>
      <c r="M112" s="622">
        <v>6926073</v>
      </c>
      <c r="N112" s="622">
        <v>407527</v>
      </c>
      <c r="O112" s="622">
        <v>850180</v>
      </c>
      <c r="P112" s="623">
        <v>42.3155</v>
      </c>
      <c r="Q112" s="623">
        <v>34.006100000000004</v>
      </c>
      <c r="R112" s="626">
        <v>8.3093999999999983</v>
      </c>
      <c r="S112" s="622">
        <f t="shared" ref="S112:BA112" si="218">SUM(S107:S111)</f>
        <v>0</v>
      </c>
      <c r="T112" s="624">
        <f t="shared" si="218"/>
        <v>0</v>
      </c>
      <c r="U112" s="624">
        <f t="shared" si="218"/>
        <v>280616</v>
      </c>
      <c r="V112" s="624">
        <f t="shared" si="218"/>
        <v>0</v>
      </c>
      <c r="W112" s="624">
        <f t="shared" si="218"/>
        <v>280616</v>
      </c>
      <c r="X112" s="624">
        <f t="shared" si="218"/>
        <v>0</v>
      </c>
      <c r="Y112" s="624">
        <f t="shared" si="218"/>
        <v>0</v>
      </c>
      <c r="Z112" s="624">
        <f t="shared" si="218"/>
        <v>0</v>
      </c>
      <c r="AA112" s="624">
        <f t="shared" si="218"/>
        <v>280616</v>
      </c>
      <c r="AB112" s="624">
        <f t="shared" si="218"/>
        <v>94848</v>
      </c>
      <c r="AC112" s="624">
        <f t="shared" si="218"/>
        <v>5613</v>
      </c>
      <c r="AD112" s="624">
        <f t="shared" si="218"/>
        <v>0</v>
      </c>
      <c r="AE112" s="624">
        <f t="shared" si="218"/>
        <v>0</v>
      </c>
      <c r="AF112" s="624">
        <f t="shared" si="218"/>
        <v>0</v>
      </c>
      <c r="AG112" s="624">
        <f t="shared" si="218"/>
        <v>381077</v>
      </c>
      <c r="AH112" s="625">
        <f t="shared" si="218"/>
        <v>0</v>
      </c>
      <c r="AI112" s="625">
        <f t="shared" si="218"/>
        <v>0</v>
      </c>
      <c r="AJ112" s="625">
        <f t="shared" si="218"/>
        <v>0</v>
      </c>
      <c r="AK112" s="625">
        <f t="shared" ref="AK112:AL112" si="219">SUM(AK107:AK111)</f>
        <v>0.5</v>
      </c>
      <c r="AL112" s="625">
        <f t="shared" si="219"/>
        <v>0</v>
      </c>
      <c r="AM112" s="625">
        <f t="shared" si="218"/>
        <v>0</v>
      </c>
      <c r="AN112" s="625">
        <f t="shared" si="218"/>
        <v>0</v>
      </c>
      <c r="AO112" s="625">
        <f t="shared" si="218"/>
        <v>0.5</v>
      </c>
      <c r="AP112" s="625">
        <f t="shared" si="218"/>
        <v>0</v>
      </c>
      <c r="AQ112" s="626">
        <f t="shared" si="218"/>
        <v>0.5</v>
      </c>
      <c r="AR112" s="622">
        <f t="shared" si="218"/>
        <v>29310755</v>
      </c>
      <c r="AS112" s="624">
        <f t="shared" si="218"/>
        <v>20656954</v>
      </c>
      <c r="AT112" s="624">
        <f t="shared" si="218"/>
        <v>369560</v>
      </c>
      <c r="AU112" s="624">
        <f t="shared" si="218"/>
        <v>254560</v>
      </c>
      <c r="AV112" s="624">
        <f t="shared" si="218"/>
        <v>7020921</v>
      </c>
      <c r="AW112" s="624">
        <f t="shared" si="218"/>
        <v>413140</v>
      </c>
      <c r="AX112" s="624">
        <f t="shared" si="218"/>
        <v>850180</v>
      </c>
      <c r="AY112" s="625">
        <f t="shared" si="218"/>
        <v>42.8155</v>
      </c>
      <c r="AZ112" s="625">
        <f t="shared" si="218"/>
        <v>34.506100000000004</v>
      </c>
      <c r="BA112" s="626">
        <f t="shared" si="218"/>
        <v>8.3093999999999983</v>
      </c>
    </row>
    <row r="113" spans="1:53" s="212" customFormat="1" ht="14.1" customHeight="1" x14ac:dyDescent="0.2">
      <c r="A113" s="627">
        <v>18</v>
      </c>
      <c r="B113" s="210">
        <v>2301</v>
      </c>
      <c r="C113" s="628">
        <v>600080226</v>
      </c>
      <c r="D113" s="210">
        <v>72741830</v>
      </c>
      <c r="E113" s="210" t="s">
        <v>312</v>
      </c>
      <c r="F113" s="211">
        <v>3231</v>
      </c>
      <c r="G113" s="210" t="s">
        <v>153</v>
      </c>
      <c r="H113" s="629" t="s">
        <v>86</v>
      </c>
      <c r="I113" s="501">
        <v>3813586</v>
      </c>
      <c r="J113" s="330">
        <v>2794331</v>
      </c>
      <c r="K113" s="330">
        <v>0</v>
      </c>
      <c r="L113" s="330">
        <v>0</v>
      </c>
      <c r="M113" s="502">
        <v>944484</v>
      </c>
      <c r="N113" s="502">
        <v>55886</v>
      </c>
      <c r="O113" s="330">
        <v>18885</v>
      </c>
      <c r="P113" s="418">
        <v>5.5127999999999995</v>
      </c>
      <c r="Q113" s="331">
        <v>4.8666999999999998</v>
      </c>
      <c r="R113" s="332">
        <v>0.64610000000000001</v>
      </c>
      <c r="S113" s="505">
        <v>0</v>
      </c>
      <c r="T113" s="492">
        <v>0</v>
      </c>
      <c r="U113" s="492">
        <v>0</v>
      </c>
      <c r="V113" s="492">
        <v>0</v>
      </c>
      <c r="W113" s="492">
        <f>SUM(S113:V113)</f>
        <v>0</v>
      </c>
      <c r="X113" s="492">
        <v>0</v>
      </c>
      <c r="Y113" s="492">
        <v>0</v>
      </c>
      <c r="Z113" s="492">
        <f>SUM(X113:Y113)</f>
        <v>0</v>
      </c>
      <c r="AA113" s="492">
        <f>W113+Z113</f>
        <v>0</v>
      </c>
      <c r="AB113" s="179">
        <f>ROUND((W113+X113)*33.8%,0)</f>
        <v>0</v>
      </c>
      <c r="AC113" s="179">
        <f>ROUND(W113*2%,0)</f>
        <v>0</v>
      </c>
      <c r="AD113" s="492">
        <v>0</v>
      </c>
      <c r="AE113" s="492">
        <v>0</v>
      </c>
      <c r="AF113" s="492">
        <f>SUM(AD113:AE113)</f>
        <v>0</v>
      </c>
      <c r="AG113" s="492">
        <f>AA113+AB113+AC113+AF113</f>
        <v>0</v>
      </c>
      <c r="AH113" s="507">
        <v>0</v>
      </c>
      <c r="AI113" s="507">
        <v>0</v>
      </c>
      <c r="AJ113" s="507">
        <v>0</v>
      </c>
      <c r="AK113" s="507">
        <v>0</v>
      </c>
      <c r="AL113" s="507">
        <v>0</v>
      </c>
      <c r="AM113" s="507">
        <v>0</v>
      </c>
      <c r="AN113" s="507">
        <v>0</v>
      </c>
      <c r="AO113" s="507">
        <f>AH113+AJ113+AK113+AM113</f>
        <v>0</v>
      </c>
      <c r="AP113" s="507">
        <f>AI113+AL113+AN113</f>
        <v>0</v>
      </c>
      <c r="AQ113" s="508">
        <f>SUM(AO113:AP113)</f>
        <v>0</v>
      </c>
      <c r="AR113" s="505">
        <f>I113+AG113</f>
        <v>3813586</v>
      </c>
      <c r="AS113" s="492">
        <f>J113+W113</f>
        <v>2794331</v>
      </c>
      <c r="AT113" s="486">
        <f>K113+Z113</f>
        <v>0</v>
      </c>
      <c r="AU113" s="486">
        <f>L113</f>
        <v>0</v>
      </c>
      <c r="AV113" s="492">
        <f>M113+AB113</f>
        <v>944484</v>
      </c>
      <c r="AW113" s="492">
        <f>N113+AC113</f>
        <v>55886</v>
      </c>
      <c r="AX113" s="492">
        <f>O113+AF113</f>
        <v>18885</v>
      </c>
      <c r="AY113" s="507">
        <f>P113+AQ113</f>
        <v>5.5127999999999995</v>
      </c>
      <c r="AZ113" s="507">
        <f>Q113+AO113</f>
        <v>4.8666999999999998</v>
      </c>
      <c r="BA113" s="508">
        <f>R113+AP113</f>
        <v>0.64610000000000001</v>
      </c>
    </row>
    <row r="114" spans="1:53" s="212" customFormat="1" ht="14.1" customHeight="1" x14ac:dyDescent="0.2">
      <c r="A114" s="237">
        <v>18</v>
      </c>
      <c r="B114" s="213">
        <v>2301</v>
      </c>
      <c r="C114" s="620">
        <v>600080226</v>
      </c>
      <c r="D114" s="213">
        <v>72741830</v>
      </c>
      <c r="E114" s="213" t="s">
        <v>313</v>
      </c>
      <c r="F114" s="214"/>
      <c r="G114" s="215"/>
      <c r="H114" s="216"/>
      <c r="I114" s="222">
        <v>3813586</v>
      </c>
      <c r="J114" s="353">
        <v>2794331</v>
      </c>
      <c r="K114" s="353">
        <v>0</v>
      </c>
      <c r="L114" s="353">
        <v>0</v>
      </c>
      <c r="M114" s="353">
        <v>944484</v>
      </c>
      <c r="N114" s="353">
        <v>55886</v>
      </c>
      <c r="O114" s="353">
        <v>18885</v>
      </c>
      <c r="P114" s="423">
        <v>5.5127999999999995</v>
      </c>
      <c r="Q114" s="423">
        <v>4.8666999999999998</v>
      </c>
      <c r="R114" s="225">
        <v>0.64610000000000001</v>
      </c>
      <c r="S114" s="353">
        <f t="shared" ref="S114:BA114" si="220">SUM(S113)</f>
        <v>0</v>
      </c>
      <c r="T114" s="223">
        <f t="shared" si="220"/>
        <v>0</v>
      </c>
      <c r="U114" s="223">
        <f t="shared" si="220"/>
        <v>0</v>
      </c>
      <c r="V114" s="223">
        <f t="shared" si="220"/>
        <v>0</v>
      </c>
      <c r="W114" s="223">
        <f t="shared" si="220"/>
        <v>0</v>
      </c>
      <c r="X114" s="223">
        <f t="shared" si="220"/>
        <v>0</v>
      </c>
      <c r="Y114" s="223">
        <f t="shared" si="220"/>
        <v>0</v>
      </c>
      <c r="Z114" s="223">
        <f t="shared" si="220"/>
        <v>0</v>
      </c>
      <c r="AA114" s="223">
        <f t="shared" si="220"/>
        <v>0</v>
      </c>
      <c r="AB114" s="223">
        <f t="shared" si="220"/>
        <v>0</v>
      </c>
      <c r="AC114" s="223">
        <f t="shared" si="220"/>
        <v>0</v>
      </c>
      <c r="AD114" s="223">
        <f t="shared" si="220"/>
        <v>0</v>
      </c>
      <c r="AE114" s="223">
        <f t="shared" si="220"/>
        <v>0</v>
      </c>
      <c r="AF114" s="223">
        <f t="shared" si="220"/>
        <v>0</v>
      </c>
      <c r="AG114" s="223">
        <f t="shared" si="220"/>
        <v>0</v>
      </c>
      <c r="AH114" s="224">
        <f t="shared" si="220"/>
        <v>0</v>
      </c>
      <c r="AI114" s="224">
        <f t="shared" si="220"/>
        <v>0</v>
      </c>
      <c r="AJ114" s="224">
        <f t="shared" si="220"/>
        <v>0</v>
      </c>
      <c r="AK114" s="224">
        <f t="shared" ref="AK114:AL114" si="221">SUM(AK113)</f>
        <v>0</v>
      </c>
      <c r="AL114" s="224">
        <f t="shared" si="221"/>
        <v>0</v>
      </c>
      <c r="AM114" s="224">
        <f t="shared" si="220"/>
        <v>0</v>
      </c>
      <c r="AN114" s="224">
        <f t="shared" si="220"/>
        <v>0</v>
      </c>
      <c r="AO114" s="224">
        <f t="shared" si="220"/>
        <v>0</v>
      </c>
      <c r="AP114" s="224">
        <f t="shared" si="220"/>
        <v>0</v>
      </c>
      <c r="AQ114" s="225">
        <f t="shared" si="220"/>
        <v>0</v>
      </c>
      <c r="AR114" s="353">
        <f t="shared" si="220"/>
        <v>3813586</v>
      </c>
      <c r="AS114" s="223">
        <f t="shared" si="220"/>
        <v>2794331</v>
      </c>
      <c r="AT114" s="223">
        <f t="shared" si="220"/>
        <v>0</v>
      </c>
      <c r="AU114" s="223">
        <f t="shared" si="220"/>
        <v>0</v>
      </c>
      <c r="AV114" s="223">
        <f t="shared" si="220"/>
        <v>944484</v>
      </c>
      <c r="AW114" s="223">
        <f t="shared" si="220"/>
        <v>55886</v>
      </c>
      <c r="AX114" s="223">
        <f t="shared" si="220"/>
        <v>18885</v>
      </c>
      <c r="AY114" s="224">
        <f t="shared" si="220"/>
        <v>5.5127999999999995</v>
      </c>
      <c r="AZ114" s="224">
        <f t="shared" si="220"/>
        <v>4.8666999999999998</v>
      </c>
      <c r="BA114" s="225">
        <f t="shared" si="220"/>
        <v>0.64610000000000001</v>
      </c>
    </row>
    <row r="115" spans="1:53" s="212" customFormat="1" ht="14.1" customHeight="1" x14ac:dyDescent="0.2">
      <c r="A115" s="627">
        <v>19</v>
      </c>
      <c r="B115" s="217">
        <v>2497</v>
      </c>
      <c r="C115" s="628">
        <v>600080064</v>
      </c>
      <c r="D115" s="210">
        <v>72744189</v>
      </c>
      <c r="E115" s="210" t="s">
        <v>314</v>
      </c>
      <c r="F115" s="211">
        <v>3111</v>
      </c>
      <c r="G115" s="210" t="s">
        <v>85</v>
      </c>
      <c r="H115" s="629" t="s">
        <v>86</v>
      </c>
      <c r="I115" s="501">
        <v>5996924</v>
      </c>
      <c r="J115" s="417">
        <v>4353417</v>
      </c>
      <c r="K115" s="417">
        <v>18000</v>
      </c>
      <c r="L115" s="417">
        <v>0</v>
      </c>
      <c r="M115" s="502">
        <v>1477539</v>
      </c>
      <c r="N115" s="502">
        <v>87068</v>
      </c>
      <c r="O115" s="630">
        <v>60900</v>
      </c>
      <c r="P115" s="418">
        <v>10.043699999999999</v>
      </c>
      <c r="Q115" s="422">
        <v>8</v>
      </c>
      <c r="R115" s="692">
        <v>2.0436999999999999</v>
      </c>
      <c r="S115" s="505">
        <v>0</v>
      </c>
      <c r="T115" s="492">
        <v>0</v>
      </c>
      <c r="U115" s="492">
        <v>0</v>
      </c>
      <c r="V115" s="492">
        <v>0</v>
      </c>
      <c r="W115" s="492">
        <f t="shared" ref="W115:W122" si="222">SUM(S115:V115)</f>
        <v>0</v>
      </c>
      <c r="X115" s="492">
        <v>0</v>
      </c>
      <c r="Y115" s="492">
        <v>0</v>
      </c>
      <c r="Z115" s="492">
        <f t="shared" ref="Z115:Z122" si="223">SUM(X115:Y115)</f>
        <v>0</v>
      </c>
      <c r="AA115" s="492">
        <f t="shared" ref="AA115:AA122" si="224">W115+Z115</f>
        <v>0</v>
      </c>
      <c r="AB115" s="179">
        <f t="shared" ref="AB115:AB122" si="225">ROUND((W115+X115)*33.8%,0)</f>
        <v>0</v>
      </c>
      <c r="AC115" s="179">
        <f t="shared" ref="AC115:AC122" si="226">ROUND(W115*2%,0)</f>
        <v>0</v>
      </c>
      <c r="AD115" s="492">
        <v>0</v>
      </c>
      <c r="AE115" s="492">
        <v>0</v>
      </c>
      <c r="AF115" s="492">
        <f t="shared" ref="AF115:AF122" si="227">SUM(AD115:AE115)</f>
        <v>0</v>
      </c>
      <c r="AG115" s="492">
        <f t="shared" ref="AG115:AG122" si="228">AA115+AB115+AC115+AF115</f>
        <v>0</v>
      </c>
      <c r="AH115" s="507">
        <v>0</v>
      </c>
      <c r="AI115" s="507">
        <v>0</v>
      </c>
      <c r="AJ115" s="507">
        <v>0</v>
      </c>
      <c r="AK115" s="507">
        <v>0</v>
      </c>
      <c r="AL115" s="507">
        <v>0</v>
      </c>
      <c r="AM115" s="507">
        <v>0</v>
      </c>
      <c r="AN115" s="507">
        <v>0</v>
      </c>
      <c r="AO115" s="507">
        <f t="shared" ref="AO115:AO122" si="229">AH115+AJ115+AK115+AM115</f>
        <v>0</v>
      </c>
      <c r="AP115" s="507">
        <f t="shared" ref="AP115:AP122" si="230">AI115+AL115+AN115</f>
        <v>0</v>
      </c>
      <c r="AQ115" s="508">
        <f t="shared" ref="AQ115:AQ122" si="231">SUM(AO115:AP115)</f>
        <v>0</v>
      </c>
      <c r="AR115" s="505">
        <f t="shared" ref="AR115:AR122" si="232">I115+AG115</f>
        <v>5996924</v>
      </c>
      <c r="AS115" s="492">
        <f t="shared" ref="AS115:AS122" si="233">J115+W115</f>
        <v>4353417</v>
      </c>
      <c r="AT115" s="486">
        <f t="shared" ref="AT115:AT122" si="234">K115+Z115</f>
        <v>18000</v>
      </c>
      <c r="AU115" s="486">
        <f t="shared" ref="AU115:AU122" si="235">L115</f>
        <v>0</v>
      </c>
      <c r="AV115" s="492">
        <f t="shared" ref="AV115:AW122" si="236">M115+AB115</f>
        <v>1477539</v>
      </c>
      <c r="AW115" s="492">
        <f t="shared" si="236"/>
        <v>87068</v>
      </c>
      <c r="AX115" s="492">
        <f t="shared" ref="AX115:AX122" si="237">O115+AF115</f>
        <v>60900</v>
      </c>
      <c r="AY115" s="507">
        <f t="shared" ref="AY115:AY122" si="238">P115+AQ115</f>
        <v>10.043699999999999</v>
      </c>
      <c r="AZ115" s="507">
        <f t="shared" ref="AZ115:BA122" si="239">Q115+AO115</f>
        <v>8</v>
      </c>
      <c r="BA115" s="508">
        <f t="shared" si="239"/>
        <v>2.0436999999999999</v>
      </c>
    </row>
    <row r="116" spans="1:53" s="212" customFormat="1" ht="14.1" customHeight="1" x14ac:dyDescent="0.2">
      <c r="A116" s="627">
        <v>19</v>
      </c>
      <c r="B116" s="210">
        <v>2497</v>
      </c>
      <c r="C116" s="628">
        <v>600080064</v>
      </c>
      <c r="D116" s="210">
        <v>72744189</v>
      </c>
      <c r="E116" s="210" t="s">
        <v>314</v>
      </c>
      <c r="F116" s="211">
        <v>3113</v>
      </c>
      <c r="G116" s="210" t="s">
        <v>148</v>
      </c>
      <c r="H116" s="629" t="s">
        <v>86</v>
      </c>
      <c r="I116" s="501">
        <v>19421530</v>
      </c>
      <c r="J116" s="330">
        <v>13790860</v>
      </c>
      <c r="K116" s="330">
        <v>134562</v>
      </c>
      <c r="L116" s="330">
        <v>74562</v>
      </c>
      <c r="M116" s="502">
        <v>4681591</v>
      </c>
      <c r="N116" s="502">
        <v>275817</v>
      </c>
      <c r="O116" s="330">
        <v>538700</v>
      </c>
      <c r="P116" s="418">
        <v>27.8444</v>
      </c>
      <c r="Q116" s="331">
        <v>20.184799999999999</v>
      </c>
      <c r="R116" s="332">
        <v>7.6595999999999993</v>
      </c>
      <c r="S116" s="505">
        <v>0</v>
      </c>
      <c r="T116" s="492">
        <v>0</v>
      </c>
      <c r="U116" s="492">
        <v>0</v>
      </c>
      <c r="V116" s="492">
        <v>0</v>
      </c>
      <c r="W116" s="492">
        <f t="shared" si="222"/>
        <v>0</v>
      </c>
      <c r="X116" s="492">
        <v>0</v>
      </c>
      <c r="Y116" s="492">
        <v>0</v>
      </c>
      <c r="Z116" s="492">
        <f t="shared" si="223"/>
        <v>0</v>
      </c>
      <c r="AA116" s="492">
        <f t="shared" si="224"/>
        <v>0</v>
      </c>
      <c r="AB116" s="179">
        <f t="shared" si="225"/>
        <v>0</v>
      </c>
      <c r="AC116" s="179">
        <f t="shared" si="226"/>
        <v>0</v>
      </c>
      <c r="AD116" s="492">
        <v>0</v>
      </c>
      <c r="AE116" s="492">
        <v>0</v>
      </c>
      <c r="AF116" s="492">
        <f t="shared" si="227"/>
        <v>0</v>
      </c>
      <c r="AG116" s="492">
        <f t="shared" si="228"/>
        <v>0</v>
      </c>
      <c r="AH116" s="507">
        <v>0</v>
      </c>
      <c r="AI116" s="507">
        <v>0</v>
      </c>
      <c r="AJ116" s="507">
        <v>0</v>
      </c>
      <c r="AK116" s="507">
        <v>0</v>
      </c>
      <c r="AL116" s="507">
        <v>0</v>
      </c>
      <c r="AM116" s="507">
        <v>0</v>
      </c>
      <c r="AN116" s="507">
        <v>0</v>
      </c>
      <c r="AO116" s="507">
        <f t="shared" si="229"/>
        <v>0</v>
      </c>
      <c r="AP116" s="507">
        <f t="shared" si="230"/>
        <v>0</v>
      </c>
      <c r="AQ116" s="508">
        <f t="shared" si="231"/>
        <v>0</v>
      </c>
      <c r="AR116" s="505">
        <f t="shared" si="232"/>
        <v>19421530</v>
      </c>
      <c r="AS116" s="492">
        <f t="shared" si="233"/>
        <v>13790860</v>
      </c>
      <c r="AT116" s="486">
        <f t="shared" si="234"/>
        <v>134562</v>
      </c>
      <c r="AU116" s="486">
        <f t="shared" si="235"/>
        <v>74562</v>
      </c>
      <c r="AV116" s="492">
        <f t="shared" si="236"/>
        <v>4681591</v>
      </c>
      <c r="AW116" s="492">
        <f t="shared" si="236"/>
        <v>275817</v>
      </c>
      <c r="AX116" s="492">
        <f t="shared" si="237"/>
        <v>538700</v>
      </c>
      <c r="AY116" s="507">
        <f t="shared" si="238"/>
        <v>27.8444</v>
      </c>
      <c r="AZ116" s="507">
        <f t="shared" si="239"/>
        <v>20.184799999999999</v>
      </c>
      <c r="BA116" s="508">
        <f t="shared" si="239"/>
        <v>7.6595999999999993</v>
      </c>
    </row>
    <row r="117" spans="1:53" s="212" customFormat="1" ht="14.1" customHeight="1" x14ac:dyDescent="0.2">
      <c r="A117" s="627">
        <v>19</v>
      </c>
      <c r="B117" s="210">
        <v>2497</v>
      </c>
      <c r="C117" s="628">
        <v>600080064</v>
      </c>
      <c r="D117" s="210">
        <v>72744189</v>
      </c>
      <c r="E117" s="210" t="s">
        <v>314</v>
      </c>
      <c r="F117" s="211">
        <v>3113</v>
      </c>
      <c r="G117" s="509" t="s">
        <v>87</v>
      </c>
      <c r="H117" s="629" t="s">
        <v>86</v>
      </c>
      <c r="I117" s="501">
        <v>1573211</v>
      </c>
      <c r="J117" s="417">
        <v>1158476</v>
      </c>
      <c r="K117" s="417">
        <v>0</v>
      </c>
      <c r="L117" s="417">
        <v>0</v>
      </c>
      <c r="M117" s="502">
        <v>391565</v>
      </c>
      <c r="N117" s="502">
        <v>23170</v>
      </c>
      <c r="O117" s="630">
        <v>0</v>
      </c>
      <c r="P117" s="418">
        <v>2.9445999999999999</v>
      </c>
      <c r="Q117" s="422">
        <v>2.9445999999999999</v>
      </c>
      <c r="R117" s="693">
        <v>0</v>
      </c>
      <c r="S117" s="505">
        <v>0</v>
      </c>
      <c r="T117" s="492">
        <v>0</v>
      </c>
      <c r="U117" s="492">
        <v>0</v>
      </c>
      <c r="V117" s="492">
        <v>0</v>
      </c>
      <c r="W117" s="492">
        <f t="shared" si="222"/>
        <v>0</v>
      </c>
      <c r="X117" s="492">
        <v>0</v>
      </c>
      <c r="Y117" s="492">
        <v>0</v>
      </c>
      <c r="Z117" s="492">
        <f t="shared" si="223"/>
        <v>0</v>
      </c>
      <c r="AA117" s="492">
        <f t="shared" si="224"/>
        <v>0</v>
      </c>
      <c r="AB117" s="179">
        <f t="shared" si="225"/>
        <v>0</v>
      </c>
      <c r="AC117" s="179">
        <f t="shared" si="226"/>
        <v>0</v>
      </c>
      <c r="AD117" s="492">
        <v>0</v>
      </c>
      <c r="AE117" s="492">
        <v>0</v>
      </c>
      <c r="AF117" s="492">
        <f t="shared" si="227"/>
        <v>0</v>
      </c>
      <c r="AG117" s="492">
        <f t="shared" si="228"/>
        <v>0</v>
      </c>
      <c r="AH117" s="507">
        <v>0</v>
      </c>
      <c r="AI117" s="507">
        <v>0</v>
      </c>
      <c r="AJ117" s="507">
        <v>0</v>
      </c>
      <c r="AK117" s="507">
        <v>0</v>
      </c>
      <c r="AL117" s="507">
        <v>0</v>
      </c>
      <c r="AM117" s="507">
        <v>0</v>
      </c>
      <c r="AN117" s="507">
        <v>0</v>
      </c>
      <c r="AO117" s="507">
        <f t="shared" si="229"/>
        <v>0</v>
      </c>
      <c r="AP117" s="507">
        <f t="shared" si="230"/>
        <v>0</v>
      </c>
      <c r="AQ117" s="508">
        <f t="shared" si="231"/>
        <v>0</v>
      </c>
      <c r="AR117" s="505">
        <f t="shared" si="232"/>
        <v>1573211</v>
      </c>
      <c r="AS117" s="492">
        <f t="shared" si="233"/>
        <v>1158476</v>
      </c>
      <c r="AT117" s="486">
        <f t="shared" si="234"/>
        <v>0</v>
      </c>
      <c r="AU117" s="486">
        <f t="shared" si="235"/>
        <v>0</v>
      </c>
      <c r="AV117" s="492">
        <f t="shared" si="236"/>
        <v>391565</v>
      </c>
      <c r="AW117" s="492">
        <f t="shared" si="236"/>
        <v>23170</v>
      </c>
      <c r="AX117" s="492">
        <f t="shared" si="237"/>
        <v>0</v>
      </c>
      <c r="AY117" s="507">
        <f t="shared" si="238"/>
        <v>2.9445999999999999</v>
      </c>
      <c r="AZ117" s="507">
        <f t="shared" si="239"/>
        <v>2.9445999999999999</v>
      </c>
      <c r="BA117" s="508">
        <f t="shared" si="239"/>
        <v>0</v>
      </c>
    </row>
    <row r="118" spans="1:53" s="212" customFormat="1" ht="14.1" customHeight="1" x14ac:dyDescent="0.2">
      <c r="A118" s="627">
        <v>19</v>
      </c>
      <c r="B118" s="217">
        <v>2497</v>
      </c>
      <c r="C118" s="628">
        <v>600080064</v>
      </c>
      <c r="D118" s="210">
        <v>72744189</v>
      </c>
      <c r="E118" s="217" t="s">
        <v>314</v>
      </c>
      <c r="F118" s="211">
        <v>3113</v>
      </c>
      <c r="G118" s="210" t="s">
        <v>91</v>
      </c>
      <c r="H118" s="629" t="s">
        <v>82</v>
      </c>
      <c r="I118" s="501">
        <v>4351045</v>
      </c>
      <c r="J118" s="630">
        <v>3196462</v>
      </c>
      <c r="K118" s="630">
        <v>0</v>
      </c>
      <c r="L118" s="630">
        <v>0</v>
      </c>
      <c r="M118" s="502">
        <v>1080404</v>
      </c>
      <c r="N118" s="502">
        <v>63929</v>
      </c>
      <c r="O118" s="630">
        <v>10250</v>
      </c>
      <c r="P118" s="418">
        <v>9.370000000000001</v>
      </c>
      <c r="Q118" s="503">
        <v>9.370000000000001</v>
      </c>
      <c r="R118" s="693">
        <v>0</v>
      </c>
      <c r="S118" s="505">
        <v>0</v>
      </c>
      <c r="T118" s="492">
        <v>0</v>
      </c>
      <c r="U118" s="492">
        <v>0</v>
      </c>
      <c r="V118" s="492">
        <v>0</v>
      </c>
      <c r="W118" s="492">
        <f t="shared" si="222"/>
        <v>0</v>
      </c>
      <c r="X118" s="492">
        <v>0</v>
      </c>
      <c r="Y118" s="492">
        <v>0</v>
      </c>
      <c r="Z118" s="492">
        <f t="shared" si="223"/>
        <v>0</v>
      </c>
      <c r="AA118" s="492">
        <f t="shared" si="224"/>
        <v>0</v>
      </c>
      <c r="AB118" s="179">
        <f t="shared" si="225"/>
        <v>0</v>
      </c>
      <c r="AC118" s="179">
        <f t="shared" si="226"/>
        <v>0</v>
      </c>
      <c r="AD118" s="492">
        <v>0</v>
      </c>
      <c r="AE118" s="492">
        <v>0</v>
      </c>
      <c r="AF118" s="492">
        <f t="shared" si="227"/>
        <v>0</v>
      </c>
      <c r="AG118" s="492">
        <f t="shared" si="228"/>
        <v>0</v>
      </c>
      <c r="AH118" s="507">
        <v>0</v>
      </c>
      <c r="AI118" s="507">
        <v>0</v>
      </c>
      <c r="AJ118" s="507">
        <v>0</v>
      </c>
      <c r="AK118" s="507">
        <v>0</v>
      </c>
      <c r="AL118" s="507">
        <v>0</v>
      </c>
      <c r="AM118" s="507">
        <v>0</v>
      </c>
      <c r="AN118" s="507">
        <v>0</v>
      </c>
      <c r="AO118" s="507">
        <f t="shared" si="229"/>
        <v>0</v>
      </c>
      <c r="AP118" s="507">
        <f t="shared" si="230"/>
        <v>0</v>
      </c>
      <c r="AQ118" s="508">
        <f t="shared" si="231"/>
        <v>0</v>
      </c>
      <c r="AR118" s="505">
        <f t="shared" si="232"/>
        <v>4351045</v>
      </c>
      <c r="AS118" s="492">
        <f t="shared" si="233"/>
        <v>3196462</v>
      </c>
      <c r="AT118" s="486">
        <f t="shared" si="234"/>
        <v>0</v>
      </c>
      <c r="AU118" s="486">
        <f t="shared" si="235"/>
        <v>0</v>
      </c>
      <c r="AV118" s="492">
        <f t="shared" si="236"/>
        <v>1080404</v>
      </c>
      <c r="AW118" s="492">
        <f t="shared" si="236"/>
        <v>63929</v>
      </c>
      <c r="AX118" s="492">
        <f t="shared" si="237"/>
        <v>10250</v>
      </c>
      <c r="AY118" s="507">
        <f t="shared" si="238"/>
        <v>9.370000000000001</v>
      </c>
      <c r="AZ118" s="507">
        <f t="shared" si="239"/>
        <v>9.370000000000001</v>
      </c>
      <c r="BA118" s="508">
        <f t="shared" si="239"/>
        <v>0</v>
      </c>
    </row>
    <row r="119" spans="1:53" s="212" customFormat="1" ht="14.1" customHeight="1" x14ac:dyDescent="0.2">
      <c r="A119" s="627">
        <v>19</v>
      </c>
      <c r="B119" s="210">
        <v>2497</v>
      </c>
      <c r="C119" s="628">
        <v>600080064</v>
      </c>
      <c r="D119" s="210">
        <v>72744189</v>
      </c>
      <c r="E119" s="210" t="s">
        <v>314</v>
      </c>
      <c r="F119" s="211">
        <v>3141</v>
      </c>
      <c r="G119" s="210" t="s">
        <v>88</v>
      </c>
      <c r="H119" s="629" t="s">
        <v>82</v>
      </c>
      <c r="I119" s="501">
        <v>1937012</v>
      </c>
      <c r="J119" s="630">
        <v>1380839</v>
      </c>
      <c r="K119" s="630">
        <v>35000</v>
      </c>
      <c r="L119" s="630">
        <v>0</v>
      </c>
      <c r="M119" s="502">
        <v>478554</v>
      </c>
      <c r="N119" s="502">
        <v>27617</v>
      </c>
      <c r="O119" s="630">
        <v>15002</v>
      </c>
      <c r="P119" s="418">
        <v>4.8099999999999996</v>
      </c>
      <c r="Q119" s="503">
        <v>0</v>
      </c>
      <c r="R119" s="693">
        <v>4.8099999999999996</v>
      </c>
      <c r="S119" s="505">
        <v>0</v>
      </c>
      <c r="T119" s="492">
        <v>0</v>
      </c>
      <c r="U119" s="492">
        <v>-14142</v>
      </c>
      <c r="V119" s="492">
        <v>0</v>
      </c>
      <c r="W119" s="492">
        <f t="shared" si="222"/>
        <v>-14142</v>
      </c>
      <c r="X119" s="492">
        <v>0</v>
      </c>
      <c r="Y119" s="492">
        <v>0</v>
      </c>
      <c r="Z119" s="492">
        <f t="shared" si="223"/>
        <v>0</v>
      </c>
      <c r="AA119" s="492">
        <f t="shared" si="224"/>
        <v>-14142</v>
      </c>
      <c r="AB119" s="179">
        <f t="shared" si="225"/>
        <v>-4780</v>
      </c>
      <c r="AC119" s="179">
        <f t="shared" si="226"/>
        <v>-283</v>
      </c>
      <c r="AD119" s="492">
        <v>0</v>
      </c>
      <c r="AE119" s="492">
        <v>0</v>
      </c>
      <c r="AF119" s="492">
        <f t="shared" si="227"/>
        <v>0</v>
      </c>
      <c r="AG119" s="492">
        <f t="shared" si="228"/>
        <v>-19205</v>
      </c>
      <c r="AH119" s="507">
        <v>0</v>
      </c>
      <c r="AI119" s="507">
        <v>0</v>
      </c>
      <c r="AJ119" s="507">
        <v>0</v>
      </c>
      <c r="AK119" s="507">
        <v>0</v>
      </c>
      <c r="AL119" s="507">
        <v>-0.04</v>
      </c>
      <c r="AM119" s="507">
        <v>0</v>
      </c>
      <c r="AN119" s="507">
        <v>0</v>
      </c>
      <c r="AO119" s="507">
        <f t="shared" si="229"/>
        <v>0</v>
      </c>
      <c r="AP119" s="507">
        <f t="shared" si="230"/>
        <v>-0.04</v>
      </c>
      <c r="AQ119" s="508">
        <f t="shared" si="231"/>
        <v>-0.04</v>
      </c>
      <c r="AR119" s="505">
        <f t="shared" si="232"/>
        <v>1917807</v>
      </c>
      <c r="AS119" s="492">
        <f t="shared" si="233"/>
        <v>1366697</v>
      </c>
      <c r="AT119" s="486">
        <f t="shared" si="234"/>
        <v>35000</v>
      </c>
      <c r="AU119" s="486">
        <f t="shared" si="235"/>
        <v>0</v>
      </c>
      <c r="AV119" s="492">
        <f t="shared" si="236"/>
        <v>473774</v>
      </c>
      <c r="AW119" s="492">
        <f t="shared" si="236"/>
        <v>27334</v>
      </c>
      <c r="AX119" s="492">
        <f t="shared" si="237"/>
        <v>15002</v>
      </c>
      <c r="AY119" s="507">
        <f t="shared" si="238"/>
        <v>4.7699999999999996</v>
      </c>
      <c r="AZ119" s="507">
        <f t="shared" si="239"/>
        <v>0</v>
      </c>
      <c r="BA119" s="508">
        <f t="shared" si="239"/>
        <v>4.7699999999999996</v>
      </c>
    </row>
    <row r="120" spans="1:53" s="212" customFormat="1" ht="14.1" customHeight="1" x14ac:dyDescent="0.2">
      <c r="A120" s="627">
        <v>19</v>
      </c>
      <c r="B120" s="217">
        <v>2497</v>
      </c>
      <c r="C120" s="628">
        <v>600080064</v>
      </c>
      <c r="D120" s="210">
        <v>72744189</v>
      </c>
      <c r="E120" s="217" t="s">
        <v>314</v>
      </c>
      <c r="F120" s="211">
        <v>3143</v>
      </c>
      <c r="G120" s="210" t="s">
        <v>149</v>
      </c>
      <c r="H120" s="218" t="s">
        <v>86</v>
      </c>
      <c r="I120" s="501">
        <v>996015</v>
      </c>
      <c r="J120" s="417">
        <v>698958</v>
      </c>
      <c r="K120" s="417">
        <v>35000</v>
      </c>
      <c r="L120" s="417">
        <v>0</v>
      </c>
      <c r="M120" s="502">
        <v>248078</v>
      </c>
      <c r="N120" s="502">
        <v>13979</v>
      </c>
      <c r="O120" s="630">
        <v>0</v>
      </c>
      <c r="P120" s="418">
        <v>1.7615999999999998</v>
      </c>
      <c r="Q120" s="422">
        <v>1.7615999999999998</v>
      </c>
      <c r="R120" s="693">
        <v>0</v>
      </c>
      <c r="S120" s="505">
        <v>0</v>
      </c>
      <c r="T120" s="492">
        <v>0</v>
      </c>
      <c r="U120" s="492">
        <v>0</v>
      </c>
      <c r="V120" s="492">
        <v>0</v>
      </c>
      <c r="W120" s="492">
        <f t="shared" si="222"/>
        <v>0</v>
      </c>
      <c r="X120" s="492">
        <v>0</v>
      </c>
      <c r="Y120" s="492">
        <v>0</v>
      </c>
      <c r="Z120" s="492">
        <f t="shared" si="223"/>
        <v>0</v>
      </c>
      <c r="AA120" s="492">
        <f t="shared" si="224"/>
        <v>0</v>
      </c>
      <c r="AB120" s="179">
        <f t="shared" si="225"/>
        <v>0</v>
      </c>
      <c r="AC120" s="179">
        <f t="shared" si="226"/>
        <v>0</v>
      </c>
      <c r="AD120" s="492">
        <v>0</v>
      </c>
      <c r="AE120" s="492">
        <v>0</v>
      </c>
      <c r="AF120" s="492">
        <f t="shared" si="227"/>
        <v>0</v>
      </c>
      <c r="AG120" s="492">
        <f t="shared" si="228"/>
        <v>0</v>
      </c>
      <c r="AH120" s="507">
        <v>0</v>
      </c>
      <c r="AI120" s="507">
        <v>0</v>
      </c>
      <c r="AJ120" s="507">
        <v>0</v>
      </c>
      <c r="AK120" s="507">
        <v>0</v>
      </c>
      <c r="AL120" s="507">
        <v>0</v>
      </c>
      <c r="AM120" s="507">
        <v>0</v>
      </c>
      <c r="AN120" s="507">
        <v>0</v>
      </c>
      <c r="AO120" s="507">
        <f t="shared" si="229"/>
        <v>0</v>
      </c>
      <c r="AP120" s="507">
        <f t="shared" si="230"/>
        <v>0</v>
      </c>
      <c r="AQ120" s="508">
        <f t="shared" si="231"/>
        <v>0</v>
      </c>
      <c r="AR120" s="505">
        <f t="shared" si="232"/>
        <v>996015</v>
      </c>
      <c r="AS120" s="492">
        <f t="shared" si="233"/>
        <v>698958</v>
      </c>
      <c r="AT120" s="486">
        <f t="shared" si="234"/>
        <v>35000</v>
      </c>
      <c r="AU120" s="486">
        <f t="shared" si="235"/>
        <v>0</v>
      </c>
      <c r="AV120" s="492">
        <f t="shared" si="236"/>
        <v>248078</v>
      </c>
      <c r="AW120" s="492">
        <f t="shared" si="236"/>
        <v>13979</v>
      </c>
      <c r="AX120" s="492">
        <f t="shared" si="237"/>
        <v>0</v>
      </c>
      <c r="AY120" s="507">
        <f t="shared" si="238"/>
        <v>1.7615999999999998</v>
      </c>
      <c r="AZ120" s="507">
        <f t="shared" si="239"/>
        <v>1.7615999999999998</v>
      </c>
      <c r="BA120" s="508">
        <f t="shared" si="239"/>
        <v>0</v>
      </c>
    </row>
    <row r="121" spans="1:53" s="212" customFormat="1" ht="14.1" customHeight="1" x14ac:dyDescent="0.2">
      <c r="A121" s="627">
        <v>19</v>
      </c>
      <c r="B121" s="217">
        <v>2497</v>
      </c>
      <c r="C121" s="628">
        <v>600080064</v>
      </c>
      <c r="D121" s="210">
        <v>72744189</v>
      </c>
      <c r="E121" s="217" t="s">
        <v>314</v>
      </c>
      <c r="F121" s="211">
        <v>3143</v>
      </c>
      <c r="G121" s="210" t="s">
        <v>150</v>
      </c>
      <c r="H121" s="218" t="s">
        <v>82</v>
      </c>
      <c r="I121" s="501">
        <v>37920</v>
      </c>
      <c r="J121" s="630">
        <v>26730</v>
      </c>
      <c r="K121" s="630">
        <v>0</v>
      </c>
      <c r="L121" s="630">
        <v>0</v>
      </c>
      <c r="M121" s="502">
        <v>9035</v>
      </c>
      <c r="N121" s="502">
        <v>535</v>
      </c>
      <c r="O121" s="630">
        <v>1620</v>
      </c>
      <c r="P121" s="418">
        <v>0.11</v>
      </c>
      <c r="Q121" s="503">
        <v>0</v>
      </c>
      <c r="R121" s="693">
        <v>0.11</v>
      </c>
      <c r="S121" s="505">
        <v>0</v>
      </c>
      <c r="T121" s="492">
        <v>0</v>
      </c>
      <c r="U121" s="492">
        <v>0</v>
      </c>
      <c r="V121" s="492">
        <v>0</v>
      </c>
      <c r="W121" s="492">
        <f t="shared" si="222"/>
        <v>0</v>
      </c>
      <c r="X121" s="492">
        <v>0</v>
      </c>
      <c r="Y121" s="492">
        <v>0</v>
      </c>
      <c r="Z121" s="492">
        <f t="shared" si="223"/>
        <v>0</v>
      </c>
      <c r="AA121" s="492">
        <f t="shared" si="224"/>
        <v>0</v>
      </c>
      <c r="AB121" s="179">
        <f t="shared" si="225"/>
        <v>0</v>
      </c>
      <c r="AC121" s="179">
        <f t="shared" si="226"/>
        <v>0</v>
      </c>
      <c r="AD121" s="492">
        <v>0</v>
      </c>
      <c r="AE121" s="492">
        <v>0</v>
      </c>
      <c r="AF121" s="492">
        <f t="shared" si="227"/>
        <v>0</v>
      </c>
      <c r="AG121" s="492">
        <f t="shared" si="228"/>
        <v>0</v>
      </c>
      <c r="AH121" s="507">
        <v>0</v>
      </c>
      <c r="AI121" s="507">
        <v>0</v>
      </c>
      <c r="AJ121" s="507">
        <v>0</v>
      </c>
      <c r="AK121" s="507">
        <v>0</v>
      </c>
      <c r="AL121" s="507">
        <v>0</v>
      </c>
      <c r="AM121" s="507">
        <v>0</v>
      </c>
      <c r="AN121" s="507">
        <v>0</v>
      </c>
      <c r="AO121" s="507">
        <f t="shared" si="229"/>
        <v>0</v>
      </c>
      <c r="AP121" s="507">
        <f t="shared" si="230"/>
        <v>0</v>
      </c>
      <c r="AQ121" s="508">
        <f t="shared" si="231"/>
        <v>0</v>
      </c>
      <c r="AR121" s="505">
        <f t="shared" si="232"/>
        <v>37920</v>
      </c>
      <c r="AS121" s="492">
        <f t="shared" si="233"/>
        <v>26730</v>
      </c>
      <c r="AT121" s="486">
        <f t="shared" si="234"/>
        <v>0</v>
      </c>
      <c r="AU121" s="486">
        <f t="shared" si="235"/>
        <v>0</v>
      </c>
      <c r="AV121" s="492">
        <f t="shared" si="236"/>
        <v>9035</v>
      </c>
      <c r="AW121" s="492">
        <f t="shared" si="236"/>
        <v>535</v>
      </c>
      <c r="AX121" s="492">
        <f t="shared" si="237"/>
        <v>1620</v>
      </c>
      <c r="AY121" s="507">
        <f t="shared" si="238"/>
        <v>0.11</v>
      </c>
      <c r="AZ121" s="507">
        <f t="shared" si="239"/>
        <v>0</v>
      </c>
      <c r="BA121" s="508">
        <f t="shared" si="239"/>
        <v>0.11</v>
      </c>
    </row>
    <row r="122" spans="1:53" s="212" customFormat="1" ht="14.1" customHeight="1" x14ac:dyDescent="0.2">
      <c r="A122" s="627">
        <v>19</v>
      </c>
      <c r="B122" s="217">
        <v>2497</v>
      </c>
      <c r="C122" s="628">
        <v>600080064</v>
      </c>
      <c r="D122" s="210">
        <v>72744189</v>
      </c>
      <c r="E122" s="217" t="s">
        <v>314</v>
      </c>
      <c r="F122" s="211">
        <v>3143</v>
      </c>
      <c r="G122" s="210" t="s">
        <v>168</v>
      </c>
      <c r="H122" s="218" t="s">
        <v>82</v>
      </c>
      <c r="I122" s="501">
        <v>335379</v>
      </c>
      <c r="J122" s="630">
        <v>236450</v>
      </c>
      <c r="K122" s="630">
        <v>10000</v>
      </c>
      <c r="L122" s="630">
        <v>0</v>
      </c>
      <c r="M122" s="502">
        <v>83300</v>
      </c>
      <c r="N122" s="502">
        <v>4729</v>
      </c>
      <c r="O122" s="630">
        <v>900</v>
      </c>
      <c r="P122" s="418">
        <v>0.56000000000000005</v>
      </c>
      <c r="Q122" s="503">
        <v>0.5</v>
      </c>
      <c r="R122" s="693">
        <v>0.06</v>
      </c>
      <c r="S122" s="505">
        <v>0</v>
      </c>
      <c r="T122" s="492">
        <v>0</v>
      </c>
      <c r="U122" s="492">
        <v>0</v>
      </c>
      <c r="V122" s="492">
        <v>0</v>
      </c>
      <c r="W122" s="492">
        <f t="shared" si="222"/>
        <v>0</v>
      </c>
      <c r="X122" s="492">
        <v>0</v>
      </c>
      <c r="Y122" s="492">
        <v>0</v>
      </c>
      <c r="Z122" s="492">
        <f t="shared" si="223"/>
        <v>0</v>
      </c>
      <c r="AA122" s="492">
        <f t="shared" si="224"/>
        <v>0</v>
      </c>
      <c r="AB122" s="179">
        <f t="shared" si="225"/>
        <v>0</v>
      </c>
      <c r="AC122" s="179">
        <f t="shared" si="226"/>
        <v>0</v>
      </c>
      <c r="AD122" s="492">
        <v>0</v>
      </c>
      <c r="AE122" s="492">
        <v>0</v>
      </c>
      <c r="AF122" s="492">
        <f t="shared" si="227"/>
        <v>0</v>
      </c>
      <c r="AG122" s="492">
        <f t="shared" si="228"/>
        <v>0</v>
      </c>
      <c r="AH122" s="507">
        <v>0</v>
      </c>
      <c r="AI122" s="507">
        <v>0</v>
      </c>
      <c r="AJ122" s="507">
        <v>0</v>
      </c>
      <c r="AK122" s="507">
        <v>0</v>
      </c>
      <c r="AL122" s="507">
        <v>0</v>
      </c>
      <c r="AM122" s="507">
        <v>0</v>
      </c>
      <c r="AN122" s="507">
        <v>0</v>
      </c>
      <c r="AO122" s="507">
        <f t="shared" si="229"/>
        <v>0</v>
      </c>
      <c r="AP122" s="507">
        <f t="shared" si="230"/>
        <v>0</v>
      </c>
      <c r="AQ122" s="508">
        <f t="shared" si="231"/>
        <v>0</v>
      </c>
      <c r="AR122" s="505">
        <f t="shared" si="232"/>
        <v>335379</v>
      </c>
      <c r="AS122" s="492">
        <f t="shared" si="233"/>
        <v>236450</v>
      </c>
      <c r="AT122" s="486">
        <f t="shared" si="234"/>
        <v>10000</v>
      </c>
      <c r="AU122" s="486">
        <f t="shared" si="235"/>
        <v>0</v>
      </c>
      <c r="AV122" s="492">
        <f t="shared" si="236"/>
        <v>83300</v>
      </c>
      <c r="AW122" s="492">
        <f t="shared" si="236"/>
        <v>4729</v>
      </c>
      <c r="AX122" s="492">
        <f t="shared" si="237"/>
        <v>900</v>
      </c>
      <c r="AY122" s="507">
        <f t="shared" si="238"/>
        <v>0.56000000000000005</v>
      </c>
      <c r="AZ122" s="507">
        <f t="shared" si="239"/>
        <v>0.5</v>
      </c>
      <c r="BA122" s="508">
        <f t="shared" si="239"/>
        <v>0.06</v>
      </c>
    </row>
    <row r="123" spans="1:53" s="212" customFormat="1" ht="14.1" customHeight="1" x14ac:dyDescent="0.2">
      <c r="A123" s="237">
        <v>19</v>
      </c>
      <c r="B123" s="213">
        <v>2497</v>
      </c>
      <c r="C123" s="620">
        <v>600080064</v>
      </c>
      <c r="D123" s="213">
        <v>72744189</v>
      </c>
      <c r="E123" s="213" t="s">
        <v>315</v>
      </c>
      <c r="F123" s="214"/>
      <c r="G123" s="215"/>
      <c r="H123" s="216"/>
      <c r="I123" s="621">
        <v>34649036</v>
      </c>
      <c r="J123" s="622">
        <v>24842192</v>
      </c>
      <c r="K123" s="622">
        <v>232562</v>
      </c>
      <c r="L123" s="622">
        <v>74562</v>
      </c>
      <c r="M123" s="622">
        <v>8450066</v>
      </c>
      <c r="N123" s="622">
        <v>496844</v>
      </c>
      <c r="O123" s="622">
        <v>627372</v>
      </c>
      <c r="P123" s="623">
        <v>57.444300000000013</v>
      </c>
      <c r="Q123" s="623">
        <v>42.761000000000003</v>
      </c>
      <c r="R123" s="626">
        <v>14.683299999999997</v>
      </c>
      <c r="S123" s="622">
        <f t="shared" ref="S123:BA123" si="240">SUM(S115:S122)</f>
        <v>0</v>
      </c>
      <c r="T123" s="624">
        <f t="shared" si="240"/>
        <v>0</v>
      </c>
      <c r="U123" s="624">
        <f t="shared" si="240"/>
        <v>-14142</v>
      </c>
      <c r="V123" s="624">
        <f t="shared" si="240"/>
        <v>0</v>
      </c>
      <c r="W123" s="624">
        <f t="shared" si="240"/>
        <v>-14142</v>
      </c>
      <c r="X123" s="624">
        <f t="shared" si="240"/>
        <v>0</v>
      </c>
      <c r="Y123" s="624">
        <f t="shared" si="240"/>
        <v>0</v>
      </c>
      <c r="Z123" s="624">
        <f t="shared" si="240"/>
        <v>0</v>
      </c>
      <c r="AA123" s="624">
        <f t="shared" si="240"/>
        <v>-14142</v>
      </c>
      <c r="AB123" s="624">
        <f t="shared" si="240"/>
        <v>-4780</v>
      </c>
      <c r="AC123" s="624">
        <f t="shared" si="240"/>
        <v>-283</v>
      </c>
      <c r="AD123" s="624">
        <f t="shared" si="240"/>
        <v>0</v>
      </c>
      <c r="AE123" s="624">
        <f t="shared" si="240"/>
        <v>0</v>
      </c>
      <c r="AF123" s="624">
        <f t="shared" si="240"/>
        <v>0</v>
      </c>
      <c r="AG123" s="624">
        <f t="shared" si="240"/>
        <v>-19205</v>
      </c>
      <c r="AH123" s="625">
        <f t="shared" si="240"/>
        <v>0</v>
      </c>
      <c r="AI123" s="625">
        <f t="shared" si="240"/>
        <v>0</v>
      </c>
      <c r="AJ123" s="625">
        <f t="shared" si="240"/>
        <v>0</v>
      </c>
      <c r="AK123" s="625">
        <f t="shared" ref="AK123:AL123" si="241">SUM(AK115:AK122)</f>
        <v>0</v>
      </c>
      <c r="AL123" s="625">
        <f t="shared" si="241"/>
        <v>-0.04</v>
      </c>
      <c r="AM123" s="625">
        <f t="shared" si="240"/>
        <v>0</v>
      </c>
      <c r="AN123" s="625">
        <f t="shared" si="240"/>
        <v>0</v>
      </c>
      <c r="AO123" s="625">
        <f t="shared" si="240"/>
        <v>0</v>
      </c>
      <c r="AP123" s="625">
        <f t="shared" si="240"/>
        <v>-0.04</v>
      </c>
      <c r="AQ123" s="626">
        <f t="shared" si="240"/>
        <v>-0.04</v>
      </c>
      <c r="AR123" s="622">
        <f t="shared" si="240"/>
        <v>34629831</v>
      </c>
      <c r="AS123" s="624">
        <f t="shared" si="240"/>
        <v>24828050</v>
      </c>
      <c r="AT123" s="624">
        <f t="shared" si="240"/>
        <v>232562</v>
      </c>
      <c r="AU123" s="624">
        <f t="shared" si="240"/>
        <v>74562</v>
      </c>
      <c r="AV123" s="624">
        <f t="shared" si="240"/>
        <v>8445286</v>
      </c>
      <c r="AW123" s="624">
        <f t="shared" si="240"/>
        <v>496561</v>
      </c>
      <c r="AX123" s="624">
        <f t="shared" si="240"/>
        <v>627372</v>
      </c>
      <c r="AY123" s="625">
        <f t="shared" si="240"/>
        <v>57.404300000000006</v>
      </c>
      <c r="AZ123" s="625">
        <f t="shared" si="240"/>
        <v>42.761000000000003</v>
      </c>
      <c r="BA123" s="626">
        <f t="shared" si="240"/>
        <v>14.643299999999998</v>
      </c>
    </row>
    <row r="124" spans="1:53" s="212" customFormat="1" ht="14.1" customHeight="1" x14ac:dyDescent="0.2">
      <c r="A124" s="627">
        <v>20</v>
      </c>
      <c r="B124" s="217">
        <v>2446</v>
      </c>
      <c r="C124" s="628">
        <v>600080129</v>
      </c>
      <c r="D124" s="210">
        <v>72743522</v>
      </c>
      <c r="E124" s="210" t="s">
        <v>316</v>
      </c>
      <c r="F124" s="211">
        <v>3111</v>
      </c>
      <c r="G124" s="210" t="s">
        <v>85</v>
      </c>
      <c r="H124" s="629" t="s">
        <v>86</v>
      </c>
      <c r="I124" s="501">
        <v>2110975</v>
      </c>
      <c r="J124" s="417">
        <v>1524002</v>
      </c>
      <c r="K124" s="417">
        <v>10000</v>
      </c>
      <c r="L124" s="417">
        <v>0</v>
      </c>
      <c r="M124" s="502">
        <v>518493</v>
      </c>
      <c r="N124" s="502">
        <v>30480</v>
      </c>
      <c r="O124" s="630">
        <v>28000</v>
      </c>
      <c r="P124" s="418">
        <v>3.9218000000000002</v>
      </c>
      <c r="Q124" s="422">
        <v>3</v>
      </c>
      <c r="R124" s="692">
        <v>0.92179999999999995</v>
      </c>
      <c r="S124" s="505">
        <v>0</v>
      </c>
      <c r="T124" s="492">
        <v>0</v>
      </c>
      <c r="U124" s="492">
        <v>0</v>
      </c>
      <c r="V124" s="492">
        <v>0</v>
      </c>
      <c r="W124" s="492">
        <f>SUM(S124:V124)</f>
        <v>0</v>
      </c>
      <c r="X124" s="492">
        <v>0</v>
      </c>
      <c r="Y124" s="492">
        <v>0</v>
      </c>
      <c r="Z124" s="492">
        <f>SUM(X124:Y124)</f>
        <v>0</v>
      </c>
      <c r="AA124" s="492">
        <f>W124+Z124</f>
        <v>0</v>
      </c>
      <c r="AB124" s="179">
        <f>ROUND((W124+X124)*33.8%,0)</f>
        <v>0</v>
      </c>
      <c r="AC124" s="179">
        <f>ROUND(W124*2%,0)</f>
        <v>0</v>
      </c>
      <c r="AD124" s="492">
        <v>0</v>
      </c>
      <c r="AE124" s="492">
        <v>0</v>
      </c>
      <c r="AF124" s="492">
        <f>SUM(AD124:AE124)</f>
        <v>0</v>
      </c>
      <c r="AG124" s="492">
        <f>AA124+AB124+AC124+AF124</f>
        <v>0</v>
      </c>
      <c r="AH124" s="507">
        <v>0</v>
      </c>
      <c r="AI124" s="507">
        <v>0</v>
      </c>
      <c r="AJ124" s="507">
        <v>0</v>
      </c>
      <c r="AK124" s="507">
        <v>0</v>
      </c>
      <c r="AL124" s="507">
        <v>0</v>
      </c>
      <c r="AM124" s="507">
        <v>0</v>
      </c>
      <c r="AN124" s="507">
        <v>0</v>
      </c>
      <c r="AO124" s="507">
        <f>AH124+AJ124+AK124+AM124</f>
        <v>0</v>
      </c>
      <c r="AP124" s="507">
        <f>AI124+AL124+AN124</f>
        <v>0</v>
      </c>
      <c r="AQ124" s="508">
        <f>SUM(AO124:AP124)</f>
        <v>0</v>
      </c>
      <c r="AR124" s="505">
        <f>I124+AG124</f>
        <v>2110975</v>
      </c>
      <c r="AS124" s="492">
        <f>J124+W124</f>
        <v>1524002</v>
      </c>
      <c r="AT124" s="486">
        <f>K124+Z124</f>
        <v>10000</v>
      </c>
      <c r="AU124" s="486">
        <f>L124</f>
        <v>0</v>
      </c>
      <c r="AV124" s="492">
        <f t="shared" ref="AV124:AW128" si="242">M124+AB124</f>
        <v>518493</v>
      </c>
      <c r="AW124" s="492">
        <f t="shared" si="242"/>
        <v>30480</v>
      </c>
      <c r="AX124" s="492">
        <f>O124+AF124</f>
        <v>28000</v>
      </c>
      <c r="AY124" s="507">
        <f>P124+AQ124</f>
        <v>3.9218000000000002</v>
      </c>
      <c r="AZ124" s="507">
        <f t="shared" ref="AZ124:BA128" si="243">Q124+AO124</f>
        <v>3</v>
      </c>
      <c r="BA124" s="508">
        <f t="shared" si="243"/>
        <v>0.92179999999999995</v>
      </c>
    </row>
    <row r="125" spans="1:53" s="212" customFormat="1" ht="14.1" customHeight="1" x14ac:dyDescent="0.2">
      <c r="A125" s="627">
        <v>20</v>
      </c>
      <c r="B125" s="219">
        <v>2446</v>
      </c>
      <c r="C125" s="628">
        <v>600080129</v>
      </c>
      <c r="D125" s="210">
        <v>72743522</v>
      </c>
      <c r="E125" s="219" t="s">
        <v>316</v>
      </c>
      <c r="F125" s="220">
        <v>3117</v>
      </c>
      <c r="G125" s="219" t="s">
        <v>284</v>
      </c>
      <c r="H125" s="629" t="s">
        <v>86</v>
      </c>
      <c r="I125" s="501">
        <v>5812772</v>
      </c>
      <c r="J125" s="330">
        <v>4094640</v>
      </c>
      <c r="K125" s="330">
        <v>43815</v>
      </c>
      <c r="L125" s="330">
        <v>21815</v>
      </c>
      <c r="M125" s="502">
        <v>1391424</v>
      </c>
      <c r="N125" s="502">
        <v>81893</v>
      </c>
      <c r="O125" s="330">
        <v>201000</v>
      </c>
      <c r="P125" s="418">
        <v>8.7024000000000008</v>
      </c>
      <c r="Q125" s="331">
        <v>5.7270000000000003</v>
      </c>
      <c r="R125" s="332">
        <v>2.9754</v>
      </c>
      <c r="S125" s="505">
        <v>0</v>
      </c>
      <c r="T125" s="492">
        <v>0</v>
      </c>
      <c r="U125" s="492">
        <v>0</v>
      </c>
      <c r="V125" s="492">
        <v>0</v>
      </c>
      <c r="W125" s="492">
        <f>SUM(S125:V125)</f>
        <v>0</v>
      </c>
      <c r="X125" s="492">
        <v>0</v>
      </c>
      <c r="Y125" s="492">
        <v>0</v>
      </c>
      <c r="Z125" s="492">
        <f>SUM(X125:Y125)</f>
        <v>0</v>
      </c>
      <c r="AA125" s="492">
        <f>W125+Z125</f>
        <v>0</v>
      </c>
      <c r="AB125" s="179">
        <f>ROUND((W125+X125)*33.8%,0)</f>
        <v>0</v>
      </c>
      <c r="AC125" s="179">
        <f>ROUND(W125*2%,0)</f>
        <v>0</v>
      </c>
      <c r="AD125" s="492">
        <v>0</v>
      </c>
      <c r="AE125" s="492">
        <v>0</v>
      </c>
      <c r="AF125" s="492">
        <f>SUM(AD125:AE125)</f>
        <v>0</v>
      </c>
      <c r="AG125" s="492">
        <f>AA125+AB125+AC125+AF125</f>
        <v>0</v>
      </c>
      <c r="AH125" s="507">
        <v>0</v>
      </c>
      <c r="AI125" s="507">
        <v>0</v>
      </c>
      <c r="AJ125" s="507">
        <v>0</v>
      </c>
      <c r="AK125" s="507">
        <v>0</v>
      </c>
      <c r="AL125" s="507">
        <v>0</v>
      </c>
      <c r="AM125" s="507">
        <v>0</v>
      </c>
      <c r="AN125" s="507">
        <v>0</v>
      </c>
      <c r="AO125" s="507">
        <f>AH125+AJ125+AK125+AM125</f>
        <v>0</v>
      </c>
      <c r="AP125" s="507">
        <f>AI125+AL125+AN125</f>
        <v>0</v>
      </c>
      <c r="AQ125" s="508">
        <f>SUM(AO125:AP125)</f>
        <v>0</v>
      </c>
      <c r="AR125" s="505">
        <f>I125+AG125</f>
        <v>5812772</v>
      </c>
      <c r="AS125" s="492">
        <f>J125+W125</f>
        <v>4094640</v>
      </c>
      <c r="AT125" s="486">
        <f>K125+Z125</f>
        <v>43815</v>
      </c>
      <c r="AU125" s="486">
        <f>L125</f>
        <v>21815</v>
      </c>
      <c r="AV125" s="492">
        <f t="shared" si="242"/>
        <v>1391424</v>
      </c>
      <c r="AW125" s="492">
        <f t="shared" si="242"/>
        <v>81893</v>
      </c>
      <c r="AX125" s="492">
        <f>O125+AF125</f>
        <v>201000</v>
      </c>
      <c r="AY125" s="507">
        <f>P125+AQ125</f>
        <v>8.7024000000000008</v>
      </c>
      <c r="AZ125" s="507">
        <f t="shared" si="243"/>
        <v>5.7270000000000003</v>
      </c>
      <c r="BA125" s="508">
        <f t="shared" si="243"/>
        <v>2.9754</v>
      </c>
    </row>
    <row r="126" spans="1:53" s="212" customFormat="1" ht="14.1" customHeight="1" x14ac:dyDescent="0.2">
      <c r="A126" s="627">
        <v>20</v>
      </c>
      <c r="B126" s="217">
        <v>2446</v>
      </c>
      <c r="C126" s="628">
        <v>600080129</v>
      </c>
      <c r="D126" s="210">
        <v>72743522</v>
      </c>
      <c r="E126" s="217" t="s">
        <v>316</v>
      </c>
      <c r="F126" s="211">
        <v>3117</v>
      </c>
      <c r="G126" s="210" t="s">
        <v>91</v>
      </c>
      <c r="H126" s="629" t="s">
        <v>82</v>
      </c>
      <c r="I126" s="501">
        <v>1190372</v>
      </c>
      <c r="J126" s="630">
        <v>873617</v>
      </c>
      <c r="K126" s="630">
        <v>0</v>
      </c>
      <c r="L126" s="630">
        <v>0</v>
      </c>
      <c r="M126" s="502">
        <v>295283</v>
      </c>
      <c r="N126" s="502">
        <v>17472</v>
      </c>
      <c r="O126" s="630">
        <v>4000</v>
      </c>
      <c r="P126" s="418">
        <v>2.5499999999999998</v>
      </c>
      <c r="Q126" s="503">
        <v>2.5499999999999998</v>
      </c>
      <c r="R126" s="693">
        <v>0</v>
      </c>
      <c r="S126" s="505">
        <v>0</v>
      </c>
      <c r="T126" s="492">
        <v>0</v>
      </c>
      <c r="U126" s="492">
        <v>0</v>
      </c>
      <c r="V126" s="492">
        <v>0</v>
      </c>
      <c r="W126" s="492">
        <f>SUM(S126:V126)</f>
        <v>0</v>
      </c>
      <c r="X126" s="492">
        <v>0</v>
      </c>
      <c r="Y126" s="492">
        <v>0</v>
      </c>
      <c r="Z126" s="492">
        <f>SUM(X126:Y126)</f>
        <v>0</v>
      </c>
      <c r="AA126" s="492">
        <f>W126+Z126</f>
        <v>0</v>
      </c>
      <c r="AB126" s="179">
        <f>ROUND((W126+X126)*33.8%,0)</f>
        <v>0</v>
      </c>
      <c r="AC126" s="179">
        <f>ROUND(W126*2%,0)</f>
        <v>0</v>
      </c>
      <c r="AD126" s="492">
        <v>0</v>
      </c>
      <c r="AE126" s="492">
        <v>0</v>
      </c>
      <c r="AF126" s="492">
        <f>SUM(AD126:AE126)</f>
        <v>0</v>
      </c>
      <c r="AG126" s="492">
        <f>AA126+AB126+AC126+AF126</f>
        <v>0</v>
      </c>
      <c r="AH126" s="507">
        <v>0</v>
      </c>
      <c r="AI126" s="507">
        <v>0</v>
      </c>
      <c r="AJ126" s="507">
        <v>0</v>
      </c>
      <c r="AK126" s="507">
        <v>0</v>
      </c>
      <c r="AL126" s="507">
        <v>0</v>
      </c>
      <c r="AM126" s="507">
        <v>0</v>
      </c>
      <c r="AN126" s="507">
        <v>0</v>
      </c>
      <c r="AO126" s="507">
        <f>AH126+AJ126+AK126+AM126</f>
        <v>0</v>
      </c>
      <c r="AP126" s="507">
        <f>AI126+AL126+AN126</f>
        <v>0</v>
      </c>
      <c r="AQ126" s="508">
        <f>SUM(AO126:AP126)</f>
        <v>0</v>
      </c>
      <c r="AR126" s="505">
        <f>I126+AG126</f>
        <v>1190372</v>
      </c>
      <c r="AS126" s="492">
        <f>J126+W126</f>
        <v>873617</v>
      </c>
      <c r="AT126" s="486">
        <f>K126+Z126</f>
        <v>0</v>
      </c>
      <c r="AU126" s="486">
        <f>L126</f>
        <v>0</v>
      </c>
      <c r="AV126" s="492">
        <f t="shared" si="242"/>
        <v>295283</v>
      </c>
      <c r="AW126" s="492">
        <f t="shared" si="242"/>
        <v>17472</v>
      </c>
      <c r="AX126" s="492">
        <f>O126+AF126</f>
        <v>4000</v>
      </c>
      <c r="AY126" s="507">
        <f>P126+AQ126</f>
        <v>2.5499999999999998</v>
      </c>
      <c r="AZ126" s="507">
        <f t="shared" si="243"/>
        <v>2.5499999999999998</v>
      </c>
      <c r="BA126" s="508">
        <f t="shared" si="243"/>
        <v>0</v>
      </c>
    </row>
    <row r="127" spans="1:53" s="212" customFormat="1" ht="14.1" customHeight="1" x14ac:dyDescent="0.2">
      <c r="A127" s="627">
        <v>20</v>
      </c>
      <c r="B127" s="217">
        <v>2446</v>
      </c>
      <c r="C127" s="628">
        <v>600080129</v>
      </c>
      <c r="D127" s="210">
        <v>72743522</v>
      </c>
      <c r="E127" s="217" t="s">
        <v>316</v>
      </c>
      <c r="F127" s="211">
        <v>3143</v>
      </c>
      <c r="G127" s="210" t="s">
        <v>149</v>
      </c>
      <c r="H127" s="218" t="s">
        <v>86</v>
      </c>
      <c r="I127" s="501">
        <v>853432</v>
      </c>
      <c r="J127" s="417">
        <v>628448</v>
      </c>
      <c r="K127" s="417">
        <v>0</v>
      </c>
      <c r="L127" s="417">
        <v>0</v>
      </c>
      <c r="M127" s="502">
        <v>212415</v>
      </c>
      <c r="N127" s="502">
        <v>12569</v>
      </c>
      <c r="O127" s="630">
        <v>0</v>
      </c>
      <c r="P127" s="418">
        <v>1.448</v>
      </c>
      <c r="Q127" s="422">
        <v>1.448</v>
      </c>
      <c r="R127" s="693">
        <v>0</v>
      </c>
      <c r="S127" s="505">
        <v>0</v>
      </c>
      <c r="T127" s="492">
        <v>0</v>
      </c>
      <c r="U127" s="492">
        <v>0</v>
      </c>
      <c r="V127" s="492">
        <v>0</v>
      </c>
      <c r="W127" s="492">
        <f>SUM(S127:V127)</f>
        <v>0</v>
      </c>
      <c r="X127" s="492">
        <v>0</v>
      </c>
      <c r="Y127" s="492">
        <v>0</v>
      </c>
      <c r="Z127" s="492">
        <f>SUM(X127:Y127)</f>
        <v>0</v>
      </c>
      <c r="AA127" s="492">
        <f>W127+Z127</f>
        <v>0</v>
      </c>
      <c r="AB127" s="179">
        <f>ROUND((W127+X127)*33.8%,0)</f>
        <v>0</v>
      </c>
      <c r="AC127" s="179">
        <f>ROUND(W127*2%,0)</f>
        <v>0</v>
      </c>
      <c r="AD127" s="492">
        <v>0</v>
      </c>
      <c r="AE127" s="492">
        <v>0</v>
      </c>
      <c r="AF127" s="492">
        <f>SUM(AD127:AE127)</f>
        <v>0</v>
      </c>
      <c r="AG127" s="492">
        <f>AA127+AB127+AC127+AF127</f>
        <v>0</v>
      </c>
      <c r="AH127" s="507">
        <v>0</v>
      </c>
      <c r="AI127" s="507">
        <v>0</v>
      </c>
      <c r="AJ127" s="507">
        <v>0</v>
      </c>
      <c r="AK127" s="507">
        <v>0</v>
      </c>
      <c r="AL127" s="507">
        <v>0</v>
      </c>
      <c r="AM127" s="507">
        <v>0</v>
      </c>
      <c r="AN127" s="507">
        <v>0</v>
      </c>
      <c r="AO127" s="507">
        <f>AH127+AJ127+AK127+AM127</f>
        <v>0</v>
      </c>
      <c r="AP127" s="507">
        <f>AI127+AL127+AN127</f>
        <v>0</v>
      </c>
      <c r="AQ127" s="508">
        <f>SUM(AO127:AP127)</f>
        <v>0</v>
      </c>
      <c r="AR127" s="505">
        <f>I127+AG127</f>
        <v>853432</v>
      </c>
      <c r="AS127" s="492">
        <f>J127+W127</f>
        <v>628448</v>
      </c>
      <c r="AT127" s="486">
        <f>K127+Z127</f>
        <v>0</v>
      </c>
      <c r="AU127" s="486">
        <f>L127</f>
        <v>0</v>
      </c>
      <c r="AV127" s="492">
        <f t="shared" si="242"/>
        <v>212415</v>
      </c>
      <c r="AW127" s="492">
        <f t="shared" si="242"/>
        <v>12569</v>
      </c>
      <c r="AX127" s="492">
        <f>O127+AF127</f>
        <v>0</v>
      </c>
      <c r="AY127" s="507">
        <f>P127+AQ127</f>
        <v>1.448</v>
      </c>
      <c r="AZ127" s="507">
        <f t="shared" si="243"/>
        <v>1.448</v>
      </c>
      <c r="BA127" s="508">
        <f t="shared" si="243"/>
        <v>0</v>
      </c>
    </row>
    <row r="128" spans="1:53" s="212" customFormat="1" ht="14.1" customHeight="1" x14ac:dyDescent="0.2">
      <c r="A128" s="627">
        <v>20</v>
      </c>
      <c r="B128" s="217">
        <v>2446</v>
      </c>
      <c r="C128" s="628">
        <v>600080129</v>
      </c>
      <c r="D128" s="210">
        <v>72743522</v>
      </c>
      <c r="E128" s="217" t="s">
        <v>316</v>
      </c>
      <c r="F128" s="211">
        <v>3143</v>
      </c>
      <c r="G128" s="210" t="s">
        <v>150</v>
      </c>
      <c r="H128" s="218" t="s">
        <v>82</v>
      </c>
      <c r="I128" s="501">
        <v>22471</v>
      </c>
      <c r="J128" s="630">
        <v>15840</v>
      </c>
      <c r="K128" s="630">
        <v>0</v>
      </c>
      <c r="L128" s="630">
        <v>0</v>
      </c>
      <c r="M128" s="502">
        <v>5354</v>
      </c>
      <c r="N128" s="502">
        <v>317</v>
      </c>
      <c r="O128" s="630">
        <v>960</v>
      </c>
      <c r="P128" s="418">
        <v>7.0000000000000007E-2</v>
      </c>
      <c r="Q128" s="503">
        <v>0</v>
      </c>
      <c r="R128" s="693">
        <v>7.0000000000000007E-2</v>
      </c>
      <c r="S128" s="505">
        <v>0</v>
      </c>
      <c r="T128" s="492">
        <v>0</v>
      </c>
      <c r="U128" s="492">
        <v>0</v>
      </c>
      <c r="V128" s="492">
        <v>0</v>
      </c>
      <c r="W128" s="492">
        <f>SUM(S128:V128)</f>
        <v>0</v>
      </c>
      <c r="X128" s="492">
        <v>0</v>
      </c>
      <c r="Y128" s="492">
        <v>0</v>
      </c>
      <c r="Z128" s="492">
        <f>SUM(X128:Y128)</f>
        <v>0</v>
      </c>
      <c r="AA128" s="492">
        <f>W128+Z128</f>
        <v>0</v>
      </c>
      <c r="AB128" s="179">
        <f>ROUND((W128+X128)*33.8%,0)</f>
        <v>0</v>
      </c>
      <c r="AC128" s="179">
        <f>ROUND(W128*2%,0)</f>
        <v>0</v>
      </c>
      <c r="AD128" s="492">
        <v>0</v>
      </c>
      <c r="AE128" s="492">
        <v>0</v>
      </c>
      <c r="AF128" s="492">
        <f>SUM(AD128:AE128)</f>
        <v>0</v>
      </c>
      <c r="AG128" s="492">
        <f>AA128+AB128+AC128+AF128</f>
        <v>0</v>
      </c>
      <c r="AH128" s="507">
        <v>0</v>
      </c>
      <c r="AI128" s="507">
        <v>0</v>
      </c>
      <c r="AJ128" s="507">
        <v>0</v>
      </c>
      <c r="AK128" s="507">
        <v>0</v>
      </c>
      <c r="AL128" s="507">
        <v>0</v>
      </c>
      <c r="AM128" s="507">
        <v>0</v>
      </c>
      <c r="AN128" s="507">
        <v>0</v>
      </c>
      <c r="AO128" s="507">
        <f>AH128+AJ128+AK128+AM128</f>
        <v>0</v>
      </c>
      <c r="AP128" s="507">
        <f>AI128+AL128+AN128</f>
        <v>0</v>
      </c>
      <c r="AQ128" s="508">
        <f>SUM(AO128:AP128)</f>
        <v>0</v>
      </c>
      <c r="AR128" s="505">
        <f>I128+AG128</f>
        <v>22471</v>
      </c>
      <c r="AS128" s="492">
        <f>J128+W128</f>
        <v>15840</v>
      </c>
      <c r="AT128" s="486">
        <f>K128+Z128</f>
        <v>0</v>
      </c>
      <c r="AU128" s="486">
        <f>L128</f>
        <v>0</v>
      </c>
      <c r="AV128" s="492">
        <f t="shared" si="242"/>
        <v>5354</v>
      </c>
      <c r="AW128" s="492">
        <f t="shared" si="242"/>
        <v>317</v>
      </c>
      <c r="AX128" s="492">
        <f>O128+AF128</f>
        <v>960</v>
      </c>
      <c r="AY128" s="507">
        <f>P128+AQ128</f>
        <v>7.0000000000000007E-2</v>
      </c>
      <c r="AZ128" s="507">
        <f t="shared" si="243"/>
        <v>0</v>
      </c>
      <c r="BA128" s="508">
        <f t="shared" si="243"/>
        <v>7.0000000000000007E-2</v>
      </c>
    </row>
    <row r="129" spans="1:57" s="212" customFormat="1" ht="14.1" customHeight="1" thickBot="1" x14ac:dyDescent="0.25">
      <c r="A129" s="238">
        <v>20</v>
      </c>
      <c r="B129" s="226">
        <v>2446</v>
      </c>
      <c r="C129" s="631">
        <v>600080129</v>
      </c>
      <c r="D129" s="226">
        <v>72743522</v>
      </c>
      <c r="E129" s="226" t="s">
        <v>317</v>
      </c>
      <c r="F129" s="227"/>
      <c r="G129" s="228"/>
      <c r="H129" s="229"/>
      <c r="I129" s="632">
        <v>9990022</v>
      </c>
      <c r="J129" s="633">
        <v>7136547</v>
      </c>
      <c r="K129" s="633">
        <v>53815</v>
      </c>
      <c r="L129" s="633">
        <v>21815</v>
      </c>
      <c r="M129" s="633">
        <v>2422969</v>
      </c>
      <c r="N129" s="633">
        <v>142731</v>
      </c>
      <c r="O129" s="633">
        <v>233960</v>
      </c>
      <c r="P129" s="634">
        <v>16.692200000000003</v>
      </c>
      <c r="Q129" s="634">
        <v>12.725000000000001</v>
      </c>
      <c r="R129" s="637">
        <v>3.9671999999999996</v>
      </c>
      <c r="S129" s="691">
        <f t="shared" ref="S129:BA129" si="244">SUM(S124:S128)</f>
        <v>0</v>
      </c>
      <c r="T129" s="686">
        <f t="shared" si="244"/>
        <v>0</v>
      </c>
      <c r="U129" s="686">
        <f t="shared" si="244"/>
        <v>0</v>
      </c>
      <c r="V129" s="686">
        <f t="shared" si="244"/>
        <v>0</v>
      </c>
      <c r="W129" s="686">
        <f t="shared" si="244"/>
        <v>0</v>
      </c>
      <c r="X129" s="686">
        <f t="shared" si="244"/>
        <v>0</v>
      </c>
      <c r="Y129" s="686">
        <f t="shared" si="244"/>
        <v>0</v>
      </c>
      <c r="Z129" s="686">
        <f t="shared" si="244"/>
        <v>0</v>
      </c>
      <c r="AA129" s="686">
        <f t="shared" si="244"/>
        <v>0</v>
      </c>
      <c r="AB129" s="686">
        <f t="shared" si="244"/>
        <v>0</v>
      </c>
      <c r="AC129" s="686">
        <f t="shared" si="244"/>
        <v>0</v>
      </c>
      <c r="AD129" s="686">
        <f t="shared" si="244"/>
        <v>0</v>
      </c>
      <c r="AE129" s="686">
        <f t="shared" si="244"/>
        <v>0</v>
      </c>
      <c r="AF129" s="686">
        <f t="shared" si="244"/>
        <v>0</v>
      </c>
      <c r="AG129" s="686">
        <f t="shared" si="244"/>
        <v>0</v>
      </c>
      <c r="AH129" s="687">
        <f t="shared" si="244"/>
        <v>0</v>
      </c>
      <c r="AI129" s="687">
        <f t="shared" si="244"/>
        <v>0</v>
      </c>
      <c r="AJ129" s="687">
        <f t="shared" si="244"/>
        <v>0</v>
      </c>
      <c r="AK129" s="687">
        <f t="shared" ref="AK129:AL129" si="245">SUM(AK124:AK128)</f>
        <v>0</v>
      </c>
      <c r="AL129" s="687">
        <f t="shared" si="245"/>
        <v>0</v>
      </c>
      <c r="AM129" s="687">
        <f t="shared" si="244"/>
        <v>0</v>
      </c>
      <c r="AN129" s="687">
        <f t="shared" si="244"/>
        <v>0</v>
      </c>
      <c r="AO129" s="687">
        <f t="shared" si="244"/>
        <v>0</v>
      </c>
      <c r="AP129" s="687">
        <f t="shared" si="244"/>
        <v>0</v>
      </c>
      <c r="AQ129" s="688">
        <f t="shared" si="244"/>
        <v>0</v>
      </c>
      <c r="AR129" s="633">
        <f t="shared" si="244"/>
        <v>9990022</v>
      </c>
      <c r="AS129" s="635">
        <f t="shared" si="244"/>
        <v>7136547</v>
      </c>
      <c r="AT129" s="635">
        <f t="shared" si="244"/>
        <v>53815</v>
      </c>
      <c r="AU129" s="635">
        <f t="shared" si="244"/>
        <v>21815</v>
      </c>
      <c r="AV129" s="635">
        <f t="shared" si="244"/>
        <v>2422969</v>
      </c>
      <c r="AW129" s="635">
        <f t="shared" si="244"/>
        <v>142731</v>
      </c>
      <c r="AX129" s="635">
        <f t="shared" si="244"/>
        <v>233960</v>
      </c>
      <c r="AY129" s="636">
        <f t="shared" si="244"/>
        <v>16.692200000000003</v>
      </c>
      <c r="AZ129" s="636">
        <f t="shared" si="244"/>
        <v>12.725000000000001</v>
      </c>
      <c r="BA129" s="637">
        <f t="shared" si="244"/>
        <v>3.9671999999999996</v>
      </c>
    </row>
    <row r="130" spans="1:57" s="212" customFormat="1" ht="14.1" customHeight="1" thickBot="1" x14ac:dyDescent="0.25">
      <c r="A130" s="239"/>
      <c r="B130" s="230"/>
      <c r="C130" s="230"/>
      <c r="D130" s="230"/>
      <c r="E130" s="230" t="s">
        <v>318</v>
      </c>
      <c r="F130" s="230"/>
      <c r="G130" s="230"/>
      <c r="H130" s="231"/>
      <c r="I130" s="638">
        <f t="shared" ref="I130:BA130" si="246">I129+I123+I114+I112+I106+I104+I100+I94+I90+I83+I76+I69+I62+I55+I48+I41+I34+I27+I18+I13</f>
        <v>305706313</v>
      </c>
      <c r="J130" s="639">
        <f>J129+J123+J114+J112+J106+J104+J100+J94+J90+J83+J76+J69+J62+J55+J48+J41+J34+J27+J18+J13</f>
        <v>218217769</v>
      </c>
      <c r="K130" s="639">
        <f>K129+K123+K114+K112+K106+K104+K100+K94+K90+K83+K76+K69+K62+K55+K48+K41+K34+K27+K18+K13</f>
        <v>2360726</v>
      </c>
      <c r="L130" s="639">
        <f>L129+L123+L114+L112+L106+L104+L100+L94+L90+L83+L76+L69+L62+L55+L48+L41+L34+L27+L18+L13</f>
        <v>926613</v>
      </c>
      <c r="M130" s="639">
        <f t="shared" si="246"/>
        <v>74214832</v>
      </c>
      <c r="N130" s="639">
        <f t="shared" si="246"/>
        <v>4364358</v>
      </c>
      <c r="O130" s="639">
        <f t="shared" si="246"/>
        <v>6548628</v>
      </c>
      <c r="P130" s="640">
        <f t="shared" si="246"/>
        <v>491.28450000000009</v>
      </c>
      <c r="Q130" s="640">
        <f t="shared" si="246"/>
        <v>352.96349999999995</v>
      </c>
      <c r="R130" s="642">
        <f t="shared" si="246"/>
        <v>138.321</v>
      </c>
      <c r="S130" s="682">
        <f t="shared" si="246"/>
        <v>0</v>
      </c>
      <c r="T130" s="683">
        <f t="shared" si="246"/>
        <v>-11290</v>
      </c>
      <c r="U130" s="683">
        <f t="shared" si="246"/>
        <v>1279155</v>
      </c>
      <c r="V130" s="683">
        <f t="shared" si="246"/>
        <v>0</v>
      </c>
      <c r="W130" s="683">
        <f t="shared" si="246"/>
        <v>1267865</v>
      </c>
      <c r="X130" s="683">
        <f t="shared" si="246"/>
        <v>0</v>
      </c>
      <c r="Y130" s="683">
        <f t="shared" si="246"/>
        <v>0</v>
      </c>
      <c r="Z130" s="683">
        <f t="shared" si="246"/>
        <v>0</v>
      </c>
      <c r="AA130" s="683">
        <f t="shared" si="246"/>
        <v>1267865</v>
      </c>
      <c r="AB130" s="683">
        <f t="shared" si="246"/>
        <v>428538</v>
      </c>
      <c r="AC130" s="683">
        <f t="shared" si="246"/>
        <v>25358</v>
      </c>
      <c r="AD130" s="683">
        <f t="shared" si="246"/>
        <v>17500</v>
      </c>
      <c r="AE130" s="683">
        <f t="shared" si="246"/>
        <v>0</v>
      </c>
      <c r="AF130" s="683">
        <f t="shared" si="246"/>
        <v>17500</v>
      </c>
      <c r="AG130" s="683">
        <f t="shared" si="246"/>
        <v>1739261</v>
      </c>
      <c r="AH130" s="684">
        <f t="shared" si="246"/>
        <v>0</v>
      </c>
      <c r="AI130" s="684">
        <f t="shared" si="246"/>
        <v>0</v>
      </c>
      <c r="AJ130" s="684">
        <f t="shared" si="246"/>
        <v>-4.0000000000000008E-2</v>
      </c>
      <c r="AK130" s="684">
        <f t="shared" ref="AK130:AL130" si="247">AK129+AK123+AK114+AK112+AK106+AK104+AK100+AK94+AK90+AK83+AK76+AK69+AK62+AK55+AK48+AK41+AK34+AK27+AK18+AK13</f>
        <v>2.31</v>
      </c>
      <c r="AL130" s="684">
        <f t="shared" si="247"/>
        <v>5.9999999999999984E-2</v>
      </c>
      <c r="AM130" s="684">
        <f t="shared" si="246"/>
        <v>0</v>
      </c>
      <c r="AN130" s="684">
        <f t="shared" si="246"/>
        <v>0</v>
      </c>
      <c r="AO130" s="684">
        <f t="shared" si="246"/>
        <v>2.27</v>
      </c>
      <c r="AP130" s="684">
        <f t="shared" si="246"/>
        <v>5.9999999999999984E-2</v>
      </c>
      <c r="AQ130" s="685">
        <f t="shared" si="246"/>
        <v>2.33</v>
      </c>
      <c r="AR130" s="638">
        <f t="shared" si="246"/>
        <v>307445574</v>
      </c>
      <c r="AS130" s="230">
        <f t="shared" si="246"/>
        <v>219485634</v>
      </c>
      <c r="AT130" s="230">
        <f t="shared" si="246"/>
        <v>2360726</v>
      </c>
      <c r="AU130" s="230">
        <f t="shared" si="246"/>
        <v>926613</v>
      </c>
      <c r="AV130" s="230">
        <f t="shared" si="246"/>
        <v>74643370</v>
      </c>
      <c r="AW130" s="230">
        <f t="shared" si="246"/>
        <v>4389716</v>
      </c>
      <c r="AX130" s="230">
        <f t="shared" si="246"/>
        <v>6566128</v>
      </c>
      <c r="AY130" s="641">
        <f t="shared" si="246"/>
        <v>493.61450000000008</v>
      </c>
      <c r="AZ130" s="641">
        <f t="shared" si="246"/>
        <v>355.23349999999994</v>
      </c>
      <c r="BA130" s="642">
        <f t="shared" si="246"/>
        <v>138.381</v>
      </c>
    </row>
    <row r="131" spans="1:57" s="212" customFormat="1" ht="14.1" customHeight="1" x14ac:dyDescent="0.2">
      <c r="A131" s="643"/>
      <c r="E131" s="232"/>
      <c r="F131" s="232"/>
      <c r="G131" s="232"/>
      <c r="H131" s="232"/>
      <c r="I131" s="515">
        <f>J130+K130+M130+N130+O130</f>
        <v>305706313</v>
      </c>
      <c r="J131" s="515"/>
      <c r="K131" s="515"/>
      <c r="L131" s="515"/>
      <c r="M131" s="515"/>
      <c r="N131" s="515"/>
      <c r="O131" s="515"/>
      <c r="P131" s="516">
        <f>SUM(Q130:R130)</f>
        <v>491.28449999999998</v>
      </c>
      <c r="Q131" s="516"/>
      <c r="R131" s="516"/>
      <c r="S131" s="515">
        <f>X130</f>
        <v>0</v>
      </c>
      <c r="T131" s="192"/>
      <c r="U131" s="192"/>
      <c r="V131" s="192"/>
      <c r="W131" s="667">
        <f>SUM(S130:V130)</f>
        <v>1267865</v>
      </c>
      <c r="X131" s="613"/>
      <c r="Y131" s="613"/>
      <c r="Z131" s="612">
        <f>SUM(X130:Y130)</f>
        <v>0</v>
      </c>
      <c r="AA131" s="667">
        <f>W130+Z130</f>
        <v>1267865</v>
      </c>
      <c r="AB131" s="262"/>
      <c r="AC131" s="262"/>
      <c r="AD131" s="668"/>
      <c r="AE131" s="668"/>
      <c r="AF131" s="667">
        <f>SUM(AD130:AE130)</f>
        <v>17500</v>
      </c>
      <c r="AG131" s="667">
        <f>AA130+AB130+AC130+AF130</f>
        <v>1739261</v>
      </c>
      <c r="AH131" s="669"/>
      <c r="AI131" s="669"/>
      <c r="AJ131" s="669"/>
      <c r="AK131" s="669"/>
      <c r="AL131" s="669"/>
      <c r="AM131" s="669"/>
      <c r="AN131" s="669"/>
      <c r="AO131" s="670">
        <f>AH130+AJ130+AM130</f>
        <v>-4.0000000000000008E-2</v>
      </c>
      <c r="AP131" s="670">
        <f>AI130+AN130</f>
        <v>0</v>
      </c>
      <c r="AQ131" s="670">
        <f>SUM(AO130:AP130)</f>
        <v>2.33</v>
      </c>
      <c r="AR131" s="320">
        <f>AS130+AT130+AV130+AW130+AX130</f>
        <v>307445574</v>
      </c>
      <c r="AS131" s="191"/>
      <c r="AT131" s="191"/>
      <c r="AU131" s="320"/>
      <c r="AV131" s="191"/>
      <c r="AW131" s="191"/>
      <c r="AX131" s="198"/>
      <c r="AY131" s="192">
        <f>SUM(AZ130:BA130)</f>
        <v>493.61449999999991</v>
      </c>
      <c r="AZ131" s="191"/>
      <c r="BA131" s="191"/>
    </row>
    <row r="132" spans="1:57" customFormat="1" ht="13.5" thickBot="1" x14ac:dyDescent="0.25">
      <c r="A132" s="748"/>
      <c r="B132" s="748"/>
      <c r="C132" s="748"/>
      <c r="D132" s="16"/>
      <c r="E132" s="12"/>
      <c r="F132" s="16"/>
      <c r="G132" s="36"/>
      <c r="H132" s="12"/>
      <c r="I132" s="193">
        <f ca="1">J133+K133+M133+N133+O133</f>
        <v>305706313</v>
      </c>
      <c r="J132" s="194"/>
      <c r="K132" s="194"/>
      <c r="L132" s="194"/>
      <c r="M132" s="194"/>
      <c r="N132" s="194"/>
      <c r="O132" s="194"/>
      <c r="P132" s="195">
        <f ca="1">SUM(Q133:R133)</f>
        <v>491.28450000000009</v>
      </c>
      <c r="Q132" s="341"/>
      <c r="R132" s="341"/>
      <c r="S132" s="361"/>
      <c r="T132" s="361"/>
      <c r="U132" s="361"/>
      <c r="V132" s="361"/>
      <c r="W132" s="517">
        <f ca="1">SUM(S133:V133)</f>
        <v>1267865</v>
      </c>
      <c r="X132" s="518"/>
      <c r="Y132" s="518"/>
      <c r="Z132" s="517">
        <f ca="1">SUM(X133:Y133)</f>
        <v>0</v>
      </c>
      <c r="AA132" s="517">
        <f ca="1">W133+Z133</f>
        <v>1267865</v>
      </c>
      <c r="AB132" s="360"/>
      <c r="AC132" s="360"/>
      <c r="AD132" s="518"/>
      <c r="AE132" s="518"/>
      <c r="AF132" s="517">
        <f ca="1">SUM(AD133:AE133)</f>
        <v>17500</v>
      </c>
      <c r="AG132" s="517">
        <f ca="1">AA133+AB133+AC133+AF133</f>
        <v>1739261</v>
      </c>
      <c r="AH132" s="519"/>
      <c r="AI132" s="519"/>
      <c r="AJ132" s="519"/>
      <c r="AK132" s="519"/>
      <c r="AL132" s="519"/>
      <c r="AM132" s="519"/>
      <c r="AN132" s="519"/>
      <c r="AO132" s="520">
        <f ca="1">AH133+AJ133+AM133</f>
        <v>-0.04</v>
      </c>
      <c r="AP132" s="520">
        <f ca="1">AI133+AN133</f>
        <v>0</v>
      </c>
      <c r="AQ132" s="520">
        <f ca="1">SUM(AO133:AP133)</f>
        <v>2.33</v>
      </c>
      <c r="AR132" s="368">
        <f ca="1">AS133+AT133+AV133+AW133+AX133</f>
        <v>307445574</v>
      </c>
      <c r="AS132" s="369"/>
      <c r="AT132" s="369"/>
      <c r="AU132" s="690"/>
      <c r="AV132" s="369"/>
      <c r="AW132" s="369"/>
      <c r="AX132" s="690"/>
      <c r="AY132" s="361">
        <f ca="1">SUM(AZ133:BA133)</f>
        <v>493.61450000000002</v>
      </c>
      <c r="AZ132" s="369"/>
      <c r="BA132" s="369"/>
      <c r="BB132" s="748"/>
      <c r="BC132" s="748"/>
      <c r="BD132" s="748"/>
      <c r="BE132" s="748"/>
    </row>
    <row r="133" spans="1:57" customFormat="1" ht="13.5" thickBot="1" x14ac:dyDescent="0.25">
      <c r="A133" s="748"/>
      <c r="B133" s="748"/>
      <c r="C133" s="748"/>
      <c r="D133" s="16"/>
      <c r="E133" s="12"/>
      <c r="F133" s="16"/>
      <c r="G133" s="36"/>
      <c r="H133" s="39" t="s">
        <v>33</v>
      </c>
      <c r="I133" s="257">
        <f t="shared" ref="I133:BA133" ca="1" si="248">SUM(I134:I143)</f>
        <v>305706313</v>
      </c>
      <c r="J133" s="46">
        <f t="shared" ca="1" si="248"/>
        <v>218217769</v>
      </c>
      <c r="K133" s="46">
        <f t="shared" ca="1" si="248"/>
        <v>2360726</v>
      </c>
      <c r="L133" s="46">
        <f t="shared" ref="L133" ca="1" si="249">SUM(L134:L143)</f>
        <v>926613</v>
      </c>
      <c r="M133" s="46">
        <f t="shared" ca="1" si="248"/>
        <v>74214832</v>
      </c>
      <c r="N133" s="46">
        <f t="shared" ca="1" si="248"/>
        <v>4364358</v>
      </c>
      <c r="O133" s="46">
        <f t="shared" ca="1" si="248"/>
        <v>6548628</v>
      </c>
      <c r="P133" s="47">
        <f t="shared" ca="1" si="248"/>
        <v>491.28450000000004</v>
      </c>
      <c r="Q133" s="47">
        <f t="shared" ca="1" si="248"/>
        <v>352.96350000000007</v>
      </c>
      <c r="R133" s="48">
        <f t="shared" ca="1" si="248"/>
        <v>138.321</v>
      </c>
      <c r="S133" s="266">
        <f t="shared" ca="1" si="248"/>
        <v>0</v>
      </c>
      <c r="T133" s="46">
        <f t="shared" ca="1" si="248"/>
        <v>-11290</v>
      </c>
      <c r="U133" s="46">
        <f t="shared" ca="1" si="248"/>
        <v>1279155</v>
      </c>
      <c r="V133" s="46">
        <f t="shared" ca="1" si="248"/>
        <v>0</v>
      </c>
      <c r="W133" s="46">
        <f t="shared" ca="1" si="248"/>
        <v>1267865</v>
      </c>
      <c r="X133" s="46">
        <f t="shared" ca="1" si="248"/>
        <v>0</v>
      </c>
      <c r="Y133" s="46">
        <f t="shared" ca="1" si="248"/>
        <v>0</v>
      </c>
      <c r="Z133" s="46">
        <f t="shared" ca="1" si="248"/>
        <v>0</v>
      </c>
      <c r="AA133" s="46">
        <f t="shared" ca="1" si="248"/>
        <v>1267865</v>
      </c>
      <c r="AB133" s="46">
        <f t="shared" ca="1" si="248"/>
        <v>428538</v>
      </c>
      <c r="AC133" s="46">
        <f t="shared" ca="1" si="248"/>
        <v>25358</v>
      </c>
      <c r="AD133" s="46">
        <f t="shared" ca="1" si="248"/>
        <v>17500</v>
      </c>
      <c r="AE133" s="46">
        <f t="shared" ca="1" si="248"/>
        <v>0</v>
      </c>
      <c r="AF133" s="46">
        <f t="shared" ca="1" si="248"/>
        <v>17500</v>
      </c>
      <c r="AG133" s="46">
        <f t="shared" ca="1" si="248"/>
        <v>1739261</v>
      </c>
      <c r="AH133" s="47">
        <f t="shared" ca="1" si="248"/>
        <v>0</v>
      </c>
      <c r="AI133" s="47">
        <f t="shared" ca="1" si="248"/>
        <v>0</v>
      </c>
      <c r="AJ133" s="47">
        <f t="shared" ca="1" si="248"/>
        <v>-0.04</v>
      </c>
      <c r="AK133" s="47">
        <f t="shared" ref="AK133:AL133" ca="1" si="250">SUM(AK134:AK143)</f>
        <v>2.31</v>
      </c>
      <c r="AL133" s="47">
        <f t="shared" ca="1" si="250"/>
        <v>6.0000000000000005E-2</v>
      </c>
      <c r="AM133" s="47">
        <f t="shared" ca="1" si="248"/>
        <v>0</v>
      </c>
      <c r="AN133" s="364">
        <f t="shared" ca="1" si="248"/>
        <v>0</v>
      </c>
      <c r="AO133" s="364">
        <f t="shared" ca="1" si="248"/>
        <v>2.27</v>
      </c>
      <c r="AP133" s="644">
        <f t="shared" ca="1" si="248"/>
        <v>6.0000000000000005E-2</v>
      </c>
      <c r="AQ133" s="645">
        <f t="shared" ca="1" si="248"/>
        <v>2.33</v>
      </c>
      <c r="AR133" s="46">
        <f t="shared" ca="1" si="248"/>
        <v>307445574</v>
      </c>
      <c r="AS133" s="46">
        <f t="shared" ca="1" si="248"/>
        <v>219485634</v>
      </c>
      <c r="AT133" s="46">
        <f t="shared" ca="1" si="248"/>
        <v>2360726</v>
      </c>
      <c r="AU133" s="46">
        <f t="shared" ref="AU133" ca="1" si="251">SUM(AU134:AU143)</f>
        <v>926613</v>
      </c>
      <c r="AV133" s="46">
        <f t="shared" ca="1" si="248"/>
        <v>74643370</v>
      </c>
      <c r="AW133" s="46">
        <f t="shared" ca="1" si="248"/>
        <v>4389716</v>
      </c>
      <c r="AX133" s="46">
        <f t="shared" ca="1" si="248"/>
        <v>6566128</v>
      </c>
      <c r="AY133" s="47">
        <f t="shared" ca="1" si="248"/>
        <v>493.61450000000002</v>
      </c>
      <c r="AZ133" s="47">
        <f t="shared" ca="1" si="248"/>
        <v>355.23350000000005</v>
      </c>
      <c r="BA133" s="406">
        <f t="shared" ca="1" si="248"/>
        <v>138.38099999999997</v>
      </c>
      <c r="BB133" s="748"/>
      <c r="BC133" s="748"/>
      <c r="BD133" s="748"/>
      <c r="BE133" s="748"/>
    </row>
    <row r="134" spans="1:57" customFormat="1" ht="12.75" x14ac:dyDescent="0.2">
      <c r="A134" s="748"/>
      <c r="B134" s="748"/>
      <c r="C134" s="748"/>
      <c r="D134" s="16"/>
      <c r="E134" s="12"/>
      <c r="F134" s="16"/>
      <c r="G134" s="36"/>
      <c r="H134" s="1">
        <v>3111</v>
      </c>
      <c r="I134" s="323">
        <f t="shared" ref="I134:BA134" ca="1" si="252">SUMIF($F$12:$F$427,"=3111",I$12:I$383)</f>
        <v>56289220</v>
      </c>
      <c r="J134" s="324">
        <f t="shared" ca="1" si="252"/>
        <v>40589828</v>
      </c>
      <c r="K134" s="324">
        <f t="shared" ca="1" si="252"/>
        <v>347185</v>
      </c>
      <c r="L134" s="324">
        <f t="shared" ca="1" si="252"/>
        <v>0</v>
      </c>
      <c r="M134" s="324">
        <f t="shared" ca="1" si="252"/>
        <v>13836711</v>
      </c>
      <c r="N134" s="324">
        <f t="shared" ca="1" si="252"/>
        <v>811796</v>
      </c>
      <c r="O134" s="324">
        <f t="shared" ca="1" si="252"/>
        <v>703700</v>
      </c>
      <c r="P134" s="325">
        <f t="shared" ca="1" si="252"/>
        <v>96.620900000000006</v>
      </c>
      <c r="Q134" s="325">
        <f t="shared" ca="1" si="252"/>
        <v>77.876400000000004</v>
      </c>
      <c r="R134" s="326">
        <f t="shared" ca="1" si="252"/>
        <v>18.744500000000002</v>
      </c>
      <c r="S134" s="327">
        <f t="shared" ca="1" si="252"/>
        <v>0</v>
      </c>
      <c r="T134" s="324">
        <f t="shared" ca="1" si="252"/>
        <v>-28300</v>
      </c>
      <c r="U134" s="324">
        <f t="shared" ca="1" si="252"/>
        <v>0</v>
      </c>
      <c r="V134" s="324">
        <f t="shared" ca="1" si="252"/>
        <v>0</v>
      </c>
      <c r="W134" s="324">
        <f t="shared" ca="1" si="252"/>
        <v>-28300</v>
      </c>
      <c r="X134" s="324">
        <f t="shared" ca="1" si="252"/>
        <v>0</v>
      </c>
      <c r="Y134" s="324">
        <f t="shared" ca="1" si="252"/>
        <v>0</v>
      </c>
      <c r="Z134" s="324">
        <f t="shared" ca="1" si="252"/>
        <v>0</v>
      </c>
      <c r="AA134" s="324">
        <f t="shared" ca="1" si="252"/>
        <v>-28300</v>
      </c>
      <c r="AB134" s="324">
        <f t="shared" ca="1" si="252"/>
        <v>-9565</v>
      </c>
      <c r="AC134" s="324">
        <f t="shared" ca="1" si="252"/>
        <v>-566</v>
      </c>
      <c r="AD134" s="324">
        <f t="shared" ca="1" si="252"/>
        <v>4000</v>
      </c>
      <c r="AE134" s="324">
        <f t="shared" ca="1" si="252"/>
        <v>0</v>
      </c>
      <c r="AF134" s="324">
        <f t="shared" ca="1" si="252"/>
        <v>4000</v>
      </c>
      <c r="AG134" s="324">
        <f t="shared" ca="1" si="252"/>
        <v>-34431</v>
      </c>
      <c r="AH134" s="325">
        <f t="shared" ca="1" si="252"/>
        <v>0</v>
      </c>
      <c r="AI134" s="325">
        <f t="shared" ca="1" si="252"/>
        <v>0</v>
      </c>
      <c r="AJ134" s="325">
        <f t="shared" ca="1" si="252"/>
        <v>-0.08</v>
      </c>
      <c r="AK134" s="325">
        <f t="shared" ca="1" si="252"/>
        <v>0</v>
      </c>
      <c r="AL134" s="325">
        <f t="shared" ca="1" si="252"/>
        <v>0</v>
      </c>
      <c r="AM134" s="325">
        <f t="shared" ca="1" si="252"/>
        <v>0</v>
      </c>
      <c r="AN134" s="325">
        <f t="shared" ca="1" si="252"/>
        <v>0</v>
      </c>
      <c r="AO134" s="325">
        <f t="shared" ca="1" si="252"/>
        <v>-0.08</v>
      </c>
      <c r="AP134" s="328">
        <f t="shared" ca="1" si="252"/>
        <v>0</v>
      </c>
      <c r="AQ134" s="646">
        <f t="shared" ca="1" si="252"/>
        <v>-0.08</v>
      </c>
      <c r="AR134" s="324">
        <f t="shared" ca="1" si="252"/>
        <v>56254789</v>
      </c>
      <c r="AS134" s="324">
        <f t="shared" ca="1" si="252"/>
        <v>40561528</v>
      </c>
      <c r="AT134" s="324">
        <f t="shared" ca="1" si="252"/>
        <v>347185</v>
      </c>
      <c r="AU134" s="324">
        <f t="shared" ca="1" si="252"/>
        <v>0</v>
      </c>
      <c r="AV134" s="324">
        <f t="shared" ca="1" si="252"/>
        <v>13827146</v>
      </c>
      <c r="AW134" s="324">
        <f t="shared" ca="1" si="252"/>
        <v>811230</v>
      </c>
      <c r="AX134" s="324">
        <f t="shared" ca="1" si="252"/>
        <v>707700</v>
      </c>
      <c r="AY134" s="325">
        <f t="shared" ca="1" si="252"/>
        <v>96.540900000000008</v>
      </c>
      <c r="AZ134" s="325">
        <f t="shared" ca="1" si="252"/>
        <v>77.796400000000006</v>
      </c>
      <c r="BA134" s="407">
        <f t="shared" ca="1" si="252"/>
        <v>18.744500000000002</v>
      </c>
      <c r="BB134" s="748"/>
      <c r="BC134" s="748"/>
      <c r="BD134" s="748"/>
      <c r="BE134" s="748"/>
    </row>
    <row r="135" spans="1:57" customFormat="1" ht="12.75" x14ac:dyDescent="0.2">
      <c r="A135" s="748"/>
      <c r="B135" s="748"/>
      <c r="C135" s="748"/>
      <c r="D135" s="16"/>
      <c r="E135" s="12"/>
      <c r="F135" s="16"/>
      <c r="G135" s="36"/>
      <c r="H135" s="2">
        <v>3113</v>
      </c>
      <c r="I135" s="329">
        <f t="shared" ref="I135:BA135" si="253">SUMIF($F$12:$F$427,"=3113",I$12:I$427)</f>
        <v>144631459</v>
      </c>
      <c r="J135" s="330">
        <f t="shared" si="253"/>
        <v>102397399</v>
      </c>
      <c r="K135" s="330">
        <f t="shared" si="253"/>
        <v>1200002</v>
      </c>
      <c r="L135" s="330">
        <f t="shared" si="253"/>
        <v>849002</v>
      </c>
      <c r="M135" s="330">
        <f t="shared" si="253"/>
        <v>34728961</v>
      </c>
      <c r="N135" s="330">
        <f t="shared" si="253"/>
        <v>2047947</v>
      </c>
      <c r="O135" s="330">
        <f t="shared" si="253"/>
        <v>4257150</v>
      </c>
      <c r="P135" s="331">
        <f t="shared" si="253"/>
        <v>212.64260000000002</v>
      </c>
      <c r="Q135" s="331">
        <f t="shared" si="253"/>
        <v>169.21460000000002</v>
      </c>
      <c r="R135" s="332">
        <f t="shared" si="253"/>
        <v>43.427999999999997</v>
      </c>
      <c r="S135" s="333">
        <f t="shared" si="253"/>
        <v>0</v>
      </c>
      <c r="T135" s="330">
        <f t="shared" si="253"/>
        <v>11340</v>
      </c>
      <c r="U135" s="330">
        <f t="shared" si="253"/>
        <v>1054969</v>
      </c>
      <c r="V135" s="330">
        <f t="shared" si="253"/>
        <v>0</v>
      </c>
      <c r="W135" s="330">
        <f t="shared" si="253"/>
        <v>1066309</v>
      </c>
      <c r="X135" s="330">
        <f t="shared" si="253"/>
        <v>0</v>
      </c>
      <c r="Y135" s="330">
        <f t="shared" si="253"/>
        <v>0</v>
      </c>
      <c r="Z135" s="330">
        <f t="shared" si="253"/>
        <v>0</v>
      </c>
      <c r="AA135" s="330">
        <f t="shared" si="253"/>
        <v>1066309</v>
      </c>
      <c r="AB135" s="330">
        <f t="shared" si="253"/>
        <v>360412</v>
      </c>
      <c r="AC135" s="330">
        <f t="shared" si="253"/>
        <v>21327</v>
      </c>
      <c r="AD135" s="330">
        <f t="shared" si="253"/>
        <v>13500</v>
      </c>
      <c r="AE135" s="330">
        <f t="shared" si="253"/>
        <v>0</v>
      </c>
      <c r="AF135" s="330">
        <f t="shared" si="253"/>
        <v>13500</v>
      </c>
      <c r="AG135" s="330">
        <f t="shared" si="253"/>
        <v>1461548</v>
      </c>
      <c r="AH135" s="331">
        <f t="shared" si="253"/>
        <v>0</v>
      </c>
      <c r="AI135" s="331">
        <f t="shared" si="253"/>
        <v>0</v>
      </c>
      <c r="AJ135" s="331">
        <f t="shared" si="253"/>
        <v>0.03</v>
      </c>
      <c r="AK135" s="331">
        <f t="shared" si="253"/>
        <v>1.77</v>
      </c>
      <c r="AL135" s="331">
        <f t="shared" si="253"/>
        <v>0</v>
      </c>
      <c r="AM135" s="331">
        <f t="shared" si="253"/>
        <v>0</v>
      </c>
      <c r="AN135" s="331">
        <f t="shared" si="253"/>
        <v>0</v>
      </c>
      <c r="AO135" s="331">
        <f t="shared" si="253"/>
        <v>1.8</v>
      </c>
      <c r="AP135" s="334">
        <f t="shared" si="253"/>
        <v>0</v>
      </c>
      <c r="AQ135" s="647">
        <f t="shared" si="253"/>
        <v>1.8</v>
      </c>
      <c r="AR135" s="330">
        <f t="shared" si="253"/>
        <v>146093007</v>
      </c>
      <c r="AS135" s="330">
        <f t="shared" si="253"/>
        <v>103463708</v>
      </c>
      <c r="AT135" s="330">
        <f t="shared" si="253"/>
        <v>1200002</v>
      </c>
      <c r="AU135" s="330">
        <f t="shared" si="253"/>
        <v>849002</v>
      </c>
      <c r="AV135" s="330">
        <f t="shared" si="253"/>
        <v>35089373</v>
      </c>
      <c r="AW135" s="330">
        <f t="shared" si="253"/>
        <v>2069274</v>
      </c>
      <c r="AX135" s="330">
        <f t="shared" si="253"/>
        <v>4270650</v>
      </c>
      <c r="AY135" s="331">
        <f t="shared" si="253"/>
        <v>214.44260000000003</v>
      </c>
      <c r="AZ135" s="331">
        <f t="shared" si="253"/>
        <v>171.01460000000003</v>
      </c>
      <c r="BA135" s="408">
        <f t="shared" si="253"/>
        <v>43.427999999999997</v>
      </c>
      <c r="BB135" s="748"/>
      <c r="BC135" s="748"/>
      <c r="BD135" s="748"/>
      <c r="BE135" s="748"/>
    </row>
    <row r="136" spans="1:57" customFormat="1" ht="12.75" x14ac:dyDescent="0.2">
      <c r="A136" s="748"/>
      <c r="B136" s="748"/>
      <c r="C136" s="748"/>
      <c r="D136" s="16"/>
      <c r="E136" s="12"/>
      <c r="F136" s="16"/>
      <c r="G136" s="36"/>
      <c r="H136" s="2">
        <v>3114</v>
      </c>
      <c r="I136" s="329">
        <f t="shared" ref="I136:BA136" si="254">SUMIF($F$12:$F$427,"=3114",I$12:I$427)</f>
        <v>12601698</v>
      </c>
      <c r="J136" s="330">
        <f t="shared" si="254"/>
        <v>9039430</v>
      </c>
      <c r="K136" s="330">
        <f t="shared" si="254"/>
        <v>62746</v>
      </c>
      <c r="L136" s="330">
        <f t="shared" si="254"/>
        <v>7696</v>
      </c>
      <c r="M136" s="330">
        <f t="shared" si="254"/>
        <v>3073934</v>
      </c>
      <c r="N136" s="330">
        <f t="shared" si="254"/>
        <v>180788</v>
      </c>
      <c r="O136" s="330">
        <f t="shared" si="254"/>
        <v>244800</v>
      </c>
      <c r="P136" s="331">
        <f t="shared" si="254"/>
        <v>17.607400000000002</v>
      </c>
      <c r="Q136" s="331">
        <f t="shared" si="254"/>
        <v>13.6091</v>
      </c>
      <c r="R136" s="332">
        <f t="shared" si="254"/>
        <v>3.9982999999999995</v>
      </c>
      <c r="S136" s="333">
        <f t="shared" si="254"/>
        <v>0</v>
      </c>
      <c r="T136" s="330">
        <f t="shared" si="254"/>
        <v>0</v>
      </c>
      <c r="U136" s="330">
        <f t="shared" si="254"/>
        <v>51856</v>
      </c>
      <c r="V136" s="330">
        <f t="shared" si="254"/>
        <v>0</v>
      </c>
      <c r="W136" s="330">
        <f t="shared" si="254"/>
        <v>51856</v>
      </c>
      <c r="X136" s="330">
        <f t="shared" si="254"/>
        <v>0</v>
      </c>
      <c r="Y136" s="330">
        <f t="shared" si="254"/>
        <v>0</v>
      </c>
      <c r="Z136" s="330">
        <f t="shared" si="254"/>
        <v>0</v>
      </c>
      <c r="AA136" s="330">
        <f t="shared" si="254"/>
        <v>51856</v>
      </c>
      <c r="AB136" s="330">
        <f t="shared" si="254"/>
        <v>17528</v>
      </c>
      <c r="AC136" s="330">
        <f t="shared" si="254"/>
        <v>1037</v>
      </c>
      <c r="AD136" s="330">
        <f t="shared" si="254"/>
        <v>0</v>
      </c>
      <c r="AE136" s="330">
        <f t="shared" si="254"/>
        <v>0</v>
      </c>
      <c r="AF136" s="330">
        <f t="shared" si="254"/>
        <v>0</v>
      </c>
      <c r="AG136" s="330">
        <f t="shared" si="254"/>
        <v>70421</v>
      </c>
      <c r="AH136" s="331">
        <f t="shared" si="254"/>
        <v>0</v>
      </c>
      <c r="AI136" s="331">
        <f t="shared" si="254"/>
        <v>0</v>
      </c>
      <c r="AJ136" s="331">
        <f t="shared" si="254"/>
        <v>0</v>
      </c>
      <c r="AK136" s="331">
        <f t="shared" si="254"/>
        <v>0.18999999999999997</v>
      </c>
      <c r="AL136" s="331">
        <f t="shared" si="254"/>
        <v>0</v>
      </c>
      <c r="AM136" s="331">
        <f t="shared" si="254"/>
        <v>0</v>
      </c>
      <c r="AN136" s="331">
        <f t="shared" si="254"/>
        <v>0</v>
      </c>
      <c r="AO136" s="331">
        <f t="shared" si="254"/>
        <v>0.18999999999999997</v>
      </c>
      <c r="AP136" s="334">
        <f t="shared" si="254"/>
        <v>0</v>
      </c>
      <c r="AQ136" s="647">
        <f t="shared" si="254"/>
        <v>0.18999999999999997</v>
      </c>
      <c r="AR136" s="330">
        <f t="shared" si="254"/>
        <v>12672119</v>
      </c>
      <c r="AS136" s="330">
        <f t="shared" si="254"/>
        <v>9091286</v>
      </c>
      <c r="AT136" s="330">
        <f t="shared" si="254"/>
        <v>62746</v>
      </c>
      <c r="AU136" s="330">
        <f t="shared" si="254"/>
        <v>7696</v>
      </c>
      <c r="AV136" s="330">
        <f t="shared" si="254"/>
        <v>3091462</v>
      </c>
      <c r="AW136" s="330">
        <f t="shared" si="254"/>
        <v>181825</v>
      </c>
      <c r="AX136" s="330">
        <f t="shared" si="254"/>
        <v>244800</v>
      </c>
      <c r="AY136" s="331">
        <f t="shared" si="254"/>
        <v>17.797400000000003</v>
      </c>
      <c r="AZ136" s="331">
        <f t="shared" si="254"/>
        <v>13.799099999999999</v>
      </c>
      <c r="BA136" s="408">
        <f t="shared" si="254"/>
        <v>3.9982999999999995</v>
      </c>
      <c r="BB136" s="748"/>
      <c r="BC136" s="748"/>
      <c r="BD136" s="748"/>
      <c r="BE136" s="748"/>
    </row>
    <row r="137" spans="1:57" customFormat="1" ht="12.75" x14ac:dyDescent="0.2">
      <c r="A137" s="748"/>
      <c r="B137" s="748"/>
      <c r="C137" s="748"/>
      <c r="D137" s="16"/>
      <c r="E137" s="12"/>
      <c r="F137" s="16"/>
      <c r="G137" s="36"/>
      <c r="H137" s="2">
        <v>3117</v>
      </c>
      <c r="I137" s="329">
        <f t="shared" ref="I137:BA137" si="255">SUMIF($F$12:$F$427,"=3117",I$12:I$427)</f>
        <v>39461430</v>
      </c>
      <c r="J137" s="330">
        <f t="shared" si="255"/>
        <v>27986589</v>
      </c>
      <c r="K137" s="330">
        <f t="shared" si="255"/>
        <v>296793</v>
      </c>
      <c r="L137" s="330">
        <f t="shared" si="255"/>
        <v>69915</v>
      </c>
      <c r="M137" s="330">
        <f t="shared" si="255"/>
        <v>9508644</v>
      </c>
      <c r="N137" s="330">
        <f t="shared" si="255"/>
        <v>559735</v>
      </c>
      <c r="O137" s="330">
        <f t="shared" si="255"/>
        <v>1109669</v>
      </c>
      <c r="P137" s="331">
        <f t="shared" si="255"/>
        <v>62.986000000000004</v>
      </c>
      <c r="Q137" s="331">
        <f t="shared" si="255"/>
        <v>47.481099999999998</v>
      </c>
      <c r="R137" s="332">
        <f t="shared" si="255"/>
        <v>15.504900000000001</v>
      </c>
      <c r="S137" s="333">
        <f t="shared" si="255"/>
        <v>0</v>
      </c>
      <c r="T137" s="330">
        <f t="shared" si="255"/>
        <v>5670</v>
      </c>
      <c r="U137" s="330">
        <f t="shared" si="255"/>
        <v>129664</v>
      </c>
      <c r="V137" s="330">
        <f t="shared" si="255"/>
        <v>0</v>
      </c>
      <c r="W137" s="330">
        <f t="shared" si="255"/>
        <v>135334</v>
      </c>
      <c r="X137" s="330">
        <f t="shared" si="255"/>
        <v>0</v>
      </c>
      <c r="Y137" s="330">
        <f t="shared" si="255"/>
        <v>0</v>
      </c>
      <c r="Z137" s="330">
        <f t="shared" si="255"/>
        <v>0</v>
      </c>
      <c r="AA137" s="330">
        <f t="shared" si="255"/>
        <v>135334</v>
      </c>
      <c r="AB137" s="330">
        <f t="shared" si="255"/>
        <v>45742</v>
      </c>
      <c r="AC137" s="330">
        <f t="shared" si="255"/>
        <v>2706</v>
      </c>
      <c r="AD137" s="330">
        <f t="shared" si="255"/>
        <v>0</v>
      </c>
      <c r="AE137" s="330">
        <f t="shared" si="255"/>
        <v>0</v>
      </c>
      <c r="AF137" s="330">
        <f t="shared" si="255"/>
        <v>0</v>
      </c>
      <c r="AG137" s="330">
        <f t="shared" si="255"/>
        <v>183782</v>
      </c>
      <c r="AH137" s="331">
        <f t="shared" si="255"/>
        <v>0</v>
      </c>
      <c r="AI137" s="331">
        <f t="shared" si="255"/>
        <v>0</v>
      </c>
      <c r="AJ137" s="331">
        <f t="shared" si="255"/>
        <v>0.01</v>
      </c>
      <c r="AK137" s="331">
        <f t="shared" si="255"/>
        <v>0.28999999999999998</v>
      </c>
      <c r="AL137" s="331">
        <f t="shared" si="255"/>
        <v>0</v>
      </c>
      <c r="AM137" s="331">
        <f t="shared" si="255"/>
        <v>0</v>
      </c>
      <c r="AN137" s="331">
        <f t="shared" si="255"/>
        <v>0</v>
      </c>
      <c r="AO137" s="331">
        <f t="shared" si="255"/>
        <v>0.3</v>
      </c>
      <c r="AP137" s="334">
        <f t="shared" si="255"/>
        <v>0</v>
      </c>
      <c r="AQ137" s="647">
        <f t="shared" si="255"/>
        <v>0.3</v>
      </c>
      <c r="AR137" s="330">
        <f t="shared" si="255"/>
        <v>39645212</v>
      </c>
      <c r="AS137" s="330">
        <f t="shared" si="255"/>
        <v>28121923</v>
      </c>
      <c r="AT137" s="330">
        <f t="shared" si="255"/>
        <v>296793</v>
      </c>
      <c r="AU137" s="330">
        <f t="shared" si="255"/>
        <v>69915</v>
      </c>
      <c r="AV137" s="330">
        <f t="shared" si="255"/>
        <v>9554386</v>
      </c>
      <c r="AW137" s="330">
        <f t="shared" si="255"/>
        <v>562441</v>
      </c>
      <c r="AX137" s="330">
        <f t="shared" si="255"/>
        <v>1109669</v>
      </c>
      <c r="AY137" s="331">
        <f t="shared" si="255"/>
        <v>63.286000000000001</v>
      </c>
      <c r="AZ137" s="331">
        <f t="shared" si="255"/>
        <v>47.781099999999995</v>
      </c>
      <c r="BA137" s="408">
        <f t="shared" si="255"/>
        <v>15.504900000000001</v>
      </c>
      <c r="BB137" s="748"/>
      <c r="BC137" s="748"/>
      <c r="BD137" s="748"/>
      <c r="BE137" s="15"/>
    </row>
    <row r="138" spans="1:57" customFormat="1" ht="12.75" x14ac:dyDescent="0.2">
      <c r="A138" s="748"/>
      <c r="B138" s="748"/>
      <c r="C138" s="748"/>
      <c r="D138" s="16"/>
      <c r="E138" s="12"/>
      <c r="F138" s="16"/>
      <c r="G138" s="36"/>
      <c r="H138" s="2">
        <v>3122</v>
      </c>
      <c r="I138" s="329">
        <f t="shared" ref="I138:BA138" si="256">SUMIF($F$12:$F$383,"=3122",I$12:I$383)</f>
        <v>0</v>
      </c>
      <c r="J138" s="330">
        <f t="shared" si="256"/>
        <v>0</v>
      </c>
      <c r="K138" s="330">
        <f t="shared" si="256"/>
        <v>0</v>
      </c>
      <c r="L138" s="330">
        <f t="shared" si="256"/>
        <v>0</v>
      </c>
      <c r="M138" s="330">
        <f t="shared" si="256"/>
        <v>0</v>
      </c>
      <c r="N138" s="330">
        <f t="shared" si="256"/>
        <v>0</v>
      </c>
      <c r="O138" s="330">
        <f t="shared" si="256"/>
        <v>0</v>
      </c>
      <c r="P138" s="331">
        <f t="shared" si="256"/>
        <v>0</v>
      </c>
      <c r="Q138" s="331">
        <f t="shared" si="256"/>
        <v>0</v>
      </c>
      <c r="R138" s="332">
        <f t="shared" si="256"/>
        <v>0</v>
      </c>
      <c r="S138" s="333">
        <f t="shared" si="256"/>
        <v>0</v>
      </c>
      <c r="T138" s="330">
        <f t="shared" si="256"/>
        <v>0</v>
      </c>
      <c r="U138" s="330">
        <f t="shared" si="256"/>
        <v>0</v>
      </c>
      <c r="V138" s="330">
        <f t="shared" si="256"/>
        <v>0</v>
      </c>
      <c r="W138" s="330">
        <f t="shared" si="256"/>
        <v>0</v>
      </c>
      <c r="X138" s="330">
        <f t="shared" si="256"/>
        <v>0</v>
      </c>
      <c r="Y138" s="330">
        <f t="shared" si="256"/>
        <v>0</v>
      </c>
      <c r="Z138" s="330">
        <f t="shared" si="256"/>
        <v>0</v>
      </c>
      <c r="AA138" s="330">
        <f t="shared" si="256"/>
        <v>0</v>
      </c>
      <c r="AB138" s="330">
        <f t="shared" si="256"/>
        <v>0</v>
      </c>
      <c r="AC138" s="330">
        <f t="shared" si="256"/>
        <v>0</v>
      </c>
      <c r="AD138" s="330">
        <f t="shared" si="256"/>
        <v>0</v>
      </c>
      <c r="AE138" s="330">
        <f t="shared" si="256"/>
        <v>0</v>
      </c>
      <c r="AF138" s="330">
        <f t="shared" si="256"/>
        <v>0</v>
      </c>
      <c r="AG138" s="330">
        <f t="shared" si="256"/>
        <v>0</v>
      </c>
      <c r="AH138" s="331">
        <f t="shared" si="256"/>
        <v>0</v>
      </c>
      <c r="AI138" s="331">
        <f t="shared" si="256"/>
        <v>0</v>
      </c>
      <c r="AJ138" s="331">
        <f t="shared" si="256"/>
        <v>0</v>
      </c>
      <c r="AK138" s="331">
        <f t="shared" si="256"/>
        <v>0</v>
      </c>
      <c r="AL138" s="331">
        <f t="shared" si="256"/>
        <v>0</v>
      </c>
      <c r="AM138" s="331">
        <f t="shared" si="256"/>
        <v>0</v>
      </c>
      <c r="AN138" s="331">
        <f t="shared" si="256"/>
        <v>0</v>
      </c>
      <c r="AO138" s="331">
        <f t="shared" si="256"/>
        <v>0</v>
      </c>
      <c r="AP138" s="334">
        <f t="shared" si="256"/>
        <v>0</v>
      </c>
      <c r="AQ138" s="647">
        <f t="shared" si="256"/>
        <v>0</v>
      </c>
      <c r="AR138" s="330">
        <f t="shared" si="256"/>
        <v>0</v>
      </c>
      <c r="AS138" s="330">
        <f t="shared" si="256"/>
        <v>0</v>
      </c>
      <c r="AT138" s="330">
        <f t="shared" si="256"/>
        <v>0</v>
      </c>
      <c r="AU138" s="330">
        <f t="shared" si="256"/>
        <v>0</v>
      </c>
      <c r="AV138" s="330">
        <f t="shared" si="256"/>
        <v>0</v>
      </c>
      <c r="AW138" s="330">
        <f t="shared" si="256"/>
        <v>0</v>
      </c>
      <c r="AX138" s="330">
        <f t="shared" si="256"/>
        <v>0</v>
      </c>
      <c r="AY138" s="331">
        <f t="shared" si="256"/>
        <v>0</v>
      </c>
      <c r="AZ138" s="331">
        <f t="shared" si="256"/>
        <v>0</v>
      </c>
      <c r="BA138" s="408">
        <f t="shared" si="256"/>
        <v>0</v>
      </c>
      <c r="BB138" s="748"/>
      <c r="BC138" s="748"/>
      <c r="BD138" s="748"/>
      <c r="BE138" s="748"/>
    </row>
    <row r="139" spans="1:57" customFormat="1" ht="12.75" x14ac:dyDescent="0.2">
      <c r="A139" s="748"/>
      <c r="B139" s="748"/>
      <c r="C139" s="748"/>
      <c r="D139" s="16"/>
      <c r="E139" s="12"/>
      <c r="F139" s="16"/>
      <c r="G139" s="36"/>
      <c r="H139" s="2">
        <v>3124</v>
      </c>
      <c r="I139" s="329">
        <f t="shared" ref="I139:BA139" si="257">SUMIF($F$12:$F$383,"=3124",I$12:I$383)</f>
        <v>0</v>
      </c>
      <c r="J139" s="330">
        <f t="shared" si="257"/>
        <v>0</v>
      </c>
      <c r="K139" s="330">
        <f t="shared" si="257"/>
        <v>0</v>
      </c>
      <c r="L139" s="330">
        <f t="shared" si="257"/>
        <v>0</v>
      </c>
      <c r="M139" s="330">
        <f t="shared" si="257"/>
        <v>0</v>
      </c>
      <c r="N139" s="330">
        <f t="shared" si="257"/>
        <v>0</v>
      </c>
      <c r="O139" s="330">
        <f t="shared" si="257"/>
        <v>0</v>
      </c>
      <c r="P139" s="331">
        <f t="shared" si="257"/>
        <v>0</v>
      </c>
      <c r="Q139" s="331">
        <f t="shared" si="257"/>
        <v>0</v>
      </c>
      <c r="R139" s="332">
        <f t="shared" si="257"/>
        <v>0</v>
      </c>
      <c r="S139" s="333">
        <f t="shared" si="257"/>
        <v>0</v>
      </c>
      <c r="T139" s="330">
        <f t="shared" si="257"/>
        <v>0</v>
      </c>
      <c r="U139" s="330">
        <f t="shared" si="257"/>
        <v>0</v>
      </c>
      <c r="V139" s="330">
        <f t="shared" si="257"/>
        <v>0</v>
      </c>
      <c r="W139" s="330">
        <f t="shared" si="257"/>
        <v>0</v>
      </c>
      <c r="X139" s="330">
        <f t="shared" si="257"/>
        <v>0</v>
      </c>
      <c r="Y139" s="330">
        <f t="shared" si="257"/>
        <v>0</v>
      </c>
      <c r="Z139" s="330">
        <f t="shared" si="257"/>
        <v>0</v>
      </c>
      <c r="AA139" s="330">
        <f t="shared" si="257"/>
        <v>0</v>
      </c>
      <c r="AB139" s="330">
        <f t="shared" si="257"/>
        <v>0</v>
      </c>
      <c r="AC139" s="330">
        <f t="shared" si="257"/>
        <v>0</v>
      </c>
      <c r="AD139" s="330">
        <f t="shared" si="257"/>
        <v>0</v>
      </c>
      <c r="AE139" s="330">
        <f t="shared" si="257"/>
        <v>0</v>
      </c>
      <c r="AF139" s="330">
        <f t="shared" si="257"/>
        <v>0</v>
      </c>
      <c r="AG139" s="330">
        <f t="shared" si="257"/>
        <v>0</v>
      </c>
      <c r="AH139" s="331">
        <f t="shared" si="257"/>
        <v>0</v>
      </c>
      <c r="AI139" s="331">
        <f t="shared" si="257"/>
        <v>0</v>
      </c>
      <c r="AJ139" s="331">
        <f t="shared" si="257"/>
        <v>0</v>
      </c>
      <c r="AK139" s="331">
        <f t="shared" si="257"/>
        <v>0</v>
      </c>
      <c r="AL139" s="331">
        <f t="shared" si="257"/>
        <v>0</v>
      </c>
      <c r="AM139" s="331">
        <f t="shared" si="257"/>
        <v>0</v>
      </c>
      <c r="AN139" s="331">
        <f t="shared" si="257"/>
        <v>0</v>
      </c>
      <c r="AO139" s="331">
        <f t="shared" si="257"/>
        <v>0</v>
      </c>
      <c r="AP139" s="334">
        <f t="shared" si="257"/>
        <v>0</v>
      </c>
      <c r="AQ139" s="647">
        <f t="shared" si="257"/>
        <v>0</v>
      </c>
      <c r="AR139" s="330">
        <f t="shared" si="257"/>
        <v>0</v>
      </c>
      <c r="AS139" s="330">
        <f t="shared" si="257"/>
        <v>0</v>
      </c>
      <c r="AT139" s="330">
        <f t="shared" si="257"/>
        <v>0</v>
      </c>
      <c r="AU139" s="330">
        <f t="shared" si="257"/>
        <v>0</v>
      </c>
      <c r="AV139" s="330">
        <f t="shared" si="257"/>
        <v>0</v>
      </c>
      <c r="AW139" s="330">
        <f t="shared" si="257"/>
        <v>0</v>
      </c>
      <c r="AX139" s="330">
        <f t="shared" si="257"/>
        <v>0</v>
      </c>
      <c r="AY139" s="331">
        <f t="shared" si="257"/>
        <v>0</v>
      </c>
      <c r="AZ139" s="331">
        <f t="shared" si="257"/>
        <v>0</v>
      </c>
      <c r="BA139" s="408">
        <f t="shared" si="257"/>
        <v>0</v>
      </c>
      <c r="BB139" s="748"/>
      <c r="BC139" s="748"/>
      <c r="BD139" s="748"/>
      <c r="BE139" s="748"/>
    </row>
    <row r="140" spans="1:57" customFormat="1" ht="12.75" x14ac:dyDescent="0.2">
      <c r="A140" s="748"/>
      <c r="B140" s="748"/>
      <c r="C140" s="748"/>
      <c r="D140" s="16"/>
      <c r="E140" s="12"/>
      <c r="F140" s="16"/>
      <c r="G140" s="36"/>
      <c r="H140" s="2">
        <v>3141</v>
      </c>
      <c r="I140" s="329">
        <f t="shared" ref="I140:BA140" si="258">SUMIF($F$12:$F$427,"=3141",I$12:I$427)</f>
        <v>20728477</v>
      </c>
      <c r="J140" s="330">
        <f t="shared" si="258"/>
        <v>15008764</v>
      </c>
      <c r="K140" s="330">
        <f t="shared" si="258"/>
        <v>150000</v>
      </c>
      <c r="L140" s="330">
        <f t="shared" si="258"/>
        <v>0</v>
      </c>
      <c r="M140" s="330">
        <f t="shared" si="258"/>
        <v>5123663</v>
      </c>
      <c r="N140" s="330">
        <f t="shared" si="258"/>
        <v>300176</v>
      </c>
      <c r="O140" s="330">
        <f t="shared" si="258"/>
        <v>145874</v>
      </c>
      <c r="P140" s="331">
        <f t="shared" si="258"/>
        <v>51.460000000000008</v>
      </c>
      <c r="Q140" s="331">
        <f t="shared" si="258"/>
        <v>0</v>
      </c>
      <c r="R140" s="332">
        <f t="shared" si="258"/>
        <v>51.460000000000008</v>
      </c>
      <c r="S140" s="333">
        <f t="shared" si="258"/>
        <v>0</v>
      </c>
      <c r="T140" s="330">
        <f t="shared" si="258"/>
        <v>0</v>
      </c>
      <c r="U140" s="330">
        <f t="shared" si="258"/>
        <v>15332</v>
      </c>
      <c r="V140" s="330">
        <f t="shared" si="258"/>
        <v>0</v>
      </c>
      <c r="W140" s="330">
        <f t="shared" si="258"/>
        <v>15332</v>
      </c>
      <c r="X140" s="330">
        <f t="shared" si="258"/>
        <v>0</v>
      </c>
      <c r="Y140" s="330">
        <f t="shared" si="258"/>
        <v>0</v>
      </c>
      <c r="Z140" s="330">
        <f t="shared" si="258"/>
        <v>0</v>
      </c>
      <c r="AA140" s="330">
        <f t="shared" si="258"/>
        <v>15332</v>
      </c>
      <c r="AB140" s="330">
        <f t="shared" si="258"/>
        <v>5182</v>
      </c>
      <c r="AC140" s="330">
        <f t="shared" si="258"/>
        <v>307</v>
      </c>
      <c r="AD140" s="330">
        <f t="shared" si="258"/>
        <v>0</v>
      </c>
      <c r="AE140" s="330">
        <f t="shared" si="258"/>
        <v>0</v>
      </c>
      <c r="AF140" s="330">
        <f t="shared" si="258"/>
        <v>0</v>
      </c>
      <c r="AG140" s="330">
        <f t="shared" si="258"/>
        <v>20821</v>
      </c>
      <c r="AH140" s="331">
        <f t="shared" si="258"/>
        <v>0</v>
      </c>
      <c r="AI140" s="331">
        <f t="shared" si="258"/>
        <v>0</v>
      </c>
      <c r="AJ140" s="331">
        <f t="shared" si="258"/>
        <v>0</v>
      </c>
      <c r="AK140" s="331">
        <f t="shared" si="258"/>
        <v>0</v>
      </c>
      <c r="AL140" s="331">
        <f t="shared" si="258"/>
        <v>6.0000000000000005E-2</v>
      </c>
      <c r="AM140" s="331">
        <f t="shared" si="258"/>
        <v>0</v>
      </c>
      <c r="AN140" s="331">
        <f t="shared" si="258"/>
        <v>0</v>
      </c>
      <c r="AO140" s="331">
        <f t="shared" si="258"/>
        <v>0</v>
      </c>
      <c r="AP140" s="334">
        <f t="shared" si="258"/>
        <v>6.0000000000000005E-2</v>
      </c>
      <c r="AQ140" s="647">
        <f t="shared" si="258"/>
        <v>6.0000000000000005E-2</v>
      </c>
      <c r="AR140" s="330">
        <f t="shared" si="258"/>
        <v>20749298</v>
      </c>
      <c r="AS140" s="330">
        <f t="shared" si="258"/>
        <v>15024096</v>
      </c>
      <c r="AT140" s="330">
        <f t="shared" si="258"/>
        <v>150000</v>
      </c>
      <c r="AU140" s="330">
        <f t="shared" si="258"/>
        <v>0</v>
      </c>
      <c r="AV140" s="330">
        <f t="shared" si="258"/>
        <v>5128845</v>
      </c>
      <c r="AW140" s="330">
        <f t="shared" si="258"/>
        <v>300483</v>
      </c>
      <c r="AX140" s="330">
        <f t="shared" si="258"/>
        <v>145874</v>
      </c>
      <c r="AY140" s="331">
        <f t="shared" si="258"/>
        <v>51.519999999999996</v>
      </c>
      <c r="AZ140" s="331">
        <f t="shared" si="258"/>
        <v>0</v>
      </c>
      <c r="BA140" s="408">
        <f t="shared" si="258"/>
        <v>51.519999999999996</v>
      </c>
      <c r="BB140" s="748"/>
      <c r="BC140" s="748"/>
      <c r="BD140" s="748"/>
      <c r="BE140" s="748"/>
    </row>
    <row r="141" spans="1:57" customFormat="1" ht="12.75" x14ac:dyDescent="0.2">
      <c r="A141" s="748"/>
      <c r="B141" s="748"/>
      <c r="C141" s="748"/>
      <c r="D141" s="16"/>
      <c r="E141" s="12"/>
      <c r="F141" s="16"/>
      <c r="G141" s="36"/>
      <c r="H141" s="2">
        <v>3143</v>
      </c>
      <c r="I141" s="329">
        <f t="shared" ref="I141:BA141" si="259">SUMIF($F$12:$F$427,"=3143",I$12:I$427)</f>
        <v>15830055</v>
      </c>
      <c r="J141" s="330">
        <f t="shared" si="259"/>
        <v>11541901</v>
      </c>
      <c r="K141" s="330">
        <f t="shared" si="259"/>
        <v>100000</v>
      </c>
      <c r="L141" s="330">
        <f t="shared" si="259"/>
        <v>0</v>
      </c>
      <c r="M141" s="330">
        <f t="shared" si="259"/>
        <v>3934964</v>
      </c>
      <c r="N141" s="330">
        <f t="shared" si="259"/>
        <v>230840</v>
      </c>
      <c r="O141" s="330">
        <f t="shared" si="259"/>
        <v>22350</v>
      </c>
      <c r="P141" s="331">
        <f t="shared" si="259"/>
        <v>26.208800000000004</v>
      </c>
      <c r="Q141" s="331">
        <f t="shared" si="259"/>
        <v>24.668800000000005</v>
      </c>
      <c r="R141" s="332">
        <f t="shared" si="259"/>
        <v>1.5400000000000003</v>
      </c>
      <c r="S141" s="333">
        <f t="shared" si="259"/>
        <v>0</v>
      </c>
      <c r="T141" s="330">
        <f t="shared" si="259"/>
        <v>0</v>
      </c>
      <c r="U141" s="330">
        <f t="shared" si="259"/>
        <v>27334</v>
      </c>
      <c r="V141" s="330">
        <f t="shared" si="259"/>
        <v>0</v>
      </c>
      <c r="W141" s="330">
        <f t="shared" si="259"/>
        <v>27334</v>
      </c>
      <c r="X141" s="330">
        <f t="shared" si="259"/>
        <v>0</v>
      </c>
      <c r="Y141" s="330">
        <f t="shared" si="259"/>
        <v>0</v>
      </c>
      <c r="Z141" s="330">
        <f t="shared" si="259"/>
        <v>0</v>
      </c>
      <c r="AA141" s="330">
        <f t="shared" si="259"/>
        <v>27334</v>
      </c>
      <c r="AB141" s="330">
        <f t="shared" si="259"/>
        <v>9239</v>
      </c>
      <c r="AC141" s="330">
        <f t="shared" si="259"/>
        <v>547</v>
      </c>
      <c r="AD141" s="330">
        <f t="shared" si="259"/>
        <v>0</v>
      </c>
      <c r="AE141" s="330">
        <f t="shared" si="259"/>
        <v>0</v>
      </c>
      <c r="AF141" s="330">
        <f t="shared" si="259"/>
        <v>0</v>
      </c>
      <c r="AG141" s="330">
        <f t="shared" si="259"/>
        <v>37120</v>
      </c>
      <c r="AH141" s="331">
        <f t="shared" si="259"/>
        <v>0</v>
      </c>
      <c r="AI141" s="331">
        <f t="shared" si="259"/>
        <v>0</v>
      </c>
      <c r="AJ141" s="331">
        <f t="shared" si="259"/>
        <v>0</v>
      </c>
      <c r="AK141" s="331">
        <f t="shared" si="259"/>
        <v>0.06</v>
      </c>
      <c r="AL141" s="331">
        <f t="shared" si="259"/>
        <v>0</v>
      </c>
      <c r="AM141" s="331">
        <f t="shared" si="259"/>
        <v>0</v>
      </c>
      <c r="AN141" s="331">
        <f t="shared" si="259"/>
        <v>0</v>
      </c>
      <c r="AO141" s="331">
        <f t="shared" si="259"/>
        <v>0.06</v>
      </c>
      <c r="AP141" s="334">
        <f t="shared" si="259"/>
        <v>0</v>
      </c>
      <c r="AQ141" s="647">
        <f t="shared" si="259"/>
        <v>0.06</v>
      </c>
      <c r="AR141" s="330">
        <f t="shared" si="259"/>
        <v>15867175</v>
      </c>
      <c r="AS141" s="330">
        <f t="shared" si="259"/>
        <v>11569235</v>
      </c>
      <c r="AT141" s="330">
        <f t="shared" si="259"/>
        <v>100000</v>
      </c>
      <c r="AU141" s="330">
        <f t="shared" si="259"/>
        <v>0</v>
      </c>
      <c r="AV141" s="330">
        <f t="shared" si="259"/>
        <v>3944203</v>
      </c>
      <c r="AW141" s="330">
        <f t="shared" si="259"/>
        <v>231387</v>
      </c>
      <c r="AX141" s="330">
        <f t="shared" si="259"/>
        <v>22350</v>
      </c>
      <c r="AY141" s="331">
        <f t="shared" si="259"/>
        <v>26.268800000000002</v>
      </c>
      <c r="AZ141" s="331">
        <f t="shared" si="259"/>
        <v>24.728800000000007</v>
      </c>
      <c r="BA141" s="408">
        <f t="shared" si="259"/>
        <v>1.5400000000000003</v>
      </c>
      <c r="BB141" s="748"/>
      <c r="BC141" s="748"/>
      <c r="BD141" s="748"/>
      <c r="BE141" s="748"/>
    </row>
    <row r="142" spans="1:57" customFormat="1" ht="12.75" x14ac:dyDescent="0.2">
      <c r="A142" s="748"/>
      <c r="B142" s="748"/>
      <c r="C142" s="748"/>
      <c r="D142" s="16"/>
      <c r="E142" s="12"/>
      <c r="F142" s="16"/>
      <c r="G142" s="36"/>
      <c r="H142" s="2">
        <v>3231</v>
      </c>
      <c r="I142" s="329">
        <f t="shared" ref="I142:BA142" si="260">SUMIF($F$12:$F$427,"=3231",I$12:I$427)</f>
        <v>11988158</v>
      </c>
      <c r="J142" s="330">
        <f t="shared" si="260"/>
        <v>8698782</v>
      </c>
      <c r="K142" s="330">
        <f t="shared" si="260"/>
        <v>96000</v>
      </c>
      <c r="L142" s="330">
        <f t="shared" si="260"/>
        <v>0</v>
      </c>
      <c r="M142" s="330">
        <f t="shared" si="260"/>
        <v>2972636</v>
      </c>
      <c r="N142" s="330">
        <f t="shared" si="260"/>
        <v>173975</v>
      </c>
      <c r="O142" s="330">
        <f t="shared" si="260"/>
        <v>46765</v>
      </c>
      <c r="P142" s="331">
        <f t="shared" si="260"/>
        <v>17.038800000000002</v>
      </c>
      <c r="Q142" s="331">
        <f t="shared" si="260"/>
        <v>15.2035</v>
      </c>
      <c r="R142" s="332">
        <f t="shared" si="260"/>
        <v>1.8353000000000002</v>
      </c>
      <c r="S142" s="333">
        <f t="shared" si="260"/>
        <v>0</v>
      </c>
      <c r="T142" s="330">
        <f t="shared" si="260"/>
        <v>0</v>
      </c>
      <c r="U142" s="330">
        <f t="shared" si="260"/>
        <v>0</v>
      </c>
      <c r="V142" s="330">
        <f t="shared" si="260"/>
        <v>0</v>
      </c>
      <c r="W142" s="330">
        <f t="shared" si="260"/>
        <v>0</v>
      </c>
      <c r="X142" s="330">
        <f t="shared" si="260"/>
        <v>0</v>
      </c>
      <c r="Y142" s="330">
        <f t="shared" si="260"/>
        <v>0</v>
      </c>
      <c r="Z142" s="330">
        <f t="shared" si="260"/>
        <v>0</v>
      </c>
      <c r="AA142" s="330">
        <f t="shared" si="260"/>
        <v>0</v>
      </c>
      <c r="AB142" s="330">
        <f t="shared" si="260"/>
        <v>0</v>
      </c>
      <c r="AC142" s="330">
        <f t="shared" si="260"/>
        <v>0</v>
      </c>
      <c r="AD142" s="330">
        <f t="shared" si="260"/>
        <v>0</v>
      </c>
      <c r="AE142" s="330">
        <f t="shared" si="260"/>
        <v>0</v>
      </c>
      <c r="AF142" s="330">
        <f t="shared" si="260"/>
        <v>0</v>
      </c>
      <c r="AG142" s="330">
        <f t="shared" si="260"/>
        <v>0</v>
      </c>
      <c r="AH142" s="331">
        <f t="shared" si="260"/>
        <v>0</v>
      </c>
      <c r="AI142" s="331">
        <f t="shared" si="260"/>
        <v>0</v>
      </c>
      <c r="AJ142" s="331">
        <f t="shared" si="260"/>
        <v>0</v>
      </c>
      <c r="AK142" s="331">
        <f t="shared" si="260"/>
        <v>0</v>
      </c>
      <c r="AL142" s="331">
        <f t="shared" si="260"/>
        <v>0</v>
      </c>
      <c r="AM142" s="331">
        <f t="shared" si="260"/>
        <v>0</v>
      </c>
      <c r="AN142" s="331">
        <f t="shared" si="260"/>
        <v>0</v>
      </c>
      <c r="AO142" s="331">
        <f t="shared" si="260"/>
        <v>0</v>
      </c>
      <c r="AP142" s="334">
        <f t="shared" si="260"/>
        <v>0</v>
      </c>
      <c r="AQ142" s="647">
        <f t="shared" si="260"/>
        <v>0</v>
      </c>
      <c r="AR142" s="330">
        <f t="shared" si="260"/>
        <v>11988158</v>
      </c>
      <c r="AS142" s="330">
        <f t="shared" si="260"/>
        <v>8698782</v>
      </c>
      <c r="AT142" s="330">
        <f t="shared" si="260"/>
        <v>96000</v>
      </c>
      <c r="AU142" s="330">
        <f t="shared" si="260"/>
        <v>0</v>
      </c>
      <c r="AV142" s="330">
        <f t="shared" si="260"/>
        <v>2972636</v>
      </c>
      <c r="AW142" s="330">
        <f t="shared" si="260"/>
        <v>173975</v>
      </c>
      <c r="AX142" s="330">
        <f t="shared" si="260"/>
        <v>46765</v>
      </c>
      <c r="AY142" s="331">
        <f t="shared" si="260"/>
        <v>17.038800000000002</v>
      </c>
      <c r="AZ142" s="331">
        <f t="shared" si="260"/>
        <v>15.2035</v>
      </c>
      <c r="BA142" s="408">
        <f t="shared" si="260"/>
        <v>1.8353000000000002</v>
      </c>
      <c r="BB142" s="748"/>
      <c r="BC142" s="748"/>
      <c r="BD142" s="748"/>
      <c r="BE142" s="748"/>
    </row>
    <row r="143" spans="1:57" customFormat="1" ht="13.5" thickBot="1" x14ac:dyDescent="0.25">
      <c r="A143" s="748"/>
      <c r="B143" s="748"/>
      <c r="C143" s="748"/>
      <c r="D143" s="16"/>
      <c r="E143" s="12"/>
      <c r="F143" s="16"/>
      <c r="G143" s="36"/>
      <c r="H143" s="267">
        <v>3233</v>
      </c>
      <c r="I143" s="335">
        <f t="shared" ref="I143:BA143" si="261">SUMIF($F$12:$F$427,"=3233",I$12:I$427)</f>
        <v>4175816</v>
      </c>
      <c r="J143" s="336">
        <f t="shared" si="261"/>
        <v>2955076</v>
      </c>
      <c r="K143" s="336">
        <f t="shared" si="261"/>
        <v>108000</v>
      </c>
      <c r="L143" s="336">
        <f t="shared" si="261"/>
        <v>0</v>
      </c>
      <c r="M143" s="336">
        <f t="shared" si="261"/>
        <v>1035319</v>
      </c>
      <c r="N143" s="336">
        <f t="shared" si="261"/>
        <v>59101</v>
      </c>
      <c r="O143" s="336">
        <f t="shared" si="261"/>
        <v>18320</v>
      </c>
      <c r="P143" s="337">
        <f t="shared" si="261"/>
        <v>6.72</v>
      </c>
      <c r="Q143" s="337">
        <f t="shared" si="261"/>
        <v>4.91</v>
      </c>
      <c r="R143" s="338">
        <f t="shared" si="261"/>
        <v>1.81</v>
      </c>
      <c r="S143" s="339">
        <f t="shared" si="261"/>
        <v>0</v>
      </c>
      <c r="T143" s="336">
        <f t="shared" si="261"/>
        <v>0</v>
      </c>
      <c r="U143" s="336">
        <f t="shared" si="261"/>
        <v>0</v>
      </c>
      <c r="V143" s="336">
        <f t="shared" si="261"/>
        <v>0</v>
      </c>
      <c r="W143" s="336">
        <f t="shared" si="261"/>
        <v>0</v>
      </c>
      <c r="X143" s="336">
        <f t="shared" si="261"/>
        <v>0</v>
      </c>
      <c r="Y143" s="336">
        <f t="shared" si="261"/>
        <v>0</v>
      </c>
      <c r="Z143" s="336">
        <f t="shared" si="261"/>
        <v>0</v>
      </c>
      <c r="AA143" s="336">
        <f t="shared" si="261"/>
        <v>0</v>
      </c>
      <c r="AB143" s="336">
        <f t="shared" si="261"/>
        <v>0</v>
      </c>
      <c r="AC143" s="336">
        <f t="shared" si="261"/>
        <v>0</v>
      </c>
      <c r="AD143" s="336">
        <f t="shared" si="261"/>
        <v>0</v>
      </c>
      <c r="AE143" s="336">
        <f t="shared" si="261"/>
        <v>0</v>
      </c>
      <c r="AF143" s="336">
        <f t="shared" si="261"/>
        <v>0</v>
      </c>
      <c r="AG143" s="336">
        <f t="shared" si="261"/>
        <v>0</v>
      </c>
      <c r="AH143" s="337">
        <f t="shared" si="261"/>
        <v>0</v>
      </c>
      <c r="AI143" s="337">
        <f t="shared" si="261"/>
        <v>0</v>
      </c>
      <c r="AJ143" s="337">
        <f t="shared" si="261"/>
        <v>0</v>
      </c>
      <c r="AK143" s="337">
        <f t="shared" si="261"/>
        <v>0</v>
      </c>
      <c r="AL143" s="337">
        <f t="shared" si="261"/>
        <v>0</v>
      </c>
      <c r="AM143" s="337">
        <f t="shared" si="261"/>
        <v>0</v>
      </c>
      <c r="AN143" s="337">
        <f t="shared" si="261"/>
        <v>0</v>
      </c>
      <c r="AO143" s="337">
        <f t="shared" si="261"/>
        <v>0</v>
      </c>
      <c r="AP143" s="340">
        <f t="shared" si="261"/>
        <v>0</v>
      </c>
      <c r="AQ143" s="648">
        <f t="shared" si="261"/>
        <v>0</v>
      </c>
      <c r="AR143" s="336">
        <f t="shared" si="261"/>
        <v>4175816</v>
      </c>
      <c r="AS143" s="336">
        <f t="shared" si="261"/>
        <v>2955076</v>
      </c>
      <c r="AT143" s="336">
        <f t="shared" si="261"/>
        <v>108000</v>
      </c>
      <c r="AU143" s="336">
        <f t="shared" si="261"/>
        <v>0</v>
      </c>
      <c r="AV143" s="336">
        <f t="shared" si="261"/>
        <v>1035319</v>
      </c>
      <c r="AW143" s="336">
        <f t="shared" si="261"/>
        <v>59101</v>
      </c>
      <c r="AX143" s="336">
        <f t="shared" si="261"/>
        <v>18320</v>
      </c>
      <c r="AY143" s="337">
        <f t="shared" si="261"/>
        <v>6.72</v>
      </c>
      <c r="AZ143" s="337">
        <f t="shared" si="261"/>
        <v>4.91</v>
      </c>
      <c r="BA143" s="409">
        <f t="shared" si="261"/>
        <v>1.81</v>
      </c>
      <c r="BB143" s="748"/>
      <c r="BC143" s="748"/>
      <c r="BD143" s="748"/>
      <c r="BE143" s="748"/>
    </row>
    <row r="144" spans="1:57" x14ac:dyDescent="0.25">
      <c r="I144" s="202"/>
      <c r="J144" s="202"/>
      <c r="K144" s="202"/>
      <c r="L144" s="202"/>
      <c r="M144" s="202"/>
      <c r="N144" s="202"/>
      <c r="O144" s="202"/>
      <c r="P144" s="424"/>
      <c r="Q144" s="424"/>
      <c r="R144" s="424"/>
      <c r="S144" s="233"/>
    </row>
    <row r="145" spans="1:53" s="176" customFormat="1" x14ac:dyDescent="0.25">
      <c r="A145" s="202"/>
      <c r="B145" s="205"/>
      <c r="C145" s="205"/>
      <c r="D145" s="205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424"/>
      <c r="R145" s="424"/>
      <c r="S145" s="233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Y145" s="177"/>
      <c r="AZ145" s="177"/>
      <c r="BA145" s="177"/>
    </row>
    <row r="146" spans="1:53" s="176" customFormat="1" x14ac:dyDescent="0.25">
      <c r="A146" s="202"/>
      <c r="B146" s="205"/>
      <c r="C146" s="205"/>
      <c r="D146" s="205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424"/>
      <c r="R146" s="424"/>
      <c r="S146" s="233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Y146" s="177"/>
      <c r="AZ146" s="177"/>
      <c r="BA146" s="177"/>
    </row>
    <row r="147" spans="1:53" s="176" customFormat="1" x14ac:dyDescent="0.25">
      <c r="A147" s="202"/>
      <c r="B147" s="205"/>
      <c r="C147" s="205"/>
      <c r="D147" s="205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424"/>
      <c r="Q147" s="424"/>
      <c r="R147" s="424"/>
      <c r="S147" s="233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Y147" s="177"/>
      <c r="AZ147" s="177"/>
      <c r="BA147" s="177"/>
    </row>
    <row r="149" spans="1:53" s="176" customFormat="1" x14ac:dyDescent="0.25">
      <c r="A149" s="202"/>
      <c r="B149" s="205"/>
      <c r="C149" s="205"/>
      <c r="D149" s="205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424"/>
      <c r="Q149" s="424"/>
      <c r="R149" s="424"/>
      <c r="S149" s="233"/>
      <c r="T149" s="233"/>
      <c r="U149" s="233"/>
      <c r="V149" s="233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Y149" s="177"/>
      <c r="AZ149" s="177"/>
      <c r="BA149" s="177"/>
    </row>
    <row r="151" spans="1:53" s="176" customFormat="1" x14ac:dyDescent="0.25">
      <c r="A151" s="202"/>
      <c r="B151" s="205"/>
      <c r="C151" s="205"/>
      <c r="D151" s="205"/>
      <c r="E151" s="202"/>
      <c r="F151" s="202"/>
      <c r="G151" s="202"/>
      <c r="H151" s="202"/>
      <c r="I151" s="757"/>
      <c r="J151" s="757"/>
      <c r="K151" s="757"/>
      <c r="L151" s="757"/>
      <c r="M151" s="757"/>
      <c r="N151" s="757"/>
      <c r="O151" s="757"/>
      <c r="P151" s="758"/>
      <c r="Q151" s="758"/>
      <c r="R151" s="758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Y151" s="177"/>
      <c r="AZ151" s="177"/>
      <c r="BA151" s="177"/>
    </row>
    <row r="153" spans="1:53" s="176" customFormat="1" x14ac:dyDescent="0.25">
      <c r="A153" s="202"/>
      <c r="B153" s="205"/>
      <c r="C153" s="205"/>
      <c r="D153" s="205"/>
      <c r="E153" s="202"/>
      <c r="F153" s="232"/>
      <c r="G153" s="202"/>
      <c r="H153" s="202"/>
      <c r="I153" s="757"/>
      <c r="J153" s="203"/>
      <c r="K153" s="203"/>
      <c r="L153" s="203"/>
      <c r="M153" s="203"/>
      <c r="N153" s="203"/>
      <c r="O153" s="203"/>
      <c r="P153" s="758"/>
      <c r="Q153" s="204"/>
      <c r="R153" s="204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Y153" s="177"/>
      <c r="AZ153" s="177"/>
      <c r="BA153" s="177"/>
    </row>
    <row r="154" spans="1:53" s="176" customFormat="1" x14ac:dyDescent="0.25">
      <c r="A154" s="202"/>
      <c r="B154" s="205"/>
      <c r="C154" s="205"/>
      <c r="D154" s="205"/>
      <c r="E154" s="202"/>
      <c r="F154" s="232"/>
      <c r="G154" s="202"/>
      <c r="H154" s="202"/>
      <c r="I154" s="757"/>
      <c r="J154" s="203"/>
      <c r="K154" s="203"/>
      <c r="L154" s="203"/>
      <c r="M154" s="203"/>
      <c r="N154" s="203"/>
      <c r="O154" s="203"/>
      <c r="P154" s="758"/>
      <c r="Q154" s="204"/>
      <c r="R154" s="204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Y154" s="177"/>
      <c r="AZ154" s="177"/>
      <c r="BA154" s="177"/>
    </row>
    <row r="155" spans="1:53" s="176" customFormat="1" x14ac:dyDescent="0.25">
      <c r="A155" s="202"/>
      <c r="B155" s="205"/>
      <c r="C155" s="205"/>
      <c r="D155" s="205"/>
      <c r="E155" s="202"/>
      <c r="F155" s="232"/>
      <c r="G155" s="202"/>
      <c r="H155" s="202"/>
      <c r="I155" s="757"/>
      <c r="J155" s="203"/>
      <c r="K155" s="203"/>
      <c r="L155" s="203"/>
      <c r="M155" s="203"/>
      <c r="N155" s="203"/>
      <c r="O155" s="203"/>
      <c r="P155" s="758"/>
      <c r="Q155" s="204"/>
      <c r="R155" s="204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Y155" s="177"/>
      <c r="AZ155" s="177"/>
      <c r="BA155" s="177"/>
    </row>
    <row r="156" spans="1:53" s="176" customFormat="1" x14ac:dyDescent="0.25">
      <c r="A156" s="202"/>
      <c r="B156" s="205"/>
      <c r="C156" s="205"/>
      <c r="D156" s="205"/>
      <c r="E156" s="202"/>
      <c r="F156" s="232"/>
      <c r="G156" s="202"/>
      <c r="H156" s="202"/>
      <c r="I156" s="757"/>
      <c r="J156" s="203"/>
      <c r="K156" s="203"/>
      <c r="L156" s="203"/>
      <c r="M156" s="203"/>
      <c r="N156" s="203"/>
      <c r="O156" s="203"/>
      <c r="P156" s="758"/>
      <c r="Q156" s="204"/>
      <c r="R156" s="204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Y156" s="177"/>
      <c r="AZ156" s="177"/>
      <c r="BA156" s="177"/>
    </row>
    <row r="157" spans="1:53" s="176" customFormat="1" x14ac:dyDescent="0.25">
      <c r="A157" s="202"/>
      <c r="B157" s="205"/>
      <c r="C157" s="205"/>
      <c r="D157" s="205"/>
      <c r="E157" s="202"/>
      <c r="F157" s="232"/>
      <c r="G157" s="202"/>
      <c r="H157" s="202"/>
      <c r="I157" s="757"/>
      <c r="J157" s="203"/>
      <c r="K157" s="203"/>
      <c r="L157" s="203"/>
      <c r="M157" s="203"/>
      <c r="N157" s="203"/>
      <c r="O157" s="203"/>
      <c r="P157" s="758"/>
      <c r="Q157" s="204"/>
      <c r="R157" s="204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Y157" s="177"/>
      <c r="AZ157" s="177"/>
      <c r="BA157" s="177"/>
    </row>
    <row r="158" spans="1:53" s="176" customFormat="1" x14ac:dyDescent="0.25">
      <c r="A158" s="202"/>
      <c r="B158" s="205"/>
      <c r="C158" s="205"/>
      <c r="D158" s="205"/>
      <c r="E158" s="202"/>
      <c r="F158" s="232"/>
      <c r="G158" s="202"/>
      <c r="H158" s="202"/>
      <c r="I158" s="757"/>
      <c r="J158" s="203"/>
      <c r="K158" s="203"/>
      <c r="L158" s="203"/>
      <c r="M158" s="203"/>
      <c r="N158" s="203"/>
      <c r="O158" s="203"/>
      <c r="P158" s="758"/>
      <c r="Q158" s="204"/>
      <c r="R158" s="204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Y158" s="177"/>
      <c r="AZ158" s="177"/>
      <c r="BA158" s="177"/>
    </row>
    <row r="159" spans="1:53" s="176" customFormat="1" x14ac:dyDescent="0.25">
      <c r="A159" s="202"/>
      <c r="B159" s="205"/>
      <c r="C159" s="205"/>
      <c r="D159" s="205"/>
      <c r="E159" s="202"/>
      <c r="F159" s="232"/>
      <c r="G159" s="202"/>
      <c r="H159" s="202"/>
      <c r="I159" s="757"/>
      <c r="J159" s="203"/>
      <c r="K159" s="203"/>
      <c r="L159" s="203"/>
      <c r="M159" s="203"/>
      <c r="N159" s="203"/>
      <c r="O159" s="203"/>
      <c r="P159" s="758"/>
      <c r="Q159" s="204"/>
      <c r="R159" s="204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Y159" s="177"/>
      <c r="AZ159" s="177"/>
      <c r="BA159" s="177"/>
    </row>
    <row r="160" spans="1:53" s="176" customFormat="1" x14ac:dyDescent="0.25">
      <c r="A160" s="202"/>
      <c r="B160" s="205"/>
      <c r="C160" s="205"/>
      <c r="D160" s="205"/>
      <c r="E160" s="202"/>
      <c r="F160" s="232"/>
      <c r="G160" s="202"/>
      <c r="H160" s="202"/>
      <c r="I160" s="757"/>
      <c r="J160" s="203"/>
      <c r="K160" s="203"/>
      <c r="L160" s="203"/>
      <c r="M160" s="203"/>
      <c r="N160" s="203"/>
      <c r="O160" s="203"/>
      <c r="P160" s="758"/>
      <c r="Q160" s="204"/>
      <c r="R160" s="204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Y160" s="177"/>
      <c r="AZ160" s="177"/>
      <c r="BA160" s="177"/>
    </row>
    <row r="161" spans="1:53" s="176" customFormat="1" x14ac:dyDescent="0.25">
      <c r="A161" s="202"/>
      <c r="B161" s="205"/>
      <c r="C161" s="205"/>
      <c r="D161" s="205"/>
      <c r="E161" s="202"/>
      <c r="F161" s="232"/>
      <c r="G161" s="202"/>
      <c r="H161" s="202"/>
      <c r="I161" s="757"/>
      <c r="J161" s="203"/>
      <c r="K161" s="203"/>
      <c r="L161" s="203"/>
      <c r="M161" s="203"/>
      <c r="N161" s="203"/>
      <c r="O161" s="203"/>
      <c r="P161" s="758"/>
      <c r="Q161" s="204"/>
      <c r="R161" s="204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Y161" s="177"/>
      <c r="AZ161" s="177"/>
      <c r="BA161" s="177"/>
    </row>
    <row r="162" spans="1:53" s="176" customFormat="1" x14ac:dyDescent="0.25">
      <c r="A162" s="202"/>
      <c r="B162" s="205"/>
      <c r="C162" s="205"/>
      <c r="D162" s="205"/>
      <c r="E162" s="202"/>
      <c r="F162" s="232"/>
      <c r="G162" s="202"/>
      <c r="H162" s="202"/>
      <c r="I162" s="757"/>
      <c r="J162" s="203"/>
      <c r="K162" s="203"/>
      <c r="L162" s="203"/>
      <c r="M162" s="203"/>
      <c r="N162" s="203"/>
      <c r="O162" s="203"/>
      <c r="P162" s="758"/>
      <c r="Q162" s="204"/>
      <c r="R162" s="204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Y162" s="177"/>
      <c r="AZ162" s="177"/>
      <c r="BA162" s="177"/>
    </row>
    <row r="163" spans="1:53" s="176" customFormat="1" x14ac:dyDescent="0.25">
      <c r="A163" s="202"/>
      <c r="B163" s="205"/>
      <c r="C163" s="205"/>
      <c r="D163" s="205"/>
      <c r="E163" s="202"/>
      <c r="F163" s="232"/>
      <c r="G163" s="202"/>
      <c r="H163" s="202"/>
      <c r="I163" s="757"/>
      <c r="J163" s="203"/>
      <c r="K163" s="203"/>
      <c r="L163" s="203"/>
      <c r="M163" s="203"/>
      <c r="N163" s="203"/>
      <c r="O163" s="203"/>
      <c r="P163" s="758"/>
      <c r="Q163" s="204"/>
      <c r="R163" s="204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Y163" s="177"/>
      <c r="AZ163" s="177"/>
      <c r="BA163" s="177"/>
    </row>
    <row r="164" spans="1:53" s="176" customFormat="1" x14ac:dyDescent="0.25">
      <c r="A164" s="202"/>
      <c r="B164" s="205"/>
      <c r="C164" s="205"/>
      <c r="D164" s="205"/>
      <c r="E164" s="202"/>
      <c r="F164" s="232"/>
      <c r="G164" s="202"/>
      <c r="H164" s="202"/>
      <c r="I164" s="757"/>
      <c r="J164" s="203"/>
      <c r="K164" s="203"/>
      <c r="L164" s="203"/>
      <c r="M164" s="203"/>
      <c r="N164" s="203"/>
      <c r="O164" s="203"/>
      <c r="P164" s="758"/>
      <c r="Q164" s="204"/>
      <c r="R164" s="204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Y164" s="177"/>
      <c r="AZ164" s="177"/>
      <c r="BA164" s="177"/>
    </row>
    <row r="165" spans="1:53" s="176" customFormat="1" x14ac:dyDescent="0.25">
      <c r="A165" s="202"/>
      <c r="B165" s="205"/>
      <c r="C165" s="205"/>
      <c r="D165" s="205"/>
      <c r="E165" s="202"/>
      <c r="F165" s="232"/>
      <c r="G165" s="202"/>
      <c r="H165" s="202"/>
      <c r="I165" s="757"/>
      <c r="J165" s="203"/>
      <c r="K165" s="203"/>
      <c r="L165" s="203"/>
      <c r="M165" s="203"/>
      <c r="N165" s="203"/>
      <c r="O165" s="203"/>
      <c r="P165" s="758"/>
      <c r="Q165" s="204"/>
      <c r="R165" s="204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Y165" s="177"/>
      <c r="AZ165" s="177"/>
      <c r="BA165" s="177"/>
    </row>
    <row r="166" spans="1:53" s="176" customFormat="1" x14ac:dyDescent="0.25">
      <c r="A166" s="202"/>
      <c r="B166" s="205"/>
      <c r="C166" s="205"/>
      <c r="D166" s="205"/>
      <c r="E166" s="202"/>
      <c r="F166" s="232"/>
      <c r="G166" s="202"/>
      <c r="H166" s="202"/>
      <c r="I166" s="757"/>
      <c r="J166" s="203"/>
      <c r="K166" s="203"/>
      <c r="L166" s="203"/>
      <c r="M166" s="203"/>
      <c r="N166" s="203"/>
      <c r="O166" s="203"/>
      <c r="P166" s="758"/>
      <c r="Q166" s="204"/>
      <c r="R166" s="204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Y166" s="177"/>
      <c r="AZ166" s="177"/>
      <c r="BA166" s="177"/>
    </row>
    <row r="168" spans="1:53" s="176" customFormat="1" x14ac:dyDescent="0.25">
      <c r="A168" s="202"/>
      <c r="B168" s="205"/>
      <c r="C168" s="205"/>
      <c r="D168" s="205"/>
      <c r="E168" s="202"/>
      <c r="F168" s="202"/>
      <c r="G168" s="202"/>
      <c r="H168" s="202"/>
      <c r="I168" s="757"/>
      <c r="J168" s="757"/>
      <c r="K168" s="757"/>
      <c r="L168" s="757"/>
      <c r="M168" s="757"/>
      <c r="N168" s="757"/>
      <c r="O168" s="757"/>
      <c r="P168" s="758"/>
      <c r="Q168" s="758"/>
      <c r="R168" s="758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Y168" s="177"/>
      <c r="AZ168" s="177"/>
      <c r="BA168" s="177"/>
    </row>
    <row r="170" spans="1:53" x14ac:dyDescent="0.25">
      <c r="I170" s="757"/>
      <c r="M170" s="203">
        <f t="shared" ref="M170:Q170" si="262">SUBTOTAL(9,M17:M128)</f>
        <v>140743338</v>
      </c>
      <c r="N170" s="203">
        <f t="shared" si="262"/>
        <v>8277644</v>
      </c>
      <c r="P170" s="203">
        <f t="shared" si="262"/>
        <v>926.75980000000027</v>
      </c>
      <c r="Q170" s="203">
        <f t="shared" si="262"/>
        <v>678.90330000000006</v>
      </c>
    </row>
    <row r="175" spans="1:53" x14ac:dyDescent="0.25">
      <c r="I175" s="757"/>
      <c r="M175" s="203">
        <v>119624</v>
      </c>
      <c r="N175" s="203">
        <v>7080</v>
      </c>
      <c r="P175" s="758">
        <v>0</v>
      </c>
      <c r="Q175" s="204">
        <v>1.4800000000000002</v>
      </c>
    </row>
  </sheetData>
  <mergeCells count="25">
    <mergeCell ref="AK8:AL8"/>
    <mergeCell ref="AA7:AA10"/>
    <mergeCell ref="AB7:AB10"/>
    <mergeCell ref="I6:R7"/>
    <mergeCell ref="A3:E3"/>
    <mergeCell ref="I8:I10"/>
    <mergeCell ref="J8:O9"/>
    <mergeCell ref="P8:P10"/>
    <mergeCell ref="Q8:R9"/>
    <mergeCell ref="AR6:BA7"/>
    <mergeCell ref="S6:AQ6"/>
    <mergeCell ref="S7:W9"/>
    <mergeCell ref="X7:Z9"/>
    <mergeCell ref="AC7:AC10"/>
    <mergeCell ref="AD7:AF9"/>
    <mergeCell ref="AS8:AX9"/>
    <mergeCell ref="AY8:AY10"/>
    <mergeCell ref="AZ8:BA9"/>
    <mergeCell ref="AH8:AI9"/>
    <mergeCell ref="AJ8:AJ9"/>
    <mergeCell ref="AM8:AN9"/>
    <mergeCell ref="AO8:AQ9"/>
    <mergeCell ref="AR8:AR10"/>
    <mergeCell ref="AG7:AG10"/>
    <mergeCell ref="AH7:AQ7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63" fitToWidth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A201"/>
  <sheetViews>
    <sheetView workbookViewId="0">
      <pane xSplit="8" ySplit="11" topLeftCell="AJ183" activePane="bottomRight" state="frozen"/>
      <selection pane="topRight" activeCell="AU456" sqref="AU456"/>
      <selection pane="bottomLeft" activeCell="AU456" sqref="AU456"/>
      <selection pane="bottomRight" activeCell="AU184" sqref="AU184"/>
    </sheetView>
  </sheetViews>
  <sheetFormatPr defaultRowHeight="12.75" x14ac:dyDescent="0.2"/>
  <cols>
    <col min="1" max="1" width="5" style="748" customWidth="1"/>
    <col min="2" max="2" width="7.140625" style="748" bestFit="1" customWidth="1"/>
    <col min="3" max="3" width="8.7109375" style="748" bestFit="1" customWidth="1"/>
    <col min="4" max="4" width="7.85546875" style="748" bestFit="1" customWidth="1"/>
    <col min="5" max="5" width="28.85546875" style="748" customWidth="1"/>
    <col min="6" max="6" width="4.42578125" style="748" bestFit="1" customWidth="1"/>
    <col min="7" max="7" width="10.140625" style="78" customWidth="1"/>
    <col min="8" max="8" width="8" style="748" customWidth="1"/>
    <col min="9" max="9" width="11.5703125" style="15" customWidth="1"/>
    <col min="10" max="10" width="11.140625" style="15" customWidth="1"/>
    <col min="11" max="12" width="10.5703125" style="15" customWidth="1"/>
    <col min="13" max="13" width="11.7109375" style="15" customWidth="1"/>
    <col min="14" max="14" width="10.140625" style="15" customWidth="1"/>
    <col min="15" max="15" width="10.42578125" style="15" customWidth="1"/>
    <col min="16" max="16" width="11.42578125" style="14" customWidth="1"/>
    <col min="17" max="17" width="9.28515625" style="14" customWidth="1"/>
    <col min="18" max="18" width="8.28515625" style="14" customWidth="1"/>
    <col min="19" max="19" width="9.140625" style="15" customWidth="1"/>
    <col min="20" max="20" width="9.140625" style="748" customWidth="1"/>
    <col min="21" max="21" width="10.140625" style="748" customWidth="1"/>
    <col min="22" max="23" width="10.28515625" style="748" customWidth="1"/>
    <col min="24" max="26" width="9.140625" style="748" customWidth="1"/>
    <col min="27" max="27" width="10.28515625" style="748" customWidth="1"/>
    <col min="28" max="33" width="9.140625" style="748" customWidth="1"/>
    <col min="34" max="43" width="9.140625" style="14" customWidth="1"/>
    <col min="44" max="45" width="10" style="748" customWidth="1"/>
    <col min="46" max="46" width="9.140625" style="748" customWidth="1"/>
    <col min="47" max="47" width="10.7109375" style="748" customWidth="1"/>
    <col min="48" max="48" width="10.42578125" style="748" customWidth="1"/>
    <col min="49" max="50" width="9.140625" style="748" customWidth="1"/>
    <col min="51" max="51" width="12.42578125" style="14" customWidth="1"/>
    <col min="52" max="53" width="9.140625" style="14"/>
    <col min="54" max="222" width="9.140625" style="748"/>
    <col min="223" max="223" width="6.85546875" style="748" customWidth="1"/>
    <col min="224" max="224" width="35" style="748" customWidth="1"/>
    <col min="225" max="225" width="8" style="748" customWidth="1"/>
    <col min="226" max="226" width="31.85546875" style="748" customWidth="1"/>
    <col min="227" max="227" width="12" style="748" customWidth="1"/>
    <col min="228" max="228" width="11.5703125" style="748" customWidth="1"/>
    <col min="229" max="229" width="12" style="748" customWidth="1"/>
    <col min="230" max="230" width="11.140625" style="748" customWidth="1"/>
    <col min="231" max="232" width="10" style="748" customWidth="1"/>
    <col min="233" max="234" width="9.140625" style="748"/>
    <col min="235" max="235" width="10.7109375" style="748" customWidth="1"/>
    <col min="236" max="478" width="9.140625" style="748"/>
    <col min="479" max="479" width="6.85546875" style="748" customWidth="1"/>
    <col min="480" max="480" width="35" style="748" customWidth="1"/>
    <col min="481" max="481" width="8" style="748" customWidth="1"/>
    <col min="482" max="482" width="31.85546875" style="748" customWidth="1"/>
    <col min="483" max="483" width="12" style="748" customWidth="1"/>
    <col min="484" max="484" width="11.5703125" style="748" customWidth="1"/>
    <col min="485" max="485" width="12" style="748" customWidth="1"/>
    <col min="486" max="486" width="11.140625" style="748" customWidth="1"/>
    <col min="487" max="488" width="10" style="748" customWidth="1"/>
    <col min="489" max="490" width="9.140625" style="748"/>
    <col min="491" max="491" width="10.7109375" style="748" customWidth="1"/>
    <col min="492" max="734" width="9.140625" style="748"/>
    <col min="735" max="735" width="6.85546875" style="748" customWidth="1"/>
    <col min="736" max="736" width="35" style="748" customWidth="1"/>
    <col min="737" max="737" width="8" style="748" customWidth="1"/>
    <col min="738" max="738" width="31.85546875" style="748" customWidth="1"/>
    <col min="739" max="739" width="12" style="748" customWidth="1"/>
    <col min="740" max="740" width="11.5703125" style="748" customWidth="1"/>
    <col min="741" max="741" width="12" style="748" customWidth="1"/>
    <col min="742" max="742" width="11.140625" style="748" customWidth="1"/>
    <col min="743" max="744" width="10" style="748" customWidth="1"/>
    <col min="745" max="746" width="9.140625" style="748"/>
    <col min="747" max="747" width="10.7109375" style="748" customWidth="1"/>
    <col min="748" max="990" width="9.140625" style="748"/>
    <col min="991" max="991" width="6.85546875" style="748" customWidth="1"/>
    <col min="992" max="992" width="35" style="748" customWidth="1"/>
    <col min="993" max="993" width="8" style="748" customWidth="1"/>
    <col min="994" max="994" width="31.85546875" style="748" customWidth="1"/>
    <col min="995" max="995" width="12" style="748" customWidth="1"/>
    <col min="996" max="996" width="11.5703125" style="748" customWidth="1"/>
    <col min="997" max="997" width="12" style="748" customWidth="1"/>
    <col min="998" max="998" width="11.140625" style="748" customWidth="1"/>
    <col min="999" max="1000" width="10" style="748" customWidth="1"/>
    <col min="1001" max="1002" width="9.140625" style="748"/>
    <col min="1003" max="1003" width="10.7109375" style="748" customWidth="1"/>
    <col min="1004" max="1246" width="9.140625" style="748"/>
    <col min="1247" max="1247" width="6.85546875" style="748" customWidth="1"/>
    <col min="1248" max="1248" width="35" style="748" customWidth="1"/>
    <col min="1249" max="1249" width="8" style="748" customWidth="1"/>
    <col min="1250" max="1250" width="31.85546875" style="748" customWidth="1"/>
    <col min="1251" max="1251" width="12" style="748" customWidth="1"/>
    <col min="1252" max="1252" width="11.5703125" style="748" customWidth="1"/>
    <col min="1253" max="1253" width="12" style="748" customWidth="1"/>
    <col min="1254" max="1254" width="11.140625" style="748" customWidth="1"/>
    <col min="1255" max="1256" width="10" style="748" customWidth="1"/>
    <col min="1257" max="1258" width="9.140625" style="748"/>
    <col min="1259" max="1259" width="10.7109375" style="748" customWidth="1"/>
    <col min="1260" max="1502" width="9.140625" style="748"/>
    <col min="1503" max="1503" width="6.85546875" style="748" customWidth="1"/>
    <col min="1504" max="1504" width="35" style="748" customWidth="1"/>
    <col min="1505" max="1505" width="8" style="748" customWidth="1"/>
    <col min="1506" max="1506" width="31.85546875" style="748" customWidth="1"/>
    <col min="1507" max="1507" width="12" style="748" customWidth="1"/>
    <col min="1508" max="1508" width="11.5703125" style="748" customWidth="1"/>
    <col min="1509" max="1509" width="12" style="748" customWidth="1"/>
    <col min="1510" max="1510" width="11.140625" style="748" customWidth="1"/>
    <col min="1511" max="1512" width="10" style="748" customWidth="1"/>
    <col min="1513" max="1514" width="9.140625" style="748"/>
    <col min="1515" max="1515" width="10.7109375" style="748" customWidth="1"/>
    <col min="1516" max="1758" width="9.140625" style="748"/>
    <col min="1759" max="1759" width="6.85546875" style="748" customWidth="1"/>
    <col min="1760" max="1760" width="35" style="748" customWidth="1"/>
    <col min="1761" max="1761" width="8" style="748" customWidth="1"/>
    <col min="1762" max="1762" width="31.85546875" style="748" customWidth="1"/>
    <col min="1763" max="1763" width="12" style="748" customWidth="1"/>
    <col min="1764" max="1764" width="11.5703125" style="748" customWidth="1"/>
    <col min="1765" max="1765" width="12" style="748" customWidth="1"/>
    <col min="1766" max="1766" width="11.140625" style="748" customWidth="1"/>
    <col min="1767" max="1768" width="10" style="748" customWidth="1"/>
    <col min="1769" max="1770" width="9.140625" style="748"/>
    <col min="1771" max="1771" width="10.7109375" style="748" customWidth="1"/>
    <col min="1772" max="2014" width="9.140625" style="748"/>
    <col min="2015" max="2015" width="6.85546875" style="748" customWidth="1"/>
    <col min="2016" max="2016" width="35" style="748" customWidth="1"/>
    <col min="2017" max="2017" width="8" style="748" customWidth="1"/>
    <col min="2018" max="2018" width="31.85546875" style="748" customWidth="1"/>
    <col min="2019" max="2019" width="12" style="748" customWidth="1"/>
    <col min="2020" max="2020" width="11.5703125" style="748" customWidth="1"/>
    <col min="2021" max="2021" width="12" style="748" customWidth="1"/>
    <col min="2022" max="2022" width="11.140625" style="748" customWidth="1"/>
    <col min="2023" max="2024" width="10" style="748" customWidth="1"/>
    <col min="2025" max="2026" width="9.140625" style="748"/>
    <col min="2027" max="2027" width="10.7109375" style="748" customWidth="1"/>
    <col min="2028" max="2270" width="9.140625" style="748"/>
    <col min="2271" max="2271" width="6.85546875" style="748" customWidth="1"/>
    <col min="2272" max="2272" width="35" style="748" customWidth="1"/>
    <col min="2273" max="2273" width="8" style="748" customWidth="1"/>
    <col min="2274" max="2274" width="31.85546875" style="748" customWidth="1"/>
    <col min="2275" max="2275" width="12" style="748" customWidth="1"/>
    <col min="2276" max="2276" width="11.5703125" style="748" customWidth="1"/>
    <col min="2277" max="2277" width="12" style="748" customWidth="1"/>
    <col min="2278" max="2278" width="11.140625" style="748" customWidth="1"/>
    <col min="2279" max="2280" width="10" style="748" customWidth="1"/>
    <col min="2281" max="2282" width="9.140625" style="748"/>
    <col min="2283" max="2283" width="10.7109375" style="748" customWidth="1"/>
    <col min="2284" max="2526" width="9.140625" style="748"/>
    <col min="2527" max="2527" width="6.85546875" style="748" customWidth="1"/>
    <col min="2528" max="2528" width="35" style="748" customWidth="1"/>
    <col min="2529" max="2529" width="8" style="748" customWidth="1"/>
    <col min="2530" max="2530" width="31.85546875" style="748" customWidth="1"/>
    <col min="2531" max="2531" width="12" style="748" customWidth="1"/>
    <col min="2532" max="2532" width="11.5703125" style="748" customWidth="1"/>
    <col min="2533" max="2533" width="12" style="748" customWidth="1"/>
    <col min="2534" max="2534" width="11.140625" style="748" customWidth="1"/>
    <col min="2535" max="2536" width="10" style="748" customWidth="1"/>
    <col min="2537" max="2538" width="9.140625" style="748"/>
    <col min="2539" max="2539" width="10.7109375" style="748" customWidth="1"/>
    <col min="2540" max="2782" width="9.140625" style="748"/>
    <col min="2783" max="2783" width="6.85546875" style="748" customWidth="1"/>
    <col min="2784" max="2784" width="35" style="748" customWidth="1"/>
    <col min="2785" max="2785" width="8" style="748" customWidth="1"/>
    <col min="2786" max="2786" width="31.85546875" style="748" customWidth="1"/>
    <col min="2787" max="2787" width="12" style="748" customWidth="1"/>
    <col min="2788" max="2788" width="11.5703125" style="748" customWidth="1"/>
    <col min="2789" max="2789" width="12" style="748" customWidth="1"/>
    <col min="2790" max="2790" width="11.140625" style="748" customWidth="1"/>
    <col min="2791" max="2792" width="10" style="748" customWidth="1"/>
    <col min="2793" max="2794" width="9.140625" style="748"/>
    <col min="2795" max="2795" width="10.7109375" style="748" customWidth="1"/>
    <col min="2796" max="3038" width="9.140625" style="748"/>
    <col min="3039" max="3039" width="6.85546875" style="748" customWidth="1"/>
    <col min="3040" max="3040" width="35" style="748" customWidth="1"/>
    <col min="3041" max="3041" width="8" style="748" customWidth="1"/>
    <col min="3042" max="3042" width="31.85546875" style="748" customWidth="1"/>
    <col min="3043" max="3043" width="12" style="748" customWidth="1"/>
    <col min="3044" max="3044" width="11.5703125" style="748" customWidth="1"/>
    <col min="3045" max="3045" width="12" style="748" customWidth="1"/>
    <col min="3046" max="3046" width="11.140625" style="748" customWidth="1"/>
    <col min="3047" max="3048" width="10" style="748" customWidth="1"/>
    <col min="3049" max="3050" width="9.140625" style="748"/>
    <col min="3051" max="3051" width="10.7109375" style="748" customWidth="1"/>
    <col min="3052" max="3294" width="9.140625" style="748"/>
    <col min="3295" max="3295" width="6.85546875" style="748" customWidth="1"/>
    <col min="3296" max="3296" width="35" style="748" customWidth="1"/>
    <col min="3297" max="3297" width="8" style="748" customWidth="1"/>
    <col min="3298" max="3298" width="31.85546875" style="748" customWidth="1"/>
    <col min="3299" max="3299" width="12" style="748" customWidth="1"/>
    <col min="3300" max="3300" width="11.5703125" style="748" customWidth="1"/>
    <col min="3301" max="3301" width="12" style="748" customWidth="1"/>
    <col min="3302" max="3302" width="11.140625" style="748" customWidth="1"/>
    <col min="3303" max="3304" width="10" style="748" customWidth="1"/>
    <col min="3305" max="3306" width="9.140625" style="748"/>
    <col min="3307" max="3307" width="10.7109375" style="748" customWidth="1"/>
    <col min="3308" max="3550" width="9.140625" style="748"/>
    <col min="3551" max="3551" width="6.85546875" style="748" customWidth="1"/>
    <col min="3552" max="3552" width="35" style="748" customWidth="1"/>
    <col min="3553" max="3553" width="8" style="748" customWidth="1"/>
    <col min="3554" max="3554" width="31.85546875" style="748" customWidth="1"/>
    <col min="3555" max="3555" width="12" style="748" customWidth="1"/>
    <col min="3556" max="3556" width="11.5703125" style="748" customWidth="1"/>
    <col min="3557" max="3557" width="12" style="748" customWidth="1"/>
    <col min="3558" max="3558" width="11.140625" style="748" customWidth="1"/>
    <col min="3559" max="3560" width="10" style="748" customWidth="1"/>
    <col min="3561" max="3562" width="9.140625" style="748"/>
    <col min="3563" max="3563" width="10.7109375" style="748" customWidth="1"/>
    <col min="3564" max="3806" width="9.140625" style="748"/>
    <col min="3807" max="3807" width="6.85546875" style="748" customWidth="1"/>
    <col min="3808" max="3808" width="35" style="748" customWidth="1"/>
    <col min="3809" max="3809" width="8" style="748" customWidth="1"/>
    <col min="3810" max="3810" width="31.85546875" style="748" customWidth="1"/>
    <col min="3811" max="3811" width="12" style="748" customWidth="1"/>
    <col min="3812" max="3812" width="11.5703125" style="748" customWidth="1"/>
    <col min="3813" max="3813" width="12" style="748" customWidth="1"/>
    <col min="3814" max="3814" width="11.140625" style="748" customWidth="1"/>
    <col min="3815" max="3816" width="10" style="748" customWidth="1"/>
    <col min="3817" max="3818" width="9.140625" style="748"/>
    <col min="3819" max="3819" width="10.7109375" style="748" customWidth="1"/>
    <col min="3820" max="4062" width="9.140625" style="748"/>
    <col min="4063" max="4063" width="6.85546875" style="748" customWidth="1"/>
    <col min="4064" max="4064" width="35" style="748" customWidth="1"/>
    <col min="4065" max="4065" width="8" style="748" customWidth="1"/>
    <col min="4066" max="4066" width="31.85546875" style="748" customWidth="1"/>
    <col min="4067" max="4067" width="12" style="748" customWidth="1"/>
    <col min="4068" max="4068" width="11.5703125" style="748" customWidth="1"/>
    <col min="4069" max="4069" width="12" style="748" customWidth="1"/>
    <col min="4070" max="4070" width="11.140625" style="748" customWidth="1"/>
    <col min="4071" max="4072" width="10" style="748" customWidth="1"/>
    <col min="4073" max="4074" width="9.140625" style="748"/>
    <col min="4075" max="4075" width="10.7109375" style="748" customWidth="1"/>
    <col min="4076" max="4318" width="9.140625" style="748"/>
    <col min="4319" max="4319" width="6.85546875" style="748" customWidth="1"/>
    <col min="4320" max="4320" width="35" style="748" customWidth="1"/>
    <col min="4321" max="4321" width="8" style="748" customWidth="1"/>
    <col min="4322" max="4322" width="31.85546875" style="748" customWidth="1"/>
    <col min="4323" max="4323" width="12" style="748" customWidth="1"/>
    <col min="4324" max="4324" width="11.5703125" style="748" customWidth="1"/>
    <col min="4325" max="4325" width="12" style="748" customWidth="1"/>
    <col min="4326" max="4326" width="11.140625" style="748" customWidth="1"/>
    <col min="4327" max="4328" width="10" style="748" customWidth="1"/>
    <col min="4329" max="4330" width="9.140625" style="748"/>
    <col min="4331" max="4331" width="10.7109375" style="748" customWidth="1"/>
    <col min="4332" max="4574" width="9.140625" style="748"/>
    <col min="4575" max="4575" width="6.85546875" style="748" customWidth="1"/>
    <col min="4576" max="4576" width="35" style="748" customWidth="1"/>
    <col min="4577" max="4577" width="8" style="748" customWidth="1"/>
    <col min="4578" max="4578" width="31.85546875" style="748" customWidth="1"/>
    <col min="4579" max="4579" width="12" style="748" customWidth="1"/>
    <col min="4580" max="4580" width="11.5703125" style="748" customWidth="1"/>
    <col min="4581" max="4581" width="12" style="748" customWidth="1"/>
    <col min="4582" max="4582" width="11.140625" style="748" customWidth="1"/>
    <col min="4583" max="4584" width="10" style="748" customWidth="1"/>
    <col min="4585" max="4586" width="9.140625" style="748"/>
    <col min="4587" max="4587" width="10.7109375" style="748" customWidth="1"/>
    <col min="4588" max="4830" width="9.140625" style="748"/>
    <col min="4831" max="4831" width="6.85546875" style="748" customWidth="1"/>
    <col min="4832" max="4832" width="35" style="748" customWidth="1"/>
    <col min="4833" max="4833" width="8" style="748" customWidth="1"/>
    <col min="4834" max="4834" width="31.85546875" style="748" customWidth="1"/>
    <col min="4835" max="4835" width="12" style="748" customWidth="1"/>
    <col min="4836" max="4836" width="11.5703125" style="748" customWidth="1"/>
    <col min="4837" max="4837" width="12" style="748" customWidth="1"/>
    <col min="4838" max="4838" width="11.140625" style="748" customWidth="1"/>
    <col min="4839" max="4840" width="10" style="748" customWidth="1"/>
    <col min="4841" max="4842" width="9.140625" style="748"/>
    <col min="4843" max="4843" width="10.7109375" style="748" customWidth="1"/>
    <col min="4844" max="5086" width="9.140625" style="748"/>
    <col min="5087" max="5087" width="6.85546875" style="748" customWidth="1"/>
    <col min="5088" max="5088" width="35" style="748" customWidth="1"/>
    <col min="5089" max="5089" width="8" style="748" customWidth="1"/>
    <col min="5090" max="5090" width="31.85546875" style="748" customWidth="1"/>
    <col min="5091" max="5091" width="12" style="748" customWidth="1"/>
    <col min="5092" max="5092" width="11.5703125" style="748" customWidth="1"/>
    <col min="5093" max="5093" width="12" style="748" customWidth="1"/>
    <col min="5094" max="5094" width="11.140625" style="748" customWidth="1"/>
    <col min="5095" max="5096" width="10" style="748" customWidth="1"/>
    <col min="5097" max="5098" width="9.140625" style="748"/>
    <col min="5099" max="5099" width="10.7109375" style="748" customWidth="1"/>
    <col min="5100" max="5342" width="9.140625" style="748"/>
    <col min="5343" max="5343" width="6.85546875" style="748" customWidth="1"/>
    <col min="5344" max="5344" width="35" style="748" customWidth="1"/>
    <col min="5345" max="5345" width="8" style="748" customWidth="1"/>
    <col min="5346" max="5346" width="31.85546875" style="748" customWidth="1"/>
    <col min="5347" max="5347" width="12" style="748" customWidth="1"/>
    <col min="5348" max="5348" width="11.5703125" style="748" customWidth="1"/>
    <col min="5349" max="5349" width="12" style="748" customWidth="1"/>
    <col min="5350" max="5350" width="11.140625" style="748" customWidth="1"/>
    <col min="5351" max="5352" width="10" style="748" customWidth="1"/>
    <col min="5353" max="5354" width="9.140625" style="748"/>
    <col min="5355" max="5355" width="10.7109375" style="748" customWidth="1"/>
    <col min="5356" max="5598" width="9.140625" style="748"/>
    <col min="5599" max="5599" width="6.85546875" style="748" customWidth="1"/>
    <col min="5600" max="5600" width="35" style="748" customWidth="1"/>
    <col min="5601" max="5601" width="8" style="748" customWidth="1"/>
    <col min="5602" max="5602" width="31.85546875" style="748" customWidth="1"/>
    <col min="5603" max="5603" width="12" style="748" customWidth="1"/>
    <col min="5604" max="5604" width="11.5703125" style="748" customWidth="1"/>
    <col min="5605" max="5605" width="12" style="748" customWidth="1"/>
    <col min="5606" max="5606" width="11.140625" style="748" customWidth="1"/>
    <col min="5607" max="5608" width="10" style="748" customWidth="1"/>
    <col min="5609" max="5610" width="9.140625" style="748"/>
    <col min="5611" max="5611" width="10.7109375" style="748" customWidth="1"/>
    <col min="5612" max="5854" width="9.140625" style="748"/>
    <col min="5855" max="5855" width="6.85546875" style="748" customWidth="1"/>
    <col min="5856" max="5856" width="35" style="748" customWidth="1"/>
    <col min="5857" max="5857" width="8" style="748" customWidth="1"/>
    <col min="5858" max="5858" width="31.85546875" style="748" customWidth="1"/>
    <col min="5859" max="5859" width="12" style="748" customWidth="1"/>
    <col min="5860" max="5860" width="11.5703125" style="748" customWidth="1"/>
    <col min="5861" max="5861" width="12" style="748" customWidth="1"/>
    <col min="5862" max="5862" width="11.140625" style="748" customWidth="1"/>
    <col min="5863" max="5864" width="10" style="748" customWidth="1"/>
    <col min="5865" max="5866" width="9.140625" style="748"/>
    <col min="5867" max="5867" width="10.7109375" style="748" customWidth="1"/>
    <col min="5868" max="6110" width="9.140625" style="748"/>
    <col min="6111" max="6111" width="6.85546875" style="748" customWidth="1"/>
    <col min="6112" max="6112" width="35" style="748" customWidth="1"/>
    <col min="6113" max="6113" width="8" style="748" customWidth="1"/>
    <col min="6114" max="6114" width="31.85546875" style="748" customWidth="1"/>
    <col min="6115" max="6115" width="12" style="748" customWidth="1"/>
    <col min="6116" max="6116" width="11.5703125" style="748" customWidth="1"/>
    <col min="6117" max="6117" width="12" style="748" customWidth="1"/>
    <col min="6118" max="6118" width="11.140625" style="748" customWidth="1"/>
    <col min="6119" max="6120" width="10" style="748" customWidth="1"/>
    <col min="6121" max="6122" width="9.140625" style="748"/>
    <col min="6123" max="6123" width="10.7109375" style="748" customWidth="1"/>
    <col min="6124" max="6366" width="9.140625" style="748"/>
    <col min="6367" max="6367" width="6.85546875" style="748" customWidth="1"/>
    <col min="6368" max="6368" width="35" style="748" customWidth="1"/>
    <col min="6369" max="6369" width="8" style="748" customWidth="1"/>
    <col min="6370" max="6370" width="31.85546875" style="748" customWidth="1"/>
    <col min="6371" max="6371" width="12" style="748" customWidth="1"/>
    <col min="6372" max="6372" width="11.5703125" style="748" customWidth="1"/>
    <col min="6373" max="6373" width="12" style="748" customWidth="1"/>
    <col min="6374" max="6374" width="11.140625" style="748" customWidth="1"/>
    <col min="6375" max="6376" width="10" style="748" customWidth="1"/>
    <col min="6377" max="6378" width="9.140625" style="748"/>
    <col min="6379" max="6379" width="10.7109375" style="748" customWidth="1"/>
    <col min="6380" max="6622" width="9.140625" style="748"/>
    <col min="6623" max="6623" width="6.85546875" style="748" customWidth="1"/>
    <col min="6624" max="6624" width="35" style="748" customWidth="1"/>
    <col min="6625" max="6625" width="8" style="748" customWidth="1"/>
    <col min="6626" max="6626" width="31.85546875" style="748" customWidth="1"/>
    <col min="6627" max="6627" width="12" style="748" customWidth="1"/>
    <col min="6628" max="6628" width="11.5703125" style="748" customWidth="1"/>
    <col min="6629" max="6629" width="12" style="748" customWidth="1"/>
    <col min="6630" max="6630" width="11.140625" style="748" customWidth="1"/>
    <col min="6631" max="6632" width="10" style="748" customWidth="1"/>
    <col min="6633" max="6634" width="9.140625" style="748"/>
    <col min="6635" max="6635" width="10.7109375" style="748" customWidth="1"/>
    <col min="6636" max="6878" width="9.140625" style="748"/>
    <col min="6879" max="6879" width="6.85546875" style="748" customWidth="1"/>
    <col min="6880" max="6880" width="35" style="748" customWidth="1"/>
    <col min="6881" max="6881" width="8" style="748" customWidth="1"/>
    <col min="6882" max="6882" width="31.85546875" style="748" customWidth="1"/>
    <col min="6883" max="6883" width="12" style="748" customWidth="1"/>
    <col min="6884" max="6884" width="11.5703125" style="748" customWidth="1"/>
    <col min="6885" max="6885" width="12" style="748" customWidth="1"/>
    <col min="6886" max="6886" width="11.140625" style="748" customWidth="1"/>
    <col min="6887" max="6888" width="10" style="748" customWidth="1"/>
    <col min="6889" max="6890" width="9.140625" style="748"/>
    <col min="6891" max="6891" width="10.7109375" style="748" customWidth="1"/>
    <col min="6892" max="7134" width="9.140625" style="748"/>
    <col min="7135" max="7135" width="6.85546875" style="748" customWidth="1"/>
    <col min="7136" max="7136" width="35" style="748" customWidth="1"/>
    <col min="7137" max="7137" width="8" style="748" customWidth="1"/>
    <col min="7138" max="7138" width="31.85546875" style="748" customWidth="1"/>
    <col min="7139" max="7139" width="12" style="748" customWidth="1"/>
    <col min="7140" max="7140" width="11.5703125" style="748" customWidth="1"/>
    <col min="7141" max="7141" width="12" style="748" customWidth="1"/>
    <col min="7142" max="7142" width="11.140625" style="748" customWidth="1"/>
    <col min="7143" max="7144" width="10" style="748" customWidth="1"/>
    <col min="7145" max="7146" width="9.140625" style="748"/>
    <col min="7147" max="7147" width="10.7109375" style="748" customWidth="1"/>
    <col min="7148" max="7390" width="9.140625" style="748"/>
    <col min="7391" max="7391" width="6.85546875" style="748" customWidth="1"/>
    <col min="7392" max="7392" width="35" style="748" customWidth="1"/>
    <col min="7393" max="7393" width="8" style="748" customWidth="1"/>
    <col min="7394" max="7394" width="31.85546875" style="748" customWidth="1"/>
    <col min="7395" max="7395" width="12" style="748" customWidth="1"/>
    <col min="7396" max="7396" width="11.5703125" style="748" customWidth="1"/>
    <col min="7397" max="7397" width="12" style="748" customWidth="1"/>
    <col min="7398" max="7398" width="11.140625" style="748" customWidth="1"/>
    <col min="7399" max="7400" width="10" style="748" customWidth="1"/>
    <col min="7401" max="7402" width="9.140625" style="748"/>
    <col min="7403" max="7403" width="10.7109375" style="748" customWidth="1"/>
    <col min="7404" max="7646" width="9.140625" style="748"/>
    <col min="7647" max="7647" width="6.85546875" style="748" customWidth="1"/>
    <col min="7648" max="7648" width="35" style="748" customWidth="1"/>
    <col min="7649" max="7649" width="8" style="748" customWidth="1"/>
    <col min="7650" max="7650" width="31.85546875" style="748" customWidth="1"/>
    <col min="7651" max="7651" width="12" style="748" customWidth="1"/>
    <col min="7652" max="7652" width="11.5703125" style="748" customWidth="1"/>
    <col min="7653" max="7653" width="12" style="748" customWidth="1"/>
    <col min="7654" max="7654" width="11.140625" style="748" customWidth="1"/>
    <col min="7655" max="7656" width="10" style="748" customWidth="1"/>
    <col min="7657" max="7658" width="9.140625" style="748"/>
    <col min="7659" max="7659" width="10.7109375" style="748" customWidth="1"/>
    <col min="7660" max="7902" width="9.140625" style="748"/>
    <col min="7903" max="7903" width="6.85546875" style="748" customWidth="1"/>
    <col min="7904" max="7904" width="35" style="748" customWidth="1"/>
    <col min="7905" max="7905" width="8" style="748" customWidth="1"/>
    <col min="7906" max="7906" width="31.85546875" style="748" customWidth="1"/>
    <col min="7907" max="7907" width="12" style="748" customWidth="1"/>
    <col min="7908" max="7908" width="11.5703125" style="748" customWidth="1"/>
    <col min="7909" max="7909" width="12" style="748" customWidth="1"/>
    <col min="7910" max="7910" width="11.140625" style="748" customWidth="1"/>
    <col min="7911" max="7912" width="10" style="748" customWidth="1"/>
    <col min="7913" max="7914" width="9.140625" style="748"/>
    <col min="7915" max="7915" width="10.7109375" style="748" customWidth="1"/>
    <col min="7916" max="8158" width="9.140625" style="748"/>
    <col min="8159" max="8159" width="6.85546875" style="748" customWidth="1"/>
    <col min="8160" max="8160" width="35" style="748" customWidth="1"/>
    <col min="8161" max="8161" width="8" style="748" customWidth="1"/>
    <col min="8162" max="8162" width="31.85546875" style="748" customWidth="1"/>
    <col min="8163" max="8163" width="12" style="748" customWidth="1"/>
    <col min="8164" max="8164" width="11.5703125" style="748" customWidth="1"/>
    <col min="8165" max="8165" width="12" style="748" customWidth="1"/>
    <col min="8166" max="8166" width="11.140625" style="748" customWidth="1"/>
    <col min="8167" max="8168" width="10" style="748" customWidth="1"/>
    <col min="8169" max="8170" width="9.140625" style="748"/>
    <col min="8171" max="8171" width="10.7109375" style="748" customWidth="1"/>
    <col min="8172" max="8414" width="9.140625" style="748"/>
    <col min="8415" max="8415" width="6.85546875" style="748" customWidth="1"/>
    <col min="8416" max="8416" width="35" style="748" customWidth="1"/>
    <col min="8417" max="8417" width="8" style="748" customWidth="1"/>
    <col min="8418" max="8418" width="31.85546875" style="748" customWidth="1"/>
    <col min="8419" max="8419" width="12" style="748" customWidth="1"/>
    <col min="8420" max="8420" width="11.5703125" style="748" customWidth="1"/>
    <col min="8421" max="8421" width="12" style="748" customWidth="1"/>
    <col min="8422" max="8422" width="11.140625" style="748" customWidth="1"/>
    <col min="8423" max="8424" width="10" style="748" customWidth="1"/>
    <col min="8425" max="8426" width="9.140625" style="748"/>
    <col min="8427" max="8427" width="10.7109375" style="748" customWidth="1"/>
    <col min="8428" max="8670" width="9.140625" style="748"/>
    <col min="8671" max="8671" width="6.85546875" style="748" customWidth="1"/>
    <col min="8672" max="8672" width="35" style="748" customWidth="1"/>
    <col min="8673" max="8673" width="8" style="748" customWidth="1"/>
    <col min="8674" max="8674" width="31.85546875" style="748" customWidth="1"/>
    <col min="8675" max="8675" width="12" style="748" customWidth="1"/>
    <col min="8676" max="8676" width="11.5703125" style="748" customWidth="1"/>
    <col min="8677" max="8677" width="12" style="748" customWidth="1"/>
    <col min="8678" max="8678" width="11.140625" style="748" customWidth="1"/>
    <col min="8679" max="8680" width="10" style="748" customWidth="1"/>
    <col min="8681" max="8682" width="9.140625" style="748"/>
    <col min="8683" max="8683" width="10.7109375" style="748" customWidth="1"/>
    <col min="8684" max="8926" width="9.140625" style="748"/>
    <col min="8927" max="8927" width="6.85546875" style="748" customWidth="1"/>
    <col min="8928" max="8928" width="35" style="748" customWidth="1"/>
    <col min="8929" max="8929" width="8" style="748" customWidth="1"/>
    <col min="8930" max="8930" width="31.85546875" style="748" customWidth="1"/>
    <col min="8931" max="8931" width="12" style="748" customWidth="1"/>
    <col min="8932" max="8932" width="11.5703125" style="748" customWidth="1"/>
    <col min="8933" max="8933" width="12" style="748" customWidth="1"/>
    <col min="8934" max="8934" width="11.140625" style="748" customWidth="1"/>
    <col min="8935" max="8936" width="10" style="748" customWidth="1"/>
    <col min="8937" max="8938" width="9.140625" style="748"/>
    <col min="8939" max="8939" width="10.7109375" style="748" customWidth="1"/>
    <col min="8940" max="9182" width="9.140625" style="748"/>
    <col min="9183" max="9183" width="6.85546875" style="748" customWidth="1"/>
    <col min="9184" max="9184" width="35" style="748" customWidth="1"/>
    <col min="9185" max="9185" width="8" style="748" customWidth="1"/>
    <col min="9186" max="9186" width="31.85546875" style="748" customWidth="1"/>
    <col min="9187" max="9187" width="12" style="748" customWidth="1"/>
    <col min="9188" max="9188" width="11.5703125" style="748" customWidth="1"/>
    <col min="9189" max="9189" width="12" style="748" customWidth="1"/>
    <col min="9190" max="9190" width="11.140625" style="748" customWidth="1"/>
    <col min="9191" max="9192" width="10" style="748" customWidth="1"/>
    <col min="9193" max="9194" width="9.140625" style="748"/>
    <col min="9195" max="9195" width="10.7109375" style="748" customWidth="1"/>
    <col min="9196" max="9438" width="9.140625" style="748"/>
    <col min="9439" max="9439" width="6.85546875" style="748" customWidth="1"/>
    <col min="9440" max="9440" width="35" style="748" customWidth="1"/>
    <col min="9441" max="9441" width="8" style="748" customWidth="1"/>
    <col min="9442" max="9442" width="31.85546875" style="748" customWidth="1"/>
    <col min="9443" max="9443" width="12" style="748" customWidth="1"/>
    <col min="9444" max="9444" width="11.5703125" style="748" customWidth="1"/>
    <col min="9445" max="9445" width="12" style="748" customWidth="1"/>
    <col min="9446" max="9446" width="11.140625" style="748" customWidth="1"/>
    <col min="9447" max="9448" width="10" style="748" customWidth="1"/>
    <col min="9449" max="9450" width="9.140625" style="748"/>
    <col min="9451" max="9451" width="10.7109375" style="748" customWidth="1"/>
    <col min="9452" max="9694" width="9.140625" style="748"/>
    <col min="9695" max="9695" width="6.85546875" style="748" customWidth="1"/>
    <col min="9696" max="9696" width="35" style="748" customWidth="1"/>
    <col min="9697" max="9697" width="8" style="748" customWidth="1"/>
    <col min="9698" max="9698" width="31.85546875" style="748" customWidth="1"/>
    <col min="9699" max="9699" width="12" style="748" customWidth="1"/>
    <col min="9700" max="9700" width="11.5703125" style="748" customWidth="1"/>
    <col min="9701" max="9701" width="12" style="748" customWidth="1"/>
    <col min="9702" max="9702" width="11.140625" style="748" customWidth="1"/>
    <col min="9703" max="9704" width="10" style="748" customWidth="1"/>
    <col min="9705" max="9706" width="9.140625" style="748"/>
    <col min="9707" max="9707" width="10.7109375" style="748" customWidth="1"/>
    <col min="9708" max="9950" width="9.140625" style="748"/>
    <col min="9951" max="9951" width="6.85546875" style="748" customWidth="1"/>
    <col min="9952" max="9952" width="35" style="748" customWidth="1"/>
    <col min="9953" max="9953" width="8" style="748" customWidth="1"/>
    <col min="9954" max="9954" width="31.85546875" style="748" customWidth="1"/>
    <col min="9955" max="9955" width="12" style="748" customWidth="1"/>
    <col min="9956" max="9956" width="11.5703125" style="748" customWidth="1"/>
    <col min="9957" max="9957" width="12" style="748" customWidth="1"/>
    <col min="9958" max="9958" width="11.140625" style="748" customWidth="1"/>
    <col min="9959" max="9960" width="10" style="748" customWidth="1"/>
    <col min="9961" max="9962" width="9.140625" style="748"/>
    <col min="9963" max="9963" width="10.7109375" style="748" customWidth="1"/>
    <col min="9964" max="10206" width="9.140625" style="748"/>
    <col min="10207" max="10207" width="6.85546875" style="748" customWidth="1"/>
    <col min="10208" max="10208" width="35" style="748" customWidth="1"/>
    <col min="10209" max="10209" width="8" style="748" customWidth="1"/>
    <col min="10210" max="10210" width="31.85546875" style="748" customWidth="1"/>
    <col min="10211" max="10211" width="12" style="748" customWidth="1"/>
    <col min="10212" max="10212" width="11.5703125" style="748" customWidth="1"/>
    <col min="10213" max="10213" width="12" style="748" customWidth="1"/>
    <col min="10214" max="10214" width="11.140625" style="748" customWidth="1"/>
    <col min="10215" max="10216" width="10" style="748" customWidth="1"/>
    <col min="10217" max="10218" width="9.140625" style="748"/>
    <col min="10219" max="10219" width="10.7109375" style="748" customWidth="1"/>
    <col min="10220" max="10462" width="9.140625" style="748"/>
    <col min="10463" max="10463" width="6.85546875" style="748" customWidth="1"/>
    <col min="10464" max="10464" width="35" style="748" customWidth="1"/>
    <col min="10465" max="10465" width="8" style="748" customWidth="1"/>
    <col min="10466" max="10466" width="31.85546875" style="748" customWidth="1"/>
    <col min="10467" max="10467" width="12" style="748" customWidth="1"/>
    <col min="10468" max="10468" width="11.5703125" style="748" customWidth="1"/>
    <col min="10469" max="10469" width="12" style="748" customWidth="1"/>
    <col min="10470" max="10470" width="11.140625" style="748" customWidth="1"/>
    <col min="10471" max="10472" width="10" style="748" customWidth="1"/>
    <col min="10473" max="10474" width="9.140625" style="748"/>
    <col min="10475" max="10475" width="10.7109375" style="748" customWidth="1"/>
    <col min="10476" max="10718" width="9.140625" style="748"/>
    <col min="10719" max="10719" width="6.85546875" style="748" customWidth="1"/>
    <col min="10720" max="10720" width="35" style="748" customWidth="1"/>
    <col min="10721" max="10721" width="8" style="748" customWidth="1"/>
    <col min="10722" max="10722" width="31.85546875" style="748" customWidth="1"/>
    <col min="10723" max="10723" width="12" style="748" customWidth="1"/>
    <col min="10724" max="10724" width="11.5703125" style="748" customWidth="1"/>
    <col min="10725" max="10725" width="12" style="748" customWidth="1"/>
    <col min="10726" max="10726" width="11.140625" style="748" customWidth="1"/>
    <col min="10727" max="10728" width="10" style="748" customWidth="1"/>
    <col min="10729" max="10730" width="9.140625" style="748"/>
    <col min="10731" max="10731" width="10.7109375" style="748" customWidth="1"/>
    <col min="10732" max="10974" width="9.140625" style="748"/>
    <col min="10975" max="10975" width="6.85546875" style="748" customWidth="1"/>
    <col min="10976" max="10976" width="35" style="748" customWidth="1"/>
    <col min="10977" max="10977" width="8" style="748" customWidth="1"/>
    <col min="10978" max="10978" width="31.85546875" style="748" customWidth="1"/>
    <col min="10979" max="10979" width="12" style="748" customWidth="1"/>
    <col min="10980" max="10980" width="11.5703125" style="748" customWidth="1"/>
    <col min="10981" max="10981" width="12" style="748" customWidth="1"/>
    <col min="10982" max="10982" width="11.140625" style="748" customWidth="1"/>
    <col min="10983" max="10984" width="10" style="748" customWidth="1"/>
    <col min="10985" max="10986" width="9.140625" style="748"/>
    <col min="10987" max="10987" width="10.7109375" style="748" customWidth="1"/>
    <col min="10988" max="11230" width="9.140625" style="748"/>
    <col min="11231" max="11231" width="6.85546875" style="748" customWidth="1"/>
    <col min="11232" max="11232" width="35" style="748" customWidth="1"/>
    <col min="11233" max="11233" width="8" style="748" customWidth="1"/>
    <col min="11234" max="11234" width="31.85546875" style="748" customWidth="1"/>
    <col min="11235" max="11235" width="12" style="748" customWidth="1"/>
    <col min="11236" max="11236" width="11.5703125" style="748" customWidth="1"/>
    <col min="11237" max="11237" width="12" style="748" customWidth="1"/>
    <col min="11238" max="11238" width="11.140625" style="748" customWidth="1"/>
    <col min="11239" max="11240" width="10" style="748" customWidth="1"/>
    <col min="11241" max="11242" width="9.140625" style="748"/>
    <col min="11243" max="11243" width="10.7109375" style="748" customWidth="1"/>
    <col min="11244" max="11486" width="9.140625" style="748"/>
    <col min="11487" max="11487" width="6.85546875" style="748" customWidth="1"/>
    <col min="11488" max="11488" width="35" style="748" customWidth="1"/>
    <col min="11489" max="11489" width="8" style="748" customWidth="1"/>
    <col min="11490" max="11490" width="31.85546875" style="748" customWidth="1"/>
    <col min="11491" max="11491" width="12" style="748" customWidth="1"/>
    <col min="11492" max="11492" width="11.5703125" style="748" customWidth="1"/>
    <col min="11493" max="11493" width="12" style="748" customWidth="1"/>
    <col min="11494" max="11494" width="11.140625" style="748" customWidth="1"/>
    <col min="11495" max="11496" width="10" style="748" customWidth="1"/>
    <col min="11497" max="11498" width="9.140625" style="748"/>
    <col min="11499" max="11499" width="10.7109375" style="748" customWidth="1"/>
    <col min="11500" max="11742" width="9.140625" style="748"/>
    <col min="11743" max="11743" width="6.85546875" style="748" customWidth="1"/>
    <col min="11744" max="11744" width="35" style="748" customWidth="1"/>
    <col min="11745" max="11745" width="8" style="748" customWidth="1"/>
    <col min="11746" max="11746" width="31.85546875" style="748" customWidth="1"/>
    <col min="11747" max="11747" width="12" style="748" customWidth="1"/>
    <col min="11748" max="11748" width="11.5703125" style="748" customWidth="1"/>
    <col min="11749" max="11749" width="12" style="748" customWidth="1"/>
    <col min="11750" max="11750" width="11.140625" style="748" customWidth="1"/>
    <col min="11751" max="11752" width="10" style="748" customWidth="1"/>
    <col min="11753" max="11754" width="9.140625" style="748"/>
    <col min="11755" max="11755" width="10.7109375" style="748" customWidth="1"/>
    <col min="11756" max="11998" width="9.140625" style="748"/>
    <col min="11999" max="11999" width="6.85546875" style="748" customWidth="1"/>
    <col min="12000" max="12000" width="35" style="748" customWidth="1"/>
    <col min="12001" max="12001" width="8" style="748" customWidth="1"/>
    <col min="12002" max="12002" width="31.85546875" style="748" customWidth="1"/>
    <col min="12003" max="12003" width="12" style="748" customWidth="1"/>
    <col min="12004" max="12004" width="11.5703125" style="748" customWidth="1"/>
    <col min="12005" max="12005" width="12" style="748" customWidth="1"/>
    <col min="12006" max="12006" width="11.140625" style="748" customWidth="1"/>
    <col min="12007" max="12008" width="10" style="748" customWidth="1"/>
    <col min="12009" max="12010" width="9.140625" style="748"/>
    <col min="12011" max="12011" width="10.7109375" style="748" customWidth="1"/>
    <col min="12012" max="12254" width="9.140625" style="748"/>
    <col min="12255" max="12255" width="6.85546875" style="748" customWidth="1"/>
    <col min="12256" max="12256" width="35" style="748" customWidth="1"/>
    <col min="12257" max="12257" width="8" style="748" customWidth="1"/>
    <col min="12258" max="12258" width="31.85546875" style="748" customWidth="1"/>
    <col min="12259" max="12259" width="12" style="748" customWidth="1"/>
    <col min="12260" max="12260" width="11.5703125" style="748" customWidth="1"/>
    <col min="12261" max="12261" width="12" style="748" customWidth="1"/>
    <col min="12262" max="12262" width="11.140625" style="748" customWidth="1"/>
    <col min="12263" max="12264" width="10" style="748" customWidth="1"/>
    <col min="12265" max="12266" width="9.140625" style="748"/>
    <col min="12267" max="12267" width="10.7109375" style="748" customWidth="1"/>
    <col min="12268" max="12510" width="9.140625" style="748"/>
    <col min="12511" max="12511" width="6.85546875" style="748" customWidth="1"/>
    <col min="12512" max="12512" width="35" style="748" customWidth="1"/>
    <col min="12513" max="12513" width="8" style="748" customWidth="1"/>
    <col min="12514" max="12514" width="31.85546875" style="748" customWidth="1"/>
    <col min="12515" max="12515" width="12" style="748" customWidth="1"/>
    <col min="12516" max="12516" width="11.5703125" style="748" customWidth="1"/>
    <col min="12517" max="12517" width="12" style="748" customWidth="1"/>
    <col min="12518" max="12518" width="11.140625" style="748" customWidth="1"/>
    <col min="12519" max="12520" width="10" style="748" customWidth="1"/>
    <col min="12521" max="12522" width="9.140625" style="748"/>
    <col min="12523" max="12523" width="10.7109375" style="748" customWidth="1"/>
    <col min="12524" max="12766" width="9.140625" style="748"/>
    <col min="12767" max="12767" width="6.85546875" style="748" customWidth="1"/>
    <col min="12768" max="12768" width="35" style="748" customWidth="1"/>
    <col min="12769" max="12769" width="8" style="748" customWidth="1"/>
    <col min="12770" max="12770" width="31.85546875" style="748" customWidth="1"/>
    <col min="12771" max="12771" width="12" style="748" customWidth="1"/>
    <col min="12772" max="12772" width="11.5703125" style="748" customWidth="1"/>
    <col min="12773" max="12773" width="12" style="748" customWidth="1"/>
    <col min="12774" max="12774" width="11.140625" style="748" customWidth="1"/>
    <col min="12775" max="12776" width="10" style="748" customWidth="1"/>
    <col min="12777" max="12778" width="9.140625" style="748"/>
    <col min="12779" max="12779" width="10.7109375" style="748" customWidth="1"/>
    <col min="12780" max="13022" width="9.140625" style="748"/>
    <col min="13023" max="13023" width="6.85546875" style="748" customWidth="1"/>
    <col min="13024" max="13024" width="35" style="748" customWidth="1"/>
    <col min="13025" max="13025" width="8" style="748" customWidth="1"/>
    <col min="13026" max="13026" width="31.85546875" style="748" customWidth="1"/>
    <col min="13027" max="13027" width="12" style="748" customWidth="1"/>
    <col min="13028" max="13028" width="11.5703125" style="748" customWidth="1"/>
    <col min="13029" max="13029" width="12" style="748" customWidth="1"/>
    <col min="13030" max="13030" width="11.140625" style="748" customWidth="1"/>
    <col min="13031" max="13032" width="10" style="748" customWidth="1"/>
    <col min="13033" max="13034" width="9.140625" style="748"/>
    <col min="13035" max="13035" width="10.7109375" style="748" customWidth="1"/>
    <col min="13036" max="13278" width="9.140625" style="748"/>
    <col min="13279" max="13279" width="6.85546875" style="748" customWidth="1"/>
    <col min="13280" max="13280" width="35" style="748" customWidth="1"/>
    <col min="13281" max="13281" width="8" style="748" customWidth="1"/>
    <col min="13282" max="13282" width="31.85546875" style="748" customWidth="1"/>
    <col min="13283" max="13283" width="12" style="748" customWidth="1"/>
    <col min="13284" max="13284" width="11.5703125" style="748" customWidth="1"/>
    <col min="13285" max="13285" width="12" style="748" customWidth="1"/>
    <col min="13286" max="13286" width="11.140625" style="748" customWidth="1"/>
    <col min="13287" max="13288" width="10" style="748" customWidth="1"/>
    <col min="13289" max="13290" width="9.140625" style="748"/>
    <col min="13291" max="13291" width="10.7109375" style="748" customWidth="1"/>
    <col min="13292" max="13534" width="9.140625" style="748"/>
    <col min="13535" max="13535" width="6.85546875" style="748" customWidth="1"/>
    <col min="13536" max="13536" width="35" style="748" customWidth="1"/>
    <col min="13537" max="13537" width="8" style="748" customWidth="1"/>
    <col min="13538" max="13538" width="31.85546875" style="748" customWidth="1"/>
    <col min="13539" max="13539" width="12" style="748" customWidth="1"/>
    <col min="13540" max="13540" width="11.5703125" style="748" customWidth="1"/>
    <col min="13541" max="13541" width="12" style="748" customWidth="1"/>
    <col min="13542" max="13542" width="11.140625" style="748" customWidth="1"/>
    <col min="13543" max="13544" width="10" style="748" customWidth="1"/>
    <col min="13545" max="13546" width="9.140625" style="748"/>
    <col min="13547" max="13547" width="10.7109375" style="748" customWidth="1"/>
    <col min="13548" max="13790" width="9.140625" style="748"/>
    <col min="13791" max="13791" width="6.85546875" style="748" customWidth="1"/>
    <col min="13792" max="13792" width="35" style="748" customWidth="1"/>
    <col min="13793" max="13793" width="8" style="748" customWidth="1"/>
    <col min="13794" max="13794" width="31.85546875" style="748" customWidth="1"/>
    <col min="13795" max="13795" width="12" style="748" customWidth="1"/>
    <col min="13796" max="13796" width="11.5703125" style="748" customWidth="1"/>
    <col min="13797" max="13797" width="12" style="748" customWidth="1"/>
    <col min="13798" max="13798" width="11.140625" style="748" customWidth="1"/>
    <col min="13799" max="13800" width="10" style="748" customWidth="1"/>
    <col min="13801" max="13802" width="9.140625" style="748"/>
    <col min="13803" max="13803" width="10.7109375" style="748" customWidth="1"/>
    <col min="13804" max="14046" width="9.140625" style="748"/>
    <col min="14047" max="14047" width="6.85546875" style="748" customWidth="1"/>
    <col min="14048" max="14048" width="35" style="748" customWidth="1"/>
    <col min="14049" max="14049" width="8" style="748" customWidth="1"/>
    <col min="14050" max="14050" width="31.85546875" style="748" customWidth="1"/>
    <col min="14051" max="14051" width="12" style="748" customWidth="1"/>
    <col min="14052" max="14052" width="11.5703125" style="748" customWidth="1"/>
    <col min="14053" max="14053" width="12" style="748" customWidth="1"/>
    <col min="14054" max="14054" width="11.140625" style="748" customWidth="1"/>
    <col min="14055" max="14056" width="10" style="748" customWidth="1"/>
    <col min="14057" max="14058" width="9.140625" style="748"/>
    <col min="14059" max="14059" width="10.7109375" style="748" customWidth="1"/>
    <col min="14060" max="14302" width="9.140625" style="748"/>
    <col min="14303" max="14303" width="6.85546875" style="748" customWidth="1"/>
    <col min="14304" max="14304" width="35" style="748" customWidth="1"/>
    <col min="14305" max="14305" width="8" style="748" customWidth="1"/>
    <col min="14306" max="14306" width="31.85546875" style="748" customWidth="1"/>
    <col min="14307" max="14307" width="12" style="748" customWidth="1"/>
    <col min="14308" max="14308" width="11.5703125" style="748" customWidth="1"/>
    <col min="14309" max="14309" width="12" style="748" customWidth="1"/>
    <col min="14310" max="14310" width="11.140625" style="748" customWidth="1"/>
    <col min="14311" max="14312" width="10" style="748" customWidth="1"/>
    <col min="14313" max="14314" width="9.140625" style="748"/>
    <col min="14315" max="14315" width="10.7109375" style="748" customWidth="1"/>
    <col min="14316" max="14558" width="9.140625" style="748"/>
    <col min="14559" max="14559" width="6.85546875" style="748" customWidth="1"/>
    <col min="14560" max="14560" width="35" style="748" customWidth="1"/>
    <col min="14561" max="14561" width="8" style="748" customWidth="1"/>
    <col min="14562" max="14562" width="31.85546875" style="748" customWidth="1"/>
    <col min="14563" max="14563" width="12" style="748" customWidth="1"/>
    <col min="14564" max="14564" width="11.5703125" style="748" customWidth="1"/>
    <col min="14565" max="14565" width="12" style="748" customWidth="1"/>
    <col min="14566" max="14566" width="11.140625" style="748" customWidth="1"/>
    <col min="14567" max="14568" width="10" style="748" customWidth="1"/>
    <col min="14569" max="14570" width="9.140625" style="748"/>
    <col min="14571" max="14571" width="10.7109375" style="748" customWidth="1"/>
    <col min="14572" max="14814" width="9.140625" style="748"/>
    <col min="14815" max="14815" width="6.85546875" style="748" customWidth="1"/>
    <col min="14816" max="14816" width="35" style="748" customWidth="1"/>
    <col min="14817" max="14817" width="8" style="748" customWidth="1"/>
    <col min="14818" max="14818" width="31.85546875" style="748" customWidth="1"/>
    <col min="14819" max="14819" width="12" style="748" customWidth="1"/>
    <col min="14820" max="14820" width="11.5703125" style="748" customWidth="1"/>
    <col min="14821" max="14821" width="12" style="748" customWidth="1"/>
    <col min="14822" max="14822" width="11.140625" style="748" customWidth="1"/>
    <col min="14823" max="14824" width="10" style="748" customWidth="1"/>
    <col min="14825" max="14826" width="9.140625" style="748"/>
    <col min="14827" max="14827" width="10.7109375" style="748" customWidth="1"/>
    <col min="14828" max="15070" width="9.140625" style="748"/>
    <col min="15071" max="15071" width="6.85546875" style="748" customWidth="1"/>
    <col min="15072" max="15072" width="35" style="748" customWidth="1"/>
    <col min="15073" max="15073" width="8" style="748" customWidth="1"/>
    <col min="15074" max="15074" width="31.85546875" style="748" customWidth="1"/>
    <col min="15075" max="15075" width="12" style="748" customWidth="1"/>
    <col min="15076" max="15076" width="11.5703125" style="748" customWidth="1"/>
    <col min="15077" max="15077" width="12" style="748" customWidth="1"/>
    <col min="15078" max="15078" width="11.140625" style="748" customWidth="1"/>
    <col min="15079" max="15080" width="10" style="748" customWidth="1"/>
    <col min="15081" max="15082" width="9.140625" style="748"/>
    <col min="15083" max="15083" width="10.7109375" style="748" customWidth="1"/>
    <col min="15084" max="15326" width="9.140625" style="748"/>
    <col min="15327" max="15327" width="6.85546875" style="748" customWidth="1"/>
    <col min="15328" max="15328" width="35" style="748" customWidth="1"/>
    <col min="15329" max="15329" width="8" style="748" customWidth="1"/>
    <col min="15330" max="15330" width="31.85546875" style="748" customWidth="1"/>
    <col min="15331" max="15331" width="12" style="748" customWidth="1"/>
    <col min="15332" max="15332" width="11.5703125" style="748" customWidth="1"/>
    <col min="15333" max="15333" width="12" style="748" customWidth="1"/>
    <col min="15334" max="15334" width="11.140625" style="748" customWidth="1"/>
    <col min="15335" max="15336" width="10" style="748" customWidth="1"/>
    <col min="15337" max="15338" width="9.140625" style="748"/>
    <col min="15339" max="15339" width="10.7109375" style="748" customWidth="1"/>
    <col min="15340" max="15582" width="9.140625" style="748"/>
    <col min="15583" max="15583" width="6.85546875" style="748" customWidth="1"/>
    <col min="15584" max="15584" width="35" style="748" customWidth="1"/>
    <col min="15585" max="15585" width="8" style="748" customWidth="1"/>
    <col min="15586" max="15586" width="31.85546875" style="748" customWidth="1"/>
    <col min="15587" max="15587" width="12" style="748" customWidth="1"/>
    <col min="15588" max="15588" width="11.5703125" style="748" customWidth="1"/>
    <col min="15589" max="15589" width="12" style="748" customWidth="1"/>
    <col min="15590" max="15590" width="11.140625" style="748" customWidth="1"/>
    <col min="15591" max="15592" width="10" style="748" customWidth="1"/>
    <col min="15593" max="15594" width="9.140625" style="748"/>
    <col min="15595" max="15595" width="10.7109375" style="748" customWidth="1"/>
    <col min="15596" max="15838" width="9.140625" style="748"/>
    <col min="15839" max="15839" width="6.85546875" style="748" customWidth="1"/>
    <col min="15840" max="15840" width="35" style="748" customWidth="1"/>
    <col min="15841" max="15841" width="8" style="748" customWidth="1"/>
    <col min="15842" max="15842" width="31.85546875" style="748" customWidth="1"/>
    <col min="15843" max="15843" width="12" style="748" customWidth="1"/>
    <col min="15844" max="15844" width="11.5703125" style="748" customWidth="1"/>
    <col min="15845" max="15845" width="12" style="748" customWidth="1"/>
    <col min="15846" max="15846" width="11.140625" style="748" customWidth="1"/>
    <col min="15847" max="15848" width="10" style="748" customWidth="1"/>
    <col min="15849" max="15850" width="9.140625" style="748"/>
    <col min="15851" max="15851" width="10.7109375" style="748" customWidth="1"/>
    <col min="15852" max="16094" width="9.140625" style="748"/>
    <col min="16095" max="16095" width="6.85546875" style="748" customWidth="1"/>
    <col min="16096" max="16096" width="35" style="748" customWidth="1"/>
    <col min="16097" max="16097" width="8" style="748" customWidth="1"/>
    <col min="16098" max="16098" width="31.85546875" style="748" customWidth="1"/>
    <col min="16099" max="16099" width="12" style="748" customWidth="1"/>
    <col min="16100" max="16100" width="11.5703125" style="748" customWidth="1"/>
    <col min="16101" max="16101" width="12" style="748" customWidth="1"/>
    <col min="16102" max="16102" width="11.140625" style="748" customWidth="1"/>
    <col min="16103" max="16104" width="10" style="748" customWidth="1"/>
    <col min="16105" max="16106" width="9.140625" style="748"/>
    <col min="16107" max="16107" width="10.7109375" style="748" customWidth="1"/>
    <col min="16108" max="16384" width="9.140625" style="748"/>
  </cols>
  <sheetData>
    <row r="1" spans="1:53" ht="15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5" customHeight="1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.75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.75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customHeight="1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5" customHeight="1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6.5" customHeight="1" thickBot="1" x14ac:dyDescent="0.3">
      <c r="A7" s="205"/>
      <c r="B7" s="466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.75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1.25" customHeight="1" thickBot="1" x14ac:dyDescent="0.25">
      <c r="A9" s="468" t="s">
        <v>319</v>
      </c>
      <c r="D9" s="46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46.5" customHeight="1" thickBot="1" x14ac:dyDescent="0.25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8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3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1" t="s">
        <v>78</v>
      </c>
      <c r="AO11" s="759" t="s">
        <v>77</v>
      </c>
      <c r="AP11" s="420" t="s">
        <v>78</v>
      </c>
      <c r="AQ11" s="42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s="702" customFormat="1" ht="12.75" customHeight="1" x14ac:dyDescent="0.2">
      <c r="A12" s="698">
        <v>1</v>
      </c>
      <c r="B12" s="699">
        <v>3454</v>
      </c>
      <c r="C12" s="699">
        <v>600029085</v>
      </c>
      <c r="D12" s="699">
        <v>75122294</v>
      </c>
      <c r="E12" s="700" t="s">
        <v>320</v>
      </c>
      <c r="F12" s="699">
        <v>3233</v>
      </c>
      <c r="G12" s="701" t="s">
        <v>81</v>
      </c>
      <c r="H12" s="760" t="s">
        <v>82</v>
      </c>
      <c r="I12" s="525">
        <v>6128785</v>
      </c>
      <c r="J12" s="481">
        <v>4346382</v>
      </c>
      <c r="K12" s="481">
        <v>115000</v>
      </c>
      <c r="L12" s="481">
        <v>0</v>
      </c>
      <c r="M12" s="321">
        <v>1507947</v>
      </c>
      <c r="N12" s="321">
        <v>86928</v>
      </c>
      <c r="O12" s="481">
        <v>72528</v>
      </c>
      <c r="P12" s="482">
        <v>10.559999999999999</v>
      </c>
      <c r="Q12" s="483">
        <v>6.1099999999999994</v>
      </c>
      <c r="R12" s="484">
        <v>4.45</v>
      </c>
      <c r="S12" s="553">
        <f>X12*-1</f>
        <v>0</v>
      </c>
      <c r="T12" s="491">
        <v>0</v>
      </c>
      <c r="U12" s="491">
        <v>0</v>
      </c>
      <c r="V12" s="491">
        <v>0</v>
      </c>
      <c r="W12" s="491">
        <f>SUM(S12:V12)</f>
        <v>0</v>
      </c>
      <c r="X12" s="491">
        <v>0</v>
      </c>
      <c r="Y12" s="491">
        <v>0</v>
      </c>
      <c r="Z12" s="491">
        <f>SUM(X12:Y12)</f>
        <v>0</v>
      </c>
      <c r="AA12" s="491">
        <f>W12+Z12</f>
        <v>0</v>
      </c>
      <c r="AB12" s="321">
        <f>ROUND((W12+X12)*33.8%,0)</f>
        <v>0</v>
      </c>
      <c r="AC12" s="263">
        <f>ROUND(W12*2%,0)</f>
        <v>0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0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488">
        <f>AH12+AJ12+AK12+AM12</f>
        <v>0</v>
      </c>
      <c r="AP12" s="488">
        <f>AI12+AL12+AN12</f>
        <v>0</v>
      </c>
      <c r="AQ12" s="530">
        <f>SUM(AO12:AP12)</f>
        <v>0</v>
      </c>
      <c r="AR12" s="531">
        <f>I12+AG12</f>
        <v>6128785</v>
      </c>
      <c r="AS12" s="486">
        <f>J12+W12</f>
        <v>4346382</v>
      </c>
      <c r="AT12" s="486">
        <f>K12+Z12</f>
        <v>115000</v>
      </c>
      <c r="AU12" s="486">
        <f>L12</f>
        <v>0</v>
      </c>
      <c r="AV12" s="486">
        <f>M12+AB12</f>
        <v>1507947</v>
      </c>
      <c r="AW12" s="486">
        <f>N12+AC12</f>
        <v>86928</v>
      </c>
      <c r="AX12" s="486">
        <f>O12+AF12</f>
        <v>72528</v>
      </c>
      <c r="AY12" s="488">
        <f>P12+AQ12</f>
        <v>10.559999999999999</v>
      </c>
      <c r="AZ12" s="488">
        <f>Q12+AO12</f>
        <v>6.1099999999999994</v>
      </c>
      <c r="BA12" s="489">
        <f>R12+AP12</f>
        <v>4.45</v>
      </c>
    </row>
    <row r="13" spans="1:53" s="702" customFormat="1" ht="12.75" customHeight="1" x14ac:dyDescent="0.2">
      <c r="A13" s="281">
        <v>1</v>
      </c>
      <c r="B13" s="21">
        <v>3454</v>
      </c>
      <c r="C13" s="279">
        <v>600029085</v>
      </c>
      <c r="D13" s="279">
        <v>75122294</v>
      </c>
      <c r="E13" s="703" t="s">
        <v>321</v>
      </c>
      <c r="F13" s="21"/>
      <c r="G13" s="280"/>
      <c r="H13" s="761"/>
      <c r="I13" s="29">
        <v>6128785</v>
      </c>
      <c r="J13" s="268">
        <v>4346382</v>
      </c>
      <c r="K13" s="268">
        <v>115000</v>
      </c>
      <c r="L13" s="268">
        <v>0</v>
      </c>
      <c r="M13" s="268">
        <v>1507947</v>
      </c>
      <c r="N13" s="268">
        <v>86928</v>
      </c>
      <c r="O13" s="268">
        <v>72528</v>
      </c>
      <c r="P13" s="762">
        <v>10.559999999999999</v>
      </c>
      <c r="Q13" s="762">
        <v>6.1099999999999994</v>
      </c>
      <c r="R13" s="763">
        <v>4.45</v>
      </c>
      <c r="S13" s="29">
        <f t="shared" ref="S13:BA13" si="0">SUM(S12)</f>
        <v>0</v>
      </c>
      <c r="T13" s="22">
        <f t="shared" si="0"/>
        <v>0</v>
      </c>
      <c r="U13" s="22">
        <f t="shared" si="0"/>
        <v>0</v>
      </c>
      <c r="V13" s="22">
        <f t="shared" si="0"/>
        <v>0</v>
      </c>
      <c r="W13" s="22">
        <f t="shared" si="0"/>
        <v>0</v>
      </c>
      <c r="X13" s="22">
        <f t="shared" si="0"/>
        <v>0</v>
      </c>
      <c r="Y13" s="22">
        <f t="shared" si="0"/>
        <v>0</v>
      </c>
      <c r="Z13" s="22">
        <f t="shared" si="0"/>
        <v>0</v>
      </c>
      <c r="AA13" s="22">
        <f t="shared" si="0"/>
        <v>0</v>
      </c>
      <c r="AB13" s="22">
        <f t="shared" si="0"/>
        <v>0</v>
      </c>
      <c r="AC13" s="22">
        <f t="shared" si="0"/>
        <v>0</v>
      </c>
      <c r="AD13" s="22">
        <f t="shared" si="0"/>
        <v>0</v>
      </c>
      <c r="AE13" s="22">
        <f t="shared" si="0"/>
        <v>0</v>
      </c>
      <c r="AF13" s="22">
        <f t="shared" si="0"/>
        <v>0</v>
      </c>
      <c r="AG13" s="22">
        <f t="shared" si="0"/>
        <v>0</v>
      </c>
      <c r="AH13" s="23">
        <f t="shared" si="0"/>
        <v>0</v>
      </c>
      <c r="AI13" s="23">
        <f t="shared" si="0"/>
        <v>0</v>
      </c>
      <c r="AJ13" s="23">
        <f t="shared" si="0"/>
        <v>0</v>
      </c>
      <c r="AK13" s="23">
        <f t="shared" si="0"/>
        <v>0</v>
      </c>
      <c r="AL13" s="23">
        <f t="shared" si="0"/>
        <v>0</v>
      </c>
      <c r="AM13" s="23">
        <f t="shared" si="0"/>
        <v>0</v>
      </c>
      <c r="AN13" s="23">
        <f t="shared" si="0"/>
        <v>0</v>
      </c>
      <c r="AO13" s="23">
        <f t="shared" si="0"/>
        <v>0</v>
      </c>
      <c r="AP13" s="23">
        <f t="shared" si="0"/>
        <v>0</v>
      </c>
      <c r="AQ13" s="764">
        <f t="shared" si="0"/>
        <v>0</v>
      </c>
      <c r="AR13" s="29">
        <f t="shared" si="0"/>
        <v>6128785</v>
      </c>
      <c r="AS13" s="22">
        <f t="shared" si="0"/>
        <v>4346382</v>
      </c>
      <c r="AT13" s="22">
        <f t="shared" si="0"/>
        <v>115000</v>
      </c>
      <c r="AU13" s="67">
        <f t="shared" si="0"/>
        <v>0</v>
      </c>
      <c r="AV13" s="22">
        <f t="shared" si="0"/>
        <v>1507947</v>
      </c>
      <c r="AW13" s="22">
        <f t="shared" si="0"/>
        <v>86928</v>
      </c>
      <c r="AX13" s="22">
        <f t="shared" si="0"/>
        <v>72528</v>
      </c>
      <c r="AY13" s="23">
        <f t="shared" si="0"/>
        <v>10.559999999999999</v>
      </c>
      <c r="AZ13" s="23">
        <f t="shared" si="0"/>
        <v>6.1099999999999994</v>
      </c>
      <c r="BA13" s="55">
        <f t="shared" si="0"/>
        <v>4.45</v>
      </c>
    </row>
    <row r="14" spans="1:53" s="702" customFormat="1" ht="12.75" customHeight="1" x14ac:dyDescent="0.2">
      <c r="A14" s="704">
        <v>2</v>
      </c>
      <c r="B14" s="705">
        <v>3470</v>
      </c>
      <c r="C14" s="705">
        <v>691003572</v>
      </c>
      <c r="D14" s="705">
        <v>72550341</v>
      </c>
      <c r="E14" s="706" t="s">
        <v>322</v>
      </c>
      <c r="F14" s="705">
        <v>3111</v>
      </c>
      <c r="G14" s="707" t="s">
        <v>85</v>
      </c>
      <c r="H14" s="708" t="s">
        <v>86</v>
      </c>
      <c r="I14" s="501">
        <v>4738668</v>
      </c>
      <c r="J14" s="502">
        <v>3429886</v>
      </c>
      <c r="K14" s="502">
        <v>24875</v>
      </c>
      <c r="L14" s="502">
        <v>0</v>
      </c>
      <c r="M14" s="502">
        <v>1167709</v>
      </c>
      <c r="N14" s="502">
        <v>68598</v>
      </c>
      <c r="O14" s="502">
        <v>47600</v>
      </c>
      <c r="P14" s="503">
        <v>8.0041999999999991</v>
      </c>
      <c r="Q14" s="418">
        <v>6</v>
      </c>
      <c r="R14" s="504">
        <v>2.0042</v>
      </c>
      <c r="S14" s="536">
        <f>X14*-1</f>
        <v>0</v>
      </c>
      <c r="T14" s="492">
        <v>0</v>
      </c>
      <c r="U14" s="492">
        <v>0</v>
      </c>
      <c r="V14" s="492">
        <v>0</v>
      </c>
      <c r="W14" s="492">
        <f t="shared" ref="W14:W77" si="1">SUM(S14:V14)</f>
        <v>0</v>
      </c>
      <c r="X14" s="492">
        <v>0</v>
      </c>
      <c r="Y14" s="492">
        <v>0</v>
      </c>
      <c r="Z14" s="492">
        <f>SUM(X14:Y14)</f>
        <v>0</v>
      </c>
      <c r="AA14" s="492">
        <f>W14+Z14</f>
        <v>0</v>
      </c>
      <c r="AB14" s="321">
        <f>ROUND((W14+X14)*33.8%,0)</f>
        <v>0</v>
      </c>
      <c r="AC14" s="179">
        <f>ROUND(W14*2%,0)</f>
        <v>0</v>
      </c>
      <c r="AD14" s="492">
        <v>0</v>
      </c>
      <c r="AE14" s="492">
        <v>0</v>
      </c>
      <c r="AF14" s="492">
        <f t="shared" ref="AF14:AF78" si="2">SUM(AD14:AE14)</f>
        <v>0</v>
      </c>
      <c r="AG14" s="492">
        <f t="shared" ref="AG14:AG78" si="3">AA14+AB14+AC14+AF14</f>
        <v>0</v>
      </c>
      <c r="AH14" s="507">
        <v>0</v>
      </c>
      <c r="AI14" s="507">
        <v>0</v>
      </c>
      <c r="AJ14" s="507">
        <v>0</v>
      </c>
      <c r="AK14" s="507">
        <v>0</v>
      </c>
      <c r="AL14" s="507">
        <v>0</v>
      </c>
      <c r="AM14" s="507">
        <v>0</v>
      </c>
      <c r="AN14" s="507">
        <v>0</v>
      </c>
      <c r="AO14" s="507">
        <f>AH14+AJ14+AK14+AM14</f>
        <v>0</v>
      </c>
      <c r="AP14" s="507">
        <f>AI14+AL14+AN14</f>
        <v>0</v>
      </c>
      <c r="AQ14" s="535">
        <f t="shared" ref="AQ14:AQ78" si="4">SUM(AO14:AP14)</f>
        <v>0</v>
      </c>
      <c r="AR14" s="536">
        <f>I14+AG14</f>
        <v>4738668</v>
      </c>
      <c r="AS14" s="492">
        <f>J14+W14</f>
        <v>3429886</v>
      </c>
      <c r="AT14" s="492">
        <f>K14+Z14</f>
        <v>24875</v>
      </c>
      <c r="AU14" s="492">
        <f>L14</f>
        <v>0</v>
      </c>
      <c r="AV14" s="492">
        <f>M14+AB14</f>
        <v>1167709</v>
      </c>
      <c r="AW14" s="492">
        <f>N14+AC14</f>
        <v>68598</v>
      </c>
      <c r="AX14" s="492">
        <f>O14+AF14</f>
        <v>47600</v>
      </c>
      <c r="AY14" s="507">
        <f>P14+AQ14</f>
        <v>8.0041999999999991</v>
      </c>
      <c r="AZ14" s="507">
        <f>Q14+AO14</f>
        <v>6</v>
      </c>
      <c r="BA14" s="508">
        <f>R14+AP14</f>
        <v>2.0042</v>
      </c>
    </row>
    <row r="15" spans="1:53" s="702" customFormat="1" ht="12.75" customHeight="1" x14ac:dyDescent="0.2">
      <c r="A15" s="704">
        <v>2</v>
      </c>
      <c r="B15" s="705">
        <v>3470</v>
      </c>
      <c r="C15" s="705">
        <v>691003572</v>
      </c>
      <c r="D15" s="705">
        <v>72550341</v>
      </c>
      <c r="E15" s="706" t="s">
        <v>322</v>
      </c>
      <c r="F15" s="705">
        <v>3141</v>
      </c>
      <c r="G15" s="707" t="s">
        <v>88</v>
      </c>
      <c r="H15" s="708" t="s">
        <v>82</v>
      </c>
      <c r="I15" s="501">
        <v>784320</v>
      </c>
      <c r="J15" s="502">
        <v>573666</v>
      </c>
      <c r="K15" s="481">
        <v>1000</v>
      </c>
      <c r="L15" s="481">
        <v>0</v>
      </c>
      <c r="M15" s="321">
        <v>194237</v>
      </c>
      <c r="N15" s="321">
        <v>11473</v>
      </c>
      <c r="O15" s="502">
        <v>3944</v>
      </c>
      <c r="P15" s="503">
        <v>1.95</v>
      </c>
      <c r="Q15" s="418">
        <v>0</v>
      </c>
      <c r="R15" s="504">
        <v>1.95</v>
      </c>
      <c r="S15" s="536">
        <f>X15*-1</f>
        <v>0</v>
      </c>
      <c r="T15" s="492">
        <v>0</v>
      </c>
      <c r="U15" s="492">
        <v>3777</v>
      </c>
      <c r="V15" s="492">
        <v>0</v>
      </c>
      <c r="W15" s="492">
        <f t="shared" si="1"/>
        <v>3777</v>
      </c>
      <c r="X15" s="492">
        <v>0</v>
      </c>
      <c r="Y15" s="492">
        <v>0</v>
      </c>
      <c r="Z15" s="492">
        <f>SUM(X15:Y15)</f>
        <v>0</v>
      </c>
      <c r="AA15" s="492">
        <f>W15+Z15</f>
        <v>3777</v>
      </c>
      <c r="AB15" s="321">
        <f>ROUND((W15+X15)*33.8%,0)</f>
        <v>1277</v>
      </c>
      <c r="AC15" s="179">
        <f>ROUND(W15*2%,0)</f>
        <v>76</v>
      </c>
      <c r="AD15" s="492">
        <v>0</v>
      </c>
      <c r="AE15" s="492">
        <v>0</v>
      </c>
      <c r="AF15" s="492">
        <f t="shared" si="2"/>
        <v>0</v>
      </c>
      <c r="AG15" s="492">
        <f t="shared" si="3"/>
        <v>5130</v>
      </c>
      <c r="AH15" s="507">
        <v>0</v>
      </c>
      <c r="AI15" s="507">
        <v>0</v>
      </c>
      <c r="AJ15" s="507">
        <v>0</v>
      </c>
      <c r="AK15" s="507">
        <v>0</v>
      </c>
      <c r="AL15" s="507">
        <v>0.01</v>
      </c>
      <c r="AM15" s="507">
        <v>0</v>
      </c>
      <c r="AN15" s="507">
        <v>0</v>
      </c>
      <c r="AO15" s="507">
        <f>AH15+AJ15+AK15+AM15</f>
        <v>0</v>
      </c>
      <c r="AP15" s="507">
        <f>AI15+AL15+AN15</f>
        <v>0.01</v>
      </c>
      <c r="AQ15" s="535">
        <f t="shared" si="4"/>
        <v>0.01</v>
      </c>
      <c r="AR15" s="536">
        <f>I15+AG15</f>
        <v>789450</v>
      </c>
      <c r="AS15" s="492">
        <f>J15+W15</f>
        <v>577443</v>
      </c>
      <c r="AT15" s="492">
        <f>K15+Z15</f>
        <v>1000</v>
      </c>
      <c r="AU15" s="492">
        <f>L15</f>
        <v>0</v>
      </c>
      <c r="AV15" s="492">
        <f>M15+AB15</f>
        <v>195514</v>
      </c>
      <c r="AW15" s="492">
        <f>N15+AC15</f>
        <v>11549</v>
      </c>
      <c r="AX15" s="492">
        <f>O15+AF15</f>
        <v>3944</v>
      </c>
      <c r="AY15" s="507">
        <f>P15+AQ15</f>
        <v>1.96</v>
      </c>
      <c r="AZ15" s="507">
        <f>Q15+AO15</f>
        <v>0</v>
      </c>
      <c r="BA15" s="508">
        <f>R15+AP15</f>
        <v>1.96</v>
      </c>
    </row>
    <row r="16" spans="1:53" s="702" customFormat="1" ht="12.75" customHeight="1" x14ac:dyDescent="0.2">
      <c r="A16" s="281">
        <v>2</v>
      </c>
      <c r="B16" s="21">
        <v>3470</v>
      </c>
      <c r="C16" s="279">
        <v>691003572</v>
      </c>
      <c r="D16" s="279">
        <v>72550341</v>
      </c>
      <c r="E16" s="703" t="s">
        <v>323</v>
      </c>
      <c r="F16" s="21"/>
      <c r="G16" s="280"/>
      <c r="H16" s="761"/>
      <c r="I16" s="29">
        <v>5522988</v>
      </c>
      <c r="J16" s="268">
        <v>4003552</v>
      </c>
      <c r="K16" s="268">
        <v>25875</v>
      </c>
      <c r="L16" s="268">
        <v>0</v>
      </c>
      <c r="M16" s="268">
        <v>1361946</v>
      </c>
      <c r="N16" s="268">
        <v>80071</v>
      </c>
      <c r="O16" s="268">
        <v>51544</v>
      </c>
      <c r="P16" s="762">
        <v>9.9541999999999984</v>
      </c>
      <c r="Q16" s="762">
        <v>6</v>
      </c>
      <c r="R16" s="763">
        <v>3.9542000000000002</v>
      </c>
      <c r="S16" s="29">
        <f t="shared" ref="S16:BA16" si="5">SUM(S14:S15)</f>
        <v>0</v>
      </c>
      <c r="T16" s="22">
        <f t="shared" si="5"/>
        <v>0</v>
      </c>
      <c r="U16" s="22">
        <f t="shared" si="5"/>
        <v>3777</v>
      </c>
      <c r="V16" s="22">
        <f t="shared" si="5"/>
        <v>0</v>
      </c>
      <c r="W16" s="22">
        <f t="shared" si="5"/>
        <v>3777</v>
      </c>
      <c r="X16" s="22">
        <f t="shared" si="5"/>
        <v>0</v>
      </c>
      <c r="Y16" s="22">
        <f t="shared" si="5"/>
        <v>0</v>
      </c>
      <c r="Z16" s="22">
        <f t="shared" si="5"/>
        <v>0</v>
      </c>
      <c r="AA16" s="22">
        <f t="shared" si="5"/>
        <v>3777</v>
      </c>
      <c r="AB16" s="22">
        <f t="shared" si="5"/>
        <v>1277</v>
      </c>
      <c r="AC16" s="22">
        <f t="shared" si="5"/>
        <v>76</v>
      </c>
      <c r="AD16" s="22">
        <f t="shared" si="5"/>
        <v>0</v>
      </c>
      <c r="AE16" s="22">
        <f t="shared" si="5"/>
        <v>0</v>
      </c>
      <c r="AF16" s="22">
        <f t="shared" si="5"/>
        <v>0</v>
      </c>
      <c r="AG16" s="22">
        <f t="shared" si="5"/>
        <v>5130</v>
      </c>
      <c r="AH16" s="23">
        <f t="shared" si="5"/>
        <v>0</v>
      </c>
      <c r="AI16" s="23">
        <f t="shared" si="5"/>
        <v>0</v>
      </c>
      <c r="AJ16" s="23">
        <f t="shared" si="5"/>
        <v>0</v>
      </c>
      <c r="AK16" s="23">
        <f t="shared" ref="AK16:AL16" si="6">SUM(AK14:AK15)</f>
        <v>0</v>
      </c>
      <c r="AL16" s="23">
        <f t="shared" si="6"/>
        <v>0.01</v>
      </c>
      <c r="AM16" s="23">
        <f t="shared" si="5"/>
        <v>0</v>
      </c>
      <c r="AN16" s="23">
        <f t="shared" si="5"/>
        <v>0</v>
      </c>
      <c r="AO16" s="23">
        <f t="shared" si="5"/>
        <v>0</v>
      </c>
      <c r="AP16" s="23">
        <f t="shared" si="5"/>
        <v>0.01</v>
      </c>
      <c r="AQ16" s="764">
        <f t="shared" si="5"/>
        <v>0.01</v>
      </c>
      <c r="AR16" s="29">
        <f t="shared" si="5"/>
        <v>5528118</v>
      </c>
      <c r="AS16" s="22">
        <f t="shared" si="5"/>
        <v>4007329</v>
      </c>
      <c r="AT16" s="22">
        <f t="shared" si="5"/>
        <v>25875</v>
      </c>
      <c r="AU16" s="67">
        <f t="shared" si="5"/>
        <v>0</v>
      </c>
      <c r="AV16" s="22">
        <f t="shared" si="5"/>
        <v>1363223</v>
      </c>
      <c r="AW16" s="22">
        <f t="shared" si="5"/>
        <v>80147</v>
      </c>
      <c r="AX16" s="22">
        <f t="shared" si="5"/>
        <v>51544</v>
      </c>
      <c r="AY16" s="23">
        <f t="shared" si="5"/>
        <v>9.9641999999999982</v>
      </c>
      <c r="AZ16" s="23">
        <f t="shared" si="5"/>
        <v>6</v>
      </c>
      <c r="BA16" s="55">
        <f t="shared" si="5"/>
        <v>3.9641999999999999</v>
      </c>
    </row>
    <row r="17" spans="1:53" s="702" customFormat="1" ht="12.75" customHeight="1" x14ac:dyDescent="0.2">
      <c r="A17" s="704">
        <v>3</v>
      </c>
      <c r="B17" s="705">
        <v>3469</v>
      </c>
      <c r="C17" s="705">
        <v>691003548</v>
      </c>
      <c r="D17" s="705">
        <v>72550384</v>
      </c>
      <c r="E17" s="706" t="s">
        <v>324</v>
      </c>
      <c r="F17" s="705">
        <v>3111</v>
      </c>
      <c r="G17" s="707" t="s">
        <v>85</v>
      </c>
      <c r="H17" s="708" t="s">
        <v>86</v>
      </c>
      <c r="I17" s="501">
        <v>6279809</v>
      </c>
      <c r="J17" s="502">
        <v>4551450</v>
      </c>
      <c r="K17" s="502">
        <v>30000</v>
      </c>
      <c r="L17" s="502">
        <v>0</v>
      </c>
      <c r="M17" s="502">
        <v>1548530</v>
      </c>
      <c r="N17" s="502">
        <v>91029</v>
      </c>
      <c r="O17" s="502">
        <v>58800</v>
      </c>
      <c r="P17" s="503">
        <v>10.7082</v>
      </c>
      <c r="Q17" s="418">
        <v>8</v>
      </c>
      <c r="R17" s="504">
        <v>2.7081999999999997</v>
      </c>
      <c r="S17" s="536">
        <f t="shared" ref="S17:S18" si="7">X17*-1</f>
        <v>0</v>
      </c>
      <c r="T17" s="492">
        <v>0</v>
      </c>
      <c r="U17" s="492">
        <v>0</v>
      </c>
      <c r="V17" s="492">
        <v>0</v>
      </c>
      <c r="W17" s="492">
        <f t="shared" si="1"/>
        <v>0</v>
      </c>
      <c r="X17" s="492">
        <v>0</v>
      </c>
      <c r="Y17" s="492">
        <v>0</v>
      </c>
      <c r="Z17" s="492">
        <f>SUM(X17:Y17)</f>
        <v>0</v>
      </c>
      <c r="AA17" s="492">
        <f>W17+Z17</f>
        <v>0</v>
      </c>
      <c r="AB17" s="321">
        <f>ROUND((W17+X17)*33.8%,0)</f>
        <v>0</v>
      </c>
      <c r="AC17" s="179">
        <f>ROUND(W17*2%,0)</f>
        <v>0</v>
      </c>
      <c r="AD17" s="492">
        <v>0</v>
      </c>
      <c r="AE17" s="492">
        <v>0</v>
      </c>
      <c r="AF17" s="492">
        <f t="shared" si="2"/>
        <v>0</v>
      </c>
      <c r="AG17" s="492">
        <f t="shared" si="3"/>
        <v>0</v>
      </c>
      <c r="AH17" s="507">
        <v>0</v>
      </c>
      <c r="AI17" s="507">
        <v>0</v>
      </c>
      <c r="AJ17" s="507">
        <v>0</v>
      </c>
      <c r="AK17" s="507">
        <v>0</v>
      </c>
      <c r="AL17" s="507">
        <v>0</v>
      </c>
      <c r="AM17" s="507">
        <v>0</v>
      </c>
      <c r="AN17" s="507">
        <v>0</v>
      </c>
      <c r="AO17" s="507">
        <f t="shared" ref="AO17:AO18" si="8">AH17+AJ17+AK17+AM17</f>
        <v>0</v>
      </c>
      <c r="AP17" s="507">
        <f t="shared" ref="AP17:AP18" si="9">AI17+AL17+AN17</f>
        <v>0</v>
      </c>
      <c r="AQ17" s="535">
        <f t="shared" si="4"/>
        <v>0</v>
      </c>
      <c r="AR17" s="536">
        <f>I17+AG17</f>
        <v>6279809</v>
      </c>
      <c r="AS17" s="492">
        <f>J17+W17</f>
        <v>4551450</v>
      </c>
      <c r="AT17" s="492">
        <f>K17+Z17</f>
        <v>30000</v>
      </c>
      <c r="AU17" s="492">
        <f>L17</f>
        <v>0</v>
      </c>
      <c r="AV17" s="492">
        <f>M17+AB17</f>
        <v>1548530</v>
      </c>
      <c r="AW17" s="492">
        <f>N17+AC17</f>
        <v>91029</v>
      </c>
      <c r="AX17" s="492">
        <f>O17+AF17</f>
        <v>58800</v>
      </c>
      <c r="AY17" s="507">
        <f>P17+AQ17</f>
        <v>10.7082</v>
      </c>
      <c r="AZ17" s="507">
        <f>Q17+AO17</f>
        <v>8</v>
      </c>
      <c r="BA17" s="508">
        <f>R17+AP17</f>
        <v>2.7081999999999997</v>
      </c>
    </row>
    <row r="18" spans="1:53" s="702" customFormat="1" ht="12.75" customHeight="1" x14ac:dyDescent="0.2">
      <c r="A18" s="704">
        <v>3</v>
      </c>
      <c r="B18" s="705">
        <v>3469</v>
      </c>
      <c r="C18" s="705">
        <v>691003548</v>
      </c>
      <c r="D18" s="705">
        <v>72550384</v>
      </c>
      <c r="E18" s="706" t="s">
        <v>324</v>
      </c>
      <c r="F18" s="705">
        <v>3141</v>
      </c>
      <c r="G18" s="707" t="s">
        <v>88</v>
      </c>
      <c r="H18" s="708" t="s">
        <v>82</v>
      </c>
      <c r="I18" s="501">
        <v>905312</v>
      </c>
      <c r="J18" s="502">
        <v>643358</v>
      </c>
      <c r="K18" s="481">
        <v>20000</v>
      </c>
      <c r="L18" s="481">
        <v>0</v>
      </c>
      <c r="M18" s="321">
        <v>224215</v>
      </c>
      <c r="N18" s="321">
        <v>12867</v>
      </c>
      <c r="O18" s="502">
        <v>4872</v>
      </c>
      <c r="P18" s="503">
        <v>2.2599999999999998</v>
      </c>
      <c r="Q18" s="418">
        <v>0</v>
      </c>
      <c r="R18" s="504">
        <v>2.2599999999999998</v>
      </c>
      <c r="S18" s="536">
        <f t="shared" si="7"/>
        <v>0</v>
      </c>
      <c r="T18" s="492">
        <v>0</v>
      </c>
      <c r="U18" s="492">
        <v>3624</v>
      </c>
      <c r="V18" s="492">
        <v>0</v>
      </c>
      <c r="W18" s="492">
        <f t="shared" si="1"/>
        <v>3624</v>
      </c>
      <c r="X18" s="492">
        <v>0</v>
      </c>
      <c r="Y18" s="492">
        <v>0</v>
      </c>
      <c r="Z18" s="492">
        <f>SUM(X18:Y18)</f>
        <v>0</v>
      </c>
      <c r="AA18" s="492">
        <f>W18+Z18</f>
        <v>3624</v>
      </c>
      <c r="AB18" s="321">
        <f>ROUND((W18+X18)*33.8%,0)</f>
        <v>1225</v>
      </c>
      <c r="AC18" s="179">
        <f>ROUND(W18*2%,0)</f>
        <v>72</v>
      </c>
      <c r="AD18" s="492">
        <v>0</v>
      </c>
      <c r="AE18" s="492">
        <v>0</v>
      </c>
      <c r="AF18" s="492">
        <f t="shared" si="2"/>
        <v>0</v>
      </c>
      <c r="AG18" s="492">
        <f t="shared" si="3"/>
        <v>4921</v>
      </c>
      <c r="AH18" s="507">
        <v>0</v>
      </c>
      <c r="AI18" s="507">
        <v>0</v>
      </c>
      <c r="AJ18" s="507">
        <v>0</v>
      </c>
      <c r="AK18" s="507">
        <v>0</v>
      </c>
      <c r="AL18" s="507">
        <v>0.01</v>
      </c>
      <c r="AM18" s="507">
        <v>0</v>
      </c>
      <c r="AN18" s="507">
        <v>0</v>
      </c>
      <c r="AO18" s="507">
        <f t="shared" si="8"/>
        <v>0</v>
      </c>
      <c r="AP18" s="507">
        <f t="shared" si="9"/>
        <v>0.01</v>
      </c>
      <c r="AQ18" s="535">
        <f t="shared" si="4"/>
        <v>0.01</v>
      </c>
      <c r="AR18" s="536">
        <f>I18+AG18</f>
        <v>910233</v>
      </c>
      <c r="AS18" s="492">
        <f>J18+W18</f>
        <v>646982</v>
      </c>
      <c r="AT18" s="492">
        <f>K18+Z18</f>
        <v>20000</v>
      </c>
      <c r="AU18" s="492">
        <f>L18</f>
        <v>0</v>
      </c>
      <c r="AV18" s="492">
        <f>M18+AB18</f>
        <v>225440</v>
      </c>
      <c r="AW18" s="492">
        <f>N18+AC18</f>
        <v>12939</v>
      </c>
      <c r="AX18" s="492">
        <f>O18+AF18</f>
        <v>4872</v>
      </c>
      <c r="AY18" s="507">
        <f>P18+AQ18</f>
        <v>2.2699999999999996</v>
      </c>
      <c r="AZ18" s="507">
        <f>Q18+AO18</f>
        <v>0</v>
      </c>
      <c r="BA18" s="508">
        <f>R18+AP18</f>
        <v>2.2699999999999996</v>
      </c>
    </row>
    <row r="19" spans="1:53" s="702" customFormat="1" ht="12.75" customHeight="1" x14ac:dyDescent="0.2">
      <c r="A19" s="281">
        <v>3</v>
      </c>
      <c r="B19" s="21">
        <v>3469</v>
      </c>
      <c r="C19" s="279">
        <v>691003548</v>
      </c>
      <c r="D19" s="279">
        <v>72550384</v>
      </c>
      <c r="E19" s="703" t="s">
        <v>325</v>
      </c>
      <c r="F19" s="21"/>
      <c r="G19" s="280"/>
      <c r="H19" s="761"/>
      <c r="I19" s="29">
        <v>7185121</v>
      </c>
      <c r="J19" s="268">
        <v>5194808</v>
      </c>
      <c r="K19" s="268">
        <v>50000</v>
      </c>
      <c r="L19" s="268">
        <v>0</v>
      </c>
      <c r="M19" s="268">
        <v>1772745</v>
      </c>
      <c r="N19" s="268">
        <v>103896</v>
      </c>
      <c r="O19" s="268">
        <v>63672</v>
      </c>
      <c r="P19" s="762">
        <v>12.9682</v>
      </c>
      <c r="Q19" s="762">
        <v>8</v>
      </c>
      <c r="R19" s="763">
        <v>4.9681999999999995</v>
      </c>
      <c r="S19" s="29">
        <f t="shared" ref="S19:BA19" si="10">SUM(S17:S18)</f>
        <v>0</v>
      </c>
      <c r="T19" s="22">
        <f t="shared" si="10"/>
        <v>0</v>
      </c>
      <c r="U19" s="22">
        <f t="shared" si="10"/>
        <v>3624</v>
      </c>
      <c r="V19" s="22">
        <f t="shared" si="10"/>
        <v>0</v>
      </c>
      <c r="W19" s="22">
        <f t="shared" si="10"/>
        <v>3624</v>
      </c>
      <c r="X19" s="22">
        <f t="shared" si="10"/>
        <v>0</v>
      </c>
      <c r="Y19" s="22">
        <f t="shared" si="10"/>
        <v>0</v>
      </c>
      <c r="Z19" s="22">
        <f t="shared" si="10"/>
        <v>0</v>
      </c>
      <c r="AA19" s="22">
        <f t="shared" si="10"/>
        <v>3624</v>
      </c>
      <c r="AB19" s="22">
        <f t="shared" si="10"/>
        <v>1225</v>
      </c>
      <c r="AC19" s="22">
        <f t="shared" si="10"/>
        <v>72</v>
      </c>
      <c r="AD19" s="22">
        <f t="shared" si="10"/>
        <v>0</v>
      </c>
      <c r="AE19" s="22">
        <f t="shared" si="10"/>
        <v>0</v>
      </c>
      <c r="AF19" s="22">
        <f t="shared" si="10"/>
        <v>0</v>
      </c>
      <c r="AG19" s="22">
        <f t="shared" si="10"/>
        <v>4921</v>
      </c>
      <c r="AH19" s="23">
        <f t="shared" si="10"/>
        <v>0</v>
      </c>
      <c r="AI19" s="23">
        <f t="shared" si="10"/>
        <v>0</v>
      </c>
      <c r="AJ19" s="23">
        <f t="shared" si="10"/>
        <v>0</v>
      </c>
      <c r="AK19" s="23">
        <f t="shared" ref="AK19:AL19" si="11">SUM(AK17:AK18)</f>
        <v>0</v>
      </c>
      <c r="AL19" s="23">
        <f t="shared" si="11"/>
        <v>0.01</v>
      </c>
      <c r="AM19" s="23">
        <f t="shared" si="10"/>
        <v>0</v>
      </c>
      <c r="AN19" s="23">
        <f t="shared" si="10"/>
        <v>0</v>
      </c>
      <c r="AO19" s="23">
        <f t="shared" si="10"/>
        <v>0</v>
      </c>
      <c r="AP19" s="23">
        <f t="shared" si="10"/>
        <v>0.01</v>
      </c>
      <c r="AQ19" s="764">
        <f t="shared" si="10"/>
        <v>0.01</v>
      </c>
      <c r="AR19" s="29">
        <f t="shared" si="10"/>
        <v>7190042</v>
      </c>
      <c r="AS19" s="22">
        <f t="shared" si="10"/>
        <v>5198432</v>
      </c>
      <c r="AT19" s="22">
        <f t="shared" si="10"/>
        <v>50000</v>
      </c>
      <c r="AU19" s="67">
        <f t="shared" si="10"/>
        <v>0</v>
      </c>
      <c r="AV19" s="22">
        <f t="shared" si="10"/>
        <v>1773970</v>
      </c>
      <c r="AW19" s="22">
        <f t="shared" si="10"/>
        <v>103968</v>
      </c>
      <c r="AX19" s="22">
        <f t="shared" si="10"/>
        <v>63672</v>
      </c>
      <c r="AY19" s="23">
        <f t="shared" si="10"/>
        <v>12.978199999999999</v>
      </c>
      <c r="AZ19" s="23">
        <f t="shared" si="10"/>
        <v>8</v>
      </c>
      <c r="BA19" s="55">
        <f t="shared" si="10"/>
        <v>4.9781999999999993</v>
      </c>
    </row>
    <row r="20" spans="1:53" s="702" customFormat="1" ht="12.75" customHeight="1" x14ac:dyDescent="0.2">
      <c r="A20" s="704">
        <v>4</v>
      </c>
      <c r="B20" s="705">
        <v>3462</v>
      </c>
      <c r="C20" s="705">
        <v>691001294</v>
      </c>
      <c r="D20" s="705">
        <v>72048115</v>
      </c>
      <c r="E20" s="706" t="s">
        <v>326</v>
      </c>
      <c r="F20" s="705">
        <v>3111</v>
      </c>
      <c r="G20" s="707" t="s">
        <v>85</v>
      </c>
      <c r="H20" s="708" t="s">
        <v>86</v>
      </c>
      <c r="I20" s="501">
        <v>4736573</v>
      </c>
      <c r="J20" s="502">
        <v>3453368</v>
      </c>
      <c r="K20" s="502">
        <v>0</v>
      </c>
      <c r="L20" s="502">
        <v>0</v>
      </c>
      <c r="M20" s="502">
        <v>1167238</v>
      </c>
      <c r="N20" s="502">
        <v>69067</v>
      </c>
      <c r="O20" s="502">
        <v>46900</v>
      </c>
      <c r="P20" s="503">
        <v>8.1341999999999999</v>
      </c>
      <c r="Q20" s="418">
        <v>6</v>
      </c>
      <c r="R20" s="504">
        <v>2.1341999999999999</v>
      </c>
      <c r="S20" s="536">
        <f t="shared" ref="S20:S21" si="12">X20*-1</f>
        <v>0</v>
      </c>
      <c r="T20" s="492">
        <v>0</v>
      </c>
      <c r="U20" s="492">
        <v>0</v>
      </c>
      <c r="V20" s="492">
        <v>0</v>
      </c>
      <c r="W20" s="492">
        <f t="shared" si="1"/>
        <v>0</v>
      </c>
      <c r="X20" s="492">
        <v>0</v>
      </c>
      <c r="Y20" s="492">
        <v>0</v>
      </c>
      <c r="Z20" s="492">
        <f>SUM(X20:Y20)</f>
        <v>0</v>
      </c>
      <c r="AA20" s="492">
        <f>W20+Z20</f>
        <v>0</v>
      </c>
      <c r="AB20" s="321">
        <f>ROUND((W20+X20)*33.8%,0)</f>
        <v>0</v>
      </c>
      <c r="AC20" s="179">
        <f>ROUND(W20*2%,0)</f>
        <v>0</v>
      </c>
      <c r="AD20" s="492">
        <v>0</v>
      </c>
      <c r="AE20" s="492">
        <v>0</v>
      </c>
      <c r="AF20" s="492">
        <f t="shared" si="2"/>
        <v>0</v>
      </c>
      <c r="AG20" s="492">
        <f t="shared" si="3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ref="AO20:AO21" si="13">AH20+AJ20+AK20+AM20</f>
        <v>0</v>
      </c>
      <c r="AP20" s="507">
        <f t="shared" ref="AP20:AP21" si="14">AI20+AL20+AN20</f>
        <v>0</v>
      </c>
      <c r="AQ20" s="535">
        <f t="shared" si="4"/>
        <v>0</v>
      </c>
      <c r="AR20" s="536">
        <f>I20+AG20</f>
        <v>4736573</v>
      </c>
      <c r="AS20" s="492">
        <f>J20+W20</f>
        <v>3453368</v>
      </c>
      <c r="AT20" s="492">
        <f>K20+Z20</f>
        <v>0</v>
      </c>
      <c r="AU20" s="492">
        <f>L20</f>
        <v>0</v>
      </c>
      <c r="AV20" s="492">
        <f>M20+AB20</f>
        <v>1167238</v>
      </c>
      <c r="AW20" s="492">
        <f>N20+AC20</f>
        <v>69067</v>
      </c>
      <c r="AX20" s="492">
        <f>O20+AF20</f>
        <v>46900</v>
      </c>
      <c r="AY20" s="507">
        <f>P20+AQ20</f>
        <v>8.1341999999999999</v>
      </c>
      <c r="AZ20" s="507">
        <f>Q20+AO20</f>
        <v>6</v>
      </c>
      <c r="BA20" s="508">
        <f>R20+AP20</f>
        <v>2.1341999999999999</v>
      </c>
    </row>
    <row r="21" spans="1:53" s="702" customFormat="1" ht="12.75" customHeight="1" x14ac:dyDescent="0.2">
      <c r="A21" s="704">
        <v>4</v>
      </c>
      <c r="B21" s="705">
        <v>3462</v>
      </c>
      <c r="C21" s="705">
        <v>691001294</v>
      </c>
      <c r="D21" s="705">
        <v>72048115</v>
      </c>
      <c r="E21" s="706" t="s">
        <v>326</v>
      </c>
      <c r="F21" s="705">
        <v>3141</v>
      </c>
      <c r="G21" s="707" t="s">
        <v>88</v>
      </c>
      <c r="H21" s="708" t="s">
        <v>82</v>
      </c>
      <c r="I21" s="501">
        <v>776539</v>
      </c>
      <c r="J21" s="502">
        <v>568964</v>
      </c>
      <c r="K21" s="481">
        <v>0</v>
      </c>
      <c r="L21" s="481">
        <v>0</v>
      </c>
      <c r="M21" s="321">
        <v>192310</v>
      </c>
      <c r="N21" s="321">
        <v>11379</v>
      </c>
      <c r="O21" s="502">
        <v>3886</v>
      </c>
      <c r="P21" s="503">
        <v>1.94</v>
      </c>
      <c r="Q21" s="418">
        <v>0</v>
      </c>
      <c r="R21" s="504">
        <v>1.94</v>
      </c>
      <c r="S21" s="536">
        <f t="shared" si="12"/>
        <v>0</v>
      </c>
      <c r="T21" s="492">
        <v>0</v>
      </c>
      <c r="U21" s="492">
        <v>0</v>
      </c>
      <c r="V21" s="492">
        <v>0</v>
      </c>
      <c r="W21" s="492">
        <f t="shared" si="1"/>
        <v>0</v>
      </c>
      <c r="X21" s="492">
        <v>0</v>
      </c>
      <c r="Y21" s="492">
        <v>0</v>
      </c>
      <c r="Z21" s="492">
        <f>SUM(X21:Y21)</f>
        <v>0</v>
      </c>
      <c r="AA21" s="492">
        <f>W21+Z21</f>
        <v>0</v>
      </c>
      <c r="AB21" s="321">
        <f>ROUND((W21+X21)*33.8%,0)</f>
        <v>0</v>
      </c>
      <c r="AC21" s="179">
        <f>ROUND(W21*2%,0)</f>
        <v>0</v>
      </c>
      <c r="AD21" s="492">
        <v>0</v>
      </c>
      <c r="AE21" s="492">
        <v>0</v>
      </c>
      <c r="AF21" s="492">
        <f t="shared" si="2"/>
        <v>0</v>
      </c>
      <c r="AG21" s="492">
        <f t="shared" si="3"/>
        <v>0</v>
      </c>
      <c r="AH21" s="507">
        <v>0</v>
      </c>
      <c r="AI21" s="507">
        <v>0</v>
      </c>
      <c r="AJ21" s="507">
        <v>0</v>
      </c>
      <c r="AK21" s="507">
        <v>0</v>
      </c>
      <c r="AL21" s="507">
        <v>0</v>
      </c>
      <c r="AM21" s="507">
        <v>0</v>
      </c>
      <c r="AN21" s="507">
        <v>0</v>
      </c>
      <c r="AO21" s="507">
        <f t="shared" si="13"/>
        <v>0</v>
      </c>
      <c r="AP21" s="507">
        <f t="shared" si="14"/>
        <v>0</v>
      </c>
      <c r="AQ21" s="535">
        <f t="shared" si="4"/>
        <v>0</v>
      </c>
      <c r="AR21" s="536">
        <f>I21+AG21</f>
        <v>776539</v>
      </c>
      <c r="AS21" s="492">
        <f>J21+W21</f>
        <v>568964</v>
      </c>
      <c r="AT21" s="492">
        <f>K21+Z21</f>
        <v>0</v>
      </c>
      <c r="AU21" s="492">
        <f>L21</f>
        <v>0</v>
      </c>
      <c r="AV21" s="492">
        <f>M21+AB21</f>
        <v>192310</v>
      </c>
      <c r="AW21" s="492">
        <f>N21+AC21</f>
        <v>11379</v>
      </c>
      <c r="AX21" s="492">
        <f>O21+AF21</f>
        <v>3886</v>
      </c>
      <c r="AY21" s="507">
        <f>P21+AQ21</f>
        <v>1.94</v>
      </c>
      <c r="AZ21" s="507">
        <f>Q21+AO21</f>
        <v>0</v>
      </c>
      <c r="BA21" s="508">
        <f>R21+AP21</f>
        <v>1.94</v>
      </c>
    </row>
    <row r="22" spans="1:53" s="702" customFormat="1" ht="12.75" customHeight="1" x14ac:dyDescent="0.2">
      <c r="A22" s="281">
        <v>4</v>
      </c>
      <c r="B22" s="21">
        <v>3462</v>
      </c>
      <c r="C22" s="279">
        <v>691001294</v>
      </c>
      <c r="D22" s="279">
        <v>72048115</v>
      </c>
      <c r="E22" s="703" t="s">
        <v>327</v>
      </c>
      <c r="F22" s="21"/>
      <c r="G22" s="280"/>
      <c r="H22" s="761"/>
      <c r="I22" s="29">
        <v>5513112</v>
      </c>
      <c r="J22" s="268">
        <v>4022332</v>
      </c>
      <c r="K22" s="268">
        <v>0</v>
      </c>
      <c r="L22" s="268">
        <v>0</v>
      </c>
      <c r="M22" s="268">
        <v>1359548</v>
      </c>
      <c r="N22" s="268">
        <v>80446</v>
      </c>
      <c r="O22" s="268">
        <v>50786</v>
      </c>
      <c r="P22" s="762">
        <v>10.074199999999999</v>
      </c>
      <c r="Q22" s="762">
        <v>6</v>
      </c>
      <c r="R22" s="763">
        <v>4.0741999999999994</v>
      </c>
      <c r="S22" s="29">
        <f t="shared" ref="S22:BA22" si="15">SUM(S20:S21)</f>
        <v>0</v>
      </c>
      <c r="T22" s="22">
        <f t="shared" si="15"/>
        <v>0</v>
      </c>
      <c r="U22" s="22">
        <f t="shared" si="15"/>
        <v>0</v>
      </c>
      <c r="V22" s="22">
        <f t="shared" si="15"/>
        <v>0</v>
      </c>
      <c r="W22" s="22">
        <f t="shared" si="15"/>
        <v>0</v>
      </c>
      <c r="X22" s="22">
        <f t="shared" si="15"/>
        <v>0</v>
      </c>
      <c r="Y22" s="22">
        <f t="shared" si="15"/>
        <v>0</v>
      </c>
      <c r="Z22" s="22">
        <f t="shared" si="15"/>
        <v>0</v>
      </c>
      <c r="AA22" s="22">
        <f t="shared" si="15"/>
        <v>0</v>
      </c>
      <c r="AB22" s="22">
        <f t="shared" si="15"/>
        <v>0</v>
      </c>
      <c r="AC22" s="22">
        <f t="shared" si="15"/>
        <v>0</v>
      </c>
      <c r="AD22" s="22">
        <f t="shared" si="15"/>
        <v>0</v>
      </c>
      <c r="AE22" s="22">
        <f t="shared" si="15"/>
        <v>0</v>
      </c>
      <c r="AF22" s="22">
        <f t="shared" si="15"/>
        <v>0</v>
      </c>
      <c r="AG22" s="22">
        <f t="shared" si="15"/>
        <v>0</v>
      </c>
      <c r="AH22" s="23">
        <f t="shared" si="15"/>
        <v>0</v>
      </c>
      <c r="AI22" s="23">
        <f t="shared" si="15"/>
        <v>0</v>
      </c>
      <c r="AJ22" s="23">
        <f t="shared" si="15"/>
        <v>0</v>
      </c>
      <c r="AK22" s="23">
        <f t="shared" ref="AK22:AL22" si="16">SUM(AK20:AK21)</f>
        <v>0</v>
      </c>
      <c r="AL22" s="23">
        <f t="shared" si="16"/>
        <v>0</v>
      </c>
      <c r="AM22" s="23">
        <f t="shared" si="15"/>
        <v>0</v>
      </c>
      <c r="AN22" s="23">
        <f t="shared" si="15"/>
        <v>0</v>
      </c>
      <c r="AO22" s="23">
        <f t="shared" si="15"/>
        <v>0</v>
      </c>
      <c r="AP22" s="23">
        <f t="shared" si="15"/>
        <v>0</v>
      </c>
      <c r="AQ22" s="764">
        <f t="shared" si="15"/>
        <v>0</v>
      </c>
      <c r="AR22" s="29">
        <f t="shared" si="15"/>
        <v>5513112</v>
      </c>
      <c r="AS22" s="22">
        <f t="shared" si="15"/>
        <v>4022332</v>
      </c>
      <c r="AT22" s="22">
        <f t="shared" si="15"/>
        <v>0</v>
      </c>
      <c r="AU22" s="67">
        <f t="shared" si="15"/>
        <v>0</v>
      </c>
      <c r="AV22" s="22">
        <f t="shared" si="15"/>
        <v>1359548</v>
      </c>
      <c r="AW22" s="22">
        <f t="shared" si="15"/>
        <v>80446</v>
      </c>
      <c r="AX22" s="22">
        <f t="shared" si="15"/>
        <v>50786</v>
      </c>
      <c r="AY22" s="23">
        <f t="shared" si="15"/>
        <v>10.074199999999999</v>
      </c>
      <c r="AZ22" s="23">
        <f t="shared" si="15"/>
        <v>6</v>
      </c>
      <c r="BA22" s="55">
        <f t="shared" si="15"/>
        <v>4.0741999999999994</v>
      </c>
    </row>
    <row r="23" spans="1:53" s="702" customFormat="1" ht="12.75" customHeight="1" x14ac:dyDescent="0.2">
      <c r="A23" s="704">
        <v>5</v>
      </c>
      <c r="B23" s="705">
        <v>3464</v>
      </c>
      <c r="C23" s="705">
        <v>691001316</v>
      </c>
      <c r="D23" s="705">
        <v>72048140</v>
      </c>
      <c r="E23" s="706" t="s">
        <v>328</v>
      </c>
      <c r="F23" s="705">
        <v>3111</v>
      </c>
      <c r="G23" s="707" t="s">
        <v>85</v>
      </c>
      <c r="H23" s="708" t="s">
        <v>86</v>
      </c>
      <c r="I23" s="501">
        <v>6258033</v>
      </c>
      <c r="J23" s="502">
        <v>4537930</v>
      </c>
      <c r="K23" s="502">
        <v>26400</v>
      </c>
      <c r="L23" s="502">
        <v>0</v>
      </c>
      <c r="M23" s="502">
        <v>1542744</v>
      </c>
      <c r="N23" s="502">
        <v>90759</v>
      </c>
      <c r="O23" s="502">
        <v>60200</v>
      </c>
      <c r="P23" s="503">
        <v>10.712599999999998</v>
      </c>
      <c r="Q23" s="418">
        <v>7.9844000000000008</v>
      </c>
      <c r="R23" s="504">
        <v>2.7281999999999988</v>
      </c>
      <c r="S23" s="536">
        <f t="shared" ref="S23:S24" si="17">X23*-1</f>
        <v>0</v>
      </c>
      <c r="T23" s="492">
        <v>0</v>
      </c>
      <c r="U23" s="492">
        <v>0</v>
      </c>
      <c r="V23" s="492">
        <v>-38292</v>
      </c>
      <c r="W23" s="492">
        <f t="shared" si="1"/>
        <v>-38292</v>
      </c>
      <c r="X23" s="492">
        <v>0</v>
      </c>
      <c r="Y23" s="492">
        <v>0</v>
      </c>
      <c r="Z23" s="492">
        <f>SUM(X23:Y23)</f>
        <v>0</v>
      </c>
      <c r="AA23" s="492">
        <f>W23+Z23</f>
        <v>-38292</v>
      </c>
      <c r="AB23" s="321">
        <f>ROUND((W23+X23)*33.8%,0)</f>
        <v>-12943</v>
      </c>
      <c r="AC23" s="179">
        <f>ROUND(W23*2%,0)</f>
        <v>-766</v>
      </c>
      <c r="AD23" s="492">
        <v>0</v>
      </c>
      <c r="AE23" s="492">
        <v>52001</v>
      </c>
      <c r="AF23" s="492">
        <f t="shared" si="2"/>
        <v>52001</v>
      </c>
      <c r="AG23" s="492">
        <f t="shared" si="3"/>
        <v>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</v>
      </c>
      <c r="AN23" s="507">
        <v>0</v>
      </c>
      <c r="AO23" s="507">
        <f t="shared" ref="AO23:AO24" si="18">AH23+AJ23+AK23+AM23</f>
        <v>0</v>
      </c>
      <c r="AP23" s="507">
        <f t="shared" ref="AP23:AP24" si="19">AI23+AL23+AN23</f>
        <v>0</v>
      </c>
      <c r="AQ23" s="535">
        <f t="shared" si="4"/>
        <v>0</v>
      </c>
      <c r="AR23" s="536">
        <f>I23+AG23</f>
        <v>6258033</v>
      </c>
      <c r="AS23" s="492">
        <f>J23+W23</f>
        <v>4499638</v>
      </c>
      <c r="AT23" s="492">
        <f>K23+Z23</f>
        <v>26400</v>
      </c>
      <c r="AU23" s="492">
        <f>L23</f>
        <v>0</v>
      </c>
      <c r="AV23" s="492">
        <f>M23+AB23</f>
        <v>1529801</v>
      </c>
      <c r="AW23" s="492">
        <f>N23+AC23</f>
        <v>89993</v>
      </c>
      <c r="AX23" s="492">
        <f>O23+AF23</f>
        <v>112201</v>
      </c>
      <c r="AY23" s="507">
        <f>P23+AQ23</f>
        <v>10.712599999999998</v>
      </c>
      <c r="AZ23" s="507">
        <f>Q23+AO23</f>
        <v>7.9844000000000008</v>
      </c>
      <c r="BA23" s="508">
        <f>R23+AP23</f>
        <v>2.7281999999999988</v>
      </c>
    </row>
    <row r="24" spans="1:53" s="702" customFormat="1" ht="12.75" customHeight="1" x14ac:dyDescent="0.2">
      <c r="A24" s="704">
        <v>5</v>
      </c>
      <c r="B24" s="705">
        <v>3464</v>
      </c>
      <c r="C24" s="705">
        <v>691001316</v>
      </c>
      <c r="D24" s="705">
        <v>72048140</v>
      </c>
      <c r="E24" s="706" t="s">
        <v>328</v>
      </c>
      <c r="F24" s="705">
        <v>3141</v>
      </c>
      <c r="G24" s="707" t="s">
        <v>88</v>
      </c>
      <c r="H24" s="708" t="s">
        <v>82</v>
      </c>
      <c r="I24" s="501">
        <v>920590</v>
      </c>
      <c r="J24" s="502">
        <v>674228</v>
      </c>
      <c r="K24" s="481">
        <v>0</v>
      </c>
      <c r="L24" s="481">
        <v>0</v>
      </c>
      <c r="M24" s="321">
        <v>227889</v>
      </c>
      <c r="N24" s="321">
        <v>13485</v>
      </c>
      <c r="O24" s="502">
        <v>4988</v>
      </c>
      <c r="P24" s="503">
        <v>2.29</v>
      </c>
      <c r="Q24" s="418">
        <v>0</v>
      </c>
      <c r="R24" s="504">
        <v>2.29</v>
      </c>
      <c r="S24" s="536">
        <f t="shared" si="17"/>
        <v>0</v>
      </c>
      <c r="T24" s="492">
        <v>0</v>
      </c>
      <c r="U24" s="492">
        <v>0</v>
      </c>
      <c r="V24" s="492">
        <v>0</v>
      </c>
      <c r="W24" s="492">
        <f t="shared" si="1"/>
        <v>0</v>
      </c>
      <c r="X24" s="492">
        <v>0</v>
      </c>
      <c r="Y24" s="492">
        <v>0</v>
      </c>
      <c r="Z24" s="492">
        <f>SUM(X24:Y24)</f>
        <v>0</v>
      </c>
      <c r="AA24" s="492">
        <f>W24+Z24</f>
        <v>0</v>
      </c>
      <c r="AB24" s="321">
        <f>ROUND((W24+X24)*33.8%,0)</f>
        <v>0</v>
      </c>
      <c r="AC24" s="179">
        <f>ROUND(W24*2%,0)</f>
        <v>0</v>
      </c>
      <c r="AD24" s="492">
        <v>0</v>
      </c>
      <c r="AE24" s="492">
        <v>0</v>
      </c>
      <c r="AF24" s="492">
        <f t="shared" si="2"/>
        <v>0</v>
      </c>
      <c r="AG24" s="492">
        <f t="shared" si="3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 t="shared" si="18"/>
        <v>0</v>
      </c>
      <c r="AP24" s="507">
        <f t="shared" si="19"/>
        <v>0</v>
      </c>
      <c r="AQ24" s="535">
        <f t="shared" si="4"/>
        <v>0</v>
      </c>
      <c r="AR24" s="536">
        <f>I24+AG24</f>
        <v>920590</v>
      </c>
      <c r="AS24" s="492">
        <f>J24+W24</f>
        <v>674228</v>
      </c>
      <c r="AT24" s="492">
        <f>K24+Z24</f>
        <v>0</v>
      </c>
      <c r="AU24" s="492">
        <f>L24</f>
        <v>0</v>
      </c>
      <c r="AV24" s="492">
        <f>M24+AB24</f>
        <v>227889</v>
      </c>
      <c r="AW24" s="492">
        <f>N24+AC24</f>
        <v>13485</v>
      </c>
      <c r="AX24" s="492">
        <f>O24+AF24</f>
        <v>4988</v>
      </c>
      <c r="AY24" s="507">
        <f>P24+AQ24</f>
        <v>2.29</v>
      </c>
      <c r="AZ24" s="507">
        <f>Q24+AO24</f>
        <v>0</v>
      </c>
      <c r="BA24" s="508">
        <f>R24+AP24</f>
        <v>2.29</v>
      </c>
    </row>
    <row r="25" spans="1:53" s="702" customFormat="1" ht="12.75" customHeight="1" x14ac:dyDescent="0.2">
      <c r="A25" s="281">
        <v>5</v>
      </c>
      <c r="B25" s="21">
        <v>3464</v>
      </c>
      <c r="C25" s="279">
        <v>691001316</v>
      </c>
      <c r="D25" s="279">
        <v>72048140</v>
      </c>
      <c r="E25" s="703" t="s">
        <v>329</v>
      </c>
      <c r="F25" s="21"/>
      <c r="G25" s="280"/>
      <c r="H25" s="761"/>
      <c r="I25" s="29">
        <v>7178623</v>
      </c>
      <c r="J25" s="268">
        <v>5212158</v>
      </c>
      <c r="K25" s="268">
        <v>26400</v>
      </c>
      <c r="L25" s="268">
        <v>0</v>
      </c>
      <c r="M25" s="268">
        <v>1770633</v>
      </c>
      <c r="N25" s="268">
        <v>104244</v>
      </c>
      <c r="O25" s="268">
        <v>65188</v>
      </c>
      <c r="P25" s="762">
        <v>13.002599999999997</v>
      </c>
      <c r="Q25" s="762">
        <v>7.9844000000000008</v>
      </c>
      <c r="R25" s="763">
        <v>5.0181999999999984</v>
      </c>
      <c r="S25" s="29">
        <f t="shared" ref="S25:BA25" si="20">SUM(S23:S24)</f>
        <v>0</v>
      </c>
      <c r="T25" s="22">
        <f t="shared" si="20"/>
        <v>0</v>
      </c>
      <c r="U25" s="22">
        <f t="shared" si="20"/>
        <v>0</v>
      </c>
      <c r="V25" s="22">
        <f t="shared" si="20"/>
        <v>-38292</v>
      </c>
      <c r="W25" s="22">
        <f t="shared" si="20"/>
        <v>-38292</v>
      </c>
      <c r="X25" s="22">
        <f t="shared" si="20"/>
        <v>0</v>
      </c>
      <c r="Y25" s="22">
        <f t="shared" si="20"/>
        <v>0</v>
      </c>
      <c r="Z25" s="22">
        <f t="shared" si="20"/>
        <v>0</v>
      </c>
      <c r="AA25" s="22">
        <f t="shared" si="20"/>
        <v>-38292</v>
      </c>
      <c r="AB25" s="22">
        <f t="shared" si="20"/>
        <v>-12943</v>
      </c>
      <c r="AC25" s="22">
        <f t="shared" si="20"/>
        <v>-766</v>
      </c>
      <c r="AD25" s="22">
        <f t="shared" si="20"/>
        <v>0</v>
      </c>
      <c r="AE25" s="22">
        <f t="shared" si="20"/>
        <v>52001</v>
      </c>
      <c r="AF25" s="22">
        <f t="shared" si="20"/>
        <v>52001</v>
      </c>
      <c r="AG25" s="22">
        <f t="shared" si="20"/>
        <v>0</v>
      </c>
      <c r="AH25" s="23">
        <f t="shared" si="20"/>
        <v>0</v>
      </c>
      <c r="AI25" s="23">
        <f t="shared" si="20"/>
        <v>0</v>
      </c>
      <c r="AJ25" s="23">
        <f t="shared" si="20"/>
        <v>0</v>
      </c>
      <c r="AK25" s="23">
        <f t="shared" ref="AK25:AL25" si="21">SUM(AK23:AK24)</f>
        <v>0</v>
      </c>
      <c r="AL25" s="23">
        <f t="shared" si="21"/>
        <v>0</v>
      </c>
      <c r="AM25" s="23">
        <f t="shared" si="20"/>
        <v>0</v>
      </c>
      <c r="AN25" s="23">
        <f t="shared" si="20"/>
        <v>0</v>
      </c>
      <c r="AO25" s="23">
        <f t="shared" si="20"/>
        <v>0</v>
      </c>
      <c r="AP25" s="23">
        <f t="shared" si="20"/>
        <v>0</v>
      </c>
      <c r="AQ25" s="764">
        <f t="shared" si="20"/>
        <v>0</v>
      </c>
      <c r="AR25" s="29">
        <f t="shared" si="20"/>
        <v>7178623</v>
      </c>
      <c r="AS25" s="22">
        <f t="shared" si="20"/>
        <v>5173866</v>
      </c>
      <c r="AT25" s="22">
        <f t="shared" si="20"/>
        <v>26400</v>
      </c>
      <c r="AU25" s="67">
        <f t="shared" si="20"/>
        <v>0</v>
      </c>
      <c r="AV25" s="22">
        <f t="shared" si="20"/>
        <v>1757690</v>
      </c>
      <c r="AW25" s="22">
        <f t="shared" si="20"/>
        <v>103478</v>
      </c>
      <c r="AX25" s="22">
        <f t="shared" si="20"/>
        <v>117189</v>
      </c>
      <c r="AY25" s="23">
        <f t="shared" si="20"/>
        <v>13.002599999999997</v>
      </c>
      <c r="AZ25" s="23">
        <f t="shared" si="20"/>
        <v>7.9844000000000008</v>
      </c>
      <c r="BA25" s="55">
        <f t="shared" si="20"/>
        <v>5.0181999999999984</v>
      </c>
    </row>
    <row r="26" spans="1:53" s="702" customFormat="1" ht="12.75" customHeight="1" x14ac:dyDescent="0.2">
      <c r="A26" s="704">
        <v>6</v>
      </c>
      <c r="B26" s="705">
        <v>3453</v>
      </c>
      <c r="C26" s="705">
        <v>667101411</v>
      </c>
      <c r="D26" s="705">
        <v>75109522</v>
      </c>
      <c r="E26" s="706" t="s">
        <v>330</v>
      </c>
      <c r="F26" s="705">
        <v>3111</v>
      </c>
      <c r="G26" s="707" t="s">
        <v>85</v>
      </c>
      <c r="H26" s="708" t="s">
        <v>86</v>
      </c>
      <c r="I26" s="501">
        <v>6130753</v>
      </c>
      <c r="J26" s="502">
        <v>4438596</v>
      </c>
      <c r="K26" s="502">
        <v>30000</v>
      </c>
      <c r="L26" s="502">
        <v>0</v>
      </c>
      <c r="M26" s="502">
        <v>1510385</v>
      </c>
      <c r="N26" s="502">
        <v>88772</v>
      </c>
      <c r="O26" s="502">
        <v>63000</v>
      </c>
      <c r="P26" s="503">
        <v>10.6082</v>
      </c>
      <c r="Q26" s="418">
        <v>7.5</v>
      </c>
      <c r="R26" s="504">
        <v>3.1082000000000001</v>
      </c>
      <c r="S26" s="536">
        <f t="shared" ref="S26:S27" si="22">X26*-1</f>
        <v>0</v>
      </c>
      <c r="T26" s="492">
        <v>0</v>
      </c>
      <c r="U26" s="492">
        <v>0</v>
      </c>
      <c r="V26" s="492">
        <v>0</v>
      </c>
      <c r="W26" s="492">
        <f t="shared" si="1"/>
        <v>0</v>
      </c>
      <c r="X26" s="492">
        <v>0</v>
      </c>
      <c r="Y26" s="492">
        <v>0</v>
      </c>
      <c r="Z26" s="492">
        <f>SUM(X26:Y26)</f>
        <v>0</v>
      </c>
      <c r="AA26" s="492">
        <f>W26+Z26</f>
        <v>0</v>
      </c>
      <c r="AB26" s="321">
        <f>ROUND((W26+X26)*33.8%,0)</f>
        <v>0</v>
      </c>
      <c r="AC26" s="179">
        <f>ROUND(W26*2%,0)</f>
        <v>0</v>
      </c>
      <c r="AD26" s="492">
        <v>0</v>
      </c>
      <c r="AE26" s="492">
        <v>0</v>
      </c>
      <c r="AF26" s="492">
        <f t="shared" si="2"/>
        <v>0</v>
      </c>
      <c r="AG26" s="492">
        <f t="shared" si="3"/>
        <v>0</v>
      </c>
      <c r="AH26" s="507">
        <v>0</v>
      </c>
      <c r="AI26" s="507">
        <v>0</v>
      </c>
      <c r="AJ26" s="507">
        <v>0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ref="AO26:AO27" si="23">AH26+AJ26+AK26+AM26</f>
        <v>0</v>
      </c>
      <c r="AP26" s="507">
        <f t="shared" ref="AP26:AP27" si="24">AI26+AL26+AN26</f>
        <v>0</v>
      </c>
      <c r="AQ26" s="535">
        <f t="shared" si="4"/>
        <v>0</v>
      </c>
      <c r="AR26" s="536">
        <f>I26+AG26</f>
        <v>6130753</v>
      </c>
      <c r="AS26" s="492">
        <f>J26+W26</f>
        <v>4438596</v>
      </c>
      <c r="AT26" s="492">
        <f>K26+Z26</f>
        <v>30000</v>
      </c>
      <c r="AU26" s="492">
        <f>L26</f>
        <v>0</v>
      </c>
      <c r="AV26" s="492">
        <f>M26+AB26</f>
        <v>1510385</v>
      </c>
      <c r="AW26" s="492">
        <f>N26+AC26</f>
        <v>88772</v>
      </c>
      <c r="AX26" s="492">
        <f>O26+AF26</f>
        <v>63000</v>
      </c>
      <c r="AY26" s="507">
        <f>P26+AQ26</f>
        <v>10.6082</v>
      </c>
      <c r="AZ26" s="507">
        <f>Q26+AO26</f>
        <v>7.5</v>
      </c>
      <c r="BA26" s="508">
        <f>R26+AP26</f>
        <v>3.1082000000000001</v>
      </c>
    </row>
    <row r="27" spans="1:53" s="702" customFormat="1" ht="12.75" customHeight="1" x14ac:dyDescent="0.2">
      <c r="A27" s="704">
        <v>6</v>
      </c>
      <c r="B27" s="705">
        <v>3453</v>
      </c>
      <c r="C27" s="705">
        <v>667101411</v>
      </c>
      <c r="D27" s="705">
        <v>75109522</v>
      </c>
      <c r="E27" s="706" t="s">
        <v>330</v>
      </c>
      <c r="F27" s="705">
        <v>3141</v>
      </c>
      <c r="G27" s="707" t="s">
        <v>88</v>
      </c>
      <c r="H27" s="708" t="s">
        <v>82</v>
      </c>
      <c r="I27" s="501">
        <v>799844</v>
      </c>
      <c r="J27" s="502">
        <v>585997</v>
      </c>
      <c r="K27" s="481">
        <v>0</v>
      </c>
      <c r="L27" s="481">
        <v>0</v>
      </c>
      <c r="M27" s="321">
        <v>198067</v>
      </c>
      <c r="N27" s="321">
        <v>11720</v>
      </c>
      <c r="O27" s="502">
        <v>4060</v>
      </c>
      <c r="P27" s="503">
        <v>1.99</v>
      </c>
      <c r="Q27" s="418">
        <v>0</v>
      </c>
      <c r="R27" s="504">
        <v>1.99</v>
      </c>
      <c r="S27" s="536">
        <f t="shared" si="22"/>
        <v>0</v>
      </c>
      <c r="T27" s="492">
        <v>0</v>
      </c>
      <c r="U27" s="492">
        <v>-7587</v>
      </c>
      <c r="V27" s="492">
        <v>0</v>
      </c>
      <c r="W27" s="492">
        <f t="shared" si="1"/>
        <v>-7587</v>
      </c>
      <c r="X27" s="492">
        <v>0</v>
      </c>
      <c r="Y27" s="492">
        <v>0</v>
      </c>
      <c r="Z27" s="492">
        <f>SUM(X27:Y27)</f>
        <v>0</v>
      </c>
      <c r="AA27" s="492">
        <f>W27+Z27</f>
        <v>-7587</v>
      </c>
      <c r="AB27" s="321">
        <f>ROUND((W27+X27)*33.8%,0)</f>
        <v>-2564</v>
      </c>
      <c r="AC27" s="179">
        <f>ROUND(W27*2%,0)</f>
        <v>-152</v>
      </c>
      <c r="AD27" s="492">
        <v>0</v>
      </c>
      <c r="AE27" s="492">
        <v>0</v>
      </c>
      <c r="AF27" s="492">
        <f t="shared" si="2"/>
        <v>0</v>
      </c>
      <c r="AG27" s="492">
        <f t="shared" si="3"/>
        <v>-10303</v>
      </c>
      <c r="AH27" s="507">
        <v>0</v>
      </c>
      <c r="AI27" s="507">
        <v>0</v>
      </c>
      <c r="AJ27" s="507">
        <v>0</v>
      </c>
      <c r="AK27" s="507">
        <v>0</v>
      </c>
      <c r="AL27" s="507">
        <v>-0.02</v>
      </c>
      <c r="AM27" s="507">
        <v>0</v>
      </c>
      <c r="AN27" s="507">
        <v>0</v>
      </c>
      <c r="AO27" s="507">
        <f t="shared" si="23"/>
        <v>0</v>
      </c>
      <c r="AP27" s="507">
        <f t="shared" si="24"/>
        <v>-0.02</v>
      </c>
      <c r="AQ27" s="535">
        <f t="shared" si="4"/>
        <v>-0.02</v>
      </c>
      <c r="AR27" s="536">
        <f>I27+AG27</f>
        <v>789541</v>
      </c>
      <c r="AS27" s="492">
        <f>J27+W27</f>
        <v>578410</v>
      </c>
      <c r="AT27" s="492">
        <f>K27+Z27</f>
        <v>0</v>
      </c>
      <c r="AU27" s="492">
        <f>L27</f>
        <v>0</v>
      </c>
      <c r="AV27" s="492">
        <f>M27+AB27</f>
        <v>195503</v>
      </c>
      <c r="AW27" s="492">
        <f>N27+AC27</f>
        <v>11568</v>
      </c>
      <c r="AX27" s="492">
        <f>O27+AF27</f>
        <v>4060</v>
      </c>
      <c r="AY27" s="507">
        <f>P27+AQ27</f>
        <v>1.97</v>
      </c>
      <c r="AZ27" s="507">
        <f>Q27+AO27</f>
        <v>0</v>
      </c>
      <c r="BA27" s="508">
        <f>R27+AP27</f>
        <v>1.97</v>
      </c>
    </row>
    <row r="28" spans="1:53" s="702" customFormat="1" ht="12.75" customHeight="1" x14ac:dyDescent="0.2">
      <c r="A28" s="281">
        <v>6</v>
      </c>
      <c r="B28" s="21">
        <v>3453</v>
      </c>
      <c r="C28" s="279">
        <v>667101411</v>
      </c>
      <c r="D28" s="279">
        <v>75109522</v>
      </c>
      <c r="E28" s="703" t="s">
        <v>331</v>
      </c>
      <c r="F28" s="21"/>
      <c r="G28" s="280"/>
      <c r="H28" s="761"/>
      <c r="I28" s="29">
        <v>6930597</v>
      </c>
      <c r="J28" s="268">
        <v>5024593</v>
      </c>
      <c r="K28" s="268">
        <v>30000</v>
      </c>
      <c r="L28" s="268">
        <v>0</v>
      </c>
      <c r="M28" s="268">
        <v>1708452</v>
      </c>
      <c r="N28" s="268">
        <v>100492</v>
      </c>
      <c r="O28" s="268">
        <v>67060</v>
      </c>
      <c r="P28" s="762">
        <v>12.5982</v>
      </c>
      <c r="Q28" s="762">
        <v>7.5</v>
      </c>
      <c r="R28" s="763">
        <v>5.0982000000000003</v>
      </c>
      <c r="S28" s="29">
        <f t="shared" ref="S28:BA28" si="25">SUM(S26:S27)</f>
        <v>0</v>
      </c>
      <c r="T28" s="22">
        <f t="shared" si="25"/>
        <v>0</v>
      </c>
      <c r="U28" s="22">
        <f t="shared" si="25"/>
        <v>-7587</v>
      </c>
      <c r="V28" s="22">
        <f t="shared" si="25"/>
        <v>0</v>
      </c>
      <c r="W28" s="22">
        <f t="shared" si="25"/>
        <v>-7587</v>
      </c>
      <c r="X28" s="22">
        <f t="shared" si="25"/>
        <v>0</v>
      </c>
      <c r="Y28" s="22">
        <f t="shared" si="25"/>
        <v>0</v>
      </c>
      <c r="Z28" s="22">
        <f t="shared" si="25"/>
        <v>0</v>
      </c>
      <c r="AA28" s="22">
        <f t="shared" si="25"/>
        <v>-7587</v>
      </c>
      <c r="AB28" s="22">
        <f t="shared" si="25"/>
        <v>-2564</v>
      </c>
      <c r="AC28" s="22">
        <f t="shared" si="25"/>
        <v>-152</v>
      </c>
      <c r="AD28" s="22">
        <f t="shared" si="25"/>
        <v>0</v>
      </c>
      <c r="AE28" s="22">
        <f t="shared" si="25"/>
        <v>0</v>
      </c>
      <c r="AF28" s="22">
        <f t="shared" si="25"/>
        <v>0</v>
      </c>
      <c r="AG28" s="22">
        <f t="shared" si="25"/>
        <v>-10303</v>
      </c>
      <c r="AH28" s="23">
        <f t="shared" si="25"/>
        <v>0</v>
      </c>
      <c r="AI28" s="23">
        <f t="shared" si="25"/>
        <v>0</v>
      </c>
      <c r="AJ28" s="23">
        <f t="shared" si="25"/>
        <v>0</v>
      </c>
      <c r="AK28" s="23">
        <f t="shared" ref="AK28:AL28" si="26">SUM(AK26:AK27)</f>
        <v>0</v>
      </c>
      <c r="AL28" s="23">
        <f t="shared" si="26"/>
        <v>-0.02</v>
      </c>
      <c r="AM28" s="23">
        <f t="shared" si="25"/>
        <v>0</v>
      </c>
      <c r="AN28" s="23">
        <f t="shared" si="25"/>
        <v>0</v>
      </c>
      <c r="AO28" s="23">
        <f t="shared" si="25"/>
        <v>0</v>
      </c>
      <c r="AP28" s="23">
        <f t="shared" si="25"/>
        <v>-0.02</v>
      </c>
      <c r="AQ28" s="764">
        <f t="shared" si="25"/>
        <v>-0.02</v>
      </c>
      <c r="AR28" s="29">
        <f t="shared" si="25"/>
        <v>6920294</v>
      </c>
      <c r="AS28" s="22">
        <f t="shared" si="25"/>
        <v>5017006</v>
      </c>
      <c r="AT28" s="22">
        <f t="shared" si="25"/>
        <v>30000</v>
      </c>
      <c r="AU28" s="67">
        <f t="shared" si="25"/>
        <v>0</v>
      </c>
      <c r="AV28" s="22">
        <f t="shared" si="25"/>
        <v>1705888</v>
      </c>
      <c r="AW28" s="22">
        <f t="shared" si="25"/>
        <v>100340</v>
      </c>
      <c r="AX28" s="22">
        <f t="shared" si="25"/>
        <v>67060</v>
      </c>
      <c r="AY28" s="23">
        <f t="shared" si="25"/>
        <v>12.578200000000001</v>
      </c>
      <c r="AZ28" s="23">
        <f t="shared" si="25"/>
        <v>7.5</v>
      </c>
      <c r="BA28" s="55">
        <f t="shared" si="25"/>
        <v>5.0781999999999998</v>
      </c>
    </row>
    <row r="29" spans="1:53" s="702" customFormat="1" ht="12.75" customHeight="1" x14ac:dyDescent="0.2">
      <c r="A29" s="704">
        <v>7</v>
      </c>
      <c r="B29" s="705">
        <v>3471</v>
      </c>
      <c r="C29" s="705">
        <v>691003491</v>
      </c>
      <c r="D29" s="705">
        <v>72550376</v>
      </c>
      <c r="E29" s="706" t="s">
        <v>332</v>
      </c>
      <c r="F29" s="705">
        <v>3111</v>
      </c>
      <c r="G29" s="707" t="s">
        <v>85</v>
      </c>
      <c r="H29" s="708" t="s">
        <v>86</v>
      </c>
      <c r="I29" s="501">
        <v>6413197</v>
      </c>
      <c r="J29" s="502">
        <v>4673046</v>
      </c>
      <c r="K29" s="502">
        <v>0</v>
      </c>
      <c r="L29" s="502">
        <v>0</v>
      </c>
      <c r="M29" s="502">
        <v>1579490</v>
      </c>
      <c r="N29" s="502">
        <v>93461</v>
      </c>
      <c r="O29" s="502">
        <v>67200</v>
      </c>
      <c r="P29" s="503">
        <v>10.8682</v>
      </c>
      <c r="Q29" s="418">
        <v>8</v>
      </c>
      <c r="R29" s="504">
        <v>2.8681999999999999</v>
      </c>
      <c r="S29" s="536">
        <f t="shared" ref="S29:S30" si="27">X29*-1</f>
        <v>0</v>
      </c>
      <c r="T29" s="492">
        <v>0</v>
      </c>
      <c r="U29" s="492">
        <v>0</v>
      </c>
      <c r="V29" s="492">
        <v>0</v>
      </c>
      <c r="W29" s="492">
        <f t="shared" si="1"/>
        <v>0</v>
      </c>
      <c r="X29" s="492">
        <v>0</v>
      </c>
      <c r="Y29" s="492">
        <v>0</v>
      </c>
      <c r="Z29" s="492">
        <f>SUM(X29:Y29)</f>
        <v>0</v>
      </c>
      <c r="AA29" s="492">
        <f>W29+Z29</f>
        <v>0</v>
      </c>
      <c r="AB29" s="321">
        <f>ROUND((W29+X29)*33.8%,0)</f>
        <v>0</v>
      </c>
      <c r="AC29" s="179">
        <f>ROUND(W29*2%,0)</f>
        <v>0</v>
      </c>
      <c r="AD29" s="492">
        <v>0</v>
      </c>
      <c r="AE29" s="492">
        <v>0</v>
      </c>
      <c r="AF29" s="492">
        <f t="shared" si="2"/>
        <v>0</v>
      </c>
      <c r="AG29" s="492">
        <f t="shared" si="3"/>
        <v>0</v>
      </c>
      <c r="AH29" s="507">
        <v>0</v>
      </c>
      <c r="AI29" s="507">
        <v>0</v>
      </c>
      <c r="AJ29" s="507">
        <v>0</v>
      </c>
      <c r="AK29" s="507">
        <v>0</v>
      </c>
      <c r="AL29" s="507">
        <v>0</v>
      </c>
      <c r="AM29" s="507">
        <v>0</v>
      </c>
      <c r="AN29" s="507">
        <v>0</v>
      </c>
      <c r="AO29" s="507">
        <f t="shared" ref="AO29:AO30" si="28">AH29+AJ29+AK29+AM29</f>
        <v>0</v>
      </c>
      <c r="AP29" s="507">
        <f t="shared" ref="AP29:AP30" si="29">AI29+AL29+AN29</f>
        <v>0</v>
      </c>
      <c r="AQ29" s="535">
        <f t="shared" si="4"/>
        <v>0</v>
      </c>
      <c r="AR29" s="536">
        <f>I29+AG29</f>
        <v>6413197</v>
      </c>
      <c r="AS29" s="492">
        <f>J29+W29</f>
        <v>4673046</v>
      </c>
      <c r="AT29" s="492">
        <f>K29+Z29</f>
        <v>0</v>
      </c>
      <c r="AU29" s="492">
        <f>L29</f>
        <v>0</v>
      </c>
      <c r="AV29" s="492">
        <f>M29+AB29</f>
        <v>1579490</v>
      </c>
      <c r="AW29" s="492">
        <f>N29+AC29</f>
        <v>93461</v>
      </c>
      <c r="AX29" s="492">
        <f>O29+AF29</f>
        <v>67200</v>
      </c>
      <c r="AY29" s="507">
        <f>P29+AQ29</f>
        <v>10.8682</v>
      </c>
      <c r="AZ29" s="507">
        <f>Q29+AO29</f>
        <v>8</v>
      </c>
      <c r="BA29" s="508">
        <f>R29+AP29</f>
        <v>2.8681999999999999</v>
      </c>
    </row>
    <row r="30" spans="1:53" s="702" customFormat="1" ht="12.75" customHeight="1" x14ac:dyDescent="0.2">
      <c r="A30" s="704">
        <v>7</v>
      </c>
      <c r="B30" s="705">
        <v>3471</v>
      </c>
      <c r="C30" s="705">
        <v>691003491</v>
      </c>
      <c r="D30" s="705">
        <v>72550376</v>
      </c>
      <c r="E30" s="706" t="s">
        <v>332</v>
      </c>
      <c r="F30" s="705">
        <v>3141</v>
      </c>
      <c r="G30" s="707" t="s">
        <v>88</v>
      </c>
      <c r="H30" s="708" t="s">
        <v>82</v>
      </c>
      <c r="I30" s="501">
        <v>1298446</v>
      </c>
      <c r="J30" s="502">
        <v>941185</v>
      </c>
      <c r="K30" s="481">
        <v>10000</v>
      </c>
      <c r="L30" s="481">
        <v>0</v>
      </c>
      <c r="M30" s="321">
        <v>321501</v>
      </c>
      <c r="N30" s="321">
        <v>18824</v>
      </c>
      <c r="O30" s="502">
        <v>6936</v>
      </c>
      <c r="P30" s="503">
        <v>3.24</v>
      </c>
      <c r="Q30" s="418">
        <v>0</v>
      </c>
      <c r="R30" s="504">
        <v>3.24</v>
      </c>
      <c r="S30" s="536">
        <f t="shared" si="27"/>
        <v>0</v>
      </c>
      <c r="T30" s="492">
        <v>0</v>
      </c>
      <c r="U30" s="492">
        <v>-74276</v>
      </c>
      <c r="V30" s="492">
        <v>0</v>
      </c>
      <c r="W30" s="492">
        <f t="shared" si="1"/>
        <v>-74276</v>
      </c>
      <c r="X30" s="492">
        <v>0</v>
      </c>
      <c r="Y30" s="492">
        <v>0</v>
      </c>
      <c r="Z30" s="492">
        <f>SUM(X30:Y30)</f>
        <v>0</v>
      </c>
      <c r="AA30" s="492">
        <f>W30+Z30</f>
        <v>-74276</v>
      </c>
      <c r="AB30" s="321">
        <f>ROUND((W30+X30)*33.8%,0)</f>
        <v>-25105</v>
      </c>
      <c r="AC30" s="179">
        <f>ROUND(W30*2%,0)</f>
        <v>-1486</v>
      </c>
      <c r="AD30" s="492">
        <v>0</v>
      </c>
      <c r="AE30" s="492">
        <v>0</v>
      </c>
      <c r="AF30" s="492">
        <f t="shared" si="2"/>
        <v>0</v>
      </c>
      <c r="AG30" s="492">
        <f t="shared" si="3"/>
        <v>-100867</v>
      </c>
      <c r="AH30" s="507">
        <v>0</v>
      </c>
      <c r="AI30" s="507">
        <v>0</v>
      </c>
      <c r="AJ30" s="507">
        <v>0</v>
      </c>
      <c r="AK30" s="507">
        <v>0</v>
      </c>
      <c r="AL30" s="507">
        <v>-0.25</v>
      </c>
      <c r="AM30" s="507">
        <v>0</v>
      </c>
      <c r="AN30" s="507">
        <v>0</v>
      </c>
      <c r="AO30" s="507">
        <f t="shared" si="28"/>
        <v>0</v>
      </c>
      <c r="AP30" s="507">
        <f t="shared" si="29"/>
        <v>-0.25</v>
      </c>
      <c r="AQ30" s="535">
        <f t="shared" si="4"/>
        <v>-0.25</v>
      </c>
      <c r="AR30" s="536">
        <f>I30+AG30</f>
        <v>1197579</v>
      </c>
      <c r="AS30" s="492">
        <f>J30+W30</f>
        <v>866909</v>
      </c>
      <c r="AT30" s="492">
        <f>K30+Z30</f>
        <v>10000</v>
      </c>
      <c r="AU30" s="492">
        <f>L30</f>
        <v>0</v>
      </c>
      <c r="AV30" s="492">
        <f>M30+AB30</f>
        <v>296396</v>
      </c>
      <c r="AW30" s="492">
        <f>N30+AC30</f>
        <v>17338</v>
      </c>
      <c r="AX30" s="492">
        <f>O30+AF30</f>
        <v>6936</v>
      </c>
      <c r="AY30" s="507">
        <f>P30+AQ30</f>
        <v>2.99</v>
      </c>
      <c r="AZ30" s="507">
        <f>Q30+AO30</f>
        <v>0</v>
      </c>
      <c r="BA30" s="508">
        <f>R30+AP30</f>
        <v>2.99</v>
      </c>
    </row>
    <row r="31" spans="1:53" s="702" customFormat="1" ht="12.75" customHeight="1" x14ac:dyDescent="0.2">
      <c r="A31" s="281">
        <v>7</v>
      </c>
      <c r="B31" s="21">
        <v>3471</v>
      </c>
      <c r="C31" s="279">
        <v>691003491</v>
      </c>
      <c r="D31" s="279">
        <v>72550376</v>
      </c>
      <c r="E31" s="703" t="s">
        <v>333</v>
      </c>
      <c r="F31" s="21"/>
      <c r="G31" s="280"/>
      <c r="H31" s="761"/>
      <c r="I31" s="29">
        <v>7711643</v>
      </c>
      <c r="J31" s="268">
        <v>5614231</v>
      </c>
      <c r="K31" s="268">
        <v>10000</v>
      </c>
      <c r="L31" s="268">
        <v>0</v>
      </c>
      <c r="M31" s="268">
        <v>1900991</v>
      </c>
      <c r="N31" s="268">
        <v>112285</v>
      </c>
      <c r="O31" s="268">
        <v>74136</v>
      </c>
      <c r="P31" s="762">
        <v>14.1082</v>
      </c>
      <c r="Q31" s="762">
        <v>8</v>
      </c>
      <c r="R31" s="763">
        <v>6.1082000000000001</v>
      </c>
      <c r="S31" s="29">
        <f t="shared" ref="S31:BA31" si="30">SUM(S29:S30)</f>
        <v>0</v>
      </c>
      <c r="T31" s="22">
        <f t="shared" si="30"/>
        <v>0</v>
      </c>
      <c r="U31" s="22">
        <f t="shared" si="30"/>
        <v>-74276</v>
      </c>
      <c r="V31" s="22">
        <f t="shared" si="30"/>
        <v>0</v>
      </c>
      <c r="W31" s="22">
        <f t="shared" si="30"/>
        <v>-74276</v>
      </c>
      <c r="X31" s="22">
        <f t="shared" si="30"/>
        <v>0</v>
      </c>
      <c r="Y31" s="22">
        <f t="shared" si="30"/>
        <v>0</v>
      </c>
      <c r="Z31" s="22">
        <f t="shared" si="30"/>
        <v>0</v>
      </c>
      <c r="AA31" s="22">
        <f t="shared" si="30"/>
        <v>-74276</v>
      </c>
      <c r="AB31" s="22">
        <f t="shared" si="30"/>
        <v>-25105</v>
      </c>
      <c r="AC31" s="22">
        <f t="shared" si="30"/>
        <v>-1486</v>
      </c>
      <c r="AD31" s="22">
        <f t="shared" si="30"/>
        <v>0</v>
      </c>
      <c r="AE31" s="22">
        <f t="shared" si="30"/>
        <v>0</v>
      </c>
      <c r="AF31" s="22">
        <f t="shared" si="30"/>
        <v>0</v>
      </c>
      <c r="AG31" s="22">
        <f t="shared" si="30"/>
        <v>-100867</v>
      </c>
      <c r="AH31" s="23">
        <f t="shared" si="30"/>
        <v>0</v>
      </c>
      <c r="AI31" s="23">
        <f t="shared" si="30"/>
        <v>0</v>
      </c>
      <c r="AJ31" s="23">
        <f t="shared" si="30"/>
        <v>0</v>
      </c>
      <c r="AK31" s="23">
        <f t="shared" ref="AK31:AL31" si="31">SUM(AK29:AK30)</f>
        <v>0</v>
      </c>
      <c r="AL31" s="23">
        <f t="shared" si="31"/>
        <v>-0.25</v>
      </c>
      <c r="AM31" s="23">
        <f t="shared" si="30"/>
        <v>0</v>
      </c>
      <c r="AN31" s="23">
        <f t="shared" si="30"/>
        <v>0</v>
      </c>
      <c r="AO31" s="23">
        <f t="shared" si="30"/>
        <v>0</v>
      </c>
      <c r="AP31" s="23">
        <f t="shared" si="30"/>
        <v>-0.25</v>
      </c>
      <c r="AQ31" s="764">
        <f t="shared" si="30"/>
        <v>-0.25</v>
      </c>
      <c r="AR31" s="29">
        <f t="shared" si="30"/>
        <v>7610776</v>
      </c>
      <c r="AS31" s="22">
        <f t="shared" si="30"/>
        <v>5539955</v>
      </c>
      <c r="AT31" s="22">
        <f t="shared" si="30"/>
        <v>10000</v>
      </c>
      <c r="AU31" s="67">
        <f t="shared" si="30"/>
        <v>0</v>
      </c>
      <c r="AV31" s="22">
        <f t="shared" si="30"/>
        <v>1875886</v>
      </c>
      <c r="AW31" s="22">
        <f t="shared" si="30"/>
        <v>110799</v>
      </c>
      <c r="AX31" s="22">
        <f t="shared" si="30"/>
        <v>74136</v>
      </c>
      <c r="AY31" s="23">
        <f t="shared" si="30"/>
        <v>13.8582</v>
      </c>
      <c r="AZ31" s="23">
        <f t="shared" si="30"/>
        <v>8</v>
      </c>
      <c r="BA31" s="55">
        <f t="shared" si="30"/>
        <v>5.8582000000000001</v>
      </c>
    </row>
    <row r="32" spans="1:53" s="702" customFormat="1" ht="12.75" customHeight="1" x14ac:dyDescent="0.2">
      <c r="A32" s="704">
        <v>8</v>
      </c>
      <c r="B32" s="705">
        <v>3472</v>
      </c>
      <c r="C32" s="705">
        <v>691003564</v>
      </c>
      <c r="D32" s="705">
        <v>72550368</v>
      </c>
      <c r="E32" s="706" t="s">
        <v>334</v>
      </c>
      <c r="F32" s="705">
        <v>3111</v>
      </c>
      <c r="G32" s="707" t="s">
        <v>85</v>
      </c>
      <c r="H32" s="708" t="s">
        <v>86</v>
      </c>
      <c r="I32" s="501">
        <v>4538315</v>
      </c>
      <c r="J32" s="502">
        <v>3284002</v>
      </c>
      <c r="K32" s="502">
        <v>30000</v>
      </c>
      <c r="L32" s="502">
        <v>0</v>
      </c>
      <c r="M32" s="502">
        <v>1120133</v>
      </c>
      <c r="N32" s="502">
        <v>65680</v>
      </c>
      <c r="O32" s="502">
        <v>38500</v>
      </c>
      <c r="P32" s="503">
        <v>7.8242000000000003</v>
      </c>
      <c r="Q32" s="418">
        <v>6</v>
      </c>
      <c r="R32" s="504">
        <v>1.8242000000000005</v>
      </c>
      <c r="S32" s="536">
        <f t="shared" ref="S32:S33" si="32">X32*-1</f>
        <v>0</v>
      </c>
      <c r="T32" s="492">
        <v>0</v>
      </c>
      <c r="U32" s="492">
        <v>0</v>
      </c>
      <c r="V32" s="492">
        <v>0</v>
      </c>
      <c r="W32" s="492">
        <f t="shared" si="1"/>
        <v>0</v>
      </c>
      <c r="X32" s="492">
        <v>0</v>
      </c>
      <c r="Y32" s="492">
        <v>0</v>
      </c>
      <c r="Z32" s="492">
        <f>SUM(X32:Y32)</f>
        <v>0</v>
      </c>
      <c r="AA32" s="492">
        <f>W32+Z32</f>
        <v>0</v>
      </c>
      <c r="AB32" s="321">
        <f>ROUND((W32+X32)*33.8%,0)</f>
        <v>0</v>
      </c>
      <c r="AC32" s="179">
        <f>ROUND(W32*2%,0)</f>
        <v>0</v>
      </c>
      <c r="AD32" s="492">
        <v>0</v>
      </c>
      <c r="AE32" s="492">
        <v>0</v>
      </c>
      <c r="AF32" s="492">
        <f t="shared" si="2"/>
        <v>0</v>
      </c>
      <c r="AG32" s="492">
        <f t="shared" si="3"/>
        <v>0</v>
      </c>
      <c r="AH32" s="507">
        <v>0</v>
      </c>
      <c r="AI32" s="507">
        <v>0</v>
      </c>
      <c r="AJ32" s="507">
        <v>0</v>
      </c>
      <c r="AK32" s="507">
        <v>0</v>
      </c>
      <c r="AL32" s="507">
        <v>0</v>
      </c>
      <c r="AM32" s="507">
        <v>0</v>
      </c>
      <c r="AN32" s="507">
        <v>0</v>
      </c>
      <c r="AO32" s="507">
        <f t="shared" ref="AO32:AO33" si="33">AH32+AJ32+AK32+AM32</f>
        <v>0</v>
      </c>
      <c r="AP32" s="507">
        <f t="shared" ref="AP32:AP33" si="34">AI32+AL32+AN32</f>
        <v>0</v>
      </c>
      <c r="AQ32" s="535">
        <f t="shared" si="4"/>
        <v>0</v>
      </c>
      <c r="AR32" s="536">
        <f>I32+AG32</f>
        <v>4538315</v>
      </c>
      <c r="AS32" s="492">
        <f>J32+W32</f>
        <v>3284002</v>
      </c>
      <c r="AT32" s="492">
        <f>K32+Z32</f>
        <v>30000</v>
      </c>
      <c r="AU32" s="492">
        <f>L32</f>
        <v>0</v>
      </c>
      <c r="AV32" s="492">
        <f>M32+AB32</f>
        <v>1120133</v>
      </c>
      <c r="AW32" s="492">
        <f>N32+AC32</f>
        <v>65680</v>
      </c>
      <c r="AX32" s="492">
        <f>O32+AF32</f>
        <v>38500</v>
      </c>
      <c r="AY32" s="507">
        <f>P32+AQ32</f>
        <v>7.8242000000000003</v>
      </c>
      <c r="AZ32" s="507">
        <f>Q32+AO32</f>
        <v>6</v>
      </c>
      <c r="BA32" s="508">
        <f>R32+AP32</f>
        <v>1.8242000000000005</v>
      </c>
    </row>
    <row r="33" spans="1:53" s="702" customFormat="1" ht="12.75" customHeight="1" x14ac:dyDescent="0.2">
      <c r="A33" s="704">
        <v>8</v>
      </c>
      <c r="B33" s="705">
        <v>3472</v>
      </c>
      <c r="C33" s="705">
        <v>691003564</v>
      </c>
      <c r="D33" s="705">
        <v>72550368</v>
      </c>
      <c r="E33" s="706" t="s">
        <v>334</v>
      </c>
      <c r="F33" s="705">
        <v>3141</v>
      </c>
      <c r="G33" s="707" t="s">
        <v>88</v>
      </c>
      <c r="H33" s="708" t="s">
        <v>82</v>
      </c>
      <c r="I33" s="501">
        <v>654261</v>
      </c>
      <c r="J33" s="502">
        <v>479562</v>
      </c>
      <c r="K33" s="481">
        <v>0</v>
      </c>
      <c r="L33" s="481">
        <v>0</v>
      </c>
      <c r="M33" s="321">
        <v>162092</v>
      </c>
      <c r="N33" s="321">
        <v>9591</v>
      </c>
      <c r="O33" s="502">
        <v>3016</v>
      </c>
      <c r="P33" s="503">
        <v>1.63</v>
      </c>
      <c r="Q33" s="418">
        <v>0</v>
      </c>
      <c r="R33" s="504">
        <v>1.63</v>
      </c>
      <c r="S33" s="536">
        <f t="shared" si="32"/>
        <v>0</v>
      </c>
      <c r="T33" s="492">
        <v>0</v>
      </c>
      <c r="U33" s="492">
        <v>6194</v>
      </c>
      <c r="V33" s="492">
        <v>0</v>
      </c>
      <c r="W33" s="492">
        <f t="shared" si="1"/>
        <v>6194</v>
      </c>
      <c r="X33" s="492">
        <v>0</v>
      </c>
      <c r="Y33" s="492">
        <v>0</v>
      </c>
      <c r="Z33" s="492">
        <f>SUM(X33:Y33)</f>
        <v>0</v>
      </c>
      <c r="AA33" s="492">
        <f>W33+Z33</f>
        <v>6194</v>
      </c>
      <c r="AB33" s="321">
        <f>ROUND((W33+X33)*33.8%,0)</f>
        <v>2094</v>
      </c>
      <c r="AC33" s="179">
        <f>ROUND(W33*2%,0)</f>
        <v>124</v>
      </c>
      <c r="AD33" s="492">
        <v>0</v>
      </c>
      <c r="AE33" s="492">
        <v>0</v>
      </c>
      <c r="AF33" s="492">
        <f t="shared" si="2"/>
        <v>0</v>
      </c>
      <c r="AG33" s="492">
        <f t="shared" si="3"/>
        <v>8412</v>
      </c>
      <c r="AH33" s="507">
        <v>0</v>
      </c>
      <c r="AI33" s="507">
        <v>0</v>
      </c>
      <c r="AJ33" s="507">
        <v>0</v>
      </c>
      <c r="AK33" s="507">
        <v>0</v>
      </c>
      <c r="AL33" s="507">
        <v>0.02</v>
      </c>
      <c r="AM33" s="507">
        <v>0</v>
      </c>
      <c r="AN33" s="507">
        <v>0</v>
      </c>
      <c r="AO33" s="507">
        <f t="shared" si="33"/>
        <v>0</v>
      </c>
      <c r="AP33" s="507">
        <f t="shared" si="34"/>
        <v>0.02</v>
      </c>
      <c r="AQ33" s="535">
        <f t="shared" si="4"/>
        <v>0.02</v>
      </c>
      <c r="AR33" s="536">
        <f>I33+AG33</f>
        <v>662673</v>
      </c>
      <c r="AS33" s="492">
        <f>J33+W33</f>
        <v>485756</v>
      </c>
      <c r="AT33" s="492">
        <f>K33+Z33</f>
        <v>0</v>
      </c>
      <c r="AU33" s="492">
        <f>L33</f>
        <v>0</v>
      </c>
      <c r="AV33" s="492">
        <f>M33+AB33</f>
        <v>164186</v>
      </c>
      <c r="AW33" s="492">
        <f>N33+AC33</f>
        <v>9715</v>
      </c>
      <c r="AX33" s="492">
        <f>O33+AF33</f>
        <v>3016</v>
      </c>
      <c r="AY33" s="507">
        <f>P33+AQ33</f>
        <v>1.65</v>
      </c>
      <c r="AZ33" s="507">
        <f>Q33+AO33</f>
        <v>0</v>
      </c>
      <c r="BA33" s="508">
        <f>R33+AP33</f>
        <v>1.65</v>
      </c>
    </row>
    <row r="34" spans="1:53" s="702" customFormat="1" ht="12.75" customHeight="1" x14ac:dyDescent="0.2">
      <c r="A34" s="281">
        <v>8</v>
      </c>
      <c r="B34" s="21">
        <v>3472</v>
      </c>
      <c r="C34" s="279">
        <v>691003564</v>
      </c>
      <c r="D34" s="279">
        <v>72550368</v>
      </c>
      <c r="E34" s="703" t="s">
        <v>335</v>
      </c>
      <c r="F34" s="21"/>
      <c r="G34" s="280"/>
      <c r="H34" s="761"/>
      <c r="I34" s="29">
        <v>5192576</v>
      </c>
      <c r="J34" s="268">
        <v>3763564</v>
      </c>
      <c r="K34" s="268">
        <v>30000</v>
      </c>
      <c r="L34" s="268">
        <v>0</v>
      </c>
      <c r="M34" s="268">
        <v>1282225</v>
      </c>
      <c r="N34" s="268">
        <v>75271</v>
      </c>
      <c r="O34" s="268">
        <v>41516</v>
      </c>
      <c r="P34" s="762">
        <v>9.4542000000000002</v>
      </c>
      <c r="Q34" s="762">
        <v>6</v>
      </c>
      <c r="R34" s="763">
        <v>3.4542000000000002</v>
      </c>
      <c r="S34" s="29">
        <f t="shared" ref="S34:BA34" si="35">SUM(S32:S33)</f>
        <v>0</v>
      </c>
      <c r="T34" s="22">
        <f t="shared" si="35"/>
        <v>0</v>
      </c>
      <c r="U34" s="22">
        <f t="shared" si="35"/>
        <v>6194</v>
      </c>
      <c r="V34" s="22">
        <f t="shared" si="35"/>
        <v>0</v>
      </c>
      <c r="W34" s="22">
        <f t="shared" si="35"/>
        <v>6194</v>
      </c>
      <c r="X34" s="22">
        <f t="shared" si="35"/>
        <v>0</v>
      </c>
      <c r="Y34" s="22">
        <f t="shared" si="35"/>
        <v>0</v>
      </c>
      <c r="Z34" s="22">
        <f t="shared" si="35"/>
        <v>0</v>
      </c>
      <c r="AA34" s="22">
        <f t="shared" si="35"/>
        <v>6194</v>
      </c>
      <c r="AB34" s="22">
        <f t="shared" si="35"/>
        <v>2094</v>
      </c>
      <c r="AC34" s="22">
        <f t="shared" si="35"/>
        <v>124</v>
      </c>
      <c r="AD34" s="22">
        <f t="shared" si="35"/>
        <v>0</v>
      </c>
      <c r="AE34" s="22">
        <f t="shared" si="35"/>
        <v>0</v>
      </c>
      <c r="AF34" s="22">
        <f t="shared" si="35"/>
        <v>0</v>
      </c>
      <c r="AG34" s="22">
        <f t="shared" si="35"/>
        <v>8412</v>
      </c>
      <c r="AH34" s="23">
        <f t="shared" si="35"/>
        <v>0</v>
      </c>
      <c r="AI34" s="23">
        <f t="shared" si="35"/>
        <v>0</v>
      </c>
      <c r="AJ34" s="23">
        <f t="shared" si="35"/>
        <v>0</v>
      </c>
      <c r="AK34" s="23">
        <f t="shared" ref="AK34:AL34" si="36">SUM(AK32:AK33)</f>
        <v>0</v>
      </c>
      <c r="AL34" s="23">
        <f t="shared" si="36"/>
        <v>0.02</v>
      </c>
      <c r="AM34" s="23">
        <f t="shared" si="35"/>
        <v>0</v>
      </c>
      <c r="AN34" s="23">
        <f t="shared" si="35"/>
        <v>0</v>
      </c>
      <c r="AO34" s="23">
        <f t="shared" si="35"/>
        <v>0</v>
      </c>
      <c r="AP34" s="23">
        <f t="shared" si="35"/>
        <v>0.02</v>
      </c>
      <c r="AQ34" s="764">
        <f t="shared" si="35"/>
        <v>0.02</v>
      </c>
      <c r="AR34" s="29">
        <f t="shared" si="35"/>
        <v>5200988</v>
      </c>
      <c r="AS34" s="22">
        <f t="shared" si="35"/>
        <v>3769758</v>
      </c>
      <c r="AT34" s="22">
        <f t="shared" si="35"/>
        <v>30000</v>
      </c>
      <c r="AU34" s="67">
        <f t="shared" si="35"/>
        <v>0</v>
      </c>
      <c r="AV34" s="22">
        <f t="shared" si="35"/>
        <v>1284319</v>
      </c>
      <c r="AW34" s="22">
        <f t="shared" si="35"/>
        <v>75395</v>
      </c>
      <c r="AX34" s="22">
        <f t="shared" si="35"/>
        <v>41516</v>
      </c>
      <c r="AY34" s="23">
        <f t="shared" si="35"/>
        <v>9.4741999999999997</v>
      </c>
      <c r="AZ34" s="23">
        <f t="shared" si="35"/>
        <v>6</v>
      </c>
      <c r="BA34" s="55">
        <f t="shared" si="35"/>
        <v>3.4742000000000006</v>
      </c>
    </row>
    <row r="35" spans="1:53" s="702" customFormat="1" ht="12.75" customHeight="1" x14ac:dyDescent="0.2">
      <c r="A35" s="704">
        <v>9</v>
      </c>
      <c r="B35" s="705">
        <v>3467</v>
      </c>
      <c r="C35" s="705">
        <v>691001243</v>
      </c>
      <c r="D35" s="705">
        <v>72048174</v>
      </c>
      <c r="E35" s="706" t="s">
        <v>336</v>
      </c>
      <c r="F35" s="705">
        <v>3111</v>
      </c>
      <c r="G35" s="707" t="s">
        <v>85</v>
      </c>
      <c r="H35" s="708" t="s">
        <v>86</v>
      </c>
      <c r="I35" s="501">
        <v>8188872</v>
      </c>
      <c r="J35" s="502">
        <v>5974427</v>
      </c>
      <c r="K35" s="502">
        <v>0</v>
      </c>
      <c r="L35" s="502">
        <v>0</v>
      </c>
      <c r="M35" s="502">
        <v>2019356</v>
      </c>
      <c r="N35" s="502">
        <v>119489</v>
      </c>
      <c r="O35" s="502">
        <v>75600</v>
      </c>
      <c r="P35" s="503">
        <v>14.5167</v>
      </c>
      <c r="Q35" s="418">
        <v>10.564500000000001</v>
      </c>
      <c r="R35" s="504">
        <v>3.9521999999999995</v>
      </c>
      <c r="S35" s="536">
        <f t="shared" ref="S35:S37" si="37">X35*-1</f>
        <v>0</v>
      </c>
      <c r="T35" s="492">
        <v>0</v>
      </c>
      <c r="U35" s="492">
        <v>0</v>
      </c>
      <c r="V35" s="492">
        <v>-25773</v>
      </c>
      <c r="W35" s="492">
        <f t="shared" si="1"/>
        <v>-25773</v>
      </c>
      <c r="X35" s="492">
        <v>0</v>
      </c>
      <c r="Y35" s="492">
        <v>0</v>
      </c>
      <c r="Z35" s="492">
        <f>SUM(X35:Y35)</f>
        <v>0</v>
      </c>
      <c r="AA35" s="492">
        <f>W35+Z35</f>
        <v>-25773</v>
      </c>
      <c r="AB35" s="321">
        <f>ROUND((W35+X35)*33.8%,0)</f>
        <v>-8711</v>
      </c>
      <c r="AC35" s="179">
        <f>ROUND(W35*2%,0)</f>
        <v>-515</v>
      </c>
      <c r="AD35" s="492">
        <v>0</v>
      </c>
      <c r="AE35" s="492">
        <v>34999</v>
      </c>
      <c r="AF35" s="492">
        <f t="shared" si="2"/>
        <v>34999</v>
      </c>
      <c r="AG35" s="492">
        <f t="shared" si="3"/>
        <v>0</v>
      </c>
      <c r="AH35" s="507">
        <v>0</v>
      </c>
      <c r="AI35" s="507">
        <v>0</v>
      </c>
      <c r="AJ35" s="507">
        <v>0</v>
      </c>
      <c r="AK35" s="507">
        <v>0</v>
      </c>
      <c r="AL35" s="507">
        <v>0</v>
      </c>
      <c r="AM35" s="507">
        <v>0</v>
      </c>
      <c r="AN35" s="507">
        <v>0</v>
      </c>
      <c r="AO35" s="507">
        <f t="shared" ref="AO35:AO37" si="38">AH35+AJ35+AK35+AM35</f>
        <v>0</v>
      </c>
      <c r="AP35" s="507">
        <f t="shared" ref="AP35:AP37" si="39">AI35+AL35+AN35</f>
        <v>0</v>
      </c>
      <c r="AQ35" s="535">
        <f t="shared" si="4"/>
        <v>0</v>
      </c>
      <c r="AR35" s="536">
        <f>I35+AG35</f>
        <v>8188872</v>
      </c>
      <c r="AS35" s="492">
        <f>J35+W35</f>
        <v>5948654</v>
      </c>
      <c r="AT35" s="492">
        <f>K35+Z35</f>
        <v>0</v>
      </c>
      <c r="AU35" s="492">
        <f>L35</f>
        <v>0</v>
      </c>
      <c r="AV35" s="492">
        <f t="shared" ref="AV35:AW37" si="40">M35+AB35</f>
        <v>2010645</v>
      </c>
      <c r="AW35" s="492">
        <f t="shared" si="40"/>
        <v>118974</v>
      </c>
      <c r="AX35" s="492">
        <f>O35+AF35</f>
        <v>110599</v>
      </c>
      <c r="AY35" s="507">
        <f>P35+AQ35</f>
        <v>14.5167</v>
      </c>
      <c r="AZ35" s="507">
        <f t="shared" ref="AZ35:BA37" si="41">Q35+AO35</f>
        <v>10.564500000000001</v>
      </c>
      <c r="BA35" s="508">
        <f t="shared" si="41"/>
        <v>3.9521999999999995</v>
      </c>
    </row>
    <row r="36" spans="1:53" s="702" customFormat="1" x14ac:dyDescent="0.2">
      <c r="A36" s="704">
        <v>9</v>
      </c>
      <c r="B36" s="705">
        <v>3467</v>
      </c>
      <c r="C36" s="705">
        <v>691001243</v>
      </c>
      <c r="D36" s="705">
        <v>72048174</v>
      </c>
      <c r="E36" s="706" t="s">
        <v>336</v>
      </c>
      <c r="F36" s="705">
        <v>3111</v>
      </c>
      <c r="G36" s="707" t="s">
        <v>91</v>
      </c>
      <c r="H36" s="708" t="s">
        <v>82</v>
      </c>
      <c r="I36" s="501">
        <v>348885</v>
      </c>
      <c r="J36" s="502">
        <v>254702</v>
      </c>
      <c r="K36" s="481">
        <v>0</v>
      </c>
      <c r="L36" s="481">
        <v>0</v>
      </c>
      <c r="M36" s="321">
        <v>86089</v>
      </c>
      <c r="N36" s="321">
        <v>5094</v>
      </c>
      <c r="O36" s="502">
        <v>3000</v>
      </c>
      <c r="P36" s="503">
        <v>0.75</v>
      </c>
      <c r="Q36" s="418">
        <v>0.75</v>
      </c>
      <c r="R36" s="504">
        <v>0</v>
      </c>
      <c r="S36" s="536">
        <f t="shared" si="37"/>
        <v>0</v>
      </c>
      <c r="T36" s="492">
        <v>0</v>
      </c>
      <c r="U36" s="492">
        <v>0</v>
      </c>
      <c r="V36" s="492">
        <v>0</v>
      </c>
      <c r="W36" s="492">
        <f t="shared" si="1"/>
        <v>0</v>
      </c>
      <c r="X36" s="492">
        <v>0</v>
      </c>
      <c r="Y36" s="492">
        <v>0</v>
      </c>
      <c r="Z36" s="492">
        <f>SUM(X36:Y36)</f>
        <v>0</v>
      </c>
      <c r="AA36" s="492">
        <f>W36+Z36</f>
        <v>0</v>
      </c>
      <c r="AB36" s="321">
        <f>ROUND((W36+X36)*33.8%,0)</f>
        <v>0</v>
      </c>
      <c r="AC36" s="179">
        <f>ROUND(W36*2%,0)</f>
        <v>0</v>
      </c>
      <c r="AD36" s="492">
        <v>0</v>
      </c>
      <c r="AE36" s="492">
        <v>0</v>
      </c>
      <c r="AF36" s="492">
        <f t="shared" si="2"/>
        <v>0</v>
      </c>
      <c r="AG36" s="492">
        <f t="shared" si="3"/>
        <v>0</v>
      </c>
      <c r="AH36" s="507">
        <v>0</v>
      </c>
      <c r="AI36" s="507">
        <v>0</v>
      </c>
      <c r="AJ36" s="507">
        <v>0</v>
      </c>
      <c r="AK36" s="507">
        <v>0</v>
      </c>
      <c r="AL36" s="507">
        <v>0</v>
      </c>
      <c r="AM36" s="507">
        <v>0</v>
      </c>
      <c r="AN36" s="507">
        <v>0</v>
      </c>
      <c r="AO36" s="507">
        <f t="shared" si="38"/>
        <v>0</v>
      </c>
      <c r="AP36" s="507">
        <f t="shared" si="39"/>
        <v>0</v>
      </c>
      <c r="AQ36" s="535">
        <f t="shared" si="4"/>
        <v>0</v>
      </c>
      <c r="AR36" s="536">
        <f>I36+AG36</f>
        <v>348885</v>
      </c>
      <c r="AS36" s="492">
        <f>J36+W36</f>
        <v>254702</v>
      </c>
      <c r="AT36" s="492">
        <f>K36+Z36</f>
        <v>0</v>
      </c>
      <c r="AU36" s="492">
        <f>L36</f>
        <v>0</v>
      </c>
      <c r="AV36" s="492">
        <f t="shared" si="40"/>
        <v>86089</v>
      </c>
      <c r="AW36" s="492">
        <f t="shared" si="40"/>
        <v>5094</v>
      </c>
      <c r="AX36" s="492">
        <f>O36+AF36</f>
        <v>3000</v>
      </c>
      <c r="AY36" s="507">
        <f>P36+AQ36</f>
        <v>0.75</v>
      </c>
      <c r="AZ36" s="507">
        <f t="shared" si="41"/>
        <v>0.75</v>
      </c>
      <c r="BA36" s="508">
        <f t="shared" si="41"/>
        <v>0</v>
      </c>
    </row>
    <row r="37" spans="1:53" s="702" customFormat="1" ht="12.75" customHeight="1" x14ac:dyDescent="0.2">
      <c r="A37" s="704">
        <v>9</v>
      </c>
      <c r="B37" s="705">
        <v>3467</v>
      </c>
      <c r="C37" s="705">
        <v>691001243</v>
      </c>
      <c r="D37" s="705">
        <v>72048174</v>
      </c>
      <c r="E37" s="706" t="s">
        <v>336</v>
      </c>
      <c r="F37" s="705">
        <v>3141</v>
      </c>
      <c r="G37" s="707" t="s">
        <v>88</v>
      </c>
      <c r="H37" s="708" t="s">
        <v>82</v>
      </c>
      <c r="I37" s="501">
        <v>1256793</v>
      </c>
      <c r="J37" s="502">
        <v>920579</v>
      </c>
      <c r="K37" s="481">
        <v>0</v>
      </c>
      <c r="L37" s="481">
        <v>0</v>
      </c>
      <c r="M37" s="321">
        <v>311156</v>
      </c>
      <c r="N37" s="321">
        <v>18412</v>
      </c>
      <c r="O37" s="502">
        <v>6646</v>
      </c>
      <c r="P37" s="503">
        <v>3.13</v>
      </c>
      <c r="Q37" s="418">
        <v>0</v>
      </c>
      <c r="R37" s="504">
        <v>3.13</v>
      </c>
      <c r="S37" s="536">
        <f t="shared" si="37"/>
        <v>0</v>
      </c>
      <c r="T37" s="492">
        <v>0</v>
      </c>
      <c r="U37" s="492">
        <f>11152+7435</f>
        <v>18587</v>
      </c>
      <c r="V37" s="492">
        <v>0</v>
      </c>
      <c r="W37" s="492">
        <f t="shared" si="1"/>
        <v>18587</v>
      </c>
      <c r="X37" s="492">
        <v>0</v>
      </c>
      <c r="Y37" s="492">
        <v>0</v>
      </c>
      <c r="Z37" s="492">
        <f>SUM(X37:Y37)</f>
        <v>0</v>
      </c>
      <c r="AA37" s="492">
        <f>W37+Z37</f>
        <v>18587</v>
      </c>
      <c r="AB37" s="321">
        <f>ROUND((W37+X37)*33.8%,0)</f>
        <v>6282</v>
      </c>
      <c r="AC37" s="179">
        <f>ROUND(W37*2%,0)</f>
        <v>372</v>
      </c>
      <c r="AD37" s="492">
        <v>0</v>
      </c>
      <c r="AE37" s="492">
        <v>0</v>
      </c>
      <c r="AF37" s="492">
        <f t="shared" si="2"/>
        <v>0</v>
      </c>
      <c r="AG37" s="492">
        <f t="shared" si="3"/>
        <v>25241</v>
      </c>
      <c r="AH37" s="507">
        <v>0</v>
      </c>
      <c r="AI37" s="507">
        <v>0</v>
      </c>
      <c r="AJ37" s="507">
        <v>0</v>
      </c>
      <c r="AK37" s="507">
        <v>0</v>
      </c>
      <c r="AL37" s="507">
        <f>0.04+0.02</f>
        <v>0.06</v>
      </c>
      <c r="AM37" s="507">
        <v>0</v>
      </c>
      <c r="AN37" s="507">
        <v>0</v>
      </c>
      <c r="AO37" s="507">
        <f t="shared" si="38"/>
        <v>0</v>
      </c>
      <c r="AP37" s="507">
        <f t="shared" si="39"/>
        <v>0.06</v>
      </c>
      <c r="AQ37" s="535">
        <f t="shared" si="4"/>
        <v>0.06</v>
      </c>
      <c r="AR37" s="536">
        <f>I37+AG37</f>
        <v>1282034</v>
      </c>
      <c r="AS37" s="492">
        <f>J37+W37</f>
        <v>939166</v>
      </c>
      <c r="AT37" s="492">
        <f>K37+Z37</f>
        <v>0</v>
      </c>
      <c r="AU37" s="492">
        <f>L37</f>
        <v>0</v>
      </c>
      <c r="AV37" s="492">
        <f t="shared" si="40"/>
        <v>317438</v>
      </c>
      <c r="AW37" s="492">
        <f t="shared" si="40"/>
        <v>18784</v>
      </c>
      <c r="AX37" s="492">
        <f>O37+AF37</f>
        <v>6646</v>
      </c>
      <c r="AY37" s="507">
        <f>P37+AQ37</f>
        <v>3.19</v>
      </c>
      <c r="AZ37" s="507">
        <f t="shared" si="41"/>
        <v>0</v>
      </c>
      <c r="BA37" s="508">
        <f t="shared" si="41"/>
        <v>3.19</v>
      </c>
    </row>
    <row r="38" spans="1:53" s="702" customFormat="1" ht="12.75" customHeight="1" x14ac:dyDescent="0.2">
      <c r="A38" s="281">
        <v>9</v>
      </c>
      <c r="B38" s="21">
        <v>3467</v>
      </c>
      <c r="C38" s="279">
        <v>691001243</v>
      </c>
      <c r="D38" s="279">
        <v>72048174</v>
      </c>
      <c r="E38" s="703" t="s">
        <v>337</v>
      </c>
      <c r="F38" s="21"/>
      <c r="G38" s="280"/>
      <c r="H38" s="761"/>
      <c r="I38" s="29">
        <v>9794550</v>
      </c>
      <c r="J38" s="268">
        <v>7149708</v>
      </c>
      <c r="K38" s="268">
        <v>0</v>
      </c>
      <c r="L38" s="268">
        <v>0</v>
      </c>
      <c r="M38" s="268">
        <v>2416601</v>
      </c>
      <c r="N38" s="268">
        <v>142995</v>
      </c>
      <c r="O38" s="268">
        <v>85246</v>
      </c>
      <c r="P38" s="762">
        <v>18.396699999999999</v>
      </c>
      <c r="Q38" s="762">
        <v>11.314500000000001</v>
      </c>
      <c r="R38" s="763">
        <v>7.0821999999999994</v>
      </c>
      <c r="S38" s="29">
        <f t="shared" ref="S38:BA38" si="42">SUM(S35:S37)</f>
        <v>0</v>
      </c>
      <c r="T38" s="22">
        <f t="shared" si="42"/>
        <v>0</v>
      </c>
      <c r="U38" s="22">
        <f t="shared" si="42"/>
        <v>18587</v>
      </c>
      <c r="V38" s="22">
        <f t="shared" si="42"/>
        <v>-25773</v>
      </c>
      <c r="W38" s="22">
        <f t="shared" si="42"/>
        <v>-7186</v>
      </c>
      <c r="X38" s="22">
        <f t="shared" si="42"/>
        <v>0</v>
      </c>
      <c r="Y38" s="22">
        <f t="shared" si="42"/>
        <v>0</v>
      </c>
      <c r="Z38" s="22">
        <f t="shared" si="42"/>
        <v>0</v>
      </c>
      <c r="AA38" s="22">
        <f t="shared" si="42"/>
        <v>-7186</v>
      </c>
      <c r="AB38" s="22">
        <f t="shared" si="42"/>
        <v>-2429</v>
      </c>
      <c r="AC38" s="22">
        <f t="shared" si="42"/>
        <v>-143</v>
      </c>
      <c r="AD38" s="22">
        <f t="shared" si="42"/>
        <v>0</v>
      </c>
      <c r="AE38" s="22">
        <f t="shared" si="42"/>
        <v>34999</v>
      </c>
      <c r="AF38" s="22">
        <f t="shared" si="42"/>
        <v>34999</v>
      </c>
      <c r="AG38" s="22">
        <f t="shared" si="42"/>
        <v>25241</v>
      </c>
      <c r="AH38" s="23">
        <f t="shared" si="42"/>
        <v>0</v>
      </c>
      <c r="AI38" s="23">
        <f t="shared" si="42"/>
        <v>0</v>
      </c>
      <c r="AJ38" s="23">
        <f t="shared" si="42"/>
        <v>0</v>
      </c>
      <c r="AK38" s="23">
        <f t="shared" ref="AK38:AL38" si="43">SUM(AK35:AK37)</f>
        <v>0</v>
      </c>
      <c r="AL38" s="23">
        <f t="shared" si="43"/>
        <v>0.06</v>
      </c>
      <c r="AM38" s="23">
        <f t="shared" si="42"/>
        <v>0</v>
      </c>
      <c r="AN38" s="23">
        <f t="shared" si="42"/>
        <v>0</v>
      </c>
      <c r="AO38" s="23">
        <f t="shared" si="42"/>
        <v>0</v>
      </c>
      <c r="AP38" s="23">
        <f t="shared" si="42"/>
        <v>0.06</v>
      </c>
      <c r="AQ38" s="764">
        <f t="shared" si="42"/>
        <v>0.06</v>
      </c>
      <c r="AR38" s="29">
        <f t="shared" si="42"/>
        <v>9819791</v>
      </c>
      <c r="AS38" s="22">
        <f t="shared" si="42"/>
        <v>7142522</v>
      </c>
      <c r="AT38" s="22">
        <f t="shared" si="42"/>
        <v>0</v>
      </c>
      <c r="AU38" s="67">
        <f t="shared" si="42"/>
        <v>0</v>
      </c>
      <c r="AV38" s="22">
        <f t="shared" si="42"/>
        <v>2414172</v>
      </c>
      <c r="AW38" s="22">
        <f t="shared" si="42"/>
        <v>142852</v>
      </c>
      <c r="AX38" s="22">
        <f t="shared" si="42"/>
        <v>120245</v>
      </c>
      <c r="AY38" s="23">
        <f t="shared" si="42"/>
        <v>18.456700000000001</v>
      </c>
      <c r="AZ38" s="23">
        <f t="shared" si="42"/>
        <v>11.314500000000001</v>
      </c>
      <c r="BA38" s="55">
        <f t="shared" si="42"/>
        <v>7.142199999999999</v>
      </c>
    </row>
    <row r="39" spans="1:53" s="702" customFormat="1" ht="12.75" customHeight="1" x14ac:dyDescent="0.2">
      <c r="A39" s="704">
        <v>10</v>
      </c>
      <c r="B39" s="705">
        <v>3461</v>
      </c>
      <c r="C39" s="705">
        <v>691001286</v>
      </c>
      <c r="D39" s="705">
        <v>72048107</v>
      </c>
      <c r="E39" s="706" t="s">
        <v>338</v>
      </c>
      <c r="F39" s="705">
        <v>3111</v>
      </c>
      <c r="G39" s="707" t="s">
        <v>85</v>
      </c>
      <c r="H39" s="708" t="s">
        <v>86</v>
      </c>
      <c r="I39" s="501">
        <v>8094550</v>
      </c>
      <c r="J39" s="502">
        <v>5879687</v>
      </c>
      <c r="K39" s="502">
        <v>28800</v>
      </c>
      <c r="L39" s="502">
        <v>0</v>
      </c>
      <c r="M39" s="502">
        <v>1997069</v>
      </c>
      <c r="N39" s="502">
        <v>117594</v>
      </c>
      <c r="O39" s="502">
        <v>71400</v>
      </c>
      <c r="P39" s="503">
        <v>14.052199999999999</v>
      </c>
      <c r="Q39" s="418">
        <v>10.5</v>
      </c>
      <c r="R39" s="504">
        <v>3.5521999999999996</v>
      </c>
      <c r="S39" s="536">
        <f t="shared" ref="S39:S41" si="44">X39*-1</f>
        <v>0</v>
      </c>
      <c r="T39" s="492">
        <v>0</v>
      </c>
      <c r="U39" s="492">
        <v>0</v>
      </c>
      <c r="V39" s="492">
        <v>0</v>
      </c>
      <c r="W39" s="492">
        <f t="shared" si="1"/>
        <v>0</v>
      </c>
      <c r="X39" s="492">
        <v>0</v>
      </c>
      <c r="Y39" s="492">
        <v>0</v>
      </c>
      <c r="Z39" s="492">
        <f>SUM(X39:Y39)</f>
        <v>0</v>
      </c>
      <c r="AA39" s="492">
        <f>W39+Z39</f>
        <v>0</v>
      </c>
      <c r="AB39" s="321">
        <f>ROUND((W39+X39)*33.8%,0)</f>
        <v>0</v>
      </c>
      <c r="AC39" s="179">
        <f>ROUND(W39*2%,0)</f>
        <v>0</v>
      </c>
      <c r="AD39" s="492">
        <v>0</v>
      </c>
      <c r="AE39" s="492">
        <v>0</v>
      </c>
      <c r="AF39" s="492">
        <f t="shared" si="2"/>
        <v>0</v>
      </c>
      <c r="AG39" s="492">
        <f t="shared" si="3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ref="AO39:AO41" si="45">AH39+AJ39+AK39+AM39</f>
        <v>0</v>
      </c>
      <c r="AP39" s="507">
        <f t="shared" ref="AP39:AP41" si="46">AI39+AL39+AN39</f>
        <v>0</v>
      </c>
      <c r="AQ39" s="535">
        <f t="shared" si="4"/>
        <v>0</v>
      </c>
      <c r="AR39" s="536">
        <f>I39+AG39</f>
        <v>8094550</v>
      </c>
      <c r="AS39" s="492">
        <f>J39+W39</f>
        <v>5879687</v>
      </c>
      <c r="AT39" s="492">
        <f>K39+Z39</f>
        <v>28800</v>
      </c>
      <c r="AU39" s="492">
        <f>L39</f>
        <v>0</v>
      </c>
      <c r="AV39" s="492">
        <f t="shared" ref="AV39:AW41" si="47">M39+AB39</f>
        <v>1997069</v>
      </c>
      <c r="AW39" s="492">
        <f t="shared" si="47"/>
        <v>117594</v>
      </c>
      <c r="AX39" s="492">
        <f>O39+AF39</f>
        <v>71400</v>
      </c>
      <c r="AY39" s="507">
        <f>P39+AQ39</f>
        <v>14.052199999999999</v>
      </c>
      <c r="AZ39" s="507">
        <f t="shared" ref="AZ39:BA41" si="48">Q39+AO39</f>
        <v>10.5</v>
      </c>
      <c r="BA39" s="508">
        <f t="shared" si="48"/>
        <v>3.5521999999999996</v>
      </c>
    </row>
    <row r="40" spans="1:53" s="702" customFormat="1" x14ac:dyDescent="0.2">
      <c r="A40" s="704">
        <v>10</v>
      </c>
      <c r="B40" s="705">
        <v>3461</v>
      </c>
      <c r="C40" s="705">
        <v>691001286</v>
      </c>
      <c r="D40" s="705">
        <v>72048107</v>
      </c>
      <c r="E40" s="706" t="s">
        <v>338</v>
      </c>
      <c r="F40" s="705">
        <v>3111</v>
      </c>
      <c r="G40" s="707" t="s">
        <v>91</v>
      </c>
      <c r="H40" s="708" t="s">
        <v>82</v>
      </c>
      <c r="I40" s="501">
        <v>253613</v>
      </c>
      <c r="J40" s="502">
        <v>186755</v>
      </c>
      <c r="K40" s="481">
        <v>0</v>
      </c>
      <c r="L40" s="481">
        <v>0</v>
      </c>
      <c r="M40" s="321">
        <v>63123</v>
      </c>
      <c r="N40" s="321">
        <v>3735</v>
      </c>
      <c r="O40" s="502">
        <v>0</v>
      </c>
      <c r="P40" s="503">
        <v>0.75</v>
      </c>
      <c r="Q40" s="418">
        <v>0.75</v>
      </c>
      <c r="R40" s="504">
        <v>0</v>
      </c>
      <c r="S40" s="536">
        <f t="shared" si="44"/>
        <v>0</v>
      </c>
      <c r="T40" s="492">
        <v>0</v>
      </c>
      <c r="U40" s="492">
        <v>0</v>
      </c>
      <c r="V40" s="492">
        <v>0</v>
      </c>
      <c r="W40" s="492">
        <f t="shared" si="1"/>
        <v>0</v>
      </c>
      <c r="X40" s="492">
        <v>0</v>
      </c>
      <c r="Y40" s="492">
        <v>0</v>
      </c>
      <c r="Z40" s="492">
        <f>SUM(X40:Y40)</f>
        <v>0</v>
      </c>
      <c r="AA40" s="492">
        <f>W40+Z40</f>
        <v>0</v>
      </c>
      <c r="AB40" s="321">
        <f>ROUND((W40+X40)*33.8%,0)</f>
        <v>0</v>
      </c>
      <c r="AC40" s="179">
        <f>ROUND(W40*2%,0)</f>
        <v>0</v>
      </c>
      <c r="AD40" s="492">
        <v>0</v>
      </c>
      <c r="AE40" s="492">
        <v>0</v>
      </c>
      <c r="AF40" s="492">
        <f t="shared" si="2"/>
        <v>0</v>
      </c>
      <c r="AG40" s="492">
        <f t="shared" si="3"/>
        <v>0</v>
      </c>
      <c r="AH40" s="507">
        <v>0</v>
      </c>
      <c r="AI40" s="507">
        <v>0</v>
      </c>
      <c r="AJ40" s="507">
        <v>0</v>
      </c>
      <c r="AK40" s="507">
        <v>0</v>
      </c>
      <c r="AL40" s="507">
        <v>0</v>
      </c>
      <c r="AM40" s="507">
        <v>0</v>
      </c>
      <c r="AN40" s="507">
        <v>0</v>
      </c>
      <c r="AO40" s="507">
        <f t="shared" si="45"/>
        <v>0</v>
      </c>
      <c r="AP40" s="507">
        <f t="shared" si="46"/>
        <v>0</v>
      </c>
      <c r="AQ40" s="535">
        <f t="shared" si="4"/>
        <v>0</v>
      </c>
      <c r="AR40" s="536">
        <f>I40+AG40</f>
        <v>253613</v>
      </c>
      <c r="AS40" s="492">
        <f>J40+W40</f>
        <v>186755</v>
      </c>
      <c r="AT40" s="492">
        <f>K40+Z40</f>
        <v>0</v>
      </c>
      <c r="AU40" s="492">
        <f>L40</f>
        <v>0</v>
      </c>
      <c r="AV40" s="492">
        <f t="shared" si="47"/>
        <v>63123</v>
      </c>
      <c r="AW40" s="492">
        <f t="shared" si="47"/>
        <v>3735</v>
      </c>
      <c r="AX40" s="492">
        <f>O40+AF40</f>
        <v>0</v>
      </c>
      <c r="AY40" s="507">
        <f>P40+AQ40</f>
        <v>0.75</v>
      </c>
      <c r="AZ40" s="507">
        <f t="shared" si="48"/>
        <v>0.75</v>
      </c>
      <c r="BA40" s="508">
        <f t="shared" si="48"/>
        <v>0</v>
      </c>
    </row>
    <row r="41" spans="1:53" s="702" customFormat="1" ht="12.75" customHeight="1" x14ac:dyDescent="0.2">
      <c r="A41" s="704">
        <v>10</v>
      </c>
      <c r="B41" s="705">
        <v>3461</v>
      </c>
      <c r="C41" s="705">
        <v>691001286</v>
      </c>
      <c r="D41" s="705">
        <v>72048107</v>
      </c>
      <c r="E41" s="706" t="s">
        <v>338</v>
      </c>
      <c r="F41" s="705">
        <v>3141</v>
      </c>
      <c r="G41" s="707" t="s">
        <v>88</v>
      </c>
      <c r="H41" s="708" t="s">
        <v>82</v>
      </c>
      <c r="I41" s="501">
        <v>971804</v>
      </c>
      <c r="J41" s="502">
        <v>711788</v>
      </c>
      <c r="K41" s="481">
        <v>0</v>
      </c>
      <c r="L41" s="481">
        <v>0</v>
      </c>
      <c r="M41" s="321">
        <v>240584</v>
      </c>
      <c r="N41" s="321">
        <v>14236</v>
      </c>
      <c r="O41" s="502">
        <v>5196</v>
      </c>
      <c r="P41" s="503">
        <v>2.4300000000000002</v>
      </c>
      <c r="Q41" s="418">
        <v>0</v>
      </c>
      <c r="R41" s="504">
        <v>2.4300000000000002</v>
      </c>
      <c r="S41" s="536">
        <f t="shared" si="44"/>
        <v>0</v>
      </c>
      <c r="T41" s="492">
        <v>0</v>
      </c>
      <c r="U41" s="492">
        <f>-3845+74276</f>
        <v>70431</v>
      </c>
      <c r="V41" s="492">
        <v>0</v>
      </c>
      <c r="W41" s="492">
        <f t="shared" si="1"/>
        <v>70431</v>
      </c>
      <c r="X41" s="492">
        <v>0</v>
      </c>
      <c r="Y41" s="492">
        <v>0</v>
      </c>
      <c r="Z41" s="492">
        <f>SUM(X41:Y41)</f>
        <v>0</v>
      </c>
      <c r="AA41" s="492">
        <f>W41+Z41</f>
        <v>70431</v>
      </c>
      <c r="AB41" s="321">
        <f>ROUND((W41+X41)*33.8%,0)</f>
        <v>23806</v>
      </c>
      <c r="AC41" s="179">
        <f>ROUND(W41*2%,0)</f>
        <v>1409</v>
      </c>
      <c r="AD41" s="492">
        <v>0</v>
      </c>
      <c r="AE41" s="492">
        <v>0</v>
      </c>
      <c r="AF41" s="492">
        <f t="shared" si="2"/>
        <v>0</v>
      </c>
      <c r="AG41" s="492">
        <f t="shared" si="3"/>
        <v>95646</v>
      </c>
      <c r="AH41" s="507">
        <v>0</v>
      </c>
      <c r="AI41" s="507">
        <v>0</v>
      </c>
      <c r="AJ41" s="507">
        <v>0</v>
      </c>
      <c r="AK41" s="507">
        <v>0</v>
      </c>
      <c r="AL41" s="507">
        <v>0.24</v>
      </c>
      <c r="AM41" s="507">
        <v>0</v>
      </c>
      <c r="AN41" s="507">
        <v>0</v>
      </c>
      <c r="AO41" s="507">
        <f t="shared" si="45"/>
        <v>0</v>
      </c>
      <c r="AP41" s="507">
        <f t="shared" si="46"/>
        <v>0.24</v>
      </c>
      <c r="AQ41" s="535">
        <f t="shared" si="4"/>
        <v>0.24</v>
      </c>
      <c r="AR41" s="536">
        <f>I41+AG41</f>
        <v>1067450</v>
      </c>
      <c r="AS41" s="492">
        <f>J41+W41</f>
        <v>782219</v>
      </c>
      <c r="AT41" s="492">
        <f>K41+Z41</f>
        <v>0</v>
      </c>
      <c r="AU41" s="492">
        <f>L41</f>
        <v>0</v>
      </c>
      <c r="AV41" s="492">
        <f t="shared" si="47"/>
        <v>264390</v>
      </c>
      <c r="AW41" s="492">
        <f t="shared" si="47"/>
        <v>15645</v>
      </c>
      <c r="AX41" s="492">
        <f>O41+AF41</f>
        <v>5196</v>
      </c>
      <c r="AY41" s="507">
        <f>P41+AQ41</f>
        <v>2.67</v>
      </c>
      <c r="AZ41" s="507">
        <f t="shared" si="48"/>
        <v>0</v>
      </c>
      <c r="BA41" s="508">
        <f t="shared" si="48"/>
        <v>2.67</v>
      </c>
    </row>
    <row r="42" spans="1:53" s="702" customFormat="1" ht="12.75" customHeight="1" x14ac:dyDescent="0.2">
      <c r="A42" s="281">
        <v>10</v>
      </c>
      <c r="B42" s="21">
        <v>3461</v>
      </c>
      <c r="C42" s="279">
        <v>691001286</v>
      </c>
      <c r="D42" s="279">
        <v>72048107</v>
      </c>
      <c r="E42" s="703" t="s">
        <v>339</v>
      </c>
      <c r="F42" s="21"/>
      <c r="G42" s="280"/>
      <c r="H42" s="761"/>
      <c r="I42" s="29">
        <v>9319967</v>
      </c>
      <c r="J42" s="268">
        <v>6778230</v>
      </c>
      <c r="K42" s="268">
        <v>28800</v>
      </c>
      <c r="L42" s="268">
        <v>0</v>
      </c>
      <c r="M42" s="268">
        <v>2300776</v>
      </c>
      <c r="N42" s="268">
        <v>135565</v>
      </c>
      <c r="O42" s="268">
        <v>76596</v>
      </c>
      <c r="P42" s="762">
        <v>17.232199999999999</v>
      </c>
      <c r="Q42" s="762">
        <v>11.25</v>
      </c>
      <c r="R42" s="763">
        <v>5.9821999999999997</v>
      </c>
      <c r="S42" s="29">
        <f t="shared" ref="S42:BA42" si="49">SUM(S39:S41)</f>
        <v>0</v>
      </c>
      <c r="T42" s="22">
        <f t="shared" si="49"/>
        <v>0</v>
      </c>
      <c r="U42" s="22">
        <f t="shared" si="49"/>
        <v>70431</v>
      </c>
      <c r="V42" s="22">
        <f t="shared" si="49"/>
        <v>0</v>
      </c>
      <c r="W42" s="22">
        <f t="shared" si="49"/>
        <v>70431</v>
      </c>
      <c r="X42" s="22">
        <f t="shared" si="49"/>
        <v>0</v>
      </c>
      <c r="Y42" s="22">
        <f t="shared" si="49"/>
        <v>0</v>
      </c>
      <c r="Z42" s="22">
        <f t="shared" si="49"/>
        <v>0</v>
      </c>
      <c r="AA42" s="22">
        <f t="shared" si="49"/>
        <v>70431</v>
      </c>
      <c r="AB42" s="22">
        <f t="shared" si="49"/>
        <v>23806</v>
      </c>
      <c r="AC42" s="22">
        <f t="shared" si="49"/>
        <v>1409</v>
      </c>
      <c r="AD42" s="22">
        <f t="shared" si="49"/>
        <v>0</v>
      </c>
      <c r="AE42" s="22">
        <f t="shared" si="49"/>
        <v>0</v>
      </c>
      <c r="AF42" s="22">
        <f t="shared" si="49"/>
        <v>0</v>
      </c>
      <c r="AG42" s="22">
        <f t="shared" si="49"/>
        <v>95646</v>
      </c>
      <c r="AH42" s="23">
        <f t="shared" si="49"/>
        <v>0</v>
      </c>
      <c r="AI42" s="23">
        <f t="shared" si="49"/>
        <v>0</v>
      </c>
      <c r="AJ42" s="23">
        <f t="shared" si="49"/>
        <v>0</v>
      </c>
      <c r="AK42" s="23">
        <f t="shared" ref="AK42:AL42" si="50">SUM(AK39:AK41)</f>
        <v>0</v>
      </c>
      <c r="AL42" s="23">
        <f t="shared" si="50"/>
        <v>0.24</v>
      </c>
      <c r="AM42" s="23">
        <f t="shared" si="49"/>
        <v>0</v>
      </c>
      <c r="AN42" s="23">
        <f t="shared" si="49"/>
        <v>0</v>
      </c>
      <c r="AO42" s="23">
        <f t="shared" si="49"/>
        <v>0</v>
      </c>
      <c r="AP42" s="23">
        <f t="shared" si="49"/>
        <v>0.24</v>
      </c>
      <c r="AQ42" s="764">
        <f t="shared" si="49"/>
        <v>0.24</v>
      </c>
      <c r="AR42" s="29">
        <f t="shared" si="49"/>
        <v>9415613</v>
      </c>
      <c r="AS42" s="22">
        <f t="shared" si="49"/>
        <v>6848661</v>
      </c>
      <c r="AT42" s="22">
        <f t="shared" si="49"/>
        <v>28800</v>
      </c>
      <c r="AU42" s="67">
        <f t="shared" si="49"/>
        <v>0</v>
      </c>
      <c r="AV42" s="22">
        <f t="shared" si="49"/>
        <v>2324582</v>
      </c>
      <c r="AW42" s="22">
        <f t="shared" si="49"/>
        <v>136974</v>
      </c>
      <c r="AX42" s="22">
        <f t="shared" si="49"/>
        <v>76596</v>
      </c>
      <c r="AY42" s="23">
        <f t="shared" si="49"/>
        <v>17.472200000000001</v>
      </c>
      <c r="AZ42" s="23">
        <f t="shared" si="49"/>
        <v>11.25</v>
      </c>
      <c r="BA42" s="55">
        <f t="shared" si="49"/>
        <v>6.2221999999999991</v>
      </c>
    </row>
    <row r="43" spans="1:53" s="702" customFormat="1" ht="12.75" customHeight="1" x14ac:dyDescent="0.2">
      <c r="A43" s="704">
        <v>11</v>
      </c>
      <c r="B43" s="705">
        <v>3468</v>
      </c>
      <c r="C43" s="705">
        <v>691000891</v>
      </c>
      <c r="D43" s="705">
        <v>72048069</v>
      </c>
      <c r="E43" s="706" t="s">
        <v>340</v>
      </c>
      <c r="F43" s="705">
        <v>3111</v>
      </c>
      <c r="G43" s="707" t="s">
        <v>85</v>
      </c>
      <c r="H43" s="708" t="s">
        <v>86</v>
      </c>
      <c r="I43" s="501">
        <v>8809085</v>
      </c>
      <c r="J43" s="502">
        <v>6401064</v>
      </c>
      <c r="K43" s="502">
        <v>30000</v>
      </c>
      <c r="L43" s="502">
        <v>0</v>
      </c>
      <c r="M43" s="502">
        <v>2173700</v>
      </c>
      <c r="N43" s="502">
        <v>128021</v>
      </c>
      <c r="O43" s="502">
        <v>76300</v>
      </c>
      <c r="P43" s="503">
        <v>15.644500000000001</v>
      </c>
      <c r="Q43" s="418">
        <v>11.5</v>
      </c>
      <c r="R43" s="504">
        <v>4.1445000000000007</v>
      </c>
      <c r="S43" s="536">
        <f t="shared" ref="S43:S45" si="51">X43*-1</f>
        <v>0</v>
      </c>
      <c r="T43" s="492">
        <v>0</v>
      </c>
      <c r="U43" s="492">
        <v>0</v>
      </c>
      <c r="V43" s="492">
        <f>-50074+5184</f>
        <v>-44890</v>
      </c>
      <c r="W43" s="492">
        <f t="shared" si="1"/>
        <v>-44890</v>
      </c>
      <c r="X43" s="492">
        <v>0</v>
      </c>
      <c r="Y43" s="492">
        <v>0</v>
      </c>
      <c r="Z43" s="492">
        <f>SUM(X43:Y43)</f>
        <v>0</v>
      </c>
      <c r="AA43" s="492">
        <f>W43+Z43</f>
        <v>-44890</v>
      </c>
      <c r="AB43" s="321">
        <f>ROUND((W43+X43)*33.8%,0)</f>
        <v>-15173</v>
      </c>
      <c r="AC43" s="179">
        <f>ROUND(W43*2%,0)</f>
        <v>-898</v>
      </c>
      <c r="AD43" s="492">
        <v>0</v>
      </c>
      <c r="AE43" s="492">
        <v>68000</v>
      </c>
      <c r="AF43" s="492">
        <f t="shared" si="2"/>
        <v>68000</v>
      </c>
      <c r="AG43" s="492">
        <f t="shared" si="3"/>
        <v>7039</v>
      </c>
      <c r="AH43" s="507">
        <v>0</v>
      </c>
      <c r="AI43" s="507">
        <v>0</v>
      </c>
      <c r="AJ43" s="507">
        <v>0</v>
      </c>
      <c r="AK43" s="507">
        <v>0</v>
      </c>
      <c r="AL43" s="507">
        <v>0</v>
      </c>
      <c r="AM43" s="507">
        <v>0.01</v>
      </c>
      <c r="AN43" s="507">
        <v>0</v>
      </c>
      <c r="AO43" s="507">
        <f t="shared" ref="AO43:AO45" si="52">AH43+AJ43+AK43+AM43</f>
        <v>0.01</v>
      </c>
      <c r="AP43" s="507">
        <f t="shared" ref="AP43:AP45" si="53">AI43+AL43+AN43</f>
        <v>0</v>
      </c>
      <c r="AQ43" s="535">
        <f t="shared" si="4"/>
        <v>0.01</v>
      </c>
      <c r="AR43" s="536">
        <f>I43+AG43</f>
        <v>8816124</v>
      </c>
      <c r="AS43" s="492">
        <f>J43+W43</f>
        <v>6356174</v>
      </c>
      <c r="AT43" s="492">
        <f>K43+Z43</f>
        <v>30000</v>
      </c>
      <c r="AU43" s="492">
        <f>L43</f>
        <v>0</v>
      </c>
      <c r="AV43" s="492">
        <f t="shared" ref="AV43:AW45" si="54">M43+AB43</f>
        <v>2158527</v>
      </c>
      <c r="AW43" s="492">
        <f t="shared" si="54"/>
        <v>127123</v>
      </c>
      <c r="AX43" s="492">
        <f>O43+AF43</f>
        <v>144300</v>
      </c>
      <c r="AY43" s="507">
        <f>P43+AQ43</f>
        <v>15.654500000000001</v>
      </c>
      <c r="AZ43" s="507">
        <f t="shared" ref="AZ43:BA45" si="55">Q43+AO43</f>
        <v>11.51</v>
      </c>
      <c r="BA43" s="508">
        <f t="shared" si="55"/>
        <v>4.1445000000000007</v>
      </c>
    </row>
    <row r="44" spans="1:53" s="702" customFormat="1" x14ac:dyDescent="0.2">
      <c r="A44" s="704">
        <v>11</v>
      </c>
      <c r="B44" s="705">
        <v>3468</v>
      </c>
      <c r="C44" s="705">
        <v>691000891</v>
      </c>
      <c r="D44" s="705">
        <v>72048069</v>
      </c>
      <c r="E44" s="706" t="s">
        <v>340</v>
      </c>
      <c r="F44" s="705">
        <v>3111</v>
      </c>
      <c r="G44" s="707" t="s">
        <v>91</v>
      </c>
      <c r="H44" s="708" t="s">
        <v>82</v>
      </c>
      <c r="I44" s="501">
        <v>233157</v>
      </c>
      <c r="J44" s="502">
        <v>171691</v>
      </c>
      <c r="K44" s="481">
        <v>0</v>
      </c>
      <c r="L44" s="481">
        <v>0</v>
      </c>
      <c r="M44" s="321">
        <v>58032</v>
      </c>
      <c r="N44" s="321">
        <v>3434</v>
      </c>
      <c r="O44" s="502">
        <v>0</v>
      </c>
      <c r="P44" s="503">
        <v>0.5</v>
      </c>
      <c r="Q44" s="418">
        <v>0.5</v>
      </c>
      <c r="R44" s="504">
        <v>0</v>
      </c>
      <c r="S44" s="536">
        <f t="shared" si="51"/>
        <v>0</v>
      </c>
      <c r="T44" s="492">
        <v>0</v>
      </c>
      <c r="U44" s="492">
        <v>0</v>
      </c>
      <c r="V44" s="492">
        <v>0</v>
      </c>
      <c r="W44" s="492">
        <f t="shared" si="1"/>
        <v>0</v>
      </c>
      <c r="X44" s="492">
        <v>0</v>
      </c>
      <c r="Y44" s="492">
        <v>0</v>
      </c>
      <c r="Z44" s="492">
        <f>SUM(X44:Y44)</f>
        <v>0</v>
      </c>
      <c r="AA44" s="492">
        <f>W44+Z44</f>
        <v>0</v>
      </c>
      <c r="AB44" s="321">
        <f>ROUND((W44+X44)*33.8%,0)</f>
        <v>0</v>
      </c>
      <c r="AC44" s="179">
        <f>ROUND(W44*2%,0)</f>
        <v>0</v>
      </c>
      <c r="AD44" s="492">
        <v>0</v>
      </c>
      <c r="AE44" s="492">
        <v>0</v>
      </c>
      <c r="AF44" s="492">
        <f t="shared" si="2"/>
        <v>0</v>
      </c>
      <c r="AG44" s="492">
        <f t="shared" si="3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 t="shared" si="52"/>
        <v>0</v>
      </c>
      <c r="AP44" s="507">
        <f t="shared" si="53"/>
        <v>0</v>
      </c>
      <c r="AQ44" s="535">
        <f t="shared" si="4"/>
        <v>0</v>
      </c>
      <c r="AR44" s="536">
        <f>I44+AG44</f>
        <v>233157</v>
      </c>
      <c r="AS44" s="492">
        <f>J44+W44</f>
        <v>171691</v>
      </c>
      <c r="AT44" s="492">
        <f>K44+Z44</f>
        <v>0</v>
      </c>
      <c r="AU44" s="492">
        <f>L44</f>
        <v>0</v>
      </c>
      <c r="AV44" s="492">
        <f t="shared" si="54"/>
        <v>58032</v>
      </c>
      <c r="AW44" s="492">
        <f t="shared" si="54"/>
        <v>3434</v>
      </c>
      <c r="AX44" s="492">
        <f>O44+AF44</f>
        <v>0</v>
      </c>
      <c r="AY44" s="507">
        <f>P44+AQ44</f>
        <v>0.5</v>
      </c>
      <c r="AZ44" s="507">
        <f t="shared" si="55"/>
        <v>0.5</v>
      </c>
      <c r="BA44" s="508">
        <f t="shared" si="55"/>
        <v>0</v>
      </c>
    </row>
    <row r="45" spans="1:53" s="702" customFormat="1" ht="12.75" customHeight="1" x14ac:dyDescent="0.2">
      <c r="A45" s="704">
        <v>11</v>
      </c>
      <c r="B45" s="705">
        <v>3468</v>
      </c>
      <c r="C45" s="705">
        <v>691000891</v>
      </c>
      <c r="D45" s="705">
        <v>72048069</v>
      </c>
      <c r="E45" s="706" t="s">
        <v>340</v>
      </c>
      <c r="F45" s="705">
        <v>3141</v>
      </c>
      <c r="G45" s="707" t="s">
        <v>88</v>
      </c>
      <c r="H45" s="708" t="s">
        <v>82</v>
      </c>
      <c r="I45" s="501">
        <v>875825</v>
      </c>
      <c r="J45" s="502">
        <v>641521</v>
      </c>
      <c r="K45" s="481">
        <v>0</v>
      </c>
      <c r="L45" s="481">
        <v>0</v>
      </c>
      <c r="M45" s="321">
        <v>216834</v>
      </c>
      <c r="N45" s="321">
        <v>12830</v>
      </c>
      <c r="O45" s="502">
        <v>4640</v>
      </c>
      <c r="P45" s="503">
        <v>2.1800000000000002</v>
      </c>
      <c r="Q45" s="418">
        <v>0</v>
      </c>
      <c r="R45" s="504">
        <v>2.1800000000000002</v>
      </c>
      <c r="S45" s="536">
        <f t="shared" si="51"/>
        <v>0</v>
      </c>
      <c r="T45" s="492">
        <v>0</v>
      </c>
      <c r="U45" s="492">
        <v>0</v>
      </c>
      <c r="V45" s="492">
        <v>0</v>
      </c>
      <c r="W45" s="492">
        <f t="shared" si="1"/>
        <v>0</v>
      </c>
      <c r="X45" s="492">
        <v>0</v>
      </c>
      <c r="Y45" s="492">
        <v>0</v>
      </c>
      <c r="Z45" s="492">
        <f>SUM(X45:Y45)</f>
        <v>0</v>
      </c>
      <c r="AA45" s="492">
        <f>W45+Z45</f>
        <v>0</v>
      </c>
      <c r="AB45" s="321">
        <f>ROUND((W45+X45)*33.8%,0)</f>
        <v>0</v>
      </c>
      <c r="AC45" s="179">
        <f>ROUND(W45*2%,0)</f>
        <v>0</v>
      </c>
      <c r="AD45" s="492">
        <v>0</v>
      </c>
      <c r="AE45" s="492">
        <v>0</v>
      </c>
      <c r="AF45" s="492">
        <f t="shared" si="2"/>
        <v>0</v>
      </c>
      <c r="AG45" s="492">
        <f t="shared" si="3"/>
        <v>0</v>
      </c>
      <c r="AH45" s="507">
        <v>0</v>
      </c>
      <c r="AI45" s="507">
        <v>0</v>
      </c>
      <c r="AJ45" s="507">
        <v>0</v>
      </c>
      <c r="AK45" s="507">
        <v>0</v>
      </c>
      <c r="AL45" s="507">
        <v>0</v>
      </c>
      <c r="AM45" s="507">
        <v>0</v>
      </c>
      <c r="AN45" s="507">
        <v>0</v>
      </c>
      <c r="AO45" s="507">
        <f t="shared" si="52"/>
        <v>0</v>
      </c>
      <c r="AP45" s="507">
        <f t="shared" si="53"/>
        <v>0</v>
      </c>
      <c r="AQ45" s="535">
        <f t="shared" si="4"/>
        <v>0</v>
      </c>
      <c r="AR45" s="536">
        <f>I45+AG45</f>
        <v>875825</v>
      </c>
      <c r="AS45" s="492">
        <f>J45+W45</f>
        <v>641521</v>
      </c>
      <c r="AT45" s="492">
        <f>K45+Z45</f>
        <v>0</v>
      </c>
      <c r="AU45" s="492">
        <f>L45</f>
        <v>0</v>
      </c>
      <c r="AV45" s="492">
        <f t="shared" si="54"/>
        <v>216834</v>
      </c>
      <c r="AW45" s="492">
        <f t="shared" si="54"/>
        <v>12830</v>
      </c>
      <c r="AX45" s="492">
        <f>O45+AF45</f>
        <v>4640</v>
      </c>
      <c r="AY45" s="507">
        <f>P45+AQ45</f>
        <v>2.1800000000000002</v>
      </c>
      <c r="AZ45" s="507">
        <f t="shared" si="55"/>
        <v>0</v>
      </c>
      <c r="BA45" s="508">
        <f t="shared" si="55"/>
        <v>2.1800000000000002</v>
      </c>
    </row>
    <row r="46" spans="1:53" s="702" customFormat="1" ht="12.75" customHeight="1" x14ac:dyDescent="0.2">
      <c r="A46" s="281">
        <v>11</v>
      </c>
      <c r="B46" s="21">
        <v>3468</v>
      </c>
      <c r="C46" s="279">
        <v>691000891</v>
      </c>
      <c r="D46" s="279">
        <v>72048069</v>
      </c>
      <c r="E46" s="703" t="s">
        <v>341</v>
      </c>
      <c r="F46" s="21"/>
      <c r="G46" s="280"/>
      <c r="H46" s="761"/>
      <c r="I46" s="29">
        <v>9918067</v>
      </c>
      <c r="J46" s="268">
        <v>7214276</v>
      </c>
      <c r="K46" s="268">
        <v>30000</v>
      </c>
      <c r="L46" s="268">
        <v>0</v>
      </c>
      <c r="M46" s="268">
        <v>2448566</v>
      </c>
      <c r="N46" s="268">
        <v>144285</v>
      </c>
      <c r="O46" s="268">
        <v>80940</v>
      </c>
      <c r="P46" s="762">
        <v>18.3245</v>
      </c>
      <c r="Q46" s="762">
        <v>12</v>
      </c>
      <c r="R46" s="763">
        <v>6.3245000000000005</v>
      </c>
      <c r="S46" s="29">
        <f t="shared" ref="S46:BA46" si="56">SUM(S43:S45)</f>
        <v>0</v>
      </c>
      <c r="T46" s="22">
        <f t="shared" si="56"/>
        <v>0</v>
      </c>
      <c r="U46" s="22">
        <f t="shared" si="56"/>
        <v>0</v>
      </c>
      <c r="V46" s="22">
        <f t="shared" si="56"/>
        <v>-44890</v>
      </c>
      <c r="W46" s="22">
        <f t="shared" si="56"/>
        <v>-44890</v>
      </c>
      <c r="X46" s="22">
        <f t="shared" si="56"/>
        <v>0</v>
      </c>
      <c r="Y46" s="22">
        <f t="shared" si="56"/>
        <v>0</v>
      </c>
      <c r="Z46" s="22">
        <f t="shared" si="56"/>
        <v>0</v>
      </c>
      <c r="AA46" s="22">
        <f t="shared" si="56"/>
        <v>-44890</v>
      </c>
      <c r="AB46" s="22">
        <f t="shared" si="56"/>
        <v>-15173</v>
      </c>
      <c r="AC46" s="22">
        <f t="shared" si="56"/>
        <v>-898</v>
      </c>
      <c r="AD46" s="22">
        <f t="shared" si="56"/>
        <v>0</v>
      </c>
      <c r="AE46" s="22">
        <f t="shared" si="56"/>
        <v>68000</v>
      </c>
      <c r="AF46" s="22">
        <f t="shared" si="56"/>
        <v>68000</v>
      </c>
      <c r="AG46" s="22">
        <f t="shared" si="56"/>
        <v>7039</v>
      </c>
      <c r="AH46" s="23">
        <f t="shared" si="56"/>
        <v>0</v>
      </c>
      <c r="AI46" s="23">
        <f t="shared" si="56"/>
        <v>0</v>
      </c>
      <c r="AJ46" s="23">
        <f t="shared" si="56"/>
        <v>0</v>
      </c>
      <c r="AK46" s="23">
        <f t="shared" ref="AK46:AL46" si="57">SUM(AK43:AK45)</f>
        <v>0</v>
      </c>
      <c r="AL46" s="23">
        <f t="shared" si="57"/>
        <v>0</v>
      </c>
      <c r="AM46" s="23">
        <f t="shared" si="56"/>
        <v>0.01</v>
      </c>
      <c r="AN46" s="23">
        <f t="shared" si="56"/>
        <v>0</v>
      </c>
      <c r="AO46" s="23">
        <f t="shared" si="56"/>
        <v>0.01</v>
      </c>
      <c r="AP46" s="23">
        <f t="shared" si="56"/>
        <v>0</v>
      </c>
      <c r="AQ46" s="764">
        <f t="shared" si="56"/>
        <v>0.01</v>
      </c>
      <c r="AR46" s="29">
        <f t="shared" si="56"/>
        <v>9925106</v>
      </c>
      <c r="AS46" s="22">
        <f t="shared" si="56"/>
        <v>7169386</v>
      </c>
      <c r="AT46" s="22">
        <f t="shared" si="56"/>
        <v>30000</v>
      </c>
      <c r="AU46" s="67">
        <f t="shared" si="56"/>
        <v>0</v>
      </c>
      <c r="AV46" s="22">
        <f t="shared" si="56"/>
        <v>2433393</v>
      </c>
      <c r="AW46" s="22">
        <f t="shared" si="56"/>
        <v>143387</v>
      </c>
      <c r="AX46" s="22">
        <f t="shared" si="56"/>
        <v>148940</v>
      </c>
      <c r="AY46" s="23">
        <f t="shared" si="56"/>
        <v>18.334499999999998</v>
      </c>
      <c r="AZ46" s="23">
        <f t="shared" si="56"/>
        <v>12.01</v>
      </c>
      <c r="BA46" s="55">
        <f t="shared" si="56"/>
        <v>6.3245000000000005</v>
      </c>
    </row>
    <row r="47" spans="1:53" s="702" customFormat="1" ht="12.75" customHeight="1" x14ac:dyDescent="0.2">
      <c r="A47" s="704">
        <v>12</v>
      </c>
      <c r="B47" s="705">
        <v>3465</v>
      </c>
      <c r="C47" s="705">
        <v>691001278</v>
      </c>
      <c r="D47" s="705">
        <v>72048131</v>
      </c>
      <c r="E47" s="706" t="s">
        <v>342</v>
      </c>
      <c r="F47" s="705">
        <v>3111</v>
      </c>
      <c r="G47" s="707" t="s">
        <v>85</v>
      </c>
      <c r="H47" s="708" t="s">
        <v>86</v>
      </c>
      <c r="I47" s="501">
        <v>6406208</v>
      </c>
      <c r="J47" s="502">
        <v>4637826</v>
      </c>
      <c r="K47" s="502">
        <v>30000</v>
      </c>
      <c r="L47" s="502">
        <v>0</v>
      </c>
      <c r="M47" s="502">
        <v>1577725</v>
      </c>
      <c r="N47" s="502">
        <v>92757</v>
      </c>
      <c r="O47" s="502">
        <v>67900</v>
      </c>
      <c r="P47" s="503">
        <v>10.7082</v>
      </c>
      <c r="Q47" s="418">
        <v>8</v>
      </c>
      <c r="R47" s="504">
        <v>2.7081999999999997</v>
      </c>
      <c r="S47" s="536">
        <f t="shared" ref="S47:S49" si="58">X47*-1</f>
        <v>0</v>
      </c>
      <c r="T47" s="492">
        <v>0</v>
      </c>
      <c r="U47" s="492">
        <v>0</v>
      </c>
      <c r="V47" s="492">
        <v>0</v>
      </c>
      <c r="W47" s="492">
        <f t="shared" si="1"/>
        <v>0</v>
      </c>
      <c r="X47" s="492">
        <v>0</v>
      </c>
      <c r="Y47" s="492">
        <v>0</v>
      </c>
      <c r="Z47" s="492">
        <f>SUM(X47:Y47)</f>
        <v>0</v>
      </c>
      <c r="AA47" s="492">
        <f>W47+Z47</f>
        <v>0</v>
      </c>
      <c r="AB47" s="321">
        <f>ROUND((W47+X47)*33.8%,0)</f>
        <v>0</v>
      </c>
      <c r="AC47" s="179">
        <f>ROUND(W47*2%,0)</f>
        <v>0</v>
      </c>
      <c r="AD47" s="492">
        <v>0</v>
      </c>
      <c r="AE47" s="492">
        <v>0</v>
      </c>
      <c r="AF47" s="492">
        <f t="shared" si="2"/>
        <v>0</v>
      </c>
      <c r="AG47" s="492">
        <f t="shared" si="3"/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f t="shared" ref="AO47:AO49" si="59">AH47+AJ47+AK47+AM47</f>
        <v>0</v>
      </c>
      <c r="AP47" s="507">
        <f t="shared" ref="AP47:AP49" si="60">AI47+AL47+AN47</f>
        <v>0</v>
      </c>
      <c r="AQ47" s="535">
        <f t="shared" si="4"/>
        <v>0</v>
      </c>
      <c r="AR47" s="536">
        <f>I47+AG47</f>
        <v>6406208</v>
      </c>
      <c r="AS47" s="492">
        <f>J47+W47</f>
        <v>4637826</v>
      </c>
      <c r="AT47" s="492">
        <f>K47+Z47</f>
        <v>30000</v>
      </c>
      <c r="AU47" s="492">
        <f>L47</f>
        <v>0</v>
      </c>
      <c r="AV47" s="492">
        <f t="shared" ref="AV47:AW49" si="61">M47+AB47</f>
        <v>1577725</v>
      </c>
      <c r="AW47" s="492">
        <f t="shared" si="61"/>
        <v>92757</v>
      </c>
      <c r="AX47" s="492">
        <f>O47+AF47</f>
        <v>67900</v>
      </c>
      <c r="AY47" s="507">
        <f>P47+AQ47</f>
        <v>10.7082</v>
      </c>
      <c r="AZ47" s="507">
        <f t="shared" ref="AZ47:BA49" si="62">Q47+AO47</f>
        <v>8</v>
      </c>
      <c r="BA47" s="508">
        <f t="shared" si="62"/>
        <v>2.7081999999999997</v>
      </c>
    </row>
    <row r="48" spans="1:53" s="702" customFormat="1" x14ac:dyDescent="0.2">
      <c r="A48" s="704">
        <v>12</v>
      </c>
      <c r="B48" s="705">
        <v>3465</v>
      </c>
      <c r="C48" s="705">
        <v>691001278</v>
      </c>
      <c r="D48" s="705">
        <v>72048131</v>
      </c>
      <c r="E48" s="706" t="s">
        <v>342</v>
      </c>
      <c r="F48" s="705">
        <v>3111</v>
      </c>
      <c r="G48" s="707" t="s">
        <v>91</v>
      </c>
      <c r="H48" s="708" t="s">
        <v>82</v>
      </c>
      <c r="I48" s="501">
        <v>169075</v>
      </c>
      <c r="J48" s="502">
        <v>124503</v>
      </c>
      <c r="K48" s="481">
        <v>0</v>
      </c>
      <c r="L48" s="481">
        <v>0</v>
      </c>
      <c r="M48" s="321">
        <v>42082</v>
      </c>
      <c r="N48" s="321">
        <v>2490</v>
      </c>
      <c r="O48" s="502">
        <v>0</v>
      </c>
      <c r="P48" s="503">
        <v>0.5</v>
      </c>
      <c r="Q48" s="418">
        <v>0.5</v>
      </c>
      <c r="R48" s="504">
        <v>0</v>
      </c>
      <c r="S48" s="536">
        <f t="shared" si="58"/>
        <v>0</v>
      </c>
      <c r="T48" s="492">
        <v>0</v>
      </c>
      <c r="U48" s="492">
        <v>0</v>
      </c>
      <c r="V48" s="492">
        <v>0</v>
      </c>
      <c r="W48" s="492">
        <f t="shared" si="1"/>
        <v>0</v>
      </c>
      <c r="X48" s="492">
        <v>0</v>
      </c>
      <c r="Y48" s="492">
        <v>0</v>
      </c>
      <c r="Z48" s="492">
        <f>SUM(X48:Y48)</f>
        <v>0</v>
      </c>
      <c r="AA48" s="492">
        <f>W48+Z48</f>
        <v>0</v>
      </c>
      <c r="AB48" s="321">
        <f>ROUND((W48+X48)*33.8%,0)</f>
        <v>0</v>
      </c>
      <c r="AC48" s="179">
        <f>ROUND(W48*2%,0)</f>
        <v>0</v>
      </c>
      <c r="AD48" s="492">
        <v>0</v>
      </c>
      <c r="AE48" s="492">
        <v>0</v>
      </c>
      <c r="AF48" s="492">
        <f t="shared" si="2"/>
        <v>0</v>
      </c>
      <c r="AG48" s="492">
        <f t="shared" si="3"/>
        <v>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si="59"/>
        <v>0</v>
      </c>
      <c r="AP48" s="507">
        <f t="shared" si="60"/>
        <v>0</v>
      </c>
      <c r="AQ48" s="535">
        <f t="shared" si="4"/>
        <v>0</v>
      </c>
      <c r="AR48" s="536">
        <f>I48+AG48</f>
        <v>169075</v>
      </c>
      <c r="AS48" s="492">
        <f>J48+W48</f>
        <v>124503</v>
      </c>
      <c r="AT48" s="492">
        <f>K48+Z48</f>
        <v>0</v>
      </c>
      <c r="AU48" s="492">
        <f>L48</f>
        <v>0</v>
      </c>
      <c r="AV48" s="492">
        <f t="shared" si="61"/>
        <v>42082</v>
      </c>
      <c r="AW48" s="492">
        <f t="shared" si="61"/>
        <v>2490</v>
      </c>
      <c r="AX48" s="492">
        <f>O48+AF48</f>
        <v>0</v>
      </c>
      <c r="AY48" s="507">
        <f>P48+AQ48</f>
        <v>0.5</v>
      </c>
      <c r="AZ48" s="507">
        <f t="shared" si="62"/>
        <v>0.5</v>
      </c>
      <c r="BA48" s="508">
        <f t="shared" si="62"/>
        <v>0</v>
      </c>
    </row>
    <row r="49" spans="1:53" s="702" customFormat="1" ht="12.75" customHeight="1" x14ac:dyDescent="0.2">
      <c r="A49" s="704">
        <v>12</v>
      </c>
      <c r="B49" s="705">
        <v>3465</v>
      </c>
      <c r="C49" s="705">
        <v>691001278</v>
      </c>
      <c r="D49" s="705">
        <v>72048131</v>
      </c>
      <c r="E49" s="706" t="s">
        <v>342</v>
      </c>
      <c r="F49" s="705">
        <v>3141</v>
      </c>
      <c r="G49" s="707" t="s">
        <v>88</v>
      </c>
      <c r="H49" s="708" t="s">
        <v>82</v>
      </c>
      <c r="I49" s="501">
        <v>1002085</v>
      </c>
      <c r="J49" s="502">
        <v>733770</v>
      </c>
      <c r="K49" s="481">
        <v>0</v>
      </c>
      <c r="L49" s="481">
        <v>0</v>
      </c>
      <c r="M49" s="321">
        <v>248014</v>
      </c>
      <c r="N49" s="321">
        <v>14675</v>
      </c>
      <c r="O49" s="502">
        <v>5626</v>
      </c>
      <c r="P49" s="503">
        <v>2.5</v>
      </c>
      <c r="Q49" s="418">
        <v>0</v>
      </c>
      <c r="R49" s="504">
        <v>2.5</v>
      </c>
      <c r="S49" s="536">
        <f t="shared" si="58"/>
        <v>0</v>
      </c>
      <c r="T49" s="492">
        <v>0</v>
      </c>
      <c r="U49" s="492">
        <v>-7213</v>
      </c>
      <c r="V49" s="492">
        <v>0</v>
      </c>
      <c r="W49" s="492">
        <f t="shared" si="1"/>
        <v>-7213</v>
      </c>
      <c r="X49" s="492">
        <v>0</v>
      </c>
      <c r="Y49" s="492">
        <v>0</v>
      </c>
      <c r="Z49" s="492">
        <f>SUM(X49:Y49)</f>
        <v>0</v>
      </c>
      <c r="AA49" s="492">
        <f>W49+Z49</f>
        <v>-7213</v>
      </c>
      <c r="AB49" s="321">
        <f>ROUND((W49+X49)*33.8%,0)</f>
        <v>-2438</v>
      </c>
      <c r="AC49" s="179">
        <f>ROUND(W49*2%,0)</f>
        <v>-144</v>
      </c>
      <c r="AD49" s="492">
        <v>0</v>
      </c>
      <c r="AE49" s="492">
        <v>0</v>
      </c>
      <c r="AF49" s="492">
        <f t="shared" si="2"/>
        <v>0</v>
      </c>
      <c r="AG49" s="492">
        <f t="shared" si="3"/>
        <v>-9795</v>
      </c>
      <c r="AH49" s="507">
        <v>0</v>
      </c>
      <c r="AI49" s="507">
        <v>0</v>
      </c>
      <c r="AJ49" s="507">
        <v>0</v>
      </c>
      <c r="AK49" s="507">
        <v>0</v>
      </c>
      <c r="AL49" s="507">
        <v>-0.02</v>
      </c>
      <c r="AM49" s="507">
        <v>0</v>
      </c>
      <c r="AN49" s="507">
        <v>0</v>
      </c>
      <c r="AO49" s="507">
        <f t="shared" si="59"/>
        <v>0</v>
      </c>
      <c r="AP49" s="507">
        <f t="shared" si="60"/>
        <v>-0.02</v>
      </c>
      <c r="AQ49" s="535">
        <f t="shared" si="4"/>
        <v>-0.02</v>
      </c>
      <c r="AR49" s="536">
        <f>I49+AG49</f>
        <v>992290</v>
      </c>
      <c r="AS49" s="492">
        <f>J49+W49</f>
        <v>726557</v>
      </c>
      <c r="AT49" s="492">
        <f>K49+Z49</f>
        <v>0</v>
      </c>
      <c r="AU49" s="492">
        <f>L49</f>
        <v>0</v>
      </c>
      <c r="AV49" s="492">
        <f t="shared" si="61"/>
        <v>245576</v>
      </c>
      <c r="AW49" s="492">
        <f t="shared" si="61"/>
        <v>14531</v>
      </c>
      <c r="AX49" s="492">
        <f>O49+AF49</f>
        <v>5626</v>
      </c>
      <c r="AY49" s="507">
        <f>P49+AQ49</f>
        <v>2.48</v>
      </c>
      <c r="AZ49" s="507">
        <f t="shared" si="62"/>
        <v>0</v>
      </c>
      <c r="BA49" s="508">
        <f t="shared" si="62"/>
        <v>2.48</v>
      </c>
    </row>
    <row r="50" spans="1:53" s="702" customFormat="1" ht="12.75" customHeight="1" x14ac:dyDescent="0.2">
      <c r="A50" s="281">
        <v>12</v>
      </c>
      <c r="B50" s="21">
        <v>3465</v>
      </c>
      <c r="C50" s="279">
        <v>691001278</v>
      </c>
      <c r="D50" s="279">
        <v>72048131</v>
      </c>
      <c r="E50" s="703" t="s">
        <v>343</v>
      </c>
      <c r="F50" s="21"/>
      <c r="G50" s="280"/>
      <c r="H50" s="761"/>
      <c r="I50" s="29">
        <v>7577368</v>
      </c>
      <c r="J50" s="268">
        <v>5496099</v>
      </c>
      <c r="K50" s="268">
        <v>30000</v>
      </c>
      <c r="L50" s="268">
        <v>0</v>
      </c>
      <c r="M50" s="268">
        <v>1867821</v>
      </c>
      <c r="N50" s="268">
        <v>109922</v>
      </c>
      <c r="O50" s="268">
        <v>73526</v>
      </c>
      <c r="P50" s="762">
        <v>13.7082</v>
      </c>
      <c r="Q50" s="762">
        <v>8.5</v>
      </c>
      <c r="R50" s="763">
        <v>5.2081999999999997</v>
      </c>
      <c r="S50" s="29">
        <f t="shared" ref="S50:BA50" si="63">SUM(S47:S49)</f>
        <v>0</v>
      </c>
      <c r="T50" s="22">
        <f t="shared" si="63"/>
        <v>0</v>
      </c>
      <c r="U50" s="22">
        <f t="shared" si="63"/>
        <v>-7213</v>
      </c>
      <c r="V50" s="22">
        <f t="shared" si="63"/>
        <v>0</v>
      </c>
      <c r="W50" s="22">
        <f t="shared" si="63"/>
        <v>-7213</v>
      </c>
      <c r="X50" s="22">
        <f t="shared" si="63"/>
        <v>0</v>
      </c>
      <c r="Y50" s="22">
        <f t="shared" si="63"/>
        <v>0</v>
      </c>
      <c r="Z50" s="22">
        <f t="shared" si="63"/>
        <v>0</v>
      </c>
      <c r="AA50" s="22">
        <f t="shared" si="63"/>
        <v>-7213</v>
      </c>
      <c r="AB50" s="22">
        <f t="shared" si="63"/>
        <v>-2438</v>
      </c>
      <c r="AC50" s="22">
        <f t="shared" si="63"/>
        <v>-144</v>
      </c>
      <c r="AD50" s="22">
        <f t="shared" si="63"/>
        <v>0</v>
      </c>
      <c r="AE50" s="22">
        <f t="shared" si="63"/>
        <v>0</v>
      </c>
      <c r="AF50" s="22">
        <f t="shared" si="63"/>
        <v>0</v>
      </c>
      <c r="AG50" s="22">
        <f t="shared" si="63"/>
        <v>-9795</v>
      </c>
      <c r="AH50" s="23">
        <f t="shared" si="63"/>
        <v>0</v>
      </c>
      <c r="AI50" s="23">
        <f t="shared" si="63"/>
        <v>0</v>
      </c>
      <c r="AJ50" s="23">
        <f t="shared" si="63"/>
        <v>0</v>
      </c>
      <c r="AK50" s="23">
        <f t="shared" ref="AK50:AL50" si="64">SUM(AK47:AK49)</f>
        <v>0</v>
      </c>
      <c r="AL50" s="23">
        <f t="shared" si="64"/>
        <v>-0.02</v>
      </c>
      <c r="AM50" s="23">
        <f t="shared" si="63"/>
        <v>0</v>
      </c>
      <c r="AN50" s="23">
        <f t="shared" si="63"/>
        <v>0</v>
      </c>
      <c r="AO50" s="23">
        <f t="shared" si="63"/>
        <v>0</v>
      </c>
      <c r="AP50" s="23">
        <f t="shared" si="63"/>
        <v>-0.02</v>
      </c>
      <c r="AQ50" s="764">
        <f t="shared" si="63"/>
        <v>-0.02</v>
      </c>
      <c r="AR50" s="29">
        <f t="shared" si="63"/>
        <v>7567573</v>
      </c>
      <c r="AS50" s="22">
        <f t="shared" si="63"/>
        <v>5488886</v>
      </c>
      <c r="AT50" s="22">
        <f t="shared" si="63"/>
        <v>30000</v>
      </c>
      <c r="AU50" s="67">
        <f t="shared" si="63"/>
        <v>0</v>
      </c>
      <c r="AV50" s="22">
        <f t="shared" si="63"/>
        <v>1865383</v>
      </c>
      <c r="AW50" s="22">
        <f t="shared" si="63"/>
        <v>109778</v>
      </c>
      <c r="AX50" s="22">
        <f t="shared" si="63"/>
        <v>73526</v>
      </c>
      <c r="AY50" s="23">
        <f t="shared" si="63"/>
        <v>13.6882</v>
      </c>
      <c r="AZ50" s="23">
        <f t="shared" si="63"/>
        <v>8.5</v>
      </c>
      <c r="BA50" s="55">
        <f t="shared" si="63"/>
        <v>5.1882000000000001</v>
      </c>
    </row>
    <row r="51" spans="1:53" s="702" customFormat="1" ht="12.75" customHeight="1" x14ac:dyDescent="0.2">
      <c r="A51" s="704">
        <v>13</v>
      </c>
      <c r="B51" s="705">
        <v>3473</v>
      </c>
      <c r="C51" s="705">
        <v>691003530</v>
      </c>
      <c r="D51" s="705">
        <v>72550392</v>
      </c>
      <c r="E51" s="706" t="s">
        <v>344</v>
      </c>
      <c r="F51" s="705">
        <v>3111</v>
      </c>
      <c r="G51" s="707" t="s">
        <v>85</v>
      </c>
      <c r="H51" s="708" t="s">
        <v>86</v>
      </c>
      <c r="I51" s="501">
        <v>7753095</v>
      </c>
      <c r="J51" s="502">
        <v>5626550</v>
      </c>
      <c r="K51" s="502">
        <v>30000</v>
      </c>
      <c r="L51" s="502">
        <v>0</v>
      </c>
      <c r="M51" s="502">
        <v>1911914</v>
      </c>
      <c r="N51" s="502">
        <v>112531</v>
      </c>
      <c r="O51" s="502">
        <v>72100</v>
      </c>
      <c r="P51" s="503">
        <v>13.252199999999998</v>
      </c>
      <c r="Q51" s="418">
        <v>10</v>
      </c>
      <c r="R51" s="504">
        <v>3.2521999999999989</v>
      </c>
      <c r="S51" s="536">
        <f t="shared" ref="S51:S52" si="65">X51*-1</f>
        <v>0</v>
      </c>
      <c r="T51" s="492">
        <v>0</v>
      </c>
      <c r="U51" s="492">
        <v>0</v>
      </c>
      <c r="V51" s="492">
        <v>0</v>
      </c>
      <c r="W51" s="492">
        <f t="shared" si="1"/>
        <v>0</v>
      </c>
      <c r="X51" s="492">
        <v>0</v>
      </c>
      <c r="Y51" s="492">
        <v>0</v>
      </c>
      <c r="Z51" s="492">
        <f>SUM(X51:Y51)</f>
        <v>0</v>
      </c>
      <c r="AA51" s="492">
        <f>W51+Z51</f>
        <v>0</v>
      </c>
      <c r="AB51" s="321">
        <f>ROUND((W51+X51)*33.8%,0)</f>
        <v>0</v>
      </c>
      <c r="AC51" s="179">
        <f>ROUND(W51*2%,0)</f>
        <v>0</v>
      </c>
      <c r="AD51" s="492">
        <v>0</v>
      </c>
      <c r="AE51" s="492">
        <v>0</v>
      </c>
      <c r="AF51" s="492">
        <f t="shared" si="2"/>
        <v>0</v>
      </c>
      <c r="AG51" s="492">
        <f t="shared" si="3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ref="AO51:AO52" si="66">AH51+AJ51+AK51+AM51</f>
        <v>0</v>
      </c>
      <c r="AP51" s="507">
        <f t="shared" ref="AP51:AP52" si="67">AI51+AL51+AN51</f>
        <v>0</v>
      </c>
      <c r="AQ51" s="535">
        <f t="shared" si="4"/>
        <v>0</v>
      </c>
      <c r="AR51" s="536">
        <f>I51+AG51</f>
        <v>7753095</v>
      </c>
      <c r="AS51" s="492">
        <f>J51+W51</f>
        <v>5626550</v>
      </c>
      <c r="AT51" s="492">
        <f>K51+Z51</f>
        <v>30000</v>
      </c>
      <c r="AU51" s="492">
        <f>L51</f>
        <v>0</v>
      </c>
      <c r="AV51" s="492">
        <f>M51+AB51</f>
        <v>1911914</v>
      </c>
      <c r="AW51" s="492">
        <f>N51+AC51</f>
        <v>112531</v>
      </c>
      <c r="AX51" s="492">
        <f>O51+AF51</f>
        <v>72100</v>
      </c>
      <c r="AY51" s="507">
        <f>P51+AQ51</f>
        <v>13.252199999999998</v>
      </c>
      <c r="AZ51" s="507">
        <f>Q51+AO51</f>
        <v>10</v>
      </c>
      <c r="BA51" s="508">
        <f>R51+AP51</f>
        <v>3.2521999999999989</v>
      </c>
    </row>
    <row r="52" spans="1:53" s="702" customFormat="1" ht="12.75" customHeight="1" x14ac:dyDescent="0.2">
      <c r="A52" s="704">
        <v>13</v>
      </c>
      <c r="B52" s="705">
        <v>3473</v>
      </c>
      <c r="C52" s="705">
        <v>691003530</v>
      </c>
      <c r="D52" s="705">
        <v>72550392</v>
      </c>
      <c r="E52" s="706" t="s">
        <v>345</v>
      </c>
      <c r="F52" s="705">
        <v>3141</v>
      </c>
      <c r="G52" s="707" t="s">
        <v>88</v>
      </c>
      <c r="H52" s="708" t="s">
        <v>82</v>
      </c>
      <c r="I52" s="501">
        <v>1046651</v>
      </c>
      <c r="J52" s="502">
        <v>766330</v>
      </c>
      <c r="K52" s="481">
        <v>0</v>
      </c>
      <c r="L52" s="481">
        <v>0</v>
      </c>
      <c r="M52" s="321">
        <v>259020</v>
      </c>
      <c r="N52" s="321">
        <v>15327</v>
      </c>
      <c r="O52" s="502">
        <v>5974</v>
      </c>
      <c r="P52" s="503">
        <v>2.61</v>
      </c>
      <c r="Q52" s="418">
        <v>0</v>
      </c>
      <c r="R52" s="504">
        <v>2.61</v>
      </c>
      <c r="S52" s="536">
        <f t="shared" si="65"/>
        <v>0</v>
      </c>
      <c r="T52" s="492">
        <v>0</v>
      </c>
      <c r="U52" s="492">
        <v>9109</v>
      </c>
      <c r="V52" s="492">
        <v>0</v>
      </c>
      <c r="W52" s="492">
        <f t="shared" si="1"/>
        <v>9109</v>
      </c>
      <c r="X52" s="492">
        <v>0</v>
      </c>
      <c r="Y52" s="492">
        <v>0</v>
      </c>
      <c r="Z52" s="492">
        <f>SUM(X52:Y52)</f>
        <v>0</v>
      </c>
      <c r="AA52" s="492">
        <f>W52+Z52</f>
        <v>9109</v>
      </c>
      <c r="AB52" s="321">
        <f>ROUND((W52+X52)*33.8%,0)</f>
        <v>3079</v>
      </c>
      <c r="AC52" s="179">
        <f>ROUND(W52*2%,0)</f>
        <v>182</v>
      </c>
      <c r="AD52" s="492">
        <v>0</v>
      </c>
      <c r="AE52" s="492">
        <v>0</v>
      </c>
      <c r="AF52" s="492">
        <f t="shared" si="2"/>
        <v>0</v>
      </c>
      <c r="AG52" s="492">
        <f t="shared" si="3"/>
        <v>12370</v>
      </c>
      <c r="AH52" s="507">
        <v>0</v>
      </c>
      <c r="AI52" s="507">
        <v>0</v>
      </c>
      <c r="AJ52" s="507">
        <v>0</v>
      </c>
      <c r="AK52" s="507">
        <v>0</v>
      </c>
      <c r="AL52" s="507">
        <v>0.03</v>
      </c>
      <c r="AM52" s="507">
        <v>0</v>
      </c>
      <c r="AN52" s="507">
        <v>0</v>
      </c>
      <c r="AO52" s="507">
        <f t="shared" si="66"/>
        <v>0</v>
      </c>
      <c r="AP52" s="507">
        <f t="shared" si="67"/>
        <v>0.03</v>
      </c>
      <c r="AQ52" s="535">
        <f t="shared" si="4"/>
        <v>0.03</v>
      </c>
      <c r="AR52" s="536">
        <f>I52+AG52</f>
        <v>1059021</v>
      </c>
      <c r="AS52" s="492">
        <f>J52+W52</f>
        <v>775439</v>
      </c>
      <c r="AT52" s="492">
        <f>K52+Z52</f>
        <v>0</v>
      </c>
      <c r="AU52" s="492">
        <f>L52</f>
        <v>0</v>
      </c>
      <c r="AV52" s="492">
        <f>M52+AB52</f>
        <v>262099</v>
      </c>
      <c r="AW52" s="492">
        <f>N52+AC52</f>
        <v>15509</v>
      </c>
      <c r="AX52" s="492">
        <f>O52+AF52</f>
        <v>5974</v>
      </c>
      <c r="AY52" s="507">
        <f>P52+AQ52</f>
        <v>2.6399999999999997</v>
      </c>
      <c r="AZ52" s="507">
        <f>Q52+AO52</f>
        <v>0</v>
      </c>
      <c r="BA52" s="508">
        <f>R52+AP52</f>
        <v>2.6399999999999997</v>
      </c>
    </row>
    <row r="53" spans="1:53" s="702" customFormat="1" ht="12.75" customHeight="1" x14ac:dyDescent="0.2">
      <c r="A53" s="281">
        <v>13</v>
      </c>
      <c r="B53" s="21">
        <v>3473</v>
      </c>
      <c r="C53" s="279">
        <v>691003530</v>
      </c>
      <c r="D53" s="279">
        <v>72550392</v>
      </c>
      <c r="E53" s="703" t="s">
        <v>346</v>
      </c>
      <c r="F53" s="21"/>
      <c r="G53" s="280"/>
      <c r="H53" s="761"/>
      <c r="I53" s="29">
        <v>8799746</v>
      </c>
      <c r="J53" s="268">
        <v>6392880</v>
      </c>
      <c r="K53" s="268">
        <v>30000</v>
      </c>
      <c r="L53" s="268">
        <v>0</v>
      </c>
      <c r="M53" s="268">
        <v>2170934</v>
      </c>
      <c r="N53" s="268">
        <v>127858</v>
      </c>
      <c r="O53" s="268">
        <v>78074</v>
      </c>
      <c r="P53" s="762">
        <v>15.862199999999998</v>
      </c>
      <c r="Q53" s="762">
        <v>10</v>
      </c>
      <c r="R53" s="763">
        <v>5.8621999999999987</v>
      </c>
      <c r="S53" s="29">
        <f t="shared" ref="S53:BA53" si="68">SUM(S51:S52)</f>
        <v>0</v>
      </c>
      <c r="T53" s="22">
        <f t="shared" si="68"/>
        <v>0</v>
      </c>
      <c r="U53" s="22">
        <f t="shared" si="68"/>
        <v>9109</v>
      </c>
      <c r="V53" s="22">
        <f t="shared" si="68"/>
        <v>0</v>
      </c>
      <c r="W53" s="22">
        <f t="shared" si="68"/>
        <v>9109</v>
      </c>
      <c r="X53" s="22">
        <f t="shared" si="68"/>
        <v>0</v>
      </c>
      <c r="Y53" s="22">
        <f t="shared" si="68"/>
        <v>0</v>
      </c>
      <c r="Z53" s="22">
        <f t="shared" si="68"/>
        <v>0</v>
      </c>
      <c r="AA53" s="22">
        <f t="shared" si="68"/>
        <v>9109</v>
      </c>
      <c r="AB53" s="22">
        <f t="shared" si="68"/>
        <v>3079</v>
      </c>
      <c r="AC53" s="22">
        <f t="shared" si="68"/>
        <v>182</v>
      </c>
      <c r="AD53" s="22">
        <f t="shared" si="68"/>
        <v>0</v>
      </c>
      <c r="AE53" s="22">
        <f t="shared" si="68"/>
        <v>0</v>
      </c>
      <c r="AF53" s="22">
        <f t="shared" si="68"/>
        <v>0</v>
      </c>
      <c r="AG53" s="22">
        <f t="shared" si="68"/>
        <v>12370</v>
      </c>
      <c r="AH53" s="23">
        <f t="shared" si="68"/>
        <v>0</v>
      </c>
      <c r="AI53" s="23">
        <f t="shared" si="68"/>
        <v>0</v>
      </c>
      <c r="AJ53" s="23">
        <f t="shared" si="68"/>
        <v>0</v>
      </c>
      <c r="AK53" s="23">
        <f t="shared" ref="AK53:AL53" si="69">SUM(AK51:AK52)</f>
        <v>0</v>
      </c>
      <c r="AL53" s="23">
        <f t="shared" si="69"/>
        <v>0.03</v>
      </c>
      <c r="AM53" s="23">
        <f t="shared" si="68"/>
        <v>0</v>
      </c>
      <c r="AN53" s="23">
        <f t="shared" si="68"/>
        <v>0</v>
      </c>
      <c r="AO53" s="23">
        <f t="shared" si="68"/>
        <v>0</v>
      </c>
      <c r="AP53" s="23">
        <f t="shared" si="68"/>
        <v>0.03</v>
      </c>
      <c r="AQ53" s="764">
        <f t="shared" si="68"/>
        <v>0.03</v>
      </c>
      <c r="AR53" s="29">
        <f t="shared" si="68"/>
        <v>8812116</v>
      </c>
      <c r="AS53" s="22">
        <f t="shared" si="68"/>
        <v>6401989</v>
      </c>
      <c r="AT53" s="22">
        <f t="shared" si="68"/>
        <v>30000</v>
      </c>
      <c r="AU53" s="67">
        <f t="shared" si="68"/>
        <v>0</v>
      </c>
      <c r="AV53" s="22">
        <f t="shared" si="68"/>
        <v>2174013</v>
      </c>
      <c r="AW53" s="22">
        <f t="shared" si="68"/>
        <v>128040</v>
      </c>
      <c r="AX53" s="22">
        <f t="shared" si="68"/>
        <v>78074</v>
      </c>
      <c r="AY53" s="23">
        <f t="shared" si="68"/>
        <v>15.892199999999999</v>
      </c>
      <c r="AZ53" s="23">
        <f t="shared" si="68"/>
        <v>10</v>
      </c>
      <c r="BA53" s="55">
        <f t="shared" si="68"/>
        <v>5.892199999999999</v>
      </c>
    </row>
    <row r="54" spans="1:53" s="702" customFormat="1" ht="12.75" customHeight="1" x14ac:dyDescent="0.2">
      <c r="A54" s="704">
        <v>14</v>
      </c>
      <c r="B54" s="705">
        <v>3474</v>
      </c>
      <c r="C54" s="705">
        <v>691003505</v>
      </c>
      <c r="D54" s="705">
        <v>72550406</v>
      </c>
      <c r="E54" s="706" t="s">
        <v>347</v>
      </c>
      <c r="F54" s="705">
        <v>3111</v>
      </c>
      <c r="G54" s="707" t="s">
        <v>85</v>
      </c>
      <c r="H54" s="708" t="s">
        <v>86</v>
      </c>
      <c r="I54" s="501">
        <v>4552046</v>
      </c>
      <c r="J54" s="502">
        <v>3263812</v>
      </c>
      <c r="K54" s="502">
        <v>55000</v>
      </c>
      <c r="L54" s="502">
        <v>0</v>
      </c>
      <c r="M54" s="502">
        <v>1121758</v>
      </c>
      <c r="N54" s="502">
        <v>65276</v>
      </c>
      <c r="O54" s="502">
        <v>46200</v>
      </c>
      <c r="P54" s="503">
        <v>7.9641999999999999</v>
      </c>
      <c r="Q54" s="418">
        <v>5.9</v>
      </c>
      <c r="R54" s="504">
        <v>2.0642</v>
      </c>
      <c r="S54" s="536">
        <f t="shared" ref="S54:S56" si="70">X54*-1</f>
        <v>0</v>
      </c>
      <c r="T54" s="492">
        <v>0</v>
      </c>
      <c r="U54" s="492">
        <v>36905</v>
      </c>
      <c r="V54" s="492">
        <v>0</v>
      </c>
      <c r="W54" s="492">
        <f t="shared" si="1"/>
        <v>36905</v>
      </c>
      <c r="X54" s="492">
        <v>0</v>
      </c>
      <c r="Y54" s="492">
        <v>0</v>
      </c>
      <c r="Z54" s="492">
        <f>SUM(X54:Y54)</f>
        <v>0</v>
      </c>
      <c r="AA54" s="492">
        <f>W54+Z54</f>
        <v>36905</v>
      </c>
      <c r="AB54" s="321">
        <f>ROUND((W54+X54)*33.8%,0)</f>
        <v>12474</v>
      </c>
      <c r="AC54" s="179">
        <f>ROUND(W54*2%,0)</f>
        <v>738</v>
      </c>
      <c r="AD54" s="492">
        <v>0</v>
      </c>
      <c r="AE54" s="492">
        <v>0</v>
      </c>
      <c r="AF54" s="492">
        <f t="shared" si="2"/>
        <v>0</v>
      </c>
      <c r="AG54" s="492">
        <f t="shared" si="3"/>
        <v>50117</v>
      </c>
      <c r="AH54" s="507">
        <v>0</v>
      </c>
      <c r="AI54" s="507">
        <v>0</v>
      </c>
      <c r="AJ54" s="507">
        <v>0</v>
      </c>
      <c r="AK54" s="507">
        <v>0.08</v>
      </c>
      <c r="AL54" s="507">
        <v>0</v>
      </c>
      <c r="AM54" s="507">
        <v>0</v>
      </c>
      <c r="AN54" s="507">
        <v>0</v>
      </c>
      <c r="AO54" s="507">
        <f t="shared" ref="AO54:AO56" si="71">AH54+AJ54+AK54+AM54</f>
        <v>0.08</v>
      </c>
      <c r="AP54" s="507">
        <f t="shared" ref="AP54:AP56" si="72">AI54+AL54+AN54</f>
        <v>0</v>
      </c>
      <c r="AQ54" s="535">
        <f t="shared" si="4"/>
        <v>0.08</v>
      </c>
      <c r="AR54" s="536">
        <f>I54+AG54</f>
        <v>4602163</v>
      </c>
      <c r="AS54" s="492">
        <f>J54+W54</f>
        <v>3300717</v>
      </c>
      <c r="AT54" s="492">
        <f>K54+Z54</f>
        <v>55000</v>
      </c>
      <c r="AU54" s="492">
        <f>L54</f>
        <v>0</v>
      </c>
      <c r="AV54" s="492">
        <f t="shared" ref="AV54:AW56" si="73">M54+AB54</f>
        <v>1134232</v>
      </c>
      <c r="AW54" s="492">
        <f t="shared" si="73"/>
        <v>66014</v>
      </c>
      <c r="AX54" s="492">
        <f>O54+AF54</f>
        <v>46200</v>
      </c>
      <c r="AY54" s="507">
        <f>P54+AQ54</f>
        <v>8.0442</v>
      </c>
      <c r="AZ54" s="507">
        <f t="shared" ref="AZ54:BA56" si="74">Q54+AO54</f>
        <v>5.98</v>
      </c>
      <c r="BA54" s="508">
        <f t="shared" si="74"/>
        <v>2.0642</v>
      </c>
    </row>
    <row r="55" spans="1:53" s="702" customFormat="1" ht="12.75" customHeight="1" x14ac:dyDescent="0.2">
      <c r="A55" s="704">
        <v>14</v>
      </c>
      <c r="B55" s="705">
        <v>3474</v>
      </c>
      <c r="C55" s="705">
        <v>691003505</v>
      </c>
      <c r="D55" s="705">
        <v>72550406</v>
      </c>
      <c r="E55" s="706" t="s">
        <v>347</v>
      </c>
      <c r="F55" s="705">
        <v>3111</v>
      </c>
      <c r="G55" s="707" t="s">
        <v>91</v>
      </c>
      <c r="H55" s="708" t="s">
        <v>82</v>
      </c>
      <c r="I55" s="501">
        <v>345884</v>
      </c>
      <c r="J55" s="502">
        <v>254701</v>
      </c>
      <c r="K55" s="502">
        <v>0</v>
      </c>
      <c r="L55" s="502">
        <v>0</v>
      </c>
      <c r="M55" s="502">
        <v>86089</v>
      </c>
      <c r="N55" s="502">
        <v>5094</v>
      </c>
      <c r="O55" s="502">
        <v>0</v>
      </c>
      <c r="P55" s="503">
        <v>0.76</v>
      </c>
      <c r="Q55" s="418">
        <v>0.76</v>
      </c>
      <c r="R55" s="504">
        <v>0</v>
      </c>
      <c r="S55" s="536">
        <f t="shared" si="70"/>
        <v>0</v>
      </c>
      <c r="T55" s="492">
        <v>0</v>
      </c>
      <c r="U55" s="492">
        <v>0</v>
      </c>
      <c r="V55" s="492">
        <v>0</v>
      </c>
      <c r="W55" s="492">
        <f t="shared" si="1"/>
        <v>0</v>
      </c>
      <c r="X55" s="492">
        <v>0</v>
      </c>
      <c r="Y55" s="492">
        <v>0</v>
      </c>
      <c r="Z55" s="492">
        <f>SUM(X55:Y55)</f>
        <v>0</v>
      </c>
      <c r="AA55" s="492">
        <f>W55+Z55</f>
        <v>0</v>
      </c>
      <c r="AB55" s="321">
        <f>ROUND((W55+X55)*33.8%,0)</f>
        <v>0</v>
      </c>
      <c r="AC55" s="179">
        <f>ROUND(W55*2%,0)</f>
        <v>0</v>
      </c>
      <c r="AD55" s="492">
        <v>0</v>
      </c>
      <c r="AE55" s="492">
        <v>0</v>
      </c>
      <c r="AF55" s="492">
        <f t="shared" si="2"/>
        <v>0</v>
      </c>
      <c r="AG55" s="492">
        <f t="shared" si="3"/>
        <v>0</v>
      </c>
      <c r="AH55" s="507">
        <v>0</v>
      </c>
      <c r="AI55" s="507">
        <v>0</v>
      </c>
      <c r="AJ55" s="507">
        <v>0</v>
      </c>
      <c r="AK55" s="507">
        <v>0</v>
      </c>
      <c r="AL55" s="507">
        <v>0</v>
      </c>
      <c r="AM55" s="507">
        <v>0</v>
      </c>
      <c r="AN55" s="507">
        <v>0</v>
      </c>
      <c r="AO55" s="507">
        <f t="shared" si="71"/>
        <v>0</v>
      </c>
      <c r="AP55" s="507">
        <f t="shared" si="72"/>
        <v>0</v>
      </c>
      <c r="AQ55" s="535">
        <f t="shared" si="4"/>
        <v>0</v>
      </c>
      <c r="AR55" s="536">
        <f>I55+AG55</f>
        <v>345884</v>
      </c>
      <c r="AS55" s="492">
        <f>J55+W55</f>
        <v>254701</v>
      </c>
      <c r="AT55" s="492">
        <f>K55+Z55</f>
        <v>0</v>
      </c>
      <c r="AU55" s="492">
        <f>L55</f>
        <v>0</v>
      </c>
      <c r="AV55" s="492">
        <f t="shared" si="73"/>
        <v>86089</v>
      </c>
      <c r="AW55" s="492">
        <f t="shared" si="73"/>
        <v>5094</v>
      </c>
      <c r="AX55" s="492">
        <f>O55+AF55</f>
        <v>0</v>
      </c>
      <c r="AY55" s="507">
        <f>P55+AQ55</f>
        <v>0.76</v>
      </c>
      <c r="AZ55" s="507">
        <f t="shared" si="74"/>
        <v>0.76</v>
      </c>
      <c r="BA55" s="508">
        <f t="shared" si="74"/>
        <v>0</v>
      </c>
    </row>
    <row r="56" spans="1:53" s="702" customFormat="1" ht="12.75" customHeight="1" x14ac:dyDescent="0.2">
      <c r="A56" s="704">
        <v>14</v>
      </c>
      <c r="B56" s="705">
        <v>3474</v>
      </c>
      <c r="C56" s="705">
        <v>691003505</v>
      </c>
      <c r="D56" s="705">
        <v>72550406</v>
      </c>
      <c r="E56" s="706" t="s">
        <v>348</v>
      </c>
      <c r="F56" s="705">
        <v>3141</v>
      </c>
      <c r="G56" s="707" t="s">
        <v>88</v>
      </c>
      <c r="H56" s="708" t="s">
        <v>82</v>
      </c>
      <c r="I56" s="501">
        <v>760831</v>
      </c>
      <c r="J56" s="502">
        <v>557482</v>
      </c>
      <c r="K56" s="481">
        <v>0</v>
      </c>
      <c r="L56" s="481">
        <v>0</v>
      </c>
      <c r="M56" s="321">
        <v>188429</v>
      </c>
      <c r="N56" s="321">
        <v>11150</v>
      </c>
      <c r="O56" s="502">
        <v>3770</v>
      </c>
      <c r="P56" s="503">
        <v>1.9</v>
      </c>
      <c r="Q56" s="418">
        <v>0</v>
      </c>
      <c r="R56" s="504">
        <v>1.9</v>
      </c>
      <c r="S56" s="536">
        <f t="shared" si="70"/>
        <v>0</v>
      </c>
      <c r="T56" s="492">
        <v>0</v>
      </c>
      <c r="U56" s="492">
        <v>3828</v>
      </c>
      <c r="V56" s="492">
        <v>0</v>
      </c>
      <c r="W56" s="492">
        <f t="shared" si="1"/>
        <v>3828</v>
      </c>
      <c r="X56" s="492">
        <v>0</v>
      </c>
      <c r="Y56" s="492">
        <v>0</v>
      </c>
      <c r="Z56" s="492">
        <f>SUM(X56:Y56)</f>
        <v>0</v>
      </c>
      <c r="AA56" s="492">
        <f>W56+Z56</f>
        <v>3828</v>
      </c>
      <c r="AB56" s="321">
        <f>ROUND((W56+X56)*33.8%,0)</f>
        <v>1294</v>
      </c>
      <c r="AC56" s="179">
        <f>ROUND(W56*2%,0)</f>
        <v>77</v>
      </c>
      <c r="AD56" s="492">
        <v>0</v>
      </c>
      <c r="AE56" s="492">
        <v>0</v>
      </c>
      <c r="AF56" s="492">
        <f t="shared" si="2"/>
        <v>0</v>
      </c>
      <c r="AG56" s="492">
        <f t="shared" si="3"/>
        <v>5199</v>
      </c>
      <c r="AH56" s="507">
        <v>0</v>
      </c>
      <c r="AI56" s="507">
        <v>0</v>
      </c>
      <c r="AJ56" s="507">
        <v>0</v>
      </c>
      <c r="AK56" s="507">
        <v>0</v>
      </c>
      <c r="AL56" s="507">
        <v>0.02</v>
      </c>
      <c r="AM56" s="507">
        <v>0</v>
      </c>
      <c r="AN56" s="507">
        <v>0</v>
      </c>
      <c r="AO56" s="507">
        <f t="shared" si="71"/>
        <v>0</v>
      </c>
      <c r="AP56" s="507">
        <f t="shared" si="72"/>
        <v>0.02</v>
      </c>
      <c r="AQ56" s="535">
        <f t="shared" si="4"/>
        <v>0.02</v>
      </c>
      <c r="AR56" s="536">
        <f>I56+AG56</f>
        <v>766030</v>
      </c>
      <c r="AS56" s="492">
        <f>J56+W56</f>
        <v>561310</v>
      </c>
      <c r="AT56" s="492">
        <f>K56+Z56</f>
        <v>0</v>
      </c>
      <c r="AU56" s="492">
        <f>L56</f>
        <v>0</v>
      </c>
      <c r="AV56" s="492">
        <f t="shared" si="73"/>
        <v>189723</v>
      </c>
      <c r="AW56" s="492">
        <f t="shared" si="73"/>
        <v>11227</v>
      </c>
      <c r="AX56" s="492">
        <f>O56+AF56</f>
        <v>3770</v>
      </c>
      <c r="AY56" s="507">
        <f>P56+AQ56</f>
        <v>1.92</v>
      </c>
      <c r="AZ56" s="507">
        <f t="shared" si="74"/>
        <v>0</v>
      </c>
      <c r="BA56" s="508">
        <f t="shared" si="74"/>
        <v>1.92</v>
      </c>
    </row>
    <row r="57" spans="1:53" s="702" customFormat="1" ht="12.75" customHeight="1" x14ac:dyDescent="0.2">
      <c r="A57" s="281">
        <v>14</v>
      </c>
      <c r="B57" s="21">
        <v>3474</v>
      </c>
      <c r="C57" s="279">
        <v>691003505</v>
      </c>
      <c r="D57" s="279">
        <v>72550406</v>
      </c>
      <c r="E57" s="703" t="s">
        <v>349</v>
      </c>
      <c r="F57" s="21"/>
      <c r="G57" s="280"/>
      <c r="H57" s="761"/>
      <c r="I57" s="29">
        <v>5658761</v>
      </c>
      <c r="J57" s="268">
        <v>4075995</v>
      </c>
      <c r="K57" s="268">
        <v>55000</v>
      </c>
      <c r="L57" s="268">
        <v>0</v>
      </c>
      <c r="M57" s="268">
        <v>1396276</v>
      </c>
      <c r="N57" s="268">
        <v>81520</v>
      </c>
      <c r="O57" s="268">
        <v>49970</v>
      </c>
      <c r="P57" s="762">
        <v>10.6242</v>
      </c>
      <c r="Q57" s="762">
        <v>6.66</v>
      </c>
      <c r="R57" s="763">
        <v>3.9641999999999999</v>
      </c>
      <c r="S57" s="29">
        <f t="shared" ref="S57:BA57" si="75">SUM(S54:S56)</f>
        <v>0</v>
      </c>
      <c r="T57" s="22">
        <f t="shared" si="75"/>
        <v>0</v>
      </c>
      <c r="U57" s="22">
        <f t="shared" si="75"/>
        <v>40733</v>
      </c>
      <c r="V57" s="22">
        <f t="shared" si="75"/>
        <v>0</v>
      </c>
      <c r="W57" s="22">
        <f t="shared" si="75"/>
        <v>40733</v>
      </c>
      <c r="X57" s="22">
        <f t="shared" si="75"/>
        <v>0</v>
      </c>
      <c r="Y57" s="22">
        <f t="shared" si="75"/>
        <v>0</v>
      </c>
      <c r="Z57" s="22">
        <f t="shared" si="75"/>
        <v>0</v>
      </c>
      <c r="AA57" s="22">
        <f t="shared" si="75"/>
        <v>40733</v>
      </c>
      <c r="AB57" s="22">
        <f t="shared" si="75"/>
        <v>13768</v>
      </c>
      <c r="AC57" s="22">
        <f t="shared" si="75"/>
        <v>815</v>
      </c>
      <c r="AD57" s="22">
        <f t="shared" si="75"/>
        <v>0</v>
      </c>
      <c r="AE57" s="22">
        <f t="shared" si="75"/>
        <v>0</v>
      </c>
      <c r="AF57" s="22">
        <f t="shared" si="75"/>
        <v>0</v>
      </c>
      <c r="AG57" s="22">
        <f t="shared" si="75"/>
        <v>55316</v>
      </c>
      <c r="AH57" s="23">
        <f t="shared" si="75"/>
        <v>0</v>
      </c>
      <c r="AI57" s="23">
        <f t="shared" si="75"/>
        <v>0</v>
      </c>
      <c r="AJ57" s="23">
        <f t="shared" si="75"/>
        <v>0</v>
      </c>
      <c r="AK57" s="23">
        <f t="shared" ref="AK57:AL57" si="76">SUM(AK54:AK56)</f>
        <v>0.08</v>
      </c>
      <c r="AL57" s="23">
        <f t="shared" si="76"/>
        <v>0.02</v>
      </c>
      <c r="AM57" s="23">
        <f t="shared" si="75"/>
        <v>0</v>
      </c>
      <c r="AN57" s="23">
        <f t="shared" si="75"/>
        <v>0</v>
      </c>
      <c r="AO57" s="23">
        <f t="shared" si="75"/>
        <v>0.08</v>
      </c>
      <c r="AP57" s="23">
        <f t="shared" si="75"/>
        <v>0.02</v>
      </c>
      <c r="AQ57" s="764">
        <f t="shared" si="75"/>
        <v>0.1</v>
      </c>
      <c r="AR57" s="29">
        <f t="shared" si="75"/>
        <v>5714077</v>
      </c>
      <c r="AS57" s="22">
        <f t="shared" si="75"/>
        <v>4116728</v>
      </c>
      <c r="AT57" s="22">
        <f t="shared" si="75"/>
        <v>55000</v>
      </c>
      <c r="AU57" s="67">
        <f t="shared" si="75"/>
        <v>0</v>
      </c>
      <c r="AV57" s="22">
        <f t="shared" si="75"/>
        <v>1410044</v>
      </c>
      <c r="AW57" s="22">
        <f t="shared" si="75"/>
        <v>82335</v>
      </c>
      <c r="AX57" s="22">
        <f t="shared" si="75"/>
        <v>49970</v>
      </c>
      <c r="AY57" s="23">
        <f t="shared" si="75"/>
        <v>10.7242</v>
      </c>
      <c r="AZ57" s="23">
        <f t="shared" si="75"/>
        <v>6.74</v>
      </c>
      <c r="BA57" s="55">
        <f t="shared" si="75"/>
        <v>3.9842</v>
      </c>
    </row>
    <row r="58" spans="1:53" s="702" customFormat="1" ht="12.75" customHeight="1" x14ac:dyDescent="0.2">
      <c r="A58" s="704">
        <v>15</v>
      </c>
      <c r="B58" s="705">
        <v>3466</v>
      </c>
      <c r="C58" s="705">
        <v>691001260</v>
      </c>
      <c r="D58" s="705">
        <v>72048085</v>
      </c>
      <c r="E58" s="706" t="s">
        <v>350</v>
      </c>
      <c r="F58" s="705">
        <v>3111</v>
      </c>
      <c r="G58" s="707" t="s">
        <v>85</v>
      </c>
      <c r="H58" s="708" t="s">
        <v>86</v>
      </c>
      <c r="I58" s="501">
        <v>4798661</v>
      </c>
      <c r="J58" s="502">
        <v>3456774</v>
      </c>
      <c r="K58" s="502">
        <v>41900</v>
      </c>
      <c r="L58" s="502">
        <v>0</v>
      </c>
      <c r="M58" s="502">
        <v>1182552</v>
      </c>
      <c r="N58" s="502">
        <v>69135</v>
      </c>
      <c r="O58" s="502">
        <v>48300</v>
      </c>
      <c r="P58" s="503">
        <v>7.9941999999999993</v>
      </c>
      <c r="Q58" s="418">
        <v>6</v>
      </c>
      <c r="R58" s="504">
        <v>1.9942</v>
      </c>
      <c r="S58" s="536">
        <f t="shared" ref="S58:S60" si="77">X58*-1</f>
        <v>0</v>
      </c>
      <c r="T58" s="492">
        <v>0</v>
      </c>
      <c r="U58" s="492">
        <v>0</v>
      </c>
      <c r="V58" s="492">
        <v>0</v>
      </c>
      <c r="W58" s="492">
        <f t="shared" si="1"/>
        <v>0</v>
      </c>
      <c r="X58" s="492">
        <v>0</v>
      </c>
      <c r="Y58" s="492">
        <v>0</v>
      </c>
      <c r="Z58" s="492">
        <f>SUM(X58:Y58)</f>
        <v>0</v>
      </c>
      <c r="AA58" s="492">
        <f>W58+Z58</f>
        <v>0</v>
      </c>
      <c r="AB58" s="321">
        <f>ROUND((W58+X58)*33.8%,0)</f>
        <v>0</v>
      </c>
      <c r="AC58" s="179">
        <f>ROUND(W58*2%,0)</f>
        <v>0</v>
      </c>
      <c r="AD58" s="492">
        <v>0</v>
      </c>
      <c r="AE58" s="492">
        <v>0</v>
      </c>
      <c r="AF58" s="492">
        <f t="shared" si="2"/>
        <v>0</v>
      </c>
      <c r="AG58" s="492">
        <f t="shared" si="3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ref="AO58:AO60" si="78">AH58+AJ58+AK58+AM58</f>
        <v>0</v>
      </c>
      <c r="AP58" s="507">
        <f t="shared" ref="AP58:AP60" si="79">AI58+AL58+AN58</f>
        <v>0</v>
      </c>
      <c r="AQ58" s="535">
        <f t="shared" si="4"/>
        <v>0</v>
      </c>
      <c r="AR58" s="536">
        <f>I58+AG58</f>
        <v>4798661</v>
      </c>
      <c r="AS58" s="492">
        <f>J58+W58</f>
        <v>3456774</v>
      </c>
      <c r="AT58" s="492">
        <f>K58+Z58</f>
        <v>41900</v>
      </c>
      <c r="AU58" s="492">
        <f>L58</f>
        <v>0</v>
      </c>
      <c r="AV58" s="492">
        <f t="shared" ref="AV58:AW60" si="80">M58+AB58</f>
        <v>1182552</v>
      </c>
      <c r="AW58" s="492">
        <f t="shared" si="80"/>
        <v>69135</v>
      </c>
      <c r="AX58" s="492">
        <f>O58+AF58</f>
        <v>48300</v>
      </c>
      <c r="AY58" s="507">
        <f>P58+AQ58</f>
        <v>7.9941999999999993</v>
      </c>
      <c r="AZ58" s="507">
        <f t="shared" ref="AZ58:BA60" si="81">Q58+AO58</f>
        <v>6</v>
      </c>
      <c r="BA58" s="508">
        <f t="shared" si="81"/>
        <v>1.9942</v>
      </c>
    </row>
    <row r="59" spans="1:53" s="702" customFormat="1" x14ac:dyDescent="0.2">
      <c r="A59" s="704">
        <v>15</v>
      </c>
      <c r="B59" s="705">
        <v>3466</v>
      </c>
      <c r="C59" s="705">
        <v>691001260</v>
      </c>
      <c r="D59" s="705">
        <v>72048085</v>
      </c>
      <c r="E59" s="706" t="s">
        <v>350</v>
      </c>
      <c r="F59" s="705">
        <v>3111</v>
      </c>
      <c r="G59" s="707" t="s">
        <v>91</v>
      </c>
      <c r="H59" s="708" t="s">
        <v>82</v>
      </c>
      <c r="I59" s="501">
        <v>153727</v>
      </c>
      <c r="J59" s="502">
        <v>113201</v>
      </c>
      <c r="K59" s="481">
        <v>0</v>
      </c>
      <c r="L59" s="481">
        <v>0</v>
      </c>
      <c r="M59" s="321">
        <v>38262</v>
      </c>
      <c r="N59" s="321">
        <v>2264</v>
      </c>
      <c r="O59" s="502">
        <v>0</v>
      </c>
      <c r="P59" s="503">
        <v>0.32999999999999996</v>
      </c>
      <c r="Q59" s="418">
        <v>0.32999999999999996</v>
      </c>
      <c r="R59" s="504">
        <v>0</v>
      </c>
      <c r="S59" s="536">
        <f t="shared" si="77"/>
        <v>0</v>
      </c>
      <c r="T59" s="492">
        <v>42450</v>
      </c>
      <c r="U59" s="492">
        <v>0</v>
      </c>
      <c r="V59" s="492">
        <v>0</v>
      </c>
      <c r="W59" s="492">
        <f t="shared" si="1"/>
        <v>42450</v>
      </c>
      <c r="X59" s="492">
        <v>0</v>
      </c>
      <c r="Y59" s="492">
        <v>0</v>
      </c>
      <c r="Z59" s="492">
        <f>SUM(X59:Y59)</f>
        <v>0</v>
      </c>
      <c r="AA59" s="492">
        <f>W59+Z59</f>
        <v>42450</v>
      </c>
      <c r="AB59" s="321">
        <f>ROUND((W59+X59)*33.8%,0)</f>
        <v>14348</v>
      </c>
      <c r="AC59" s="179">
        <f>ROUND(W59*2%,0)</f>
        <v>849</v>
      </c>
      <c r="AD59" s="492">
        <v>0</v>
      </c>
      <c r="AE59" s="492">
        <v>0</v>
      </c>
      <c r="AF59" s="492">
        <f t="shared" si="2"/>
        <v>0</v>
      </c>
      <c r="AG59" s="492">
        <f t="shared" si="3"/>
        <v>57647</v>
      </c>
      <c r="AH59" s="507">
        <v>0</v>
      </c>
      <c r="AI59" s="507">
        <v>0</v>
      </c>
      <c r="AJ59" s="507">
        <v>0.13</v>
      </c>
      <c r="AK59" s="507">
        <v>0</v>
      </c>
      <c r="AL59" s="507">
        <v>0</v>
      </c>
      <c r="AM59" s="507">
        <v>0</v>
      </c>
      <c r="AN59" s="507">
        <v>0</v>
      </c>
      <c r="AO59" s="507">
        <f t="shared" si="78"/>
        <v>0.13</v>
      </c>
      <c r="AP59" s="507">
        <f t="shared" si="79"/>
        <v>0</v>
      </c>
      <c r="AQ59" s="535">
        <f t="shared" si="4"/>
        <v>0.13</v>
      </c>
      <c r="AR59" s="536">
        <f>I59+AG59</f>
        <v>211374</v>
      </c>
      <c r="AS59" s="492">
        <f>J59+W59</f>
        <v>155651</v>
      </c>
      <c r="AT59" s="492">
        <f>K59+Z59</f>
        <v>0</v>
      </c>
      <c r="AU59" s="492">
        <f>L59</f>
        <v>0</v>
      </c>
      <c r="AV59" s="492">
        <f t="shared" si="80"/>
        <v>52610</v>
      </c>
      <c r="AW59" s="492">
        <f t="shared" si="80"/>
        <v>3113</v>
      </c>
      <c r="AX59" s="492">
        <f>O59+AF59</f>
        <v>0</v>
      </c>
      <c r="AY59" s="507">
        <f>P59+AQ59</f>
        <v>0.45999999999999996</v>
      </c>
      <c r="AZ59" s="507">
        <f t="shared" si="81"/>
        <v>0.45999999999999996</v>
      </c>
      <c r="BA59" s="508">
        <f t="shared" si="81"/>
        <v>0</v>
      </c>
    </row>
    <row r="60" spans="1:53" s="702" customFormat="1" ht="12.75" customHeight="1" x14ac:dyDescent="0.2">
      <c r="A60" s="704">
        <v>15</v>
      </c>
      <c r="B60" s="705">
        <v>3466</v>
      </c>
      <c r="C60" s="705">
        <v>691001260</v>
      </c>
      <c r="D60" s="705">
        <v>72048085</v>
      </c>
      <c r="E60" s="706" t="s">
        <v>350</v>
      </c>
      <c r="F60" s="705">
        <v>3141</v>
      </c>
      <c r="G60" s="707" t="s">
        <v>88</v>
      </c>
      <c r="H60" s="708" t="s">
        <v>82</v>
      </c>
      <c r="I60" s="501">
        <v>792108</v>
      </c>
      <c r="J60" s="502">
        <v>580343</v>
      </c>
      <c r="K60" s="481">
        <v>0</v>
      </c>
      <c r="L60" s="481">
        <v>0</v>
      </c>
      <c r="M60" s="321">
        <v>196156</v>
      </c>
      <c r="N60" s="321">
        <v>11607</v>
      </c>
      <c r="O60" s="502">
        <v>4002</v>
      </c>
      <c r="P60" s="503">
        <v>1.97</v>
      </c>
      <c r="Q60" s="418">
        <v>0</v>
      </c>
      <c r="R60" s="504">
        <v>1.97</v>
      </c>
      <c r="S60" s="536">
        <f t="shared" si="77"/>
        <v>0</v>
      </c>
      <c r="T60" s="492">
        <v>0</v>
      </c>
      <c r="U60" s="492">
        <v>0</v>
      </c>
      <c r="V60" s="492">
        <v>0</v>
      </c>
      <c r="W60" s="492">
        <f t="shared" si="1"/>
        <v>0</v>
      </c>
      <c r="X60" s="492">
        <v>0</v>
      </c>
      <c r="Y60" s="492">
        <v>0</v>
      </c>
      <c r="Z60" s="492">
        <f>SUM(X60:Y60)</f>
        <v>0</v>
      </c>
      <c r="AA60" s="492">
        <f>W60+Z60</f>
        <v>0</v>
      </c>
      <c r="AB60" s="321">
        <f>ROUND((W60+X60)*33.8%,0)</f>
        <v>0</v>
      </c>
      <c r="AC60" s="179">
        <f>ROUND(W60*2%,0)</f>
        <v>0</v>
      </c>
      <c r="AD60" s="492">
        <v>0</v>
      </c>
      <c r="AE60" s="492">
        <v>0</v>
      </c>
      <c r="AF60" s="492">
        <f t="shared" si="2"/>
        <v>0</v>
      </c>
      <c r="AG60" s="492">
        <f t="shared" si="3"/>
        <v>0</v>
      </c>
      <c r="AH60" s="507">
        <v>0</v>
      </c>
      <c r="AI60" s="507">
        <v>0</v>
      </c>
      <c r="AJ60" s="507">
        <v>0</v>
      </c>
      <c r="AK60" s="507">
        <v>0</v>
      </c>
      <c r="AL60" s="507">
        <v>0</v>
      </c>
      <c r="AM60" s="507">
        <v>0</v>
      </c>
      <c r="AN60" s="507">
        <v>0</v>
      </c>
      <c r="AO60" s="507">
        <f t="shared" si="78"/>
        <v>0</v>
      </c>
      <c r="AP60" s="507">
        <f t="shared" si="79"/>
        <v>0</v>
      </c>
      <c r="AQ60" s="535">
        <f t="shared" si="4"/>
        <v>0</v>
      </c>
      <c r="AR60" s="536">
        <f>I60+AG60</f>
        <v>792108</v>
      </c>
      <c r="AS60" s="492">
        <f>J60+W60</f>
        <v>580343</v>
      </c>
      <c r="AT60" s="492">
        <f>K60+Z60</f>
        <v>0</v>
      </c>
      <c r="AU60" s="492">
        <f>L60</f>
        <v>0</v>
      </c>
      <c r="AV60" s="492">
        <f t="shared" si="80"/>
        <v>196156</v>
      </c>
      <c r="AW60" s="492">
        <f t="shared" si="80"/>
        <v>11607</v>
      </c>
      <c r="AX60" s="492">
        <f>O60+AF60</f>
        <v>4002</v>
      </c>
      <c r="AY60" s="507">
        <f>P60+AQ60</f>
        <v>1.97</v>
      </c>
      <c r="AZ60" s="507">
        <f t="shared" si="81"/>
        <v>0</v>
      </c>
      <c r="BA60" s="508">
        <f t="shared" si="81"/>
        <v>1.97</v>
      </c>
    </row>
    <row r="61" spans="1:53" s="702" customFormat="1" ht="12.75" customHeight="1" x14ac:dyDescent="0.2">
      <c r="A61" s="281">
        <v>15</v>
      </c>
      <c r="B61" s="21">
        <v>3466</v>
      </c>
      <c r="C61" s="279">
        <v>691001260</v>
      </c>
      <c r="D61" s="279">
        <v>72048085</v>
      </c>
      <c r="E61" s="703" t="s">
        <v>351</v>
      </c>
      <c r="F61" s="21"/>
      <c r="G61" s="280"/>
      <c r="H61" s="761"/>
      <c r="I61" s="29">
        <v>5744496</v>
      </c>
      <c r="J61" s="268">
        <v>4150318</v>
      </c>
      <c r="K61" s="268">
        <v>41900</v>
      </c>
      <c r="L61" s="268">
        <v>0</v>
      </c>
      <c r="M61" s="268">
        <v>1416970</v>
      </c>
      <c r="N61" s="268">
        <v>83006</v>
      </c>
      <c r="O61" s="268">
        <v>52302</v>
      </c>
      <c r="P61" s="762">
        <v>10.2942</v>
      </c>
      <c r="Q61" s="762">
        <v>6.33</v>
      </c>
      <c r="R61" s="763">
        <v>3.9641999999999999</v>
      </c>
      <c r="S61" s="29">
        <f t="shared" ref="S61:BA61" si="82">SUM(S58:S60)</f>
        <v>0</v>
      </c>
      <c r="T61" s="22">
        <f t="shared" si="82"/>
        <v>42450</v>
      </c>
      <c r="U61" s="22">
        <f t="shared" si="82"/>
        <v>0</v>
      </c>
      <c r="V61" s="22">
        <f t="shared" si="82"/>
        <v>0</v>
      </c>
      <c r="W61" s="22">
        <f t="shared" si="82"/>
        <v>42450</v>
      </c>
      <c r="X61" s="22">
        <f t="shared" si="82"/>
        <v>0</v>
      </c>
      <c r="Y61" s="22">
        <f t="shared" si="82"/>
        <v>0</v>
      </c>
      <c r="Z61" s="22">
        <f t="shared" si="82"/>
        <v>0</v>
      </c>
      <c r="AA61" s="22">
        <f t="shared" si="82"/>
        <v>42450</v>
      </c>
      <c r="AB61" s="22">
        <f t="shared" si="82"/>
        <v>14348</v>
      </c>
      <c r="AC61" s="22">
        <f t="shared" si="82"/>
        <v>849</v>
      </c>
      <c r="AD61" s="22">
        <f t="shared" si="82"/>
        <v>0</v>
      </c>
      <c r="AE61" s="22">
        <f t="shared" si="82"/>
        <v>0</v>
      </c>
      <c r="AF61" s="22">
        <f t="shared" si="82"/>
        <v>0</v>
      </c>
      <c r="AG61" s="22">
        <f t="shared" si="82"/>
        <v>57647</v>
      </c>
      <c r="AH61" s="23">
        <f t="shared" si="82"/>
        <v>0</v>
      </c>
      <c r="AI61" s="23">
        <f t="shared" si="82"/>
        <v>0</v>
      </c>
      <c r="AJ61" s="23">
        <f t="shared" si="82"/>
        <v>0.13</v>
      </c>
      <c r="AK61" s="23">
        <f t="shared" ref="AK61:AL61" si="83">SUM(AK58:AK60)</f>
        <v>0</v>
      </c>
      <c r="AL61" s="23">
        <f t="shared" si="83"/>
        <v>0</v>
      </c>
      <c r="AM61" s="23">
        <f t="shared" si="82"/>
        <v>0</v>
      </c>
      <c r="AN61" s="23">
        <f t="shared" si="82"/>
        <v>0</v>
      </c>
      <c r="AO61" s="23">
        <f t="shared" si="82"/>
        <v>0.13</v>
      </c>
      <c r="AP61" s="23">
        <f t="shared" si="82"/>
        <v>0</v>
      </c>
      <c r="AQ61" s="764">
        <f t="shared" si="82"/>
        <v>0.13</v>
      </c>
      <c r="AR61" s="29">
        <f t="shared" si="82"/>
        <v>5802143</v>
      </c>
      <c r="AS61" s="22">
        <f t="shared" si="82"/>
        <v>4192768</v>
      </c>
      <c r="AT61" s="22">
        <f t="shared" si="82"/>
        <v>41900</v>
      </c>
      <c r="AU61" s="67">
        <f t="shared" si="82"/>
        <v>0</v>
      </c>
      <c r="AV61" s="22">
        <f t="shared" si="82"/>
        <v>1431318</v>
      </c>
      <c r="AW61" s="22">
        <f t="shared" si="82"/>
        <v>83855</v>
      </c>
      <c r="AX61" s="22">
        <f t="shared" si="82"/>
        <v>52302</v>
      </c>
      <c r="AY61" s="23">
        <f t="shared" si="82"/>
        <v>10.424200000000001</v>
      </c>
      <c r="AZ61" s="23">
        <f t="shared" si="82"/>
        <v>6.46</v>
      </c>
      <c r="BA61" s="55">
        <f t="shared" si="82"/>
        <v>3.9641999999999999</v>
      </c>
    </row>
    <row r="62" spans="1:53" s="702" customFormat="1" ht="12.75" customHeight="1" x14ac:dyDescent="0.2">
      <c r="A62" s="704">
        <v>16</v>
      </c>
      <c r="B62" s="705">
        <v>3407</v>
      </c>
      <c r="C62" s="705">
        <v>667000089</v>
      </c>
      <c r="D62" s="705">
        <v>72743778</v>
      </c>
      <c r="E62" s="706" t="s">
        <v>352</v>
      </c>
      <c r="F62" s="705">
        <v>3111</v>
      </c>
      <c r="G62" s="707" t="s">
        <v>85</v>
      </c>
      <c r="H62" s="708" t="s">
        <v>86</v>
      </c>
      <c r="I62" s="501">
        <v>10841639</v>
      </c>
      <c r="J62" s="502">
        <v>7859035</v>
      </c>
      <c r="K62" s="502">
        <v>50500</v>
      </c>
      <c r="L62" s="502">
        <v>0</v>
      </c>
      <c r="M62" s="502">
        <v>2673423</v>
      </c>
      <c r="N62" s="502">
        <v>157181</v>
      </c>
      <c r="O62" s="502">
        <v>101500</v>
      </c>
      <c r="P62" s="503">
        <v>18.885000000000002</v>
      </c>
      <c r="Q62" s="418">
        <v>14</v>
      </c>
      <c r="R62" s="504">
        <v>4.8850000000000016</v>
      </c>
      <c r="S62" s="536">
        <f t="shared" ref="S62:S63" si="84">X62*-1</f>
        <v>0</v>
      </c>
      <c r="T62" s="492">
        <v>0</v>
      </c>
      <c r="U62" s="492">
        <v>0</v>
      </c>
      <c r="V62" s="492">
        <v>0</v>
      </c>
      <c r="W62" s="492">
        <f t="shared" si="1"/>
        <v>0</v>
      </c>
      <c r="X62" s="492">
        <v>0</v>
      </c>
      <c r="Y62" s="492">
        <v>0</v>
      </c>
      <c r="Z62" s="492">
        <f>SUM(X62:Y62)</f>
        <v>0</v>
      </c>
      <c r="AA62" s="492">
        <f>W62+Z62</f>
        <v>0</v>
      </c>
      <c r="AB62" s="321">
        <f>ROUND((W62+X62)*33.8%,0)</f>
        <v>0</v>
      </c>
      <c r="AC62" s="179">
        <f>ROUND(W62*2%,0)</f>
        <v>0</v>
      </c>
      <c r="AD62" s="492">
        <v>0</v>
      </c>
      <c r="AE62" s="492">
        <v>0</v>
      </c>
      <c r="AF62" s="492">
        <f t="shared" si="2"/>
        <v>0</v>
      </c>
      <c r="AG62" s="492">
        <f t="shared" si="3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 t="shared" ref="AO62:AO63" si="85">AH62+AJ62+AK62+AM62</f>
        <v>0</v>
      </c>
      <c r="AP62" s="507">
        <f t="shared" ref="AP62:AP63" si="86">AI62+AL62+AN62</f>
        <v>0</v>
      </c>
      <c r="AQ62" s="535">
        <f t="shared" si="4"/>
        <v>0</v>
      </c>
      <c r="AR62" s="536">
        <f>I62+AG62</f>
        <v>10841639</v>
      </c>
      <c r="AS62" s="492">
        <f>J62+W62</f>
        <v>7859035</v>
      </c>
      <c r="AT62" s="492">
        <f>K62+Z62</f>
        <v>50500</v>
      </c>
      <c r="AU62" s="492">
        <f>L62</f>
        <v>0</v>
      </c>
      <c r="AV62" s="492">
        <f>M62+AB62</f>
        <v>2673423</v>
      </c>
      <c r="AW62" s="492">
        <f>N62+AC62</f>
        <v>157181</v>
      </c>
      <c r="AX62" s="492">
        <f>O62+AF62</f>
        <v>101500</v>
      </c>
      <c r="AY62" s="507">
        <f>P62+AQ62</f>
        <v>18.885000000000002</v>
      </c>
      <c r="AZ62" s="507">
        <f>Q62+AO62</f>
        <v>14</v>
      </c>
      <c r="BA62" s="508">
        <f>R62+AP62</f>
        <v>4.8850000000000016</v>
      </c>
    </row>
    <row r="63" spans="1:53" s="702" customFormat="1" ht="12.75" customHeight="1" x14ac:dyDescent="0.2">
      <c r="A63" s="704">
        <v>16</v>
      </c>
      <c r="B63" s="705">
        <v>3407</v>
      </c>
      <c r="C63" s="705">
        <v>667000089</v>
      </c>
      <c r="D63" s="705">
        <v>72743778</v>
      </c>
      <c r="E63" s="706" t="s">
        <v>352</v>
      </c>
      <c r="F63" s="705">
        <v>3141</v>
      </c>
      <c r="G63" s="707" t="s">
        <v>88</v>
      </c>
      <c r="H63" s="708" t="s">
        <v>82</v>
      </c>
      <c r="I63" s="501">
        <v>1627197</v>
      </c>
      <c r="J63" s="502">
        <v>1192080</v>
      </c>
      <c r="K63" s="481">
        <v>0</v>
      </c>
      <c r="L63" s="481">
        <v>0</v>
      </c>
      <c r="M63" s="321">
        <v>402923</v>
      </c>
      <c r="N63" s="321">
        <v>23842</v>
      </c>
      <c r="O63" s="502">
        <v>8352</v>
      </c>
      <c r="P63" s="503">
        <v>4.0599999999999996</v>
      </c>
      <c r="Q63" s="418">
        <v>0</v>
      </c>
      <c r="R63" s="504">
        <v>4.0599999999999996</v>
      </c>
      <c r="S63" s="536">
        <f t="shared" si="84"/>
        <v>0</v>
      </c>
      <c r="T63" s="492">
        <v>0</v>
      </c>
      <c r="U63" s="492">
        <v>0</v>
      </c>
      <c r="V63" s="492">
        <v>0</v>
      </c>
      <c r="W63" s="492">
        <f t="shared" si="1"/>
        <v>0</v>
      </c>
      <c r="X63" s="492">
        <v>0</v>
      </c>
      <c r="Y63" s="492">
        <v>0</v>
      </c>
      <c r="Z63" s="492">
        <f>SUM(X63:Y63)</f>
        <v>0</v>
      </c>
      <c r="AA63" s="492">
        <f>W63+Z63</f>
        <v>0</v>
      </c>
      <c r="AB63" s="321">
        <f>ROUND((W63+X63)*33.8%,0)</f>
        <v>0</v>
      </c>
      <c r="AC63" s="179">
        <f>ROUND(W63*2%,0)</f>
        <v>0</v>
      </c>
      <c r="AD63" s="492">
        <v>0</v>
      </c>
      <c r="AE63" s="492">
        <v>0</v>
      </c>
      <c r="AF63" s="492">
        <f t="shared" si="2"/>
        <v>0</v>
      </c>
      <c r="AG63" s="492">
        <f t="shared" si="3"/>
        <v>0</v>
      </c>
      <c r="AH63" s="507">
        <v>0</v>
      </c>
      <c r="AI63" s="507">
        <v>0</v>
      </c>
      <c r="AJ63" s="507">
        <v>0</v>
      </c>
      <c r="AK63" s="507">
        <v>0</v>
      </c>
      <c r="AL63" s="507">
        <v>0</v>
      </c>
      <c r="AM63" s="507">
        <v>0</v>
      </c>
      <c r="AN63" s="507">
        <v>0</v>
      </c>
      <c r="AO63" s="507">
        <f t="shared" si="85"/>
        <v>0</v>
      </c>
      <c r="AP63" s="507">
        <f t="shared" si="86"/>
        <v>0</v>
      </c>
      <c r="AQ63" s="535">
        <f t="shared" si="4"/>
        <v>0</v>
      </c>
      <c r="AR63" s="536">
        <f>I63+AG63</f>
        <v>1627197</v>
      </c>
      <c r="AS63" s="492">
        <f>J63+W63</f>
        <v>1192080</v>
      </c>
      <c r="AT63" s="492">
        <f>K63+Z63</f>
        <v>0</v>
      </c>
      <c r="AU63" s="492">
        <f>L63</f>
        <v>0</v>
      </c>
      <c r="AV63" s="492">
        <f>M63+AB63</f>
        <v>402923</v>
      </c>
      <c r="AW63" s="492">
        <f>N63+AC63</f>
        <v>23842</v>
      </c>
      <c r="AX63" s="492">
        <f>O63+AF63</f>
        <v>8352</v>
      </c>
      <c r="AY63" s="507">
        <f>P63+AQ63</f>
        <v>4.0599999999999996</v>
      </c>
      <c r="AZ63" s="507">
        <f>Q63+AO63</f>
        <v>0</v>
      </c>
      <c r="BA63" s="508">
        <f>R63+AP63</f>
        <v>4.0599999999999996</v>
      </c>
    </row>
    <row r="64" spans="1:53" s="702" customFormat="1" ht="12.75" customHeight="1" x14ac:dyDescent="0.2">
      <c r="A64" s="281">
        <v>16</v>
      </c>
      <c r="B64" s="21">
        <v>3407</v>
      </c>
      <c r="C64" s="279">
        <v>667000089</v>
      </c>
      <c r="D64" s="279">
        <v>72743778</v>
      </c>
      <c r="E64" s="703" t="s">
        <v>353</v>
      </c>
      <c r="F64" s="21"/>
      <c r="G64" s="280"/>
      <c r="H64" s="761"/>
      <c r="I64" s="29">
        <v>12468836</v>
      </c>
      <c r="J64" s="268">
        <v>9051115</v>
      </c>
      <c r="K64" s="268">
        <v>50500</v>
      </c>
      <c r="L64" s="268">
        <v>0</v>
      </c>
      <c r="M64" s="268">
        <v>3076346</v>
      </c>
      <c r="N64" s="268">
        <v>181023</v>
      </c>
      <c r="O64" s="268">
        <v>109852</v>
      </c>
      <c r="P64" s="762">
        <v>22.945</v>
      </c>
      <c r="Q64" s="762">
        <v>14</v>
      </c>
      <c r="R64" s="763">
        <v>8.9450000000000003</v>
      </c>
      <c r="S64" s="29">
        <f t="shared" ref="S64:BA64" si="87">SUM(S62:S63)</f>
        <v>0</v>
      </c>
      <c r="T64" s="22">
        <f t="shared" si="87"/>
        <v>0</v>
      </c>
      <c r="U64" s="22">
        <f t="shared" si="87"/>
        <v>0</v>
      </c>
      <c r="V64" s="22">
        <f t="shared" si="87"/>
        <v>0</v>
      </c>
      <c r="W64" s="22">
        <f t="shared" si="87"/>
        <v>0</v>
      </c>
      <c r="X64" s="22">
        <f t="shared" si="87"/>
        <v>0</v>
      </c>
      <c r="Y64" s="22">
        <f t="shared" si="87"/>
        <v>0</v>
      </c>
      <c r="Z64" s="22">
        <f t="shared" si="87"/>
        <v>0</v>
      </c>
      <c r="AA64" s="22">
        <f t="shared" si="87"/>
        <v>0</v>
      </c>
      <c r="AB64" s="22">
        <f t="shared" si="87"/>
        <v>0</v>
      </c>
      <c r="AC64" s="22">
        <f t="shared" si="87"/>
        <v>0</v>
      </c>
      <c r="AD64" s="22">
        <f t="shared" si="87"/>
        <v>0</v>
      </c>
      <c r="AE64" s="22">
        <f t="shared" si="87"/>
        <v>0</v>
      </c>
      <c r="AF64" s="22">
        <f t="shared" si="87"/>
        <v>0</v>
      </c>
      <c r="AG64" s="22">
        <f t="shared" si="87"/>
        <v>0</v>
      </c>
      <c r="AH64" s="23">
        <f t="shared" si="87"/>
        <v>0</v>
      </c>
      <c r="AI64" s="23">
        <f t="shared" si="87"/>
        <v>0</v>
      </c>
      <c r="AJ64" s="23">
        <f t="shared" si="87"/>
        <v>0</v>
      </c>
      <c r="AK64" s="23">
        <f t="shared" ref="AK64:AL64" si="88">SUM(AK62:AK63)</f>
        <v>0</v>
      </c>
      <c r="AL64" s="23">
        <f t="shared" si="88"/>
        <v>0</v>
      </c>
      <c r="AM64" s="23">
        <f t="shared" si="87"/>
        <v>0</v>
      </c>
      <c r="AN64" s="23">
        <f t="shared" si="87"/>
        <v>0</v>
      </c>
      <c r="AO64" s="23">
        <f t="shared" si="87"/>
        <v>0</v>
      </c>
      <c r="AP64" s="23">
        <f t="shared" si="87"/>
        <v>0</v>
      </c>
      <c r="AQ64" s="764">
        <f t="shared" si="87"/>
        <v>0</v>
      </c>
      <c r="AR64" s="29">
        <f t="shared" si="87"/>
        <v>12468836</v>
      </c>
      <c r="AS64" s="22">
        <f t="shared" si="87"/>
        <v>9051115</v>
      </c>
      <c r="AT64" s="22">
        <f t="shared" si="87"/>
        <v>50500</v>
      </c>
      <c r="AU64" s="67">
        <f t="shared" si="87"/>
        <v>0</v>
      </c>
      <c r="AV64" s="22">
        <f t="shared" si="87"/>
        <v>3076346</v>
      </c>
      <c r="AW64" s="22">
        <f t="shared" si="87"/>
        <v>181023</v>
      </c>
      <c r="AX64" s="22">
        <f t="shared" si="87"/>
        <v>109852</v>
      </c>
      <c r="AY64" s="23">
        <f t="shared" si="87"/>
        <v>22.945</v>
      </c>
      <c r="AZ64" s="23">
        <f t="shared" si="87"/>
        <v>14</v>
      </c>
      <c r="BA64" s="55">
        <f t="shared" si="87"/>
        <v>8.9450000000000003</v>
      </c>
    </row>
    <row r="65" spans="1:53" s="702" customFormat="1" ht="12.75" customHeight="1" x14ac:dyDescent="0.2">
      <c r="A65" s="704">
        <v>17</v>
      </c>
      <c r="B65" s="705">
        <v>3463</v>
      </c>
      <c r="C65" s="705">
        <v>691001308</v>
      </c>
      <c r="D65" s="705">
        <v>72048166</v>
      </c>
      <c r="E65" s="706" t="s">
        <v>354</v>
      </c>
      <c r="F65" s="705">
        <v>3111</v>
      </c>
      <c r="G65" s="707" t="s">
        <v>85</v>
      </c>
      <c r="H65" s="708" t="s">
        <v>86</v>
      </c>
      <c r="I65" s="501">
        <v>6480741</v>
      </c>
      <c r="J65" s="502">
        <v>4651527</v>
      </c>
      <c r="K65" s="502">
        <v>78600</v>
      </c>
      <c r="L65" s="502">
        <v>0</v>
      </c>
      <c r="M65" s="502">
        <v>1598783</v>
      </c>
      <c r="N65" s="502">
        <v>93031</v>
      </c>
      <c r="O65" s="502">
        <v>58800</v>
      </c>
      <c r="P65" s="503">
        <v>11.139699999999999</v>
      </c>
      <c r="Q65" s="418">
        <v>8.3814999999999991</v>
      </c>
      <c r="R65" s="504">
        <v>2.7582</v>
      </c>
      <c r="S65" s="536">
        <f t="shared" ref="S65:S67" si="89">X65*-1</f>
        <v>0</v>
      </c>
      <c r="T65" s="492">
        <v>0</v>
      </c>
      <c r="U65" s="492">
        <v>0</v>
      </c>
      <c r="V65" s="492">
        <v>-14728</v>
      </c>
      <c r="W65" s="492">
        <f t="shared" si="1"/>
        <v>-14728</v>
      </c>
      <c r="X65" s="492">
        <v>0</v>
      </c>
      <c r="Y65" s="492">
        <v>0</v>
      </c>
      <c r="Z65" s="492">
        <f>SUM(X65:Y65)</f>
        <v>0</v>
      </c>
      <c r="AA65" s="492">
        <f>W65+Z65</f>
        <v>-14728</v>
      </c>
      <c r="AB65" s="321">
        <f>ROUND((W65+X65)*33.8%,0)</f>
        <v>-4978</v>
      </c>
      <c r="AC65" s="179">
        <f>ROUND(W65*2%,0)</f>
        <v>-295</v>
      </c>
      <c r="AD65" s="492">
        <v>0</v>
      </c>
      <c r="AE65" s="492">
        <v>20001</v>
      </c>
      <c r="AF65" s="492">
        <f t="shared" si="2"/>
        <v>20001</v>
      </c>
      <c r="AG65" s="492">
        <f t="shared" si="3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ref="AO65:AO67" si="90">AH65+AJ65+AK65+AM65</f>
        <v>0</v>
      </c>
      <c r="AP65" s="507">
        <f t="shared" ref="AP65:AP67" si="91">AI65+AL65+AN65</f>
        <v>0</v>
      </c>
      <c r="AQ65" s="535">
        <f t="shared" si="4"/>
        <v>0</v>
      </c>
      <c r="AR65" s="536">
        <f>I65+AG65</f>
        <v>6480741</v>
      </c>
      <c r="AS65" s="492">
        <f>J65+W65</f>
        <v>4636799</v>
      </c>
      <c r="AT65" s="492">
        <f>K65+Z65</f>
        <v>78600</v>
      </c>
      <c r="AU65" s="492">
        <f>L65</f>
        <v>0</v>
      </c>
      <c r="AV65" s="492">
        <f t="shared" ref="AV65:AW67" si="92">M65+AB65</f>
        <v>1593805</v>
      </c>
      <c r="AW65" s="492">
        <f t="shared" si="92"/>
        <v>92736</v>
      </c>
      <c r="AX65" s="492">
        <f>O65+AF65</f>
        <v>78801</v>
      </c>
      <c r="AY65" s="507">
        <f>P65+AQ65</f>
        <v>11.139699999999999</v>
      </c>
      <c r="AZ65" s="507">
        <f t="shared" ref="AZ65:BA67" si="93">Q65+AO65</f>
        <v>8.3814999999999991</v>
      </c>
      <c r="BA65" s="508">
        <f t="shared" si="93"/>
        <v>2.7582</v>
      </c>
    </row>
    <row r="66" spans="1:53" s="702" customFormat="1" x14ac:dyDescent="0.2">
      <c r="A66" s="704">
        <v>17</v>
      </c>
      <c r="B66" s="705">
        <v>3463</v>
      </c>
      <c r="C66" s="705">
        <v>691001308</v>
      </c>
      <c r="D66" s="705">
        <v>72048166</v>
      </c>
      <c r="E66" s="706" t="s">
        <v>354</v>
      </c>
      <c r="F66" s="705">
        <v>3111</v>
      </c>
      <c r="G66" s="707" t="s">
        <v>91</v>
      </c>
      <c r="H66" s="708" t="s">
        <v>82</v>
      </c>
      <c r="I66" s="501">
        <v>983961</v>
      </c>
      <c r="J66" s="502">
        <v>724566</v>
      </c>
      <c r="K66" s="481">
        <v>0</v>
      </c>
      <c r="L66" s="481">
        <v>0</v>
      </c>
      <c r="M66" s="321">
        <v>244904</v>
      </c>
      <c r="N66" s="321">
        <v>14491</v>
      </c>
      <c r="O66" s="502">
        <v>0</v>
      </c>
      <c r="P66" s="503">
        <v>2.1</v>
      </c>
      <c r="Q66" s="418">
        <v>2.1</v>
      </c>
      <c r="R66" s="504">
        <v>0</v>
      </c>
      <c r="S66" s="536">
        <f t="shared" si="89"/>
        <v>0</v>
      </c>
      <c r="T66" s="492">
        <v>0</v>
      </c>
      <c r="U66" s="492">
        <v>0</v>
      </c>
      <c r="V66" s="492">
        <v>0</v>
      </c>
      <c r="W66" s="492">
        <f t="shared" si="1"/>
        <v>0</v>
      </c>
      <c r="X66" s="492">
        <v>0</v>
      </c>
      <c r="Y66" s="492">
        <v>0</v>
      </c>
      <c r="Z66" s="492">
        <f>SUM(X66:Y66)</f>
        <v>0</v>
      </c>
      <c r="AA66" s="492">
        <f>W66+Z66</f>
        <v>0</v>
      </c>
      <c r="AB66" s="321">
        <f>ROUND((W66+X66)*33.8%,0)</f>
        <v>0</v>
      </c>
      <c r="AC66" s="179">
        <f>ROUND(W66*2%,0)</f>
        <v>0</v>
      </c>
      <c r="AD66" s="492">
        <v>0</v>
      </c>
      <c r="AE66" s="492">
        <v>0</v>
      </c>
      <c r="AF66" s="492">
        <f t="shared" si="2"/>
        <v>0</v>
      </c>
      <c r="AG66" s="492">
        <f t="shared" si="3"/>
        <v>0</v>
      </c>
      <c r="AH66" s="507">
        <v>0</v>
      </c>
      <c r="AI66" s="507">
        <v>0</v>
      </c>
      <c r="AJ66" s="507">
        <v>0</v>
      </c>
      <c r="AK66" s="507">
        <v>0</v>
      </c>
      <c r="AL66" s="507">
        <v>0</v>
      </c>
      <c r="AM66" s="507">
        <v>0</v>
      </c>
      <c r="AN66" s="507">
        <v>0</v>
      </c>
      <c r="AO66" s="507">
        <f t="shared" si="90"/>
        <v>0</v>
      </c>
      <c r="AP66" s="507">
        <f t="shared" si="91"/>
        <v>0</v>
      </c>
      <c r="AQ66" s="535">
        <f t="shared" si="4"/>
        <v>0</v>
      </c>
      <c r="AR66" s="536">
        <f>I66+AG66</f>
        <v>983961</v>
      </c>
      <c r="AS66" s="492">
        <f>J66+W66</f>
        <v>724566</v>
      </c>
      <c r="AT66" s="492">
        <f>K66+Z66</f>
        <v>0</v>
      </c>
      <c r="AU66" s="492">
        <f>L66</f>
        <v>0</v>
      </c>
      <c r="AV66" s="492">
        <f t="shared" si="92"/>
        <v>244904</v>
      </c>
      <c r="AW66" s="492">
        <f t="shared" si="92"/>
        <v>14491</v>
      </c>
      <c r="AX66" s="492">
        <f>O66+AF66</f>
        <v>0</v>
      </c>
      <c r="AY66" s="507">
        <f>P66+AQ66</f>
        <v>2.1</v>
      </c>
      <c r="AZ66" s="507">
        <f t="shared" si="93"/>
        <v>2.1</v>
      </c>
      <c r="BA66" s="508">
        <f t="shared" si="93"/>
        <v>0</v>
      </c>
    </row>
    <row r="67" spans="1:53" s="702" customFormat="1" ht="12.75" customHeight="1" x14ac:dyDescent="0.2">
      <c r="A67" s="704">
        <v>17</v>
      </c>
      <c r="B67" s="705">
        <v>3463</v>
      </c>
      <c r="C67" s="705">
        <v>691001308</v>
      </c>
      <c r="D67" s="705">
        <v>72048166</v>
      </c>
      <c r="E67" s="706" t="s">
        <v>354</v>
      </c>
      <c r="F67" s="705">
        <v>3141</v>
      </c>
      <c r="G67" s="707" t="s">
        <v>88</v>
      </c>
      <c r="H67" s="708" t="s">
        <v>82</v>
      </c>
      <c r="I67" s="501">
        <v>905512</v>
      </c>
      <c r="J67" s="502">
        <v>653358</v>
      </c>
      <c r="K67" s="481">
        <v>10000</v>
      </c>
      <c r="L67" s="481">
        <v>0</v>
      </c>
      <c r="M67" s="321">
        <v>224215</v>
      </c>
      <c r="N67" s="321">
        <v>13067</v>
      </c>
      <c r="O67" s="502">
        <v>4872</v>
      </c>
      <c r="P67" s="503">
        <v>2.2599999999999998</v>
      </c>
      <c r="Q67" s="418">
        <v>0</v>
      </c>
      <c r="R67" s="504">
        <v>2.2599999999999998</v>
      </c>
      <c r="S67" s="536">
        <f t="shared" si="89"/>
        <v>0</v>
      </c>
      <c r="T67" s="492">
        <v>0</v>
      </c>
      <c r="U67" s="492">
        <v>3624</v>
      </c>
      <c r="V67" s="492">
        <v>0</v>
      </c>
      <c r="W67" s="492">
        <f t="shared" si="1"/>
        <v>3624</v>
      </c>
      <c r="X67" s="492">
        <v>0</v>
      </c>
      <c r="Y67" s="492">
        <v>0</v>
      </c>
      <c r="Z67" s="492">
        <f>SUM(X67:Y67)</f>
        <v>0</v>
      </c>
      <c r="AA67" s="492">
        <f>W67+Z67</f>
        <v>3624</v>
      </c>
      <c r="AB67" s="321">
        <f>ROUND((W67+X67)*33.8%,0)</f>
        <v>1225</v>
      </c>
      <c r="AC67" s="179">
        <f>ROUND(W67*2%,0)</f>
        <v>72</v>
      </c>
      <c r="AD67" s="492">
        <v>0</v>
      </c>
      <c r="AE67" s="492">
        <v>0</v>
      </c>
      <c r="AF67" s="492">
        <f t="shared" si="2"/>
        <v>0</v>
      </c>
      <c r="AG67" s="492">
        <f t="shared" si="3"/>
        <v>4921</v>
      </c>
      <c r="AH67" s="507">
        <v>0</v>
      </c>
      <c r="AI67" s="507">
        <v>0</v>
      </c>
      <c r="AJ67" s="507">
        <v>0</v>
      </c>
      <c r="AK67" s="507">
        <v>0</v>
      </c>
      <c r="AL67" s="507">
        <v>0.01</v>
      </c>
      <c r="AM67" s="507">
        <v>0</v>
      </c>
      <c r="AN67" s="507">
        <v>0</v>
      </c>
      <c r="AO67" s="507">
        <f t="shared" si="90"/>
        <v>0</v>
      </c>
      <c r="AP67" s="507">
        <f t="shared" si="91"/>
        <v>0.01</v>
      </c>
      <c r="AQ67" s="535">
        <f t="shared" si="4"/>
        <v>0.01</v>
      </c>
      <c r="AR67" s="536">
        <f>I67+AG67</f>
        <v>910433</v>
      </c>
      <c r="AS67" s="492">
        <f>J67+W67</f>
        <v>656982</v>
      </c>
      <c r="AT67" s="492">
        <f>K67+Z67</f>
        <v>10000</v>
      </c>
      <c r="AU67" s="492">
        <f>L67</f>
        <v>0</v>
      </c>
      <c r="AV67" s="492">
        <f t="shared" si="92"/>
        <v>225440</v>
      </c>
      <c r="AW67" s="492">
        <f t="shared" si="92"/>
        <v>13139</v>
      </c>
      <c r="AX67" s="492">
        <f>O67+AF67</f>
        <v>4872</v>
      </c>
      <c r="AY67" s="507">
        <f>P67+AQ67</f>
        <v>2.2699999999999996</v>
      </c>
      <c r="AZ67" s="507">
        <f t="shared" si="93"/>
        <v>0</v>
      </c>
      <c r="BA67" s="508">
        <f t="shared" si="93"/>
        <v>2.2699999999999996</v>
      </c>
    </row>
    <row r="68" spans="1:53" s="702" customFormat="1" ht="12.75" customHeight="1" x14ac:dyDescent="0.2">
      <c r="A68" s="281">
        <v>17</v>
      </c>
      <c r="B68" s="21">
        <v>3463</v>
      </c>
      <c r="C68" s="279">
        <v>691001308</v>
      </c>
      <c r="D68" s="279">
        <v>72048166</v>
      </c>
      <c r="E68" s="703" t="s">
        <v>355</v>
      </c>
      <c r="F68" s="21"/>
      <c r="G68" s="280"/>
      <c r="H68" s="761"/>
      <c r="I68" s="29">
        <v>8370214</v>
      </c>
      <c r="J68" s="268">
        <v>6029451</v>
      </c>
      <c r="K68" s="268">
        <v>88600</v>
      </c>
      <c r="L68" s="268">
        <v>0</v>
      </c>
      <c r="M68" s="268">
        <v>2067902</v>
      </c>
      <c r="N68" s="268">
        <v>120589</v>
      </c>
      <c r="O68" s="268">
        <v>63672</v>
      </c>
      <c r="P68" s="762">
        <v>15.499699999999999</v>
      </c>
      <c r="Q68" s="762">
        <v>10.481499999999999</v>
      </c>
      <c r="R68" s="763">
        <v>5.0182000000000002</v>
      </c>
      <c r="S68" s="29">
        <f t="shared" ref="S68:BA68" si="94">SUM(S65:S67)</f>
        <v>0</v>
      </c>
      <c r="T68" s="22">
        <f t="shared" si="94"/>
        <v>0</v>
      </c>
      <c r="U68" s="22">
        <f t="shared" si="94"/>
        <v>3624</v>
      </c>
      <c r="V68" s="22">
        <f t="shared" si="94"/>
        <v>-14728</v>
      </c>
      <c r="W68" s="22">
        <f t="shared" si="94"/>
        <v>-11104</v>
      </c>
      <c r="X68" s="22">
        <f t="shared" si="94"/>
        <v>0</v>
      </c>
      <c r="Y68" s="22">
        <f t="shared" si="94"/>
        <v>0</v>
      </c>
      <c r="Z68" s="22">
        <f t="shared" si="94"/>
        <v>0</v>
      </c>
      <c r="AA68" s="22">
        <f t="shared" si="94"/>
        <v>-11104</v>
      </c>
      <c r="AB68" s="22">
        <f t="shared" si="94"/>
        <v>-3753</v>
      </c>
      <c r="AC68" s="22">
        <f t="shared" si="94"/>
        <v>-223</v>
      </c>
      <c r="AD68" s="22">
        <f t="shared" si="94"/>
        <v>0</v>
      </c>
      <c r="AE68" s="22">
        <f t="shared" si="94"/>
        <v>20001</v>
      </c>
      <c r="AF68" s="22">
        <f t="shared" si="94"/>
        <v>20001</v>
      </c>
      <c r="AG68" s="22">
        <f t="shared" si="94"/>
        <v>4921</v>
      </c>
      <c r="AH68" s="23">
        <f t="shared" si="94"/>
        <v>0</v>
      </c>
      <c r="AI68" s="23">
        <f t="shared" si="94"/>
        <v>0</v>
      </c>
      <c r="AJ68" s="23">
        <f t="shared" si="94"/>
        <v>0</v>
      </c>
      <c r="AK68" s="23">
        <f t="shared" ref="AK68:AL68" si="95">SUM(AK65:AK67)</f>
        <v>0</v>
      </c>
      <c r="AL68" s="23">
        <f t="shared" si="95"/>
        <v>0.01</v>
      </c>
      <c r="AM68" s="23">
        <f t="shared" si="94"/>
        <v>0</v>
      </c>
      <c r="AN68" s="23">
        <f t="shared" si="94"/>
        <v>0</v>
      </c>
      <c r="AO68" s="23">
        <f t="shared" si="94"/>
        <v>0</v>
      </c>
      <c r="AP68" s="23">
        <f t="shared" si="94"/>
        <v>0.01</v>
      </c>
      <c r="AQ68" s="764">
        <f t="shared" si="94"/>
        <v>0.01</v>
      </c>
      <c r="AR68" s="29">
        <f t="shared" si="94"/>
        <v>8375135</v>
      </c>
      <c r="AS68" s="22">
        <f t="shared" si="94"/>
        <v>6018347</v>
      </c>
      <c r="AT68" s="22">
        <f t="shared" si="94"/>
        <v>88600</v>
      </c>
      <c r="AU68" s="67">
        <f t="shared" si="94"/>
        <v>0</v>
      </c>
      <c r="AV68" s="22">
        <f t="shared" si="94"/>
        <v>2064149</v>
      </c>
      <c r="AW68" s="22">
        <f t="shared" si="94"/>
        <v>120366</v>
      </c>
      <c r="AX68" s="22">
        <f t="shared" si="94"/>
        <v>83673</v>
      </c>
      <c r="AY68" s="23">
        <f t="shared" si="94"/>
        <v>15.509699999999999</v>
      </c>
      <c r="AZ68" s="23">
        <f t="shared" si="94"/>
        <v>10.481499999999999</v>
      </c>
      <c r="BA68" s="55">
        <f t="shared" si="94"/>
        <v>5.0282</v>
      </c>
    </row>
    <row r="69" spans="1:53" s="702" customFormat="1" ht="12.75" customHeight="1" x14ac:dyDescent="0.2">
      <c r="A69" s="704">
        <v>18</v>
      </c>
      <c r="B69" s="705">
        <v>3460</v>
      </c>
      <c r="C69" s="705">
        <v>691000387</v>
      </c>
      <c r="D69" s="705">
        <v>86797034</v>
      </c>
      <c r="E69" s="706" t="s">
        <v>356</v>
      </c>
      <c r="F69" s="705">
        <v>3111</v>
      </c>
      <c r="G69" s="707" t="s">
        <v>85</v>
      </c>
      <c r="H69" s="708" t="s">
        <v>86</v>
      </c>
      <c r="I69" s="501">
        <v>3734533</v>
      </c>
      <c r="J69" s="502">
        <v>2724251</v>
      </c>
      <c r="K69" s="502">
        <v>0</v>
      </c>
      <c r="L69" s="502">
        <v>0</v>
      </c>
      <c r="M69" s="502">
        <v>920797</v>
      </c>
      <c r="N69" s="502">
        <v>54485</v>
      </c>
      <c r="O69" s="502">
        <v>35000</v>
      </c>
      <c r="P69" s="503">
        <v>6.8841999999999999</v>
      </c>
      <c r="Q69" s="418">
        <v>4.9000000000000004</v>
      </c>
      <c r="R69" s="504">
        <v>1.9841999999999995</v>
      </c>
      <c r="S69" s="536">
        <f t="shared" ref="S69:S70" si="96">X69*-1</f>
        <v>0</v>
      </c>
      <c r="T69" s="492">
        <v>0</v>
      </c>
      <c r="U69" s="492">
        <v>255238</v>
      </c>
      <c r="V69" s="492">
        <v>0</v>
      </c>
      <c r="W69" s="492">
        <f t="shared" si="1"/>
        <v>255238</v>
      </c>
      <c r="X69" s="492">
        <v>0</v>
      </c>
      <c r="Y69" s="492">
        <v>0</v>
      </c>
      <c r="Z69" s="492">
        <f>SUM(X69:Y69)</f>
        <v>0</v>
      </c>
      <c r="AA69" s="492">
        <f>W69+Z69</f>
        <v>255238</v>
      </c>
      <c r="AB69" s="321">
        <f>ROUND((W69+X69)*33.8%,0)</f>
        <v>86270</v>
      </c>
      <c r="AC69" s="179">
        <f>ROUND(W69*2%,0)</f>
        <v>5105</v>
      </c>
      <c r="AD69" s="492">
        <v>0</v>
      </c>
      <c r="AE69" s="492">
        <v>0</v>
      </c>
      <c r="AF69" s="492">
        <f t="shared" si="2"/>
        <v>0</v>
      </c>
      <c r="AG69" s="492">
        <f t="shared" si="3"/>
        <v>346613</v>
      </c>
      <c r="AH69" s="507">
        <v>0</v>
      </c>
      <c r="AI69" s="507">
        <v>0</v>
      </c>
      <c r="AJ69" s="507">
        <v>0</v>
      </c>
      <c r="AK69" s="507">
        <v>0.56999999999999995</v>
      </c>
      <c r="AL69" s="507">
        <v>0</v>
      </c>
      <c r="AM69" s="507">
        <v>0</v>
      </c>
      <c r="AN69" s="507">
        <v>0</v>
      </c>
      <c r="AO69" s="507">
        <f t="shared" ref="AO69:AO70" si="97">AH69+AJ69+AK69+AM69</f>
        <v>0.56999999999999995</v>
      </c>
      <c r="AP69" s="507">
        <f t="shared" ref="AP69:AP70" si="98">AI69+AL69+AN69</f>
        <v>0</v>
      </c>
      <c r="AQ69" s="535">
        <f t="shared" si="4"/>
        <v>0.56999999999999995</v>
      </c>
      <c r="AR69" s="536">
        <f>I69+AG69</f>
        <v>4081146</v>
      </c>
      <c r="AS69" s="492">
        <f>J69+W69</f>
        <v>2979489</v>
      </c>
      <c r="AT69" s="492">
        <f>K69+Z69</f>
        <v>0</v>
      </c>
      <c r="AU69" s="492">
        <f>L69</f>
        <v>0</v>
      </c>
      <c r="AV69" s="492">
        <f>M69+AB69</f>
        <v>1007067</v>
      </c>
      <c r="AW69" s="492">
        <f>N69+AC69</f>
        <v>59590</v>
      </c>
      <c r="AX69" s="492">
        <f>O69+AF69</f>
        <v>35000</v>
      </c>
      <c r="AY69" s="507">
        <f>P69+AQ69</f>
        <v>7.4542000000000002</v>
      </c>
      <c r="AZ69" s="507">
        <f>Q69+AO69</f>
        <v>5.4700000000000006</v>
      </c>
      <c r="BA69" s="508">
        <f>R69+AP69</f>
        <v>1.9841999999999995</v>
      </c>
    </row>
    <row r="70" spans="1:53" s="702" customFormat="1" ht="12.75" customHeight="1" x14ac:dyDescent="0.2">
      <c r="A70" s="704">
        <v>18</v>
      </c>
      <c r="B70" s="705">
        <v>3460</v>
      </c>
      <c r="C70" s="705">
        <v>691000387</v>
      </c>
      <c r="D70" s="705">
        <v>86797034</v>
      </c>
      <c r="E70" s="706" t="s">
        <v>356</v>
      </c>
      <c r="F70" s="705">
        <v>3141</v>
      </c>
      <c r="G70" s="707" t="s">
        <v>88</v>
      </c>
      <c r="H70" s="708" t="s">
        <v>82</v>
      </c>
      <c r="I70" s="501">
        <v>255536</v>
      </c>
      <c r="J70" s="502">
        <v>186772</v>
      </c>
      <c r="K70" s="481">
        <v>0</v>
      </c>
      <c r="L70" s="481">
        <v>0</v>
      </c>
      <c r="M70" s="321">
        <v>63129</v>
      </c>
      <c r="N70" s="321">
        <v>3735</v>
      </c>
      <c r="O70" s="502">
        <v>1900</v>
      </c>
      <c r="P70" s="503">
        <v>0.64</v>
      </c>
      <c r="Q70" s="418">
        <v>0</v>
      </c>
      <c r="R70" s="504">
        <v>0.64</v>
      </c>
      <c r="S70" s="536">
        <f t="shared" si="96"/>
        <v>0</v>
      </c>
      <c r="T70" s="492">
        <v>0</v>
      </c>
      <c r="U70" s="492">
        <v>144244</v>
      </c>
      <c r="V70" s="492">
        <v>0</v>
      </c>
      <c r="W70" s="492">
        <f t="shared" si="1"/>
        <v>144244</v>
      </c>
      <c r="X70" s="492">
        <v>0</v>
      </c>
      <c r="Y70" s="492">
        <v>0</v>
      </c>
      <c r="Z70" s="492">
        <f>SUM(X70:Y70)</f>
        <v>0</v>
      </c>
      <c r="AA70" s="492">
        <f>W70+Z70</f>
        <v>144244</v>
      </c>
      <c r="AB70" s="321">
        <f>ROUND((W70+X70)*33.8%,0)</f>
        <v>48754</v>
      </c>
      <c r="AC70" s="179">
        <f>ROUND(W70*2%,0)</f>
        <v>2885</v>
      </c>
      <c r="AD70" s="492">
        <v>0</v>
      </c>
      <c r="AE70" s="492">
        <v>0</v>
      </c>
      <c r="AF70" s="492">
        <f t="shared" si="2"/>
        <v>0</v>
      </c>
      <c r="AG70" s="492">
        <f t="shared" si="3"/>
        <v>195883</v>
      </c>
      <c r="AH70" s="507">
        <v>0</v>
      </c>
      <c r="AI70" s="507">
        <v>0</v>
      </c>
      <c r="AJ70" s="507">
        <v>0</v>
      </c>
      <c r="AK70" s="507">
        <v>0</v>
      </c>
      <c r="AL70" s="507">
        <v>0.49</v>
      </c>
      <c r="AM70" s="507">
        <v>0</v>
      </c>
      <c r="AN70" s="507">
        <v>0</v>
      </c>
      <c r="AO70" s="507">
        <f t="shared" si="97"/>
        <v>0</v>
      </c>
      <c r="AP70" s="507">
        <f t="shared" si="98"/>
        <v>0.49</v>
      </c>
      <c r="AQ70" s="535">
        <f t="shared" si="4"/>
        <v>0.49</v>
      </c>
      <c r="AR70" s="536">
        <f>I70+AG70</f>
        <v>451419</v>
      </c>
      <c r="AS70" s="492">
        <f>J70+W70</f>
        <v>331016</v>
      </c>
      <c r="AT70" s="492">
        <f>K70+Z70</f>
        <v>0</v>
      </c>
      <c r="AU70" s="492">
        <f>L70</f>
        <v>0</v>
      </c>
      <c r="AV70" s="492">
        <f>M70+AB70</f>
        <v>111883</v>
      </c>
      <c r="AW70" s="492">
        <f>N70+AC70</f>
        <v>6620</v>
      </c>
      <c r="AX70" s="492">
        <f>O70+AF70</f>
        <v>1900</v>
      </c>
      <c r="AY70" s="507">
        <f>P70+AQ70</f>
        <v>1.1299999999999999</v>
      </c>
      <c r="AZ70" s="507">
        <f>Q70+AO70</f>
        <v>0</v>
      </c>
      <c r="BA70" s="508">
        <f>R70+AP70</f>
        <v>1.1299999999999999</v>
      </c>
    </row>
    <row r="71" spans="1:53" s="702" customFormat="1" ht="12.75" customHeight="1" x14ac:dyDescent="0.2">
      <c r="A71" s="281">
        <v>18</v>
      </c>
      <c r="B71" s="21">
        <v>3460</v>
      </c>
      <c r="C71" s="279">
        <v>691000387</v>
      </c>
      <c r="D71" s="279">
        <v>86797034</v>
      </c>
      <c r="E71" s="703" t="s">
        <v>357</v>
      </c>
      <c r="F71" s="21"/>
      <c r="G71" s="280"/>
      <c r="H71" s="761"/>
      <c r="I71" s="29">
        <v>3990069</v>
      </c>
      <c r="J71" s="268">
        <v>2911023</v>
      </c>
      <c r="K71" s="268">
        <v>0</v>
      </c>
      <c r="L71" s="268">
        <v>0</v>
      </c>
      <c r="M71" s="268">
        <v>983926</v>
      </c>
      <c r="N71" s="268">
        <v>58220</v>
      </c>
      <c r="O71" s="268">
        <v>36900</v>
      </c>
      <c r="P71" s="762">
        <v>7.5241999999999996</v>
      </c>
      <c r="Q71" s="762">
        <v>4.9000000000000004</v>
      </c>
      <c r="R71" s="763">
        <v>2.6241999999999996</v>
      </c>
      <c r="S71" s="29">
        <f t="shared" ref="S71:BA71" si="99">SUM(S69:S70)</f>
        <v>0</v>
      </c>
      <c r="T71" s="22">
        <f t="shared" si="99"/>
        <v>0</v>
      </c>
      <c r="U71" s="22">
        <f t="shared" si="99"/>
        <v>399482</v>
      </c>
      <c r="V71" s="22">
        <f t="shared" si="99"/>
        <v>0</v>
      </c>
      <c r="W71" s="22">
        <f t="shared" si="99"/>
        <v>399482</v>
      </c>
      <c r="X71" s="22">
        <f t="shared" si="99"/>
        <v>0</v>
      </c>
      <c r="Y71" s="22">
        <f t="shared" si="99"/>
        <v>0</v>
      </c>
      <c r="Z71" s="22">
        <f t="shared" si="99"/>
        <v>0</v>
      </c>
      <c r="AA71" s="22">
        <f t="shared" si="99"/>
        <v>399482</v>
      </c>
      <c r="AB71" s="22">
        <f t="shared" si="99"/>
        <v>135024</v>
      </c>
      <c r="AC71" s="22">
        <f t="shared" si="99"/>
        <v>7990</v>
      </c>
      <c r="AD71" s="22">
        <f t="shared" si="99"/>
        <v>0</v>
      </c>
      <c r="AE71" s="22">
        <f t="shared" si="99"/>
        <v>0</v>
      </c>
      <c r="AF71" s="22">
        <f t="shared" si="99"/>
        <v>0</v>
      </c>
      <c r="AG71" s="22">
        <f t="shared" si="99"/>
        <v>542496</v>
      </c>
      <c r="AH71" s="23">
        <f t="shared" si="99"/>
        <v>0</v>
      </c>
      <c r="AI71" s="23">
        <f t="shared" si="99"/>
        <v>0</v>
      </c>
      <c r="AJ71" s="23">
        <f t="shared" si="99"/>
        <v>0</v>
      </c>
      <c r="AK71" s="23">
        <f t="shared" ref="AK71:AL71" si="100">SUM(AK69:AK70)</f>
        <v>0.56999999999999995</v>
      </c>
      <c r="AL71" s="23">
        <f t="shared" si="100"/>
        <v>0.49</v>
      </c>
      <c r="AM71" s="23">
        <f t="shared" si="99"/>
        <v>0</v>
      </c>
      <c r="AN71" s="23">
        <f t="shared" si="99"/>
        <v>0</v>
      </c>
      <c r="AO71" s="23">
        <f t="shared" si="99"/>
        <v>0.56999999999999995</v>
      </c>
      <c r="AP71" s="23">
        <f t="shared" si="99"/>
        <v>0.49</v>
      </c>
      <c r="AQ71" s="764">
        <f t="shared" si="99"/>
        <v>1.06</v>
      </c>
      <c r="AR71" s="29">
        <f t="shared" si="99"/>
        <v>4532565</v>
      </c>
      <c r="AS71" s="22">
        <f t="shared" si="99"/>
        <v>3310505</v>
      </c>
      <c r="AT71" s="22">
        <f t="shared" si="99"/>
        <v>0</v>
      </c>
      <c r="AU71" s="67">
        <f t="shared" si="99"/>
        <v>0</v>
      </c>
      <c r="AV71" s="22">
        <f t="shared" si="99"/>
        <v>1118950</v>
      </c>
      <c r="AW71" s="22">
        <f t="shared" si="99"/>
        <v>66210</v>
      </c>
      <c r="AX71" s="22">
        <f t="shared" si="99"/>
        <v>36900</v>
      </c>
      <c r="AY71" s="23">
        <f t="shared" si="99"/>
        <v>8.5841999999999992</v>
      </c>
      <c r="AZ71" s="23">
        <f t="shared" si="99"/>
        <v>5.4700000000000006</v>
      </c>
      <c r="BA71" s="55">
        <f t="shared" si="99"/>
        <v>3.1141999999999994</v>
      </c>
    </row>
    <row r="72" spans="1:53" s="702" customFormat="1" ht="12.75" customHeight="1" x14ac:dyDescent="0.2">
      <c r="A72" s="704">
        <v>19</v>
      </c>
      <c r="B72" s="705">
        <v>3413</v>
      </c>
      <c r="C72" s="705">
        <v>600077918</v>
      </c>
      <c r="D72" s="705">
        <v>72743433</v>
      </c>
      <c r="E72" s="706" t="s">
        <v>358</v>
      </c>
      <c r="F72" s="705">
        <v>3111</v>
      </c>
      <c r="G72" s="707" t="s">
        <v>85</v>
      </c>
      <c r="H72" s="708" t="s">
        <v>86</v>
      </c>
      <c r="I72" s="501">
        <v>10394128</v>
      </c>
      <c r="J72" s="502">
        <v>7591111</v>
      </c>
      <c r="K72" s="502">
        <v>0</v>
      </c>
      <c r="L72" s="502">
        <v>0</v>
      </c>
      <c r="M72" s="502">
        <v>2565795</v>
      </c>
      <c r="N72" s="502">
        <v>151822</v>
      </c>
      <c r="O72" s="502">
        <v>85400</v>
      </c>
      <c r="P72" s="503">
        <v>17.702200000000001</v>
      </c>
      <c r="Q72" s="418">
        <v>12.7097</v>
      </c>
      <c r="R72" s="504">
        <v>4.9924999999999997</v>
      </c>
      <c r="S72" s="536">
        <f t="shared" ref="S72:S75" si="101">X72*-1</f>
        <v>0</v>
      </c>
      <c r="T72" s="492">
        <v>0</v>
      </c>
      <c r="U72" s="492">
        <v>0</v>
      </c>
      <c r="V72" s="492">
        <v>0</v>
      </c>
      <c r="W72" s="492">
        <f t="shared" si="1"/>
        <v>0</v>
      </c>
      <c r="X72" s="492">
        <v>0</v>
      </c>
      <c r="Y72" s="492">
        <v>0</v>
      </c>
      <c r="Z72" s="492">
        <f>SUM(X72:Y72)</f>
        <v>0</v>
      </c>
      <c r="AA72" s="492">
        <f>W72+Z72</f>
        <v>0</v>
      </c>
      <c r="AB72" s="321">
        <f>ROUND((W72+X72)*33.8%,0)</f>
        <v>0</v>
      </c>
      <c r="AC72" s="179">
        <f>ROUND(W72*2%,0)</f>
        <v>0</v>
      </c>
      <c r="AD72" s="492">
        <v>0</v>
      </c>
      <c r="AE72" s="492">
        <v>0</v>
      </c>
      <c r="AF72" s="492">
        <f t="shared" si="2"/>
        <v>0</v>
      </c>
      <c r="AG72" s="492">
        <f t="shared" si="3"/>
        <v>0</v>
      </c>
      <c r="AH72" s="507">
        <v>0</v>
      </c>
      <c r="AI72" s="507">
        <v>0</v>
      </c>
      <c r="AJ72" s="507">
        <v>0</v>
      </c>
      <c r="AK72" s="507">
        <v>0</v>
      </c>
      <c r="AL72" s="507">
        <v>0</v>
      </c>
      <c r="AM72" s="507">
        <v>0</v>
      </c>
      <c r="AN72" s="507">
        <v>0</v>
      </c>
      <c r="AO72" s="507">
        <f t="shared" ref="AO72:AO75" si="102">AH72+AJ72+AK72+AM72</f>
        <v>0</v>
      </c>
      <c r="AP72" s="507">
        <f t="shared" ref="AP72:AP75" si="103">AI72+AL72+AN72</f>
        <v>0</v>
      </c>
      <c r="AQ72" s="535">
        <f t="shared" si="4"/>
        <v>0</v>
      </c>
      <c r="AR72" s="536">
        <f>I72+AG72</f>
        <v>10394128</v>
      </c>
      <c r="AS72" s="492">
        <f>J72+W72</f>
        <v>7591111</v>
      </c>
      <c r="AT72" s="492">
        <f>K72+Z72</f>
        <v>0</v>
      </c>
      <c r="AU72" s="492">
        <f>L72</f>
        <v>0</v>
      </c>
      <c r="AV72" s="492">
        <f t="shared" ref="AV72:AW75" si="104">M72+AB72</f>
        <v>2565795</v>
      </c>
      <c r="AW72" s="492">
        <f t="shared" si="104"/>
        <v>151822</v>
      </c>
      <c r="AX72" s="492">
        <f>O72+AF72</f>
        <v>85400</v>
      </c>
      <c r="AY72" s="507">
        <f>P72+AQ72</f>
        <v>17.702200000000001</v>
      </c>
      <c r="AZ72" s="507">
        <f t="shared" ref="AZ72:BA75" si="105">Q72+AO72</f>
        <v>12.7097</v>
      </c>
      <c r="BA72" s="508">
        <f t="shared" si="105"/>
        <v>4.9924999999999997</v>
      </c>
    </row>
    <row r="73" spans="1:53" s="702" customFormat="1" ht="12.75" customHeight="1" x14ac:dyDescent="0.2">
      <c r="A73" s="704">
        <v>19</v>
      </c>
      <c r="B73" s="705">
        <v>3413</v>
      </c>
      <c r="C73" s="705">
        <v>600077918</v>
      </c>
      <c r="D73" s="705">
        <v>72743433</v>
      </c>
      <c r="E73" s="706" t="s">
        <v>358</v>
      </c>
      <c r="F73" s="705">
        <v>3111</v>
      </c>
      <c r="G73" s="707" t="s">
        <v>87</v>
      </c>
      <c r="H73" s="708" t="s">
        <v>86</v>
      </c>
      <c r="I73" s="501">
        <v>1755014</v>
      </c>
      <c r="J73" s="502">
        <v>1292352</v>
      </c>
      <c r="K73" s="481">
        <v>0</v>
      </c>
      <c r="L73" s="481">
        <v>0</v>
      </c>
      <c r="M73" s="321">
        <v>436815</v>
      </c>
      <c r="N73" s="321">
        <v>25847</v>
      </c>
      <c r="O73" s="502">
        <v>0</v>
      </c>
      <c r="P73" s="503">
        <v>4</v>
      </c>
      <c r="Q73" s="418">
        <v>4</v>
      </c>
      <c r="R73" s="504">
        <v>0</v>
      </c>
      <c r="S73" s="536">
        <f t="shared" si="101"/>
        <v>0</v>
      </c>
      <c r="T73" s="492">
        <v>0</v>
      </c>
      <c r="U73" s="492">
        <v>0</v>
      </c>
      <c r="V73" s="492">
        <v>0</v>
      </c>
      <c r="W73" s="492">
        <f t="shared" si="1"/>
        <v>0</v>
      </c>
      <c r="X73" s="492">
        <v>0</v>
      </c>
      <c r="Y73" s="492">
        <v>0</v>
      </c>
      <c r="Z73" s="492">
        <f>SUM(X73:Y73)</f>
        <v>0</v>
      </c>
      <c r="AA73" s="492">
        <f>W73+Z73</f>
        <v>0</v>
      </c>
      <c r="AB73" s="321">
        <f>ROUND((W73+X73)*33.8%,0)</f>
        <v>0</v>
      </c>
      <c r="AC73" s="179">
        <f>ROUND(W73*2%,0)</f>
        <v>0</v>
      </c>
      <c r="AD73" s="492">
        <v>0</v>
      </c>
      <c r="AE73" s="492">
        <v>0</v>
      </c>
      <c r="AF73" s="492">
        <f t="shared" si="2"/>
        <v>0</v>
      </c>
      <c r="AG73" s="492">
        <f t="shared" si="3"/>
        <v>0</v>
      </c>
      <c r="AH73" s="507">
        <v>0</v>
      </c>
      <c r="AI73" s="507">
        <v>0</v>
      </c>
      <c r="AJ73" s="507">
        <v>0</v>
      </c>
      <c r="AK73" s="507">
        <v>0</v>
      </c>
      <c r="AL73" s="507">
        <v>0</v>
      </c>
      <c r="AM73" s="507">
        <v>0</v>
      </c>
      <c r="AN73" s="507">
        <v>0</v>
      </c>
      <c r="AO73" s="507">
        <f t="shared" si="102"/>
        <v>0</v>
      </c>
      <c r="AP73" s="507">
        <f t="shared" si="103"/>
        <v>0</v>
      </c>
      <c r="AQ73" s="535">
        <f t="shared" si="4"/>
        <v>0</v>
      </c>
      <c r="AR73" s="536">
        <f>I73+AG73</f>
        <v>1755014</v>
      </c>
      <c r="AS73" s="492">
        <f>J73+W73</f>
        <v>1292352</v>
      </c>
      <c r="AT73" s="492">
        <f>K73+Z73</f>
        <v>0</v>
      </c>
      <c r="AU73" s="492">
        <f>L73</f>
        <v>0</v>
      </c>
      <c r="AV73" s="492">
        <f t="shared" si="104"/>
        <v>436815</v>
      </c>
      <c r="AW73" s="492">
        <f t="shared" si="104"/>
        <v>25847</v>
      </c>
      <c r="AX73" s="492">
        <f>O73+AF73</f>
        <v>0</v>
      </c>
      <c r="AY73" s="507">
        <f>P73+AQ73</f>
        <v>4</v>
      </c>
      <c r="AZ73" s="507">
        <f t="shared" si="105"/>
        <v>4</v>
      </c>
      <c r="BA73" s="508">
        <f t="shared" si="105"/>
        <v>0</v>
      </c>
    </row>
    <row r="74" spans="1:53" s="702" customFormat="1" x14ac:dyDescent="0.2">
      <c r="A74" s="704">
        <v>19</v>
      </c>
      <c r="B74" s="705">
        <v>3413</v>
      </c>
      <c r="C74" s="705">
        <v>600077918</v>
      </c>
      <c r="D74" s="705">
        <v>72743433</v>
      </c>
      <c r="E74" s="706" t="s">
        <v>358</v>
      </c>
      <c r="F74" s="705">
        <v>3111</v>
      </c>
      <c r="G74" s="707" t="s">
        <v>91</v>
      </c>
      <c r="H74" s="708" t="s">
        <v>82</v>
      </c>
      <c r="I74" s="501">
        <v>391990</v>
      </c>
      <c r="J74" s="502">
        <v>288653</v>
      </c>
      <c r="K74" s="481">
        <v>0</v>
      </c>
      <c r="L74" s="481">
        <v>0</v>
      </c>
      <c r="M74" s="321">
        <v>97564</v>
      </c>
      <c r="N74" s="321">
        <v>5773</v>
      </c>
      <c r="O74" s="502">
        <v>0</v>
      </c>
      <c r="P74" s="503">
        <v>0.92</v>
      </c>
      <c r="Q74" s="418">
        <v>0.92</v>
      </c>
      <c r="R74" s="504">
        <v>0</v>
      </c>
      <c r="S74" s="536">
        <f t="shared" si="101"/>
        <v>0</v>
      </c>
      <c r="T74" s="492">
        <v>0</v>
      </c>
      <c r="U74" s="492">
        <v>0</v>
      </c>
      <c r="V74" s="492">
        <v>0</v>
      </c>
      <c r="W74" s="492">
        <f t="shared" si="1"/>
        <v>0</v>
      </c>
      <c r="X74" s="492">
        <v>0</v>
      </c>
      <c r="Y74" s="492">
        <v>0</v>
      </c>
      <c r="Z74" s="492">
        <f>SUM(X74:Y74)</f>
        <v>0</v>
      </c>
      <c r="AA74" s="492">
        <f>W74+Z74</f>
        <v>0</v>
      </c>
      <c r="AB74" s="321">
        <f>ROUND((W74+X74)*33.8%,0)</f>
        <v>0</v>
      </c>
      <c r="AC74" s="179">
        <f>ROUND(W74*2%,0)</f>
        <v>0</v>
      </c>
      <c r="AD74" s="492">
        <v>0</v>
      </c>
      <c r="AE74" s="492">
        <v>0</v>
      </c>
      <c r="AF74" s="492">
        <f t="shared" si="2"/>
        <v>0</v>
      </c>
      <c r="AG74" s="492">
        <f t="shared" si="3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 t="shared" si="102"/>
        <v>0</v>
      </c>
      <c r="AP74" s="507">
        <f t="shared" si="103"/>
        <v>0</v>
      </c>
      <c r="AQ74" s="535">
        <f t="shared" si="4"/>
        <v>0</v>
      </c>
      <c r="AR74" s="536">
        <f>I74+AG74</f>
        <v>391990</v>
      </c>
      <c r="AS74" s="492">
        <f>J74+W74</f>
        <v>288653</v>
      </c>
      <c r="AT74" s="492">
        <f>K74+Z74</f>
        <v>0</v>
      </c>
      <c r="AU74" s="492">
        <f>L74</f>
        <v>0</v>
      </c>
      <c r="AV74" s="492">
        <f t="shared" si="104"/>
        <v>97564</v>
      </c>
      <c r="AW74" s="492">
        <f t="shared" si="104"/>
        <v>5773</v>
      </c>
      <c r="AX74" s="492">
        <f>O74+AF74</f>
        <v>0</v>
      </c>
      <c r="AY74" s="507">
        <f>P74+AQ74</f>
        <v>0.92</v>
      </c>
      <c r="AZ74" s="507">
        <f t="shared" si="105"/>
        <v>0.92</v>
      </c>
      <c r="BA74" s="508">
        <f t="shared" si="105"/>
        <v>0</v>
      </c>
    </row>
    <row r="75" spans="1:53" s="702" customFormat="1" ht="12.75" customHeight="1" x14ac:dyDescent="0.2">
      <c r="A75" s="704">
        <v>19</v>
      </c>
      <c r="B75" s="705">
        <v>3413</v>
      </c>
      <c r="C75" s="705">
        <v>600077918</v>
      </c>
      <c r="D75" s="705">
        <v>72743433</v>
      </c>
      <c r="E75" s="706" t="s">
        <v>358</v>
      </c>
      <c r="F75" s="705">
        <v>3141</v>
      </c>
      <c r="G75" s="707" t="s">
        <v>88</v>
      </c>
      <c r="H75" s="708" t="s">
        <v>82</v>
      </c>
      <c r="I75" s="501">
        <v>1176392</v>
      </c>
      <c r="J75" s="502">
        <v>861897</v>
      </c>
      <c r="K75" s="481">
        <v>0</v>
      </c>
      <c r="L75" s="481">
        <v>0</v>
      </c>
      <c r="M75" s="321">
        <v>291321</v>
      </c>
      <c r="N75" s="321">
        <v>17238</v>
      </c>
      <c r="O75" s="502">
        <v>5936</v>
      </c>
      <c r="P75" s="503">
        <v>2.93</v>
      </c>
      <c r="Q75" s="418">
        <v>0</v>
      </c>
      <c r="R75" s="504">
        <v>2.93</v>
      </c>
      <c r="S75" s="536">
        <f t="shared" si="101"/>
        <v>0</v>
      </c>
      <c r="T75" s="492">
        <v>0</v>
      </c>
      <c r="U75" s="492">
        <f>5714+902</f>
        <v>6616</v>
      </c>
      <c r="V75" s="492">
        <v>0</v>
      </c>
      <c r="W75" s="492">
        <f t="shared" si="1"/>
        <v>6616</v>
      </c>
      <c r="X75" s="492">
        <v>0</v>
      </c>
      <c r="Y75" s="492">
        <v>0</v>
      </c>
      <c r="Z75" s="492">
        <f>SUM(X75:Y75)</f>
        <v>0</v>
      </c>
      <c r="AA75" s="492">
        <f>W75+Z75</f>
        <v>6616</v>
      </c>
      <c r="AB75" s="321">
        <f>ROUND((W75+X75)*33.8%,0)</f>
        <v>2236</v>
      </c>
      <c r="AC75" s="179">
        <f>ROUND(W75*2%,0)</f>
        <v>132</v>
      </c>
      <c r="AD75" s="492">
        <v>0</v>
      </c>
      <c r="AE75" s="492">
        <v>0</v>
      </c>
      <c r="AF75" s="492">
        <f t="shared" si="2"/>
        <v>0</v>
      </c>
      <c r="AG75" s="492">
        <f t="shared" si="3"/>
        <v>8984</v>
      </c>
      <c r="AH75" s="507">
        <v>0</v>
      </c>
      <c r="AI75" s="507">
        <v>0</v>
      </c>
      <c r="AJ75" s="507">
        <v>0</v>
      </c>
      <c r="AK75" s="507">
        <v>0</v>
      </c>
      <c r="AL75" s="507">
        <v>0.02</v>
      </c>
      <c r="AM75" s="507">
        <v>0</v>
      </c>
      <c r="AN75" s="507">
        <v>0</v>
      </c>
      <c r="AO75" s="507">
        <f t="shared" si="102"/>
        <v>0</v>
      </c>
      <c r="AP75" s="507">
        <f t="shared" si="103"/>
        <v>0.02</v>
      </c>
      <c r="AQ75" s="535">
        <f t="shared" si="4"/>
        <v>0.02</v>
      </c>
      <c r="AR75" s="536">
        <f>I75+AG75</f>
        <v>1185376</v>
      </c>
      <c r="AS75" s="492">
        <f>J75+W75</f>
        <v>868513</v>
      </c>
      <c r="AT75" s="492">
        <f>K75+Z75</f>
        <v>0</v>
      </c>
      <c r="AU75" s="492">
        <f>L75</f>
        <v>0</v>
      </c>
      <c r="AV75" s="492">
        <f t="shared" si="104"/>
        <v>293557</v>
      </c>
      <c r="AW75" s="492">
        <f t="shared" si="104"/>
        <v>17370</v>
      </c>
      <c r="AX75" s="492">
        <f>O75+AF75</f>
        <v>5936</v>
      </c>
      <c r="AY75" s="507">
        <f>P75+AQ75</f>
        <v>2.95</v>
      </c>
      <c r="AZ75" s="507">
        <f t="shared" si="105"/>
        <v>0</v>
      </c>
      <c r="BA75" s="508">
        <f t="shared" si="105"/>
        <v>2.95</v>
      </c>
    </row>
    <row r="76" spans="1:53" s="702" customFormat="1" ht="12.75" customHeight="1" x14ac:dyDescent="0.2">
      <c r="A76" s="281">
        <v>19</v>
      </c>
      <c r="B76" s="21">
        <v>3413</v>
      </c>
      <c r="C76" s="279">
        <v>600077918</v>
      </c>
      <c r="D76" s="279">
        <v>72743433</v>
      </c>
      <c r="E76" s="703" t="s">
        <v>359</v>
      </c>
      <c r="F76" s="21"/>
      <c r="G76" s="280"/>
      <c r="H76" s="761"/>
      <c r="I76" s="29">
        <v>13717524</v>
      </c>
      <c r="J76" s="268">
        <v>10034013</v>
      </c>
      <c r="K76" s="268">
        <v>0</v>
      </c>
      <c r="L76" s="268">
        <v>0</v>
      </c>
      <c r="M76" s="268">
        <v>3391495</v>
      </c>
      <c r="N76" s="268">
        <v>200680</v>
      </c>
      <c r="O76" s="268">
        <v>91336</v>
      </c>
      <c r="P76" s="762">
        <v>25.552200000000003</v>
      </c>
      <c r="Q76" s="762">
        <v>17.6297</v>
      </c>
      <c r="R76" s="763">
        <v>7.9224999999999994</v>
      </c>
      <c r="S76" s="29">
        <f t="shared" ref="S76:BA76" si="106">SUM(S72:S75)</f>
        <v>0</v>
      </c>
      <c r="T76" s="22">
        <f t="shared" si="106"/>
        <v>0</v>
      </c>
      <c r="U76" s="22">
        <f t="shared" si="106"/>
        <v>6616</v>
      </c>
      <c r="V76" s="22">
        <f t="shared" si="106"/>
        <v>0</v>
      </c>
      <c r="W76" s="22">
        <f t="shared" si="106"/>
        <v>6616</v>
      </c>
      <c r="X76" s="22">
        <f t="shared" si="106"/>
        <v>0</v>
      </c>
      <c r="Y76" s="22">
        <f t="shared" si="106"/>
        <v>0</v>
      </c>
      <c r="Z76" s="22">
        <f t="shared" si="106"/>
        <v>0</v>
      </c>
      <c r="AA76" s="22">
        <f t="shared" si="106"/>
        <v>6616</v>
      </c>
      <c r="AB76" s="22">
        <f t="shared" si="106"/>
        <v>2236</v>
      </c>
      <c r="AC76" s="22">
        <f t="shared" si="106"/>
        <v>132</v>
      </c>
      <c r="AD76" s="22">
        <f t="shared" si="106"/>
        <v>0</v>
      </c>
      <c r="AE76" s="22">
        <f t="shared" si="106"/>
        <v>0</v>
      </c>
      <c r="AF76" s="22">
        <f t="shared" si="106"/>
        <v>0</v>
      </c>
      <c r="AG76" s="22">
        <f t="shared" si="106"/>
        <v>8984</v>
      </c>
      <c r="AH76" s="23">
        <f t="shared" si="106"/>
        <v>0</v>
      </c>
      <c r="AI76" s="23">
        <f t="shared" si="106"/>
        <v>0</v>
      </c>
      <c r="AJ76" s="23">
        <f t="shared" si="106"/>
        <v>0</v>
      </c>
      <c r="AK76" s="23">
        <f t="shared" ref="AK76:AL76" si="107">SUM(AK72:AK75)</f>
        <v>0</v>
      </c>
      <c r="AL76" s="23">
        <f t="shared" si="107"/>
        <v>0.02</v>
      </c>
      <c r="AM76" s="23">
        <f t="shared" si="106"/>
        <v>0</v>
      </c>
      <c r="AN76" s="23">
        <f t="shared" si="106"/>
        <v>0</v>
      </c>
      <c r="AO76" s="23">
        <f t="shared" si="106"/>
        <v>0</v>
      </c>
      <c r="AP76" s="23">
        <f t="shared" si="106"/>
        <v>0.02</v>
      </c>
      <c r="AQ76" s="764">
        <f t="shared" si="106"/>
        <v>0.02</v>
      </c>
      <c r="AR76" s="29">
        <f t="shared" si="106"/>
        <v>13726508</v>
      </c>
      <c r="AS76" s="22">
        <f t="shared" si="106"/>
        <v>10040629</v>
      </c>
      <c r="AT76" s="22">
        <f t="shared" si="106"/>
        <v>0</v>
      </c>
      <c r="AU76" s="67">
        <f t="shared" si="106"/>
        <v>0</v>
      </c>
      <c r="AV76" s="22">
        <f t="shared" si="106"/>
        <v>3393731</v>
      </c>
      <c r="AW76" s="22">
        <f t="shared" si="106"/>
        <v>200812</v>
      </c>
      <c r="AX76" s="22">
        <f t="shared" si="106"/>
        <v>91336</v>
      </c>
      <c r="AY76" s="23">
        <f t="shared" si="106"/>
        <v>25.572200000000002</v>
      </c>
      <c r="AZ76" s="23">
        <f t="shared" si="106"/>
        <v>17.6297</v>
      </c>
      <c r="BA76" s="55">
        <f t="shared" si="106"/>
        <v>7.9424999999999999</v>
      </c>
    </row>
    <row r="77" spans="1:53" s="702" customFormat="1" ht="12.75" customHeight="1" x14ac:dyDescent="0.2">
      <c r="A77" s="704">
        <v>20</v>
      </c>
      <c r="B77" s="705">
        <v>3409</v>
      </c>
      <c r="C77" s="705">
        <v>600078396</v>
      </c>
      <c r="D77" s="705">
        <v>43257399</v>
      </c>
      <c r="E77" s="706" t="s">
        <v>360</v>
      </c>
      <c r="F77" s="705">
        <v>3113</v>
      </c>
      <c r="G77" s="707" t="s">
        <v>148</v>
      </c>
      <c r="H77" s="708" t="s">
        <v>86</v>
      </c>
      <c r="I77" s="501">
        <v>23430422</v>
      </c>
      <c r="J77" s="502">
        <v>16431870</v>
      </c>
      <c r="K77" s="502">
        <v>148928</v>
      </c>
      <c r="L77" s="502">
        <v>145928</v>
      </c>
      <c r="M77" s="502">
        <v>5554987</v>
      </c>
      <c r="N77" s="502">
        <v>328637</v>
      </c>
      <c r="O77" s="502">
        <v>966000</v>
      </c>
      <c r="P77" s="503">
        <v>34.147800000000004</v>
      </c>
      <c r="Q77" s="418">
        <v>25.870200000000001</v>
      </c>
      <c r="R77" s="504">
        <v>8.2775999999999996</v>
      </c>
      <c r="S77" s="536">
        <f t="shared" ref="S77:S81" si="108">X77*-1</f>
        <v>0</v>
      </c>
      <c r="T77" s="492">
        <v>0</v>
      </c>
      <c r="U77" s="492">
        <v>64689</v>
      </c>
      <c r="V77" s="492">
        <v>20928</v>
      </c>
      <c r="W77" s="492">
        <f t="shared" si="1"/>
        <v>85617</v>
      </c>
      <c r="X77" s="492">
        <v>0</v>
      </c>
      <c r="Y77" s="492">
        <v>0</v>
      </c>
      <c r="Z77" s="492">
        <f>SUM(X77:Y77)</f>
        <v>0</v>
      </c>
      <c r="AA77" s="492">
        <f>W77+Z77</f>
        <v>85617</v>
      </c>
      <c r="AB77" s="321">
        <f>ROUND((W77+X77)*33.8%,0)</f>
        <v>28939</v>
      </c>
      <c r="AC77" s="179">
        <f>ROUND(W77*2%,0)</f>
        <v>1712</v>
      </c>
      <c r="AD77" s="492">
        <v>0</v>
      </c>
      <c r="AE77" s="492">
        <v>0</v>
      </c>
      <c r="AF77" s="492">
        <f t="shared" si="2"/>
        <v>0</v>
      </c>
      <c r="AG77" s="492">
        <f t="shared" si="3"/>
        <v>116268</v>
      </c>
      <c r="AH77" s="507">
        <v>0</v>
      </c>
      <c r="AI77" s="507">
        <v>0</v>
      </c>
      <c r="AJ77" s="507">
        <v>0</v>
      </c>
      <c r="AK77" s="507">
        <v>0.12</v>
      </c>
      <c r="AL77" s="507">
        <v>0</v>
      </c>
      <c r="AM77" s="507">
        <v>0.19</v>
      </c>
      <c r="AN77" s="507">
        <v>0</v>
      </c>
      <c r="AO77" s="507">
        <f t="shared" ref="AO77:AO81" si="109">AH77+AJ77+AK77+AM77</f>
        <v>0.31</v>
      </c>
      <c r="AP77" s="507">
        <f t="shared" ref="AP77:AP81" si="110">AI77+AL77+AN77</f>
        <v>0</v>
      </c>
      <c r="AQ77" s="535">
        <f t="shared" si="4"/>
        <v>0.31</v>
      </c>
      <c r="AR77" s="536">
        <f>I77+AG77</f>
        <v>23546690</v>
      </c>
      <c r="AS77" s="492">
        <f>J77+W77</f>
        <v>16517487</v>
      </c>
      <c r="AT77" s="492">
        <f>K77+Z77</f>
        <v>148928</v>
      </c>
      <c r="AU77" s="492">
        <f>L77</f>
        <v>145928</v>
      </c>
      <c r="AV77" s="492">
        <f t="shared" ref="AV77:AW81" si="111">M77+AB77</f>
        <v>5583926</v>
      </c>
      <c r="AW77" s="492">
        <f t="shared" si="111"/>
        <v>330349</v>
      </c>
      <c r="AX77" s="492">
        <f>O77+AF77</f>
        <v>966000</v>
      </c>
      <c r="AY77" s="507">
        <f>P77+AQ77</f>
        <v>34.457800000000006</v>
      </c>
      <c r="AZ77" s="507">
        <f t="shared" ref="AZ77:BA81" si="112">Q77+AO77</f>
        <v>26.180199999999999</v>
      </c>
      <c r="BA77" s="508">
        <f t="shared" si="112"/>
        <v>8.2775999999999996</v>
      </c>
    </row>
    <row r="78" spans="1:53" s="702" customFormat="1" x14ac:dyDescent="0.2">
      <c r="A78" s="704">
        <v>20</v>
      </c>
      <c r="B78" s="705">
        <v>3409</v>
      </c>
      <c r="C78" s="705">
        <v>600078396</v>
      </c>
      <c r="D78" s="705">
        <v>43257399</v>
      </c>
      <c r="E78" s="706" t="s">
        <v>360</v>
      </c>
      <c r="F78" s="705">
        <v>3113</v>
      </c>
      <c r="G78" s="707" t="s">
        <v>91</v>
      </c>
      <c r="H78" s="708" t="s">
        <v>82</v>
      </c>
      <c r="I78" s="501">
        <v>3857475</v>
      </c>
      <c r="J78" s="502">
        <v>2838531</v>
      </c>
      <c r="K78" s="481">
        <v>0</v>
      </c>
      <c r="L78" s="481">
        <v>0</v>
      </c>
      <c r="M78" s="321">
        <v>959424</v>
      </c>
      <c r="N78" s="321">
        <v>56770</v>
      </c>
      <c r="O78" s="502">
        <v>2750</v>
      </c>
      <c r="P78" s="503">
        <v>8.2899999999999991</v>
      </c>
      <c r="Q78" s="418">
        <v>8.2899999999999991</v>
      </c>
      <c r="R78" s="504">
        <v>0</v>
      </c>
      <c r="S78" s="536">
        <f t="shared" si="108"/>
        <v>0</v>
      </c>
      <c r="T78" s="492">
        <v>-15120</v>
      </c>
      <c r="U78" s="492">
        <v>0</v>
      </c>
      <c r="V78" s="492">
        <v>0</v>
      </c>
      <c r="W78" s="492">
        <f t="shared" ref="W78:W141" si="113">SUM(S78:V78)</f>
        <v>-15120</v>
      </c>
      <c r="X78" s="492">
        <v>0</v>
      </c>
      <c r="Y78" s="492">
        <v>0</v>
      </c>
      <c r="Z78" s="492">
        <f>SUM(X78:Y78)</f>
        <v>0</v>
      </c>
      <c r="AA78" s="492">
        <f>W78+Z78</f>
        <v>-15120</v>
      </c>
      <c r="AB78" s="321">
        <f>ROUND((W78+X78)*33.8%,0)</f>
        <v>-5111</v>
      </c>
      <c r="AC78" s="179">
        <f>ROUND(W78*2%,0)</f>
        <v>-302</v>
      </c>
      <c r="AD78" s="492">
        <v>0</v>
      </c>
      <c r="AE78" s="492">
        <v>0</v>
      </c>
      <c r="AF78" s="492">
        <f t="shared" si="2"/>
        <v>0</v>
      </c>
      <c r="AG78" s="492">
        <f t="shared" si="3"/>
        <v>-20533</v>
      </c>
      <c r="AH78" s="507">
        <v>0</v>
      </c>
      <c r="AI78" s="507">
        <v>0</v>
      </c>
      <c r="AJ78" s="507">
        <v>-0.03</v>
      </c>
      <c r="AK78" s="507">
        <v>0</v>
      </c>
      <c r="AL78" s="507">
        <v>0</v>
      </c>
      <c r="AM78" s="507">
        <v>0</v>
      </c>
      <c r="AN78" s="507">
        <v>0</v>
      </c>
      <c r="AO78" s="507">
        <f t="shared" si="109"/>
        <v>-0.03</v>
      </c>
      <c r="AP78" s="507">
        <f t="shared" si="110"/>
        <v>0</v>
      </c>
      <c r="AQ78" s="535">
        <f t="shared" si="4"/>
        <v>-0.03</v>
      </c>
      <c r="AR78" s="536">
        <f>I78+AG78</f>
        <v>3836942</v>
      </c>
      <c r="AS78" s="492">
        <f>J78+W78</f>
        <v>2823411</v>
      </c>
      <c r="AT78" s="492">
        <f>K78+Z78</f>
        <v>0</v>
      </c>
      <c r="AU78" s="492">
        <f>L78</f>
        <v>0</v>
      </c>
      <c r="AV78" s="492">
        <f t="shared" si="111"/>
        <v>954313</v>
      </c>
      <c r="AW78" s="492">
        <f t="shared" si="111"/>
        <v>56468</v>
      </c>
      <c r="AX78" s="492">
        <f>O78+AF78</f>
        <v>2750</v>
      </c>
      <c r="AY78" s="507">
        <f>P78+AQ78</f>
        <v>8.26</v>
      </c>
      <c r="AZ78" s="507">
        <f t="shared" si="112"/>
        <v>8.26</v>
      </c>
      <c r="BA78" s="508">
        <f t="shared" si="112"/>
        <v>0</v>
      </c>
    </row>
    <row r="79" spans="1:53" s="702" customFormat="1" ht="12.75" customHeight="1" x14ac:dyDescent="0.2">
      <c r="A79" s="704">
        <v>20</v>
      </c>
      <c r="B79" s="705">
        <v>3409</v>
      </c>
      <c r="C79" s="705">
        <v>600078396</v>
      </c>
      <c r="D79" s="705">
        <v>43257399</v>
      </c>
      <c r="E79" s="706" t="s">
        <v>360</v>
      </c>
      <c r="F79" s="705">
        <v>3141</v>
      </c>
      <c r="G79" s="707" t="s">
        <v>88</v>
      </c>
      <c r="H79" s="708" t="s">
        <v>82</v>
      </c>
      <c r="I79" s="501">
        <v>2500986</v>
      </c>
      <c r="J79" s="502">
        <v>1828311</v>
      </c>
      <c r="K79" s="481">
        <v>0</v>
      </c>
      <c r="L79" s="481">
        <v>0</v>
      </c>
      <c r="M79" s="321">
        <v>617969</v>
      </c>
      <c r="N79" s="321">
        <v>36566</v>
      </c>
      <c r="O79" s="502">
        <v>18140</v>
      </c>
      <c r="P79" s="503">
        <v>6.22</v>
      </c>
      <c r="Q79" s="418">
        <v>0</v>
      </c>
      <c r="R79" s="504">
        <v>6.22</v>
      </c>
      <c r="S79" s="536">
        <f t="shared" si="108"/>
        <v>0</v>
      </c>
      <c r="T79" s="492">
        <v>0</v>
      </c>
      <c r="U79" s="492">
        <v>-101168</v>
      </c>
      <c r="V79" s="492">
        <v>0</v>
      </c>
      <c r="W79" s="492">
        <f t="shared" si="113"/>
        <v>-101168</v>
      </c>
      <c r="X79" s="492">
        <v>0</v>
      </c>
      <c r="Y79" s="492">
        <v>0</v>
      </c>
      <c r="Z79" s="492">
        <f>SUM(X79:Y79)</f>
        <v>0</v>
      </c>
      <c r="AA79" s="492">
        <f>W79+Z79</f>
        <v>-101168</v>
      </c>
      <c r="AB79" s="321">
        <f>ROUND((W79+X79)*33.8%,0)</f>
        <v>-34195</v>
      </c>
      <c r="AC79" s="179">
        <f>ROUND(W79*2%,0)</f>
        <v>-2023</v>
      </c>
      <c r="AD79" s="492">
        <v>0</v>
      </c>
      <c r="AE79" s="492">
        <v>0</v>
      </c>
      <c r="AF79" s="492">
        <f t="shared" ref="AF79:AF142" si="114">SUM(AD79:AE79)</f>
        <v>0</v>
      </c>
      <c r="AG79" s="492">
        <f t="shared" ref="AG79:AG142" si="115">AA79+AB79+AC79+AF79</f>
        <v>-137386</v>
      </c>
      <c r="AH79" s="507">
        <v>0</v>
      </c>
      <c r="AI79" s="507">
        <v>0</v>
      </c>
      <c r="AJ79" s="507">
        <v>0</v>
      </c>
      <c r="AK79" s="507">
        <v>0</v>
      </c>
      <c r="AL79" s="507">
        <v>-0.34</v>
      </c>
      <c r="AM79" s="507">
        <v>0</v>
      </c>
      <c r="AN79" s="507">
        <v>0</v>
      </c>
      <c r="AO79" s="507">
        <f t="shared" si="109"/>
        <v>0</v>
      </c>
      <c r="AP79" s="507">
        <f t="shared" si="110"/>
        <v>-0.34</v>
      </c>
      <c r="AQ79" s="535">
        <f t="shared" ref="AQ79:AQ142" si="116">SUM(AO79:AP79)</f>
        <v>-0.34</v>
      </c>
      <c r="AR79" s="536">
        <f>I79+AG79</f>
        <v>2363600</v>
      </c>
      <c r="AS79" s="492">
        <f>J79+W79</f>
        <v>1727143</v>
      </c>
      <c r="AT79" s="492">
        <f>K79+Z79</f>
        <v>0</v>
      </c>
      <c r="AU79" s="492">
        <f>L79</f>
        <v>0</v>
      </c>
      <c r="AV79" s="492">
        <f t="shared" si="111"/>
        <v>583774</v>
      </c>
      <c r="AW79" s="492">
        <f t="shared" si="111"/>
        <v>34543</v>
      </c>
      <c r="AX79" s="492">
        <f>O79+AF79</f>
        <v>18140</v>
      </c>
      <c r="AY79" s="507">
        <f>P79+AQ79</f>
        <v>5.88</v>
      </c>
      <c r="AZ79" s="507">
        <f t="shared" si="112"/>
        <v>0</v>
      </c>
      <c r="BA79" s="508">
        <f t="shared" si="112"/>
        <v>5.88</v>
      </c>
    </row>
    <row r="80" spans="1:53" s="702" customFormat="1" ht="12.75" customHeight="1" x14ac:dyDescent="0.2">
      <c r="A80" s="704">
        <v>20</v>
      </c>
      <c r="B80" s="705">
        <v>3409</v>
      </c>
      <c r="C80" s="705">
        <v>600078396</v>
      </c>
      <c r="D80" s="705">
        <v>43257399</v>
      </c>
      <c r="E80" s="706" t="s">
        <v>360</v>
      </c>
      <c r="F80" s="705">
        <v>3143</v>
      </c>
      <c r="G80" s="707" t="s">
        <v>149</v>
      </c>
      <c r="H80" s="708" t="s">
        <v>86</v>
      </c>
      <c r="I80" s="501">
        <v>2649259</v>
      </c>
      <c r="J80" s="502">
        <v>1948883</v>
      </c>
      <c r="K80" s="481">
        <v>2000</v>
      </c>
      <c r="L80" s="481">
        <v>0</v>
      </c>
      <c r="M80" s="321">
        <v>659398</v>
      </c>
      <c r="N80" s="321">
        <v>38978</v>
      </c>
      <c r="O80" s="502">
        <v>0</v>
      </c>
      <c r="P80" s="503">
        <v>4.3856999999999999</v>
      </c>
      <c r="Q80" s="418">
        <v>4.3856999999999999</v>
      </c>
      <c r="R80" s="504">
        <v>0</v>
      </c>
      <c r="S80" s="536">
        <f t="shared" si="108"/>
        <v>0</v>
      </c>
      <c r="T80" s="492">
        <v>0</v>
      </c>
      <c r="U80" s="492">
        <v>-31138</v>
      </c>
      <c r="V80" s="492">
        <v>0</v>
      </c>
      <c r="W80" s="492">
        <f t="shared" si="113"/>
        <v>-31138</v>
      </c>
      <c r="X80" s="492">
        <v>0</v>
      </c>
      <c r="Y80" s="492">
        <v>0</v>
      </c>
      <c r="Z80" s="492">
        <f>SUM(X80:Y80)</f>
        <v>0</v>
      </c>
      <c r="AA80" s="492">
        <f>W80+Z80</f>
        <v>-31138</v>
      </c>
      <c r="AB80" s="321">
        <f>ROUND((W80+X80)*33.8%,0)</f>
        <v>-10525</v>
      </c>
      <c r="AC80" s="179">
        <f>ROUND(W80*2%,0)</f>
        <v>-623</v>
      </c>
      <c r="AD80" s="492">
        <v>0</v>
      </c>
      <c r="AE80" s="492">
        <v>0</v>
      </c>
      <c r="AF80" s="492">
        <f t="shared" si="114"/>
        <v>0</v>
      </c>
      <c r="AG80" s="492">
        <f t="shared" si="115"/>
        <v>-42286</v>
      </c>
      <c r="AH80" s="507">
        <v>0</v>
      </c>
      <c r="AI80" s="507">
        <v>0</v>
      </c>
      <c r="AJ80" s="507">
        <v>0</v>
      </c>
      <c r="AK80" s="507">
        <v>-7.0000000000000007E-2</v>
      </c>
      <c r="AL80" s="507">
        <v>0</v>
      </c>
      <c r="AM80" s="507">
        <v>0</v>
      </c>
      <c r="AN80" s="507">
        <v>0</v>
      </c>
      <c r="AO80" s="507">
        <f t="shared" si="109"/>
        <v>-7.0000000000000007E-2</v>
      </c>
      <c r="AP80" s="507">
        <f t="shared" si="110"/>
        <v>0</v>
      </c>
      <c r="AQ80" s="535">
        <f t="shared" si="116"/>
        <v>-7.0000000000000007E-2</v>
      </c>
      <c r="AR80" s="536">
        <f>I80+AG80</f>
        <v>2606973</v>
      </c>
      <c r="AS80" s="492">
        <f>J80+W80</f>
        <v>1917745</v>
      </c>
      <c r="AT80" s="492">
        <f>K80+Z80</f>
        <v>2000</v>
      </c>
      <c r="AU80" s="492">
        <f>L80</f>
        <v>0</v>
      </c>
      <c r="AV80" s="492">
        <f t="shared" si="111"/>
        <v>648873</v>
      </c>
      <c r="AW80" s="492">
        <f t="shared" si="111"/>
        <v>38355</v>
      </c>
      <c r="AX80" s="492">
        <f>O80+AF80</f>
        <v>0</v>
      </c>
      <c r="AY80" s="507">
        <f>P80+AQ80</f>
        <v>4.3156999999999996</v>
      </c>
      <c r="AZ80" s="507">
        <f t="shared" si="112"/>
        <v>4.3156999999999996</v>
      </c>
      <c r="BA80" s="508">
        <f t="shared" si="112"/>
        <v>0</v>
      </c>
    </row>
    <row r="81" spans="1:53" s="702" customFormat="1" ht="12.75" customHeight="1" x14ac:dyDescent="0.2">
      <c r="A81" s="704">
        <v>20</v>
      </c>
      <c r="B81" s="705">
        <v>3409</v>
      </c>
      <c r="C81" s="705">
        <v>600078396</v>
      </c>
      <c r="D81" s="705">
        <v>43257399</v>
      </c>
      <c r="E81" s="706" t="s">
        <v>360</v>
      </c>
      <c r="F81" s="705">
        <v>3143</v>
      </c>
      <c r="G81" s="707" t="s">
        <v>150</v>
      </c>
      <c r="H81" s="708" t="s">
        <v>82</v>
      </c>
      <c r="I81" s="501">
        <v>82861</v>
      </c>
      <c r="J81" s="502">
        <v>58410</v>
      </c>
      <c r="K81" s="481">
        <v>0</v>
      </c>
      <c r="L81" s="481">
        <v>0</v>
      </c>
      <c r="M81" s="321">
        <v>19743</v>
      </c>
      <c r="N81" s="321">
        <v>1168</v>
      </c>
      <c r="O81" s="502">
        <v>3540</v>
      </c>
      <c r="P81" s="503">
        <v>0.25</v>
      </c>
      <c r="Q81" s="418">
        <v>0</v>
      </c>
      <c r="R81" s="504">
        <v>0.25</v>
      </c>
      <c r="S81" s="536">
        <f t="shared" si="108"/>
        <v>0</v>
      </c>
      <c r="T81" s="492">
        <v>0</v>
      </c>
      <c r="U81" s="492">
        <v>0</v>
      </c>
      <c r="V81" s="492">
        <v>0</v>
      </c>
      <c r="W81" s="492">
        <f t="shared" si="113"/>
        <v>0</v>
      </c>
      <c r="X81" s="492">
        <v>0</v>
      </c>
      <c r="Y81" s="492">
        <v>0</v>
      </c>
      <c r="Z81" s="492">
        <f>SUM(X81:Y81)</f>
        <v>0</v>
      </c>
      <c r="AA81" s="492">
        <f>W81+Z81</f>
        <v>0</v>
      </c>
      <c r="AB81" s="321">
        <f>ROUND((W81+X81)*33.8%,0)</f>
        <v>0</v>
      </c>
      <c r="AC81" s="179">
        <f>ROUND(W81*2%,0)</f>
        <v>0</v>
      </c>
      <c r="AD81" s="492">
        <v>0</v>
      </c>
      <c r="AE81" s="492">
        <v>0</v>
      </c>
      <c r="AF81" s="492">
        <f t="shared" si="114"/>
        <v>0</v>
      </c>
      <c r="AG81" s="492">
        <f t="shared" si="115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09"/>
        <v>0</v>
      </c>
      <c r="AP81" s="507">
        <f t="shared" si="110"/>
        <v>0</v>
      </c>
      <c r="AQ81" s="535">
        <f t="shared" si="116"/>
        <v>0</v>
      </c>
      <c r="AR81" s="536">
        <f>I81+AG81</f>
        <v>82861</v>
      </c>
      <c r="AS81" s="492">
        <f>J81+W81</f>
        <v>58410</v>
      </c>
      <c r="AT81" s="492">
        <f>K81+Z81</f>
        <v>0</v>
      </c>
      <c r="AU81" s="492">
        <f>L81</f>
        <v>0</v>
      </c>
      <c r="AV81" s="492">
        <f t="shared" si="111"/>
        <v>19743</v>
      </c>
      <c r="AW81" s="492">
        <f t="shared" si="111"/>
        <v>1168</v>
      </c>
      <c r="AX81" s="492">
        <f>O81+AF81</f>
        <v>3540</v>
      </c>
      <c r="AY81" s="507">
        <f>P81+AQ81</f>
        <v>0.25</v>
      </c>
      <c r="AZ81" s="507">
        <f t="shared" si="112"/>
        <v>0</v>
      </c>
      <c r="BA81" s="508">
        <f t="shared" si="112"/>
        <v>0.25</v>
      </c>
    </row>
    <row r="82" spans="1:53" s="702" customFormat="1" ht="12.75" customHeight="1" x14ac:dyDescent="0.2">
      <c r="A82" s="281">
        <v>20</v>
      </c>
      <c r="B82" s="21">
        <v>3409</v>
      </c>
      <c r="C82" s="279">
        <v>600078396</v>
      </c>
      <c r="D82" s="279">
        <v>43257399</v>
      </c>
      <c r="E82" s="703" t="s">
        <v>361</v>
      </c>
      <c r="F82" s="21"/>
      <c r="G82" s="280"/>
      <c r="H82" s="761"/>
      <c r="I82" s="29">
        <v>32521003</v>
      </c>
      <c r="J82" s="268">
        <v>23106005</v>
      </c>
      <c r="K82" s="268">
        <v>150928</v>
      </c>
      <c r="L82" s="268">
        <v>145928</v>
      </c>
      <c r="M82" s="268">
        <v>7811521</v>
      </c>
      <c r="N82" s="268">
        <v>462119</v>
      </c>
      <c r="O82" s="268">
        <v>990430</v>
      </c>
      <c r="P82" s="762">
        <v>53.293500000000002</v>
      </c>
      <c r="Q82" s="762">
        <v>38.545900000000003</v>
      </c>
      <c r="R82" s="763">
        <v>14.747599999999998</v>
      </c>
      <c r="S82" s="29">
        <f t="shared" ref="S82:BA82" si="117">SUM(S77:S81)</f>
        <v>0</v>
      </c>
      <c r="T82" s="22">
        <f t="shared" si="117"/>
        <v>-15120</v>
      </c>
      <c r="U82" s="22">
        <f t="shared" si="117"/>
        <v>-67617</v>
      </c>
      <c r="V82" s="22">
        <f t="shared" si="117"/>
        <v>20928</v>
      </c>
      <c r="W82" s="22">
        <f t="shared" si="117"/>
        <v>-61809</v>
      </c>
      <c r="X82" s="22">
        <f t="shared" si="117"/>
        <v>0</v>
      </c>
      <c r="Y82" s="22">
        <f t="shared" si="117"/>
        <v>0</v>
      </c>
      <c r="Z82" s="22">
        <f t="shared" si="117"/>
        <v>0</v>
      </c>
      <c r="AA82" s="22">
        <f t="shared" si="117"/>
        <v>-61809</v>
      </c>
      <c r="AB82" s="22">
        <f t="shared" si="117"/>
        <v>-20892</v>
      </c>
      <c r="AC82" s="22">
        <f t="shared" si="117"/>
        <v>-1236</v>
      </c>
      <c r="AD82" s="22">
        <f t="shared" si="117"/>
        <v>0</v>
      </c>
      <c r="AE82" s="22">
        <f t="shared" si="117"/>
        <v>0</v>
      </c>
      <c r="AF82" s="22">
        <f t="shared" si="117"/>
        <v>0</v>
      </c>
      <c r="AG82" s="22">
        <f t="shared" si="117"/>
        <v>-83937</v>
      </c>
      <c r="AH82" s="23">
        <f t="shared" si="117"/>
        <v>0</v>
      </c>
      <c r="AI82" s="23">
        <f t="shared" si="117"/>
        <v>0</v>
      </c>
      <c r="AJ82" s="23">
        <f t="shared" si="117"/>
        <v>-0.03</v>
      </c>
      <c r="AK82" s="23">
        <f t="shared" ref="AK82:AL82" si="118">SUM(AK77:AK81)</f>
        <v>4.9999999999999989E-2</v>
      </c>
      <c r="AL82" s="23">
        <f t="shared" si="118"/>
        <v>-0.34</v>
      </c>
      <c r="AM82" s="23">
        <f t="shared" si="117"/>
        <v>0.19</v>
      </c>
      <c r="AN82" s="23">
        <f t="shared" si="117"/>
        <v>0</v>
      </c>
      <c r="AO82" s="23">
        <f t="shared" si="117"/>
        <v>0.21000000000000002</v>
      </c>
      <c r="AP82" s="23">
        <f t="shared" si="117"/>
        <v>-0.34</v>
      </c>
      <c r="AQ82" s="764">
        <f t="shared" si="117"/>
        <v>-0.13</v>
      </c>
      <c r="AR82" s="29">
        <f t="shared" si="117"/>
        <v>32437066</v>
      </c>
      <c r="AS82" s="22">
        <f t="shared" si="117"/>
        <v>23044196</v>
      </c>
      <c r="AT82" s="22">
        <f t="shared" si="117"/>
        <v>150928</v>
      </c>
      <c r="AU82" s="67">
        <f t="shared" si="117"/>
        <v>145928</v>
      </c>
      <c r="AV82" s="22">
        <f t="shared" si="117"/>
        <v>7790629</v>
      </c>
      <c r="AW82" s="22">
        <f t="shared" si="117"/>
        <v>460883</v>
      </c>
      <c r="AX82" s="22">
        <f t="shared" si="117"/>
        <v>990430</v>
      </c>
      <c r="AY82" s="23">
        <f t="shared" si="117"/>
        <v>53.163500000000006</v>
      </c>
      <c r="AZ82" s="23">
        <f t="shared" si="117"/>
        <v>38.755899999999997</v>
      </c>
      <c r="BA82" s="55">
        <f t="shared" si="117"/>
        <v>14.407599999999999</v>
      </c>
    </row>
    <row r="83" spans="1:53" s="702" customFormat="1" ht="12.75" customHeight="1" x14ac:dyDescent="0.2">
      <c r="A83" s="704">
        <v>21</v>
      </c>
      <c r="B83" s="705">
        <v>3415</v>
      </c>
      <c r="C83" s="705">
        <v>600078523</v>
      </c>
      <c r="D83" s="705">
        <v>72743271</v>
      </c>
      <c r="E83" s="706" t="s">
        <v>362</v>
      </c>
      <c r="F83" s="705">
        <v>3113</v>
      </c>
      <c r="G83" s="707" t="s">
        <v>148</v>
      </c>
      <c r="H83" s="708" t="s">
        <v>86</v>
      </c>
      <c r="I83" s="501">
        <v>30032846</v>
      </c>
      <c r="J83" s="502">
        <v>21214798</v>
      </c>
      <c r="K83" s="502">
        <v>94852</v>
      </c>
      <c r="L83" s="502">
        <v>73852</v>
      </c>
      <c r="M83" s="502">
        <v>7177700</v>
      </c>
      <c r="N83" s="502">
        <v>424296</v>
      </c>
      <c r="O83" s="502">
        <v>1121200</v>
      </c>
      <c r="P83" s="503">
        <v>37.200299999999999</v>
      </c>
      <c r="Q83" s="418">
        <v>28.360900000000001</v>
      </c>
      <c r="R83" s="504">
        <v>8.8393999999999995</v>
      </c>
      <c r="S83" s="536">
        <f t="shared" ref="S83:S87" si="119">X83*-1</f>
        <v>0</v>
      </c>
      <c r="T83" s="492">
        <v>0</v>
      </c>
      <c r="U83" s="492">
        <v>0</v>
      </c>
      <c r="V83" s="492">
        <v>0</v>
      </c>
      <c r="W83" s="492">
        <f t="shared" si="113"/>
        <v>0</v>
      </c>
      <c r="X83" s="492">
        <v>0</v>
      </c>
      <c r="Y83" s="492">
        <v>0</v>
      </c>
      <c r="Z83" s="492">
        <f>SUM(X83:Y83)</f>
        <v>0</v>
      </c>
      <c r="AA83" s="492">
        <f>W83+Z83</f>
        <v>0</v>
      </c>
      <c r="AB83" s="321">
        <f>ROUND((W83+X83)*33.8%,0)</f>
        <v>0</v>
      </c>
      <c r="AC83" s="179">
        <f>ROUND(W83*2%,0)</f>
        <v>0</v>
      </c>
      <c r="AD83" s="492">
        <v>0</v>
      </c>
      <c r="AE83" s="492">
        <v>0</v>
      </c>
      <c r="AF83" s="492">
        <f t="shared" si="114"/>
        <v>0</v>
      </c>
      <c r="AG83" s="492">
        <f t="shared" si="115"/>
        <v>0</v>
      </c>
      <c r="AH83" s="507">
        <v>0</v>
      </c>
      <c r="AI83" s="507">
        <v>0</v>
      </c>
      <c r="AJ83" s="507">
        <v>0</v>
      </c>
      <c r="AK83" s="507">
        <v>0</v>
      </c>
      <c r="AL83" s="507">
        <v>0</v>
      </c>
      <c r="AM83" s="507">
        <v>0</v>
      </c>
      <c r="AN83" s="507">
        <v>0</v>
      </c>
      <c r="AO83" s="507">
        <f t="shared" ref="AO83:AO87" si="120">AH83+AJ83+AK83+AM83</f>
        <v>0</v>
      </c>
      <c r="AP83" s="507">
        <f t="shared" ref="AP83:AP87" si="121">AI83+AL83+AN83</f>
        <v>0</v>
      </c>
      <c r="AQ83" s="535">
        <f t="shared" si="116"/>
        <v>0</v>
      </c>
      <c r="AR83" s="536">
        <f>I83+AG83</f>
        <v>30032846</v>
      </c>
      <c r="AS83" s="492">
        <f>J83+W83</f>
        <v>21214798</v>
      </c>
      <c r="AT83" s="492">
        <f>K83+Z83</f>
        <v>94852</v>
      </c>
      <c r="AU83" s="492">
        <f>L83</f>
        <v>73852</v>
      </c>
      <c r="AV83" s="492">
        <f t="shared" ref="AV83:AW87" si="122">M83+AB83</f>
        <v>7177700</v>
      </c>
      <c r="AW83" s="492">
        <f t="shared" si="122"/>
        <v>424296</v>
      </c>
      <c r="AX83" s="492">
        <f>O83+AF83</f>
        <v>1121200</v>
      </c>
      <c r="AY83" s="507">
        <f>P83+AQ83</f>
        <v>37.200299999999999</v>
      </c>
      <c r="AZ83" s="507">
        <f t="shared" ref="AZ83:BA87" si="123">Q83+AO83</f>
        <v>28.360900000000001</v>
      </c>
      <c r="BA83" s="508">
        <f t="shared" si="123"/>
        <v>8.8393999999999995</v>
      </c>
    </row>
    <row r="84" spans="1:53" s="702" customFormat="1" x14ac:dyDescent="0.2">
      <c r="A84" s="704">
        <v>21</v>
      </c>
      <c r="B84" s="705">
        <v>3415</v>
      </c>
      <c r="C84" s="705">
        <v>600078523</v>
      </c>
      <c r="D84" s="705">
        <v>72743271</v>
      </c>
      <c r="E84" s="706" t="s">
        <v>362</v>
      </c>
      <c r="F84" s="705">
        <v>3113</v>
      </c>
      <c r="G84" s="707" t="s">
        <v>91</v>
      </c>
      <c r="H84" s="708" t="s">
        <v>82</v>
      </c>
      <c r="I84" s="501">
        <v>1281097</v>
      </c>
      <c r="J84" s="502">
        <v>943371</v>
      </c>
      <c r="K84" s="481">
        <v>0</v>
      </c>
      <c r="L84" s="481">
        <v>0</v>
      </c>
      <c r="M84" s="321">
        <v>318859</v>
      </c>
      <c r="N84" s="321">
        <v>18867</v>
      </c>
      <c r="O84" s="502">
        <v>0</v>
      </c>
      <c r="P84" s="503">
        <v>2.96</v>
      </c>
      <c r="Q84" s="418">
        <v>2.96</v>
      </c>
      <c r="R84" s="504">
        <v>0</v>
      </c>
      <c r="S84" s="536">
        <f t="shared" si="119"/>
        <v>0</v>
      </c>
      <c r="T84" s="492">
        <v>0</v>
      </c>
      <c r="U84" s="492">
        <v>0</v>
      </c>
      <c r="V84" s="492">
        <v>0</v>
      </c>
      <c r="W84" s="492">
        <f t="shared" si="113"/>
        <v>0</v>
      </c>
      <c r="X84" s="492"/>
      <c r="Y84" s="492">
        <v>0</v>
      </c>
      <c r="Z84" s="492">
        <f>SUM(X84:Y84)</f>
        <v>0</v>
      </c>
      <c r="AA84" s="492">
        <f>W84+Z84</f>
        <v>0</v>
      </c>
      <c r="AB84" s="321">
        <f>ROUND((W84+X84)*33.8%,0)</f>
        <v>0</v>
      </c>
      <c r="AC84" s="179">
        <f>ROUND(W84*2%,0)</f>
        <v>0</v>
      </c>
      <c r="AD84" s="492">
        <v>0</v>
      </c>
      <c r="AE84" s="492">
        <v>0</v>
      </c>
      <c r="AF84" s="492">
        <f t="shared" si="114"/>
        <v>0</v>
      </c>
      <c r="AG84" s="492">
        <f t="shared" si="115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si="120"/>
        <v>0</v>
      </c>
      <c r="AP84" s="507">
        <f t="shared" si="121"/>
        <v>0</v>
      </c>
      <c r="AQ84" s="535">
        <f t="shared" si="116"/>
        <v>0</v>
      </c>
      <c r="AR84" s="536">
        <f>I84+AG84</f>
        <v>1281097</v>
      </c>
      <c r="AS84" s="492">
        <f>J84+W84</f>
        <v>943371</v>
      </c>
      <c r="AT84" s="492">
        <f>K84+Z84</f>
        <v>0</v>
      </c>
      <c r="AU84" s="492">
        <f>L84</f>
        <v>0</v>
      </c>
      <c r="AV84" s="492">
        <f t="shared" si="122"/>
        <v>318859</v>
      </c>
      <c r="AW84" s="492">
        <f t="shared" si="122"/>
        <v>18867</v>
      </c>
      <c r="AX84" s="492">
        <f>O84+AF84</f>
        <v>0</v>
      </c>
      <c r="AY84" s="507">
        <f>P84+AQ84</f>
        <v>2.96</v>
      </c>
      <c r="AZ84" s="507">
        <f t="shared" si="123"/>
        <v>2.96</v>
      </c>
      <c r="BA84" s="508">
        <f t="shared" si="123"/>
        <v>0</v>
      </c>
    </row>
    <row r="85" spans="1:53" s="702" customFormat="1" ht="12.75" customHeight="1" x14ac:dyDescent="0.2">
      <c r="A85" s="704">
        <v>21</v>
      </c>
      <c r="B85" s="705">
        <v>3415</v>
      </c>
      <c r="C85" s="705">
        <v>600078523</v>
      </c>
      <c r="D85" s="705">
        <v>72743271</v>
      </c>
      <c r="E85" s="706" t="s">
        <v>362</v>
      </c>
      <c r="F85" s="705">
        <v>3141</v>
      </c>
      <c r="G85" s="707" t="s">
        <v>88</v>
      </c>
      <c r="H85" s="708" t="s">
        <v>82</v>
      </c>
      <c r="I85" s="501">
        <v>2771346</v>
      </c>
      <c r="J85" s="502">
        <v>1985255</v>
      </c>
      <c r="K85" s="481">
        <v>36000</v>
      </c>
      <c r="L85" s="481">
        <v>0</v>
      </c>
      <c r="M85" s="321">
        <v>683184</v>
      </c>
      <c r="N85" s="321">
        <v>39705</v>
      </c>
      <c r="O85" s="502">
        <v>27202</v>
      </c>
      <c r="P85" s="503">
        <v>6.7299999999999995</v>
      </c>
      <c r="Q85" s="418">
        <v>0</v>
      </c>
      <c r="R85" s="504">
        <v>6.7299999999999995</v>
      </c>
      <c r="S85" s="536">
        <f t="shared" si="119"/>
        <v>0</v>
      </c>
      <c r="T85" s="492">
        <v>0</v>
      </c>
      <c r="U85" s="492">
        <v>-41791</v>
      </c>
      <c r="V85" s="492">
        <v>0</v>
      </c>
      <c r="W85" s="492">
        <f t="shared" si="113"/>
        <v>-41791</v>
      </c>
      <c r="X85" s="492">
        <v>0</v>
      </c>
      <c r="Y85" s="492">
        <v>0</v>
      </c>
      <c r="Z85" s="492">
        <f>SUM(X85:Y85)</f>
        <v>0</v>
      </c>
      <c r="AA85" s="492">
        <f>W85+Z85</f>
        <v>-41791</v>
      </c>
      <c r="AB85" s="321">
        <f>ROUND((W85+X85)*33.8%,0)</f>
        <v>-14125</v>
      </c>
      <c r="AC85" s="179">
        <f>ROUND(W85*2%,0)</f>
        <v>-836</v>
      </c>
      <c r="AD85" s="492">
        <v>0</v>
      </c>
      <c r="AE85" s="492">
        <v>0</v>
      </c>
      <c r="AF85" s="492">
        <f t="shared" si="114"/>
        <v>0</v>
      </c>
      <c r="AG85" s="492">
        <f t="shared" si="115"/>
        <v>-56752</v>
      </c>
      <c r="AH85" s="507">
        <v>0</v>
      </c>
      <c r="AI85" s="507">
        <v>0</v>
      </c>
      <c r="AJ85" s="507">
        <v>0</v>
      </c>
      <c r="AK85" s="507">
        <v>0</v>
      </c>
      <c r="AL85" s="507">
        <v>-0.14000000000000001</v>
      </c>
      <c r="AM85" s="507">
        <v>0</v>
      </c>
      <c r="AN85" s="507">
        <v>0</v>
      </c>
      <c r="AO85" s="507">
        <f t="shared" si="120"/>
        <v>0</v>
      </c>
      <c r="AP85" s="507">
        <f t="shared" si="121"/>
        <v>-0.14000000000000001</v>
      </c>
      <c r="AQ85" s="535">
        <f t="shared" si="116"/>
        <v>-0.14000000000000001</v>
      </c>
      <c r="AR85" s="536">
        <f>I85+AG85</f>
        <v>2714594</v>
      </c>
      <c r="AS85" s="492">
        <f>J85+W85</f>
        <v>1943464</v>
      </c>
      <c r="AT85" s="492">
        <f>K85+Z85</f>
        <v>36000</v>
      </c>
      <c r="AU85" s="492">
        <f>L85</f>
        <v>0</v>
      </c>
      <c r="AV85" s="492">
        <f t="shared" si="122"/>
        <v>669059</v>
      </c>
      <c r="AW85" s="492">
        <f t="shared" si="122"/>
        <v>38869</v>
      </c>
      <c r="AX85" s="492">
        <f>O85+AF85</f>
        <v>27202</v>
      </c>
      <c r="AY85" s="507">
        <f>P85+AQ85</f>
        <v>6.59</v>
      </c>
      <c r="AZ85" s="507">
        <f t="shared" si="123"/>
        <v>0</v>
      </c>
      <c r="BA85" s="508">
        <f t="shared" si="123"/>
        <v>6.59</v>
      </c>
    </row>
    <row r="86" spans="1:53" s="702" customFormat="1" ht="12.75" customHeight="1" x14ac:dyDescent="0.2">
      <c r="A86" s="704">
        <v>21</v>
      </c>
      <c r="B86" s="705">
        <v>3415</v>
      </c>
      <c r="C86" s="705">
        <v>600078523</v>
      </c>
      <c r="D86" s="705">
        <v>72743271</v>
      </c>
      <c r="E86" s="706" t="s">
        <v>362</v>
      </c>
      <c r="F86" s="705">
        <v>3143</v>
      </c>
      <c r="G86" s="707" t="s">
        <v>149</v>
      </c>
      <c r="H86" s="708" t="s">
        <v>86</v>
      </c>
      <c r="I86" s="501">
        <v>2825429</v>
      </c>
      <c r="J86" s="502">
        <v>2076640</v>
      </c>
      <c r="K86" s="481">
        <v>4000</v>
      </c>
      <c r="L86" s="481">
        <v>0</v>
      </c>
      <c r="M86" s="321">
        <v>703256</v>
      </c>
      <c r="N86" s="321">
        <v>41533</v>
      </c>
      <c r="O86" s="502">
        <v>0</v>
      </c>
      <c r="P86" s="503">
        <v>4.4286000000000003</v>
      </c>
      <c r="Q86" s="418">
        <v>4.4286000000000003</v>
      </c>
      <c r="R86" s="504">
        <v>0</v>
      </c>
      <c r="S86" s="536">
        <f t="shared" si="119"/>
        <v>0</v>
      </c>
      <c r="T86" s="492">
        <v>0</v>
      </c>
      <c r="U86" s="492">
        <v>0</v>
      </c>
      <c r="V86" s="492">
        <v>0</v>
      </c>
      <c r="W86" s="492">
        <f t="shared" si="113"/>
        <v>0</v>
      </c>
      <c r="X86" s="492">
        <v>0</v>
      </c>
      <c r="Y86" s="492">
        <v>0</v>
      </c>
      <c r="Z86" s="492">
        <f>SUM(X86:Y86)</f>
        <v>0</v>
      </c>
      <c r="AA86" s="492">
        <f>W86+Z86</f>
        <v>0</v>
      </c>
      <c r="AB86" s="321">
        <f>ROUND((W86+X86)*33.8%,0)</f>
        <v>0</v>
      </c>
      <c r="AC86" s="179">
        <f>ROUND(W86*2%,0)</f>
        <v>0</v>
      </c>
      <c r="AD86" s="492">
        <v>0</v>
      </c>
      <c r="AE86" s="492">
        <v>0</v>
      </c>
      <c r="AF86" s="492">
        <f t="shared" si="114"/>
        <v>0</v>
      </c>
      <c r="AG86" s="492">
        <f t="shared" si="115"/>
        <v>0</v>
      </c>
      <c r="AH86" s="507">
        <v>0</v>
      </c>
      <c r="AI86" s="507">
        <v>0</v>
      </c>
      <c r="AJ86" s="507">
        <v>0</v>
      </c>
      <c r="AK86" s="507">
        <v>0</v>
      </c>
      <c r="AL86" s="507">
        <v>0</v>
      </c>
      <c r="AM86" s="507">
        <v>0</v>
      </c>
      <c r="AN86" s="507">
        <v>0</v>
      </c>
      <c r="AO86" s="507">
        <f t="shared" si="120"/>
        <v>0</v>
      </c>
      <c r="AP86" s="507">
        <f t="shared" si="121"/>
        <v>0</v>
      </c>
      <c r="AQ86" s="535">
        <f t="shared" si="116"/>
        <v>0</v>
      </c>
      <c r="AR86" s="536">
        <f>I86+AG86</f>
        <v>2825429</v>
      </c>
      <c r="AS86" s="492">
        <f>J86+W86</f>
        <v>2076640</v>
      </c>
      <c r="AT86" s="492">
        <f>K86+Z86</f>
        <v>4000</v>
      </c>
      <c r="AU86" s="492">
        <f>L86</f>
        <v>0</v>
      </c>
      <c r="AV86" s="492">
        <f t="shared" si="122"/>
        <v>703256</v>
      </c>
      <c r="AW86" s="492">
        <f t="shared" si="122"/>
        <v>41533</v>
      </c>
      <c r="AX86" s="492">
        <f>O86+AF86</f>
        <v>0</v>
      </c>
      <c r="AY86" s="507">
        <f>P86+AQ86</f>
        <v>4.4286000000000003</v>
      </c>
      <c r="AZ86" s="507">
        <f t="shared" si="123"/>
        <v>4.4286000000000003</v>
      </c>
      <c r="BA86" s="508">
        <f t="shared" si="123"/>
        <v>0</v>
      </c>
    </row>
    <row r="87" spans="1:53" s="702" customFormat="1" ht="12.75" customHeight="1" x14ac:dyDescent="0.2">
      <c r="A87" s="704">
        <v>21</v>
      </c>
      <c r="B87" s="705">
        <v>3415</v>
      </c>
      <c r="C87" s="705">
        <v>600078523</v>
      </c>
      <c r="D87" s="705">
        <v>72743271</v>
      </c>
      <c r="E87" s="706" t="s">
        <v>362</v>
      </c>
      <c r="F87" s="705">
        <v>3143</v>
      </c>
      <c r="G87" s="707" t="s">
        <v>150</v>
      </c>
      <c r="H87" s="708" t="s">
        <v>82</v>
      </c>
      <c r="I87" s="501">
        <v>91990</v>
      </c>
      <c r="J87" s="502">
        <v>64845</v>
      </c>
      <c r="K87" s="481">
        <v>0</v>
      </c>
      <c r="L87" s="481">
        <v>0</v>
      </c>
      <c r="M87" s="321">
        <v>21918</v>
      </c>
      <c r="N87" s="321">
        <v>1297</v>
      </c>
      <c r="O87" s="502">
        <v>3930</v>
      </c>
      <c r="P87" s="503">
        <v>0.27</v>
      </c>
      <c r="Q87" s="418">
        <v>0</v>
      </c>
      <c r="R87" s="504">
        <v>0.27</v>
      </c>
      <c r="S87" s="536">
        <f t="shared" si="119"/>
        <v>0</v>
      </c>
      <c r="T87" s="492">
        <v>0</v>
      </c>
      <c r="U87" s="492">
        <v>0</v>
      </c>
      <c r="V87" s="492">
        <v>0</v>
      </c>
      <c r="W87" s="492">
        <f t="shared" si="113"/>
        <v>0</v>
      </c>
      <c r="X87" s="492">
        <v>0</v>
      </c>
      <c r="Y87" s="492">
        <v>0</v>
      </c>
      <c r="Z87" s="492">
        <f>SUM(X87:Y87)</f>
        <v>0</v>
      </c>
      <c r="AA87" s="492">
        <f>W87+Z87</f>
        <v>0</v>
      </c>
      <c r="AB87" s="321">
        <f>ROUND((W87+X87)*33.8%,0)</f>
        <v>0</v>
      </c>
      <c r="AC87" s="179">
        <f>ROUND(W87*2%,0)</f>
        <v>0</v>
      </c>
      <c r="AD87" s="492">
        <v>0</v>
      </c>
      <c r="AE87" s="492">
        <v>0</v>
      </c>
      <c r="AF87" s="492">
        <f t="shared" si="114"/>
        <v>0</v>
      </c>
      <c r="AG87" s="492">
        <f t="shared" si="115"/>
        <v>0</v>
      </c>
      <c r="AH87" s="507">
        <v>0</v>
      </c>
      <c r="AI87" s="507">
        <v>0</v>
      </c>
      <c r="AJ87" s="507">
        <v>0</v>
      </c>
      <c r="AK87" s="507">
        <v>0</v>
      </c>
      <c r="AL87" s="507">
        <v>0</v>
      </c>
      <c r="AM87" s="507">
        <v>0</v>
      </c>
      <c r="AN87" s="507">
        <v>0</v>
      </c>
      <c r="AO87" s="507">
        <f t="shared" si="120"/>
        <v>0</v>
      </c>
      <c r="AP87" s="507">
        <f t="shared" si="121"/>
        <v>0</v>
      </c>
      <c r="AQ87" s="535">
        <f t="shared" si="116"/>
        <v>0</v>
      </c>
      <c r="AR87" s="536">
        <f>I87+AG87</f>
        <v>91990</v>
      </c>
      <c r="AS87" s="492">
        <f>J87+W87</f>
        <v>64845</v>
      </c>
      <c r="AT87" s="492">
        <f>K87+Z87</f>
        <v>0</v>
      </c>
      <c r="AU87" s="492">
        <f>L87</f>
        <v>0</v>
      </c>
      <c r="AV87" s="492">
        <f t="shared" si="122"/>
        <v>21918</v>
      </c>
      <c r="AW87" s="492">
        <f t="shared" si="122"/>
        <v>1297</v>
      </c>
      <c r="AX87" s="492">
        <f>O87+AF87</f>
        <v>3930</v>
      </c>
      <c r="AY87" s="507">
        <f>P87+AQ87</f>
        <v>0.27</v>
      </c>
      <c r="AZ87" s="507">
        <f t="shared" si="123"/>
        <v>0</v>
      </c>
      <c r="BA87" s="508">
        <f t="shared" si="123"/>
        <v>0.27</v>
      </c>
    </row>
    <row r="88" spans="1:53" s="702" customFormat="1" ht="12.75" customHeight="1" x14ac:dyDescent="0.2">
      <c r="A88" s="281">
        <v>21</v>
      </c>
      <c r="B88" s="21">
        <v>3415</v>
      </c>
      <c r="C88" s="279">
        <v>600078523</v>
      </c>
      <c r="D88" s="279">
        <v>72743271</v>
      </c>
      <c r="E88" s="703" t="s">
        <v>363</v>
      </c>
      <c r="F88" s="21"/>
      <c r="G88" s="280"/>
      <c r="H88" s="761"/>
      <c r="I88" s="29">
        <v>37002708</v>
      </c>
      <c r="J88" s="268">
        <v>26284909</v>
      </c>
      <c r="K88" s="268">
        <v>134852</v>
      </c>
      <c r="L88" s="268">
        <v>73852</v>
      </c>
      <c r="M88" s="268">
        <v>8904917</v>
      </c>
      <c r="N88" s="268">
        <v>525698</v>
      </c>
      <c r="O88" s="268">
        <v>1152332</v>
      </c>
      <c r="P88" s="762">
        <v>51.588900000000002</v>
      </c>
      <c r="Q88" s="762">
        <v>35.749500000000005</v>
      </c>
      <c r="R88" s="763">
        <v>15.839399999999998</v>
      </c>
      <c r="S88" s="29">
        <f t="shared" ref="S88:BA88" si="124">SUM(S83:S87)</f>
        <v>0</v>
      </c>
      <c r="T88" s="22">
        <f t="shared" si="124"/>
        <v>0</v>
      </c>
      <c r="U88" s="22">
        <f t="shared" si="124"/>
        <v>-41791</v>
      </c>
      <c r="V88" s="22">
        <f t="shared" si="124"/>
        <v>0</v>
      </c>
      <c r="W88" s="22">
        <f t="shared" si="124"/>
        <v>-41791</v>
      </c>
      <c r="X88" s="22">
        <f t="shared" si="124"/>
        <v>0</v>
      </c>
      <c r="Y88" s="22">
        <f t="shared" si="124"/>
        <v>0</v>
      </c>
      <c r="Z88" s="22">
        <f t="shared" si="124"/>
        <v>0</v>
      </c>
      <c r="AA88" s="22">
        <f t="shared" si="124"/>
        <v>-41791</v>
      </c>
      <c r="AB88" s="22">
        <f t="shared" si="124"/>
        <v>-14125</v>
      </c>
      <c r="AC88" s="22">
        <f t="shared" si="124"/>
        <v>-836</v>
      </c>
      <c r="AD88" s="22">
        <f t="shared" si="124"/>
        <v>0</v>
      </c>
      <c r="AE88" s="22">
        <f t="shared" si="124"/>
        <v>0</v>
      </c>
      <c r="AF88" s="22">
        <f t="shared" si="124"/>
        <v>0</v>
      </c>
      <c r="AG88" s="22">
        <f t="shared" si="124"/>
        <v>-56752</v>
      </c>
      <c r="AH88" s="23">
        <f t="shared" si="124"/>
        <v>0</v>
      </c>
      <c r="AI88" s="23">
        <f t="shared" si="124"/>
        <v>0</v>
      </c>
      <c r="AJ88" s="23">
        <f t="shared" si="124"/>
        <v>0</v>
      </c>
      <c r="AK88" s="23">
        <f t="shared" ref="AK88:AL88" si="125">SUM(AK83:AK87)</f>
        <v>0</v>
      </c>
      <c r="AL88" s="23">
        <f t="shared" si="125"/>
        <v>-0.14000000000000001</v>
      </c>
      <c r="AM88" s="23">
        <f t="shared" si="124"/>
        <v>0</v>
      </c>
      <c r="AN88" s="23">
        <f t="shared" si="124"/>
        <v>0</v>
      </c>
      <c r="AO88" s="23">
        <f t="shared" si="124"/>
        <v>0</v>
      </c>
      <c r="AP88" s="23">
        <f t="shared" si="124"/>
        <v>-0.14000000000000001</v>
      </c>
      <c r="AQ88" s="764">
        <f t="shared" si="124"/>
        <v>-0.14000000000000001</v>
      </c>
      <c r="AR88" s="29">
        <f t="shared" si="124"/>
        <v>36945956</v>
      </c>
      <c r="AS88" s="22">
        <f t="shared" si="124"/>
        <v>26243118</v>
      </c>
      <c r="AT88" s="22">
        <f t="shared" si="124"/>
        <v>134852</v>
      </c>
      <c r="AU88" s="67">
        <f t="shared" si="124"/>
        <v>73852</v>
      </c>
      <c r="AV88" s="22">
        <f t="shared" si="124"/>
        <v>8890792</v>
      </c>
      <c r="AW88" s="22">
        <f t="shared" si="124"/>
        <v>524862</v>
      </c>
      <c r="AX88" s="22">
        <f t="shared" si="124"/>
        <v>1152332</v>
      </c>
      <c r="AY88" s="23">
        <f t="shared" si="124"/>
        <v>51.448900000000002</v>
      </c>
      <c r="AZ88" s="23">
        <f t="shared" si="124"/>
        <v>35.749500000000005</v>
      </c>
      <c r="BA88" s="55">
        <f t="shared" si="124"/>
        <v>15.699399999999999</v>
      </c>
    </row>
    <row r="89" spans="1:53" s="702" customFormat="1" ht="12.75" customHeight="1" x14ac:dyDescent="0.2">
      <c r="A89" s="704">
        <v>22</v>
      </c>
      <c r="B89" s="705">
        <v>3412</v>
      </c>
      <c r="C89" s="705">
        <v>600078540</v>
      </c>
      <c r="D89" s="705">
        <v>72742879</v>
      </c>
      <c r="E89" s="706" t="s">
        <v>364</v>
      </c>
      <c r="F89" s="705">
        <v>3113</v>
      </c>
      <c r="G89" s="707" t="s">
        <v>148</v>
      </c>
      <c r="H89" s="708" t="s">
        <v>86</v>
      </c>
      <c r="I89" s="501">
        <v>39055046</v>
      </c>
      <c r="J89" s="502">
        <v>27464352</v>
      </c>
      <c r="K89" s="502">
        <v>199456</v>
      </c>
      <c r="L89" s="502">
        <v>99456</v>
      </c>
      <c r="M89" s="502">
        <v>9316751</v>
      </c>
      <c r="N89" s="502">
        <v>549287</v>
      </c>
      <c r="O89" s="502">
        <v>1525200</v>
      </c>
      <c r="P89" s="503">
        <v>50.484000000000002</v>
      </c>
      <c r="Q89" s="418">
        <v>39.045200000000001</v>
      </c>
      <c r="R89" s="504">
        <v>11.438799999999999</v>
      </c>
      <c r="S89" s="536">
        <f t="shared" ref="S89:S93" si="126">X89*-1</f>
        <v>0</v>
      </c>
      <c r="T89" s="492">
        <v>0</v>
      </c>
      <c r="U89" s="492">
        <v>0</v>
      </c>
      <c r="V89" s="492">
        <v>0</v>
      </c>
      <c r="W89" s="492">
        <f t="shared" si="113"/>
        <v>0</v>
      </c>
      <c r="X89" s="492">
        <v>0</v>
      </c>
      <c r="Y89" s="492">
        <v>0</v>
      </c>
      <c r="Z89" s="492">
        <f>SUM(X89:Y89)</f>
        <v>0</v>
      </c>
      <c r="AA89" s="492">
        <f>W89+Z89</f>
        <v>0</v>
      </c>
      <c r="AB89" s="321">
        <f>ROUND((W89+X89)*33.8%,0)</f>
        <v>0</v>
      </c>
      <c r="AC89" s="179">
        <f>ROUND(W89*2%,0)</f>
        <v>0</v>
      </c>
      <c r="AD89" s="492">
        <v>0</v>
      </c>
      <c r="AE89" s="492">
        <v>0</v>
      </c>
      <c r="AF89" s="492">
        <f t="shared" si="114"/>
        <v>0</v>
      </c>
      <c r="AG89" s="492">
        <f t="shared" si="115"/>
        <v>0</v>
      </c>
      <c r="AH89" s="507">
        <v>0</v>
      </c>
      <c r="AI89" s="507">
        <v>0</v>
      </c>
      <c r="AJ89" s="507">
        <v>0</v>
      </c>
      <c r="AK89" s="507">
        <v>0</v>
      </c>
      <c r="AL89" s="507">
        <v>0</v>
      </c>
      <c r="AM89" s="507">
        <v>0</v>
      </c>
      <c r="AN89" s="507">
        <v>0</v>
      </c>
      <c r="AO89" s="507">
        <f t="shared" ref="AO89:AO93" si="127">AH89+AJ89+AK89+AM89</f>
        <v>0</v>
      </c>
      <c r="AP89" s="507">
        <f t="shared" ref="AP89:AP93" si="128">AI89+AL89+AN89</f>
        <v>0</v>
      </c>
      <c r="AQ89" s="535">
        <f t="shared" si="116"/>
        <v>0</v>
      </c>
      <c r="AR89" s="536">
        <f>I89+AG89</f>
        <v>39055046</v>
      </c>
      <c r="AS89" s="492">
        <f>J89+W89</f>
        <v>27464352</v>
      </c>
      <c r="AT89" s="492">
        <f>K89+Z89</f>
        <v>199456</v>
      </c>
      <c r="AU89" s="492">
        <f>L89</f>
        <v>99456</v>
      </c>
      <c r="AV89" s="492">
        <f t="shared" ref="AV89:AW93" si="129">M89+AB89</f>
        <v>9316751</v>
      </c>
      <c r="AW89" s="492">
        <f t="shared" si="129"/>
        <v>549287</v>
      </c>
      <c r="AX89" s="492">
        <f>O89+AF89</f>
        <v>1525200</v>
      </c>
      <c r="AY89" s="507">
        <f>P89+AQ89</f>
        <v>50.484000000000002</v>
      </c>
      <c r="AZ89" s="507">
        <f t="shared" ref="AZ89:BA93" si="130">Q89+AO89</f>
        <v>39.045200000000001</v>
      </c>
      <c r="BA89" s="508">
        <f t="shared" si="130"/>
        <v>11.438799999999999</v>
      </c>
    </row>
    <row r="90" spans="1:53" s="702" customFormat="1" x14ac:dyDescent="0.2">
      <c r="A90" s="704">
        <v>22</v>
      </c>
      <c r="B90" s="705">
        <v>3412</v>
      </c>
      <c r="C90" s="705">
        <v>600078540</v>
      </c>
      <c r="D90" s="705">
        <v>72742879</v>
      </c>
      <c r="E90" s="706" t="s">
        <v>364</v>
      </c>
      <c r="F90" s="705">
        <v>3113</v>
      </c>
      <c r="G90" s="707" t="s">
        <v>91</v>
      </c>
      <c r="H90" s="708" t="s">
        <v>82</v>
      </c>
      <c r="I90" s="501">
        <v>2626997</v>
      </c>
      <c r="J90" s="502">
        <v>1932619</v>
      </c>
      <c r="K90" s="481">
        <v>0</v>
      </c>
      <c r="L90" s="481">
        <v>0</v>
      </c>
      <c r="M90" s="321">
        <v>653225</v>
      </c>
      <c r="N90" s="321">
        <v>38653</v>
      </c>
      <c r="O90" s="502">
        <v>2500</v>
      </c>
      <c r="P90" s="503">
        <v>5.6899999999999995</v>
      </c>
      <c r="Q90" s="418">
        <v>5.6899999999999995</v>
      </c>
      <c r="R90" s="504">
        <v>0</v>
      </c>
      <c r="S90" s="536">
        <f t="shared" si="126"/>
        <v>0</v>
      </c>
      <c r="T90" s="492">
        <v>0</v>
      </c>
      <c r="U90" s="492">
        <v>0</v>
      </c>
      <c r="V90" s="492">
        <v>0</v>
      </c>
      <c r="W90" s="492">
        <f t="shared" si="113"/>
        <v>0</v>
      </c>
      <c r="X90" s="492">
        <v>0</v>
      </c>
      <c r="Y90" s="492">
        <v>0</v>
      </c>
      <c r="Z90" s="492">
        <f>SUM(X90:Y90)</f>
        <v>0</v>
      </c>
      <c r="AA90" s="492">
        <f>W90+Z90</f>
        <v>0</v>
      </c>
      <c r="AB90" s="321">
        <f>ROUND((W90+X90)*33.8%,0)</f>
        <v>0</v>
      </c>
      <c r="AC90" s="179">
        <f>ROUND(W90*2%,0)</f>
        <v>0</v>
      </c>
      <c r="AD90" s="492">
        <v>0</v>
      </c>
      <c r="AE90" s="492">
        <v>0</v>
      </c>
      <c r="AF90" s="492">
        <f t="shared" si="114"/>
        <v>0</v>
      </c>
      <c r="AG90" s="492">
        <f t="shared" si="115"/>
        <v>0</v>
      </c>
      <c r="AH90" s="507">
        <v>0</v>
      </c>
      <c r="AI90" s="507">
        <v>0</v>
      </c>
      <c r="AJ90" s="507">
        <v>0</v>
      </c>
      <c r="AK90" s="507">
        <v>0</v>
      </c>
      <c r="AL90" s="507">
        <v>0</v>
      </c>
      <c r="AM90" s="507">
        <v>0</v>
      </c>
      <c r="AN90" s="507">
        <v>0</v>
      </c>
      <c r="AO90" s="507">
        <f t="shared" si="127"/>
        <v>0</v>
      </c>
      <c r="AP90" s="507">
        <f t="shared" si="128"/>
        <v>0</v>
      </c>
      <c r="AQ90" s="535">
        <f t="shared" si="116"/>
        <v>0</v>
      </c>
      <c r="AR90" s="536">
        <f>I90+AG90</f>
        <v>2626997</v>
      </c>
      <c r="AS90" s="492">
        <f>J90+W90</f>
        <v>1932619</v>
      </c>
      <c r="AT90" s="492">
        <f>K90+Z90</f>
        <v>0</v>
      </c>
      <c r="AU90" s="492">
        <f>L90</f>
        <v>0</v>
      </c>
      <c r="AV90" s="492">
        <f t="shared" si="129"/>
        <v>653225</v>
      </c>
      <c r="AW90" s="492">
        <f t="shared" si="129"/>
        <v>38653</v>
      </c>
      <c r="AX90" s="492">
        <f>O90+AF90</f>
        <v>2500</v>
      </c>
      <c r="AY90" s="507">
        <f>P90+AQ90</f>
        <v>5.6899999999999995</v>
      </c>
      <c r="AZ90" s="507">
        <f t="shared" si="130"/>
        <v>5.6899999999999995</v>
      </c>
      <c r="BA90" s="508">
        <f t="shared" si="130"/>
        <v>0</v>
      </c>
    </row>
    <row r="91" spans="1:53" s="702" customFormat="1" ht="12.75" customHeight="1" x14ac:dyDescent="0.2">
      <c r="A91" s="704">
        <v>22</v>
      </c>
      <c r="B91" s="705">
        <v>3412</v>
      </c>
      <c r="C91" s="705">
        <v>600078540</v>
      </c>
      <c r="D91" s="705">
        <v>72742879</v>
      </c>
      <c r="E91" s="706" t="s">
        <v>364</v>
      </c>
      <c r="F91" s="705">
        <v>3141</v>
      </c>
      <c r="G91" s="707" t="s">
        <v>88</v>
      </c>
      <c r="H91" s="708" t="s">
        <v>82</v>
      </c>
      <c r="I91" s="501">
        <v>3585714</v>
      </c>
      <c r="J91" s="502">
        <v>2593141</v>
      </c>
      <c r="K91" s="481">
        <v>20000</v>
      </c>
      <c r="L91" s="481">
        <v>0</v>
      </c>
      <c r="M91" s="321">
        <v>883242</v>
      </c>
      <c r="N91" s="321">
        <v>51863</v>
      </c>
      <c r="O91" s="502">
        <v>37468</v>
      </c>
      <c r="P91" s="503">
        <v>8.89</v>
      </c>
      <c r="Q91" s="418">
        <v>0</v>
      </c>
      <c r="R91" s="504">
        <v>8.89</v>
      </c>
      <c r="S91" s="536">
        <f t="shared" si="126"/>
        <v>0</v>
      </c>
      <c r="T91" s="492">
        <v>0</v>
      </c>
      <c r="U91" s="492">
        <v>-23866</v>
      </c>
      <c r="V91" s="492">
        <v>0</v>
      </c>
      <c r="W91" s="492">
        <f t="shared" si="113"/>
        <v>-23866</v>
      </c>
      <c r="X91" s="492">
        <v>0</v>
      </c>
      <c r="Y91" s="492">
        <v>0</v>
      </c>
      <c r="Z91" s="492">
        <f>SUM(X91:Y91)</f>
        <v>0</v>
      </c>
      <c r="AA91" s="492">
        <f>W91+Z91</f>
        <v>-23866</v>
      </c>
      <c r="AB91" s="321">
        <f>ROUND((W91+X91)*33.8%,0)</f>
        <v>-8067</v>
      </c>
      <c r="AC91" s="179">
        <f>ROUND(W91*2%,0)</f>
        <v>-477</v>
      </c>
      <c r="AD91" s="492">
        <v>0</v>
      </c>
      <c r="AE91" s="492">
        <v>0</v>
      </c>
      <c r="AF91" s="492">
        <f t="shared" si="114"/>
        <v>0</v>
      </c>
      <c r="AG91" s="492">
        <f t="shared" si="115"/>
        <v>-32410</v>
      </c>
      <c r="AH91" s="507">
        <v>0</v>
      </c>
      <c r="AI91" s="507">
        <v>0</v>
      </c>
      <c r="AJ91" s="507">
        <v>0</v>
      </c>
      <c r="AK91" s="507">
        <v>0</v>
      </c>
      <c r="AL91" s="507">
        <v>-0.08</v>
      </c>
      <c r="AM91" s="507">
        <v>0</v>
      </c>
      <c r="AN91" s="507">
        <v>0</v>
      </c>
      <c r="AO91" s="507">
        <f t="shared" si="127"/>
        <v>0</v>
      </c>
      <c r="AP91" s="507">
        <f t="shared" si="128"/>
        <v>-0.08</v>
      </c>
      <c r="AQ91" s="535">
        <f t="shared" si="116"/>
        <v>-0.08</v>
      </c>
      <c r="AR91" s="536">
        <f>I91+AG91</f>
        <v>3553304</v>
      </c>
      <c r="AS91" s="492">
        <f>J91+W91</f>
        <v>2569275</v>
      </c>
      <c r="AT91" s="492">
        <f>K91+Z91</f>
        <v>20000</v>
      </c>
      <c r="AU91" s="492">
        <f>L91</f>
        <v>0</v>
      </c>
      <c r="AV91" s="492">
        <f t="shared" si="129"/>
        <v>875175</v>
      </c>
      <c r="AW91" s="492">
        <f t="shared" si="129"/>
        <v>51386</v>
      </c>
      <c r="AX91" s="492">
        <f>O91+AF91</f>
        <v>37468</v>
      </c>
      <c r="AY91" s="507">
        <f>P91+AQ91</f>
        <v>8.81</v>
      </c>
      <c r="AZ91" s="507">
        <f t="shared" si="130"/>
        <v>0</v>
      </c>
      <c r="BA91" s="508">
        <f t="shared" si="130"/>
        <v>8.81</v>
      </c>
    </row>
    <row r="92" spans="1:53" s="702" customFormat="1" ht="12.75" customHeight="1" x14ac:dyDescent="0.2">
      <c r="A92" s="704">
        <v>22</v>
      </c>
      <c r="B92" s="705">
        <v>3412</v>
      </c>
      <c r="C92" s="705">
        <v>600078540</v>
      </c>
      <c r="D92" s="705">
        <v>72742879</v>
      </c>
      <c r="E92" s="706" t="s">
        <v>364</v>
      </c>
      <c r="F92" s="705">
        <v>3143</v>
      </c>
      <c r="G92" s="707" t="s">
        <v>149</v>
      </c>
      <c r="H92" s="708" t="s">
        <v>86</v>
      </c>
      <c r="I92" s="501">
        <v>3951920</v>
      </c>
      <c r="J92" s="502">
        <v>2910103</v>
      </c>
      <c r="K92" s="481">
        <v>0</v>
      </c>
      <c r="L92" s="481">
        <v>0</v>
      </c>
      <c r="M92" s="321">
        <v>983615</v>
      </c>
      <c r="N92" s="321">
        <v>58202</v>
      </c>
      <c r="O92" s="502">
        <v>0</v>
      </c>
      <c r="P92" s="503">
        <v>6.1205999999999996</v>
      </c>
      <c r="Q92" s="418">
        <v>6.1205999999999996</v>
      </c>
      <c r="R92" s="504">
        <v>0</v>
      </c>
      <c r="S92" s="536">
        <f t="shared" si="126"/>
        <v>0</v>
      </c>
      <c r="T92" s="492">
        <v>0</v>
      </c>
      <c r="U92" s="492">
        <v>0</v>
      </c>
      <c r="V92" s="492">
        <v>0</v>
      </c>
      <c r="W92" s="492">
        <f t="shared" si="113"/>
        <v>0</v>
      </c>
      <c r="X92" s="492">
        <v>0</v>
      </c>
      <c r="Y92" s="492">
        <v>0</v>
      </c>
      <c r="Z92" s="492">
        <f>SUM(X92:Y92)</f>
        <v>0</v>
      </c>
      <c r="AA92" s="492">
        <f>W92+Z92</f>
        <v>0</v>
      </c>
      <c r="AB92" s="321">
        <f>ROUND((W92+X92)*33.8%,0)</f>
        <v>0</v>
      </c>
      <c r="AC92" s="179">
        <f>ROUND(W92*2%,0)</f>
        <v>0</v>
      </c>
      <c r="AD92" s="492">
        <v>0</v>
      </c>
      <c r="AE92" s="492">
        <v>0</v>
      </c>
      <c r="AF92" s="492">
        <f t="shared" si="114"/>
        <v>0</v>
      </c>
      <c r="AG92" s="492">
        <f t="shared" si="115"/>
        <v>0</v>
      </c>
      <c r="AH92" s="507">
        <v>0</v>
      </c>
      <c r="AI92" s="507">
        <v>0</v>
      </c>
      <c r="AJ92" s="507">
        <v>0</v>
      </c>
      <c r="AK92" s="507">
        <v>0</v>
      </c>
      <c r="AL92" s="507">
        <v>0</v>
      </c>
      <c r="AM92" s="507">
        <v>0</v>
      </c>
      <c r="AN92" s="507">
        <v>0</v>
      </c>
      <c r="AO92" s="507">
        <f t="shared" si="127"/>
        <v>0</v>
      </c>
      <c r="AP92" s="507">
        <f t="shared" si="128"/>
        <v>0</v>
      </c>
      <c r="AQ92" s="535">
        <f t="shared" si="116"/>
        <v>0</v>
      </c>
      <c r="AR92" s="536">
        <f>I92+AG92</f>
        <v>3951920</v>
      </c>
      <c r="AS92" s="492">
        <f>J92+W92</f>
        <v>2910103</v>
      </c>
      <c r="AT92" s="492">
        <f>K92+Z92</f>
        <v>0</v>
      </c>
      <c r="AU92" s="492">
        <f>L92</f>
        <v>0</v>
      </c>
      <c r="AV92" s="492">
        <f t="shared" si="129"/>
        <v>983615</v>
      </c>
      <c r="AW92" s="492">
        <f t="shared" si="129"/>
        <v>58202</v>
      </c>
      <c r="AX92" s="492">
        <f>O92+AF92</f>
        <v>0</v>
      </c>
      <c r="AY92" s="507">
        <f>P92+AQ92</f>
        <v>6.1205999999999996</v>
      </c>
      <c r="AZ92" s="507">
        <f t="shared" si="130"/>
        <v>6.1205999999999996</v>
      </c>
      <c r="BA92" s="508">
        <f t="shared" si="130"/>
        <v>0</v>
      </c>
    </row>
    <row r="93" spans="1:53" s="702" customFormat="1" ht="12.75" customHeight="1" x14ac:dyDescent="0.2">
      <c r="A93" s="704">
        <v>22</v>
      </c>
      <c r="B93" s="705">
        <v>3412</v>
      </c>
      <c r="C93" s="705">
        <v>600078540</v>
      </c>
      <c r="D93" s="705">
        <v>72742879</v>
      </c>
      <c r="E93" s="706" t="s">
        <v>364</v>
      </c>
      <c r="F93" s="705">
        <v>3143</v>
      </c>
      <c r="G93" s="707" t="s">
        <v>150</v>
      </c>
      <c r="H93" s="708" t="s">
        <v>82</v>
      </c>
      <c r="I93" s="501">
        <v>141144</v>
      </c>
      <c r="J93" s="502">
        <v>99495</v>
      </c>
      <c r="K93" s="481">
        <v>0</v>
      </c>
      <c r="L93" s="481">
        <v>0</v>
      </c>
      <c r="M93" s="321">
        <v>33629</v>
      </c>
      <c r="N93" s="321">
        <v>1990</v>
      </c>
      <c r="O93" s="502">
        <v>6030</v>
      </c>
      <c r="P93" s="503">
        <v>0.42</v>
      </c>
      <c r="Q93" s="418">
        <v>0</v>
      </c>
      <c r="R93" s="504">
        <v>0.42</v>
      </c>
      <c r="S93" s="536">
        <f t="shared" si="126"/>
        <v>0</v>
      </c>
      <c r="T93" s="492">
        <v>0</v>
      </c>
      <c r="U93" s="492">
        <v>0</v>
      </c>
      <c r="V93" s="492">
        <v>0</v>
      </c>
      <c r="W93" s="492">
        <f t="shared" si="113"/>
        <v>0</v>
      </c>
      <c r="X93" s="492">
        <v>0</v>
      </c>
      <c r="Y93" s="492">
        <v>0</v>
      </c>
      <c r="Z93" s="492">
        <f>SUM(X93:Y93)</f>
        <v>0</v>
      </c>
      <c r="AA93" s="492">
        <f>W93+Z93</f>
        <v>0</v>
      </c>
      <c r="AB93" s="321">
        <f>ROUND((W93+X93)*33.8%,0)</f>
        <v>0</v>
      </c>
      <c r="AC93" s="179">
        <f>ROUND(W93*2%,0)</f>
        <v>0</v>
      </c>
      <c r="AD93" s="492">
        <v>0</v>
      </c>
      <c r="AE93" s="492">
        <v>0</v>
      </c>
      <c r="AF93" s="492">
        <f t="shared" si="114"/>
        <v>0</v>
      </c>
      <c r="AG93" s="492">
        <f t="shared" si="115"/>
        <v>0</v>
      </c>
      <c r="AH93" s="507">
        <v>0</v>
      </c>
      <c r="AI93" s="507">
        <v>0</v>
      </c>
      <c r="AJ93" s="507">
        <v>0</v>
      </c>
      <c r="AK93" s="507">
        <v>0</v>
      </c>
      <c r="AL93" s="507">
        <v>0</v>
      </c>
      <c r="AM93" s="507">
        <v>0</v>
      </c>
      <c r="AN93" s="507">
        <v>0</v>
      </c>
      <c r="AO93" s="507">
        <f t="shared" si="127"/>
        <v>0</v>
      </c>
      <c r="AP93" s="507">
        <f t="shared" si="128"/>
        <v>0</v>
      </c>
      <c r="AQ93" s="535">
        <f t="shared" si="116"/>
        <v>0</v>
      </c>
      <c r="AR93" s="536">
        <f>I93+AG93</f>
        <v>141144</v>
      </c>
      <c r="AS93" s="492">
        <f>J93+W93</f>
        <v>99495</v>
      </c>
      <c r="AT93" s="492">
        <f>K93+Z93</f>
        <v>0</v>
      </c>
      <c r="AU93" s="492">
        <f>L93</f>
        <v>0</v>
      </c>
      <c r="AV93" s="492">
        <f t="shared" si="129"/>
        <v>33629</v>
      </c>
      <c r="AW93" s="492">
        <f t="shared" si="129"/>
        <v>1990</v>
      </c>
      <c r="AX93" s="492">
        <f>O93+AF93</f>
        <v>6030</v>
      </c>
      <c r="AY93" s="507">
        <f>P93+AQ93</f>
        <v>0.42</v>
      </c>
      <c r="AZ93" s="507">
        <f t="shared" si="130"/>
        <v>0</v>
      </c>
      <c r="BA93" s="508">
        <f t="shared" si="130"/>
        <v>0.42</v>
      </c>
    </row>
    <row r="94" spans="1:53" s="702" customFormat="1" ht="12.75" customHeight="1" x14ac:dyDescent="0.2">
      <c r="A94" s="281">
        <v>22</v>
      </c>
      <c r="B94" s="21">
        <v>3412</v>
      </c>
      <c r="C94" s="279">
        <v>600078540</v>
      </c>
      <c r="D94" s="279">
        <v>72742879</v>
      </c>
      <c r="E94" s="703" t="s">
        <v>365</v>
      </c>
      <c r="F94" s="21"/>
      <c r="G94" s="280"/>
      <c r="H94" s="761"/>
      <c r="I94" s="29">
        <v>49360821</v>
      </c>
      <c r="J94" s="268">
        <v>34999710</v>
      </c>
      <c r="K94" s="268">
        <v>219456</v>
      </c>
      <c r="L94" s="268">
        <v>99456</v>
      </c>
      <c r="M94" s="268">
        <v>11870462</v>
      </c>
      <c r="N94" s="268">
        <v>699995</v>
      </c>
      <c r="O94" s="268">
        <v>1571198</v>
      </c>
      <c r="P94" s="762">
        <v>71.604599999999991</v>
      </c>
      <c r="Q94" s="762">
        <v>50.855800000000002</v>
      </c>
      <c r="R94" s="763">
        <v>20.748800000000003</v>
      </c>
      <c r="S94" s="29">
        <f t="shared" ref="S94:BA94" si="131">SUM(S89:S93)</f>
        <v>0</v>
      </c>
      <c r="T94" s="22">
        <f t="shared" si="131"/>
        <v>0</v>
      </c>
      <c r="U94" s="22">
        <f t="shared" si="131"/>
        <v>-23866</v>
      </c>
      <c r="V94" s="22">
        <f t="shared" si="131"/>
        <v>0</v>
      </c>
      <c r="W94" s="22">
        <f t="shared" si="131"/>
        <v>-23866</v>
      </c>
      <c r="X94" s="22">
        <f t="shared" si="131"/>
        <v>0</v>
      </c>
      <c r="Y94" s="22">
        <f t="shared" si="131"/>
        <v>0</v>
      </c>
      <c r="Z94" s="22">
        <f t="shared" si="131"/>
        <v>0</v>
      </c>
      <c r="AA94" s="22">
        <f t="shared" si="131"/>
        <v>-23866</v>
      </c>
      <c r="AB94" s="22">
        <f t="shared" si="131"/>
        <v>-8067</v>
      </c>
      <c r="AC94" s="22">
        <f t="shared" si="131"/>
        <v>-477</v>
      </c>
      <c r="AD94" s="22">
        <f t="shared" si="131"/>
        <v>0</v>
      </c>
      <c r="AE94" s="22">
        <f t="shared" si="131"/>
        <v>0</v>
      </c>
      <c r="AF94" s="22">
        <f t="shared" si="131"/>
        <v>0</v>
      </c>
      <c r="AG94" s="22">
        <f t="shared" si="131"/>
        <v>-32410</v>
      </c>
      <c r="AH94" s="23">
        <f t="shared" si="131"/>
        <v>0</v>
      </c>
      <c r="AI94" s="23">
        <f t="shared" si="131"/>
        <v>0</v>
      </c>
      <c r="AJ94" s="23">
        <f t="shared" si="131"/>
        <v>0</v>
      </c>
      <c r="AK94" s="23">
        <f t="shared" ref="AK94:AL94" si="132">SUM(AK89:AK93)</f>
        <v>0</v>
      </c>
      <c r="AL94" s="23">
        <f t="shared" si="132"/>
        <v>-0.08</v>
      </c>
      <c r="AM94" s="23">
        <f t="shared" si="131"/>
        <v>0</v>
      </c>
      <c r="AN94" s="23">
        <f t="shared" si="131"/>
        <v>0</v>
      </c>
      <c r="AO94" s="23">
        <f t="shared" si="131"/>
        <v>0</v>
      </c>
      <c r="AP94" s="23">
        <f t="shared" si="131"/>
        <v>-0.08</v>
      </c>
      <c r="AQ94" s="764">
        <f t="shared" si="131"/>
        <v>-0.08</v>
      </c>
      <c r="AR94" s="29">
        <f t="shared" si="131"/>
        <v>49328411</v>
      </c>
      <c r="AS94" s="22">
        <f t="shared" si="131"/>
        <v>34975844</v>
      </c>
      <c r="AT94" s="22">
        <f t="shared" si="131"/>
        <v>219456</v>
      </c>
      <c r="AU94" s="67">
        <f t="shared" si="131"/>
        <v>99456</v>
      </c>
      <c r="AV94" s="22">
        <f t="shared" si="131"/>
        <v>11862395</v>
      </c>
      <c r="AW94" s="22">
        <f t="shared" si="131"/>
        <v>699518</v>
      </c>
      <c r="AX94" s="22">
        <f t="shared" si="131"/>
        <v>1571198</v>
      </c>
      <c r="AY94" s="23">
        <f t="shared" si="131"/>
        <v>71.524599999999992</v>
      </c>
      <c r="AZ94" s="23">
        <f t="shared" si="131"/>
        <v>50.855800000000002</v>
      </c>
      <c r="BA94" s="55">
        <f t="shared" si="131"/>
        <v>20.668800000000001</v>
      </c>
    </row>
    <row r="95" spans="1:53" s="702" customFormat="1" ht="12" customHeight="1" x14ac:dyDescent="0.2">
      <c r="A95" s="704">
        <v>23</v>
      </c>
      <c r="B95" s="705">
        <v>3416</v>
      </c>
      <c r="C95" s="705">
        <v>600078426</v>
      </c>
      <c r="D95" s="705">
        <v>72743034</v>
      </c>
      <c r="E95" s="706" t="s">
        <v>366</v>
      </c>
      <c r="F95" s="705">
        <v>3113</v>
      </c>
      <c r="G95" s="707" t="s">
        <v>148</v>
      </c>
      <c r="H95" s="708" t="s">
        <v>86</v>
      </c>
      <c r="I95" s="501">
        <v>32011592</v>
      </c>
      <c r="J95" s="502">
        <v>22469930</v>
      </c>
      <c r="K95" s="502">
        <v>259372</v>
      </c>
      <c r="L95" s="502">
        <v>229622</v>
      </c>
      <c r="M95" s="502">
        <v>7604892</v>
      </c>
      <c r="N95" s="502">
        <v>449398</v>
      </c>
      <c r="O95" s="502">
        <v>1228000</v>
      </c>
      <c r="P95" s="503">
        <v>42.0276</v>
      </c>
      <c r="Q95" s="418">
        <v>31.823700000000002</v>
      </c>
      <c r="R95" s="504">
        <v>10.203899999999999</v>
      </c>
      <c r="S95" s="536">
        <f t="shared" ref="S95:S99" si="133">X95*-1</f>
        <v>0</v>
      </c>
      <c r="T95" s="492">
        <v>0</v>
      </c>
      <c r="U95" s="492">
        <v>0</v>
      </c>
      <c r="V95" s="492">
        <v>0</v>
      </c>
      <c r="W95" s="492">
        <f t="shared" si="113"/>
        <v>0</v>
      </c>
      <c r="X95" s="492">
        <v>0</v>
      </c>
      <c r="Y95" s="492">
        <v>0</v>
      </c>
      <c r="Z95" s="492">
        <f>SUM(X95:Y95)</f>
        <v>0</v>
      </c>
      <c r="AA95" s="492">
        <f>W95+Z95</f>
        <v>0</v>
      </c>
      <c r="AB95" s="321">
        <f>ROUND((W95+X95)*33.8%,0)</f>
        <v>0</v>
      </c>
      <c r="AC95" s="179">
        <f>ROUND(W95*2%,0)</f>
        <v>0</v>
      </c>
      <c r="AD95" s="492">
        <v>0</v>
      </c>
      <c r="AE95" s="492">
        <v>0</v>
      </c>
      <c r="AF95" s="492">
        <f t="shared" si="114"/>
        <v>0</v>
      </c>
      <c r="AG95" s="492">
        <f t="shared" si="115"/>
        <v>0</v>
      </c>
      <c r="AH95" s="507">
        <v>0</v>
      </c>
      <c r="AI95" s="507">
        <v>0</v>
      </c>
      <c r="AJ95" s="507">
        <v>0</v>
      </c>
      <c r="AK95" s="507">
        <v>0</v>
      </c>
      <c r="AL95" s="507">
        <v>0</v>
      </c>
      <c r="AM95" s="507">
        <v>0</v>
      </c>
      <c r="AN95" s="507">
        <v>0</v>
      </c>
      <c r="AO95" s="507">
        <f t="shared" ref="AO95:AO99" si="134">AH95+AJ95+AK95+AM95</f>
        <v>0</v>
      </c>
      <c r="AP95" s="507">
        <f t="shared" ref="AP95:AP99" si="135">AI95+AL95+AN95</f>
        <v>0</v>
      </c>
      <c r="AQ95" s="535">
        <f t="shared" si="116"/>
        <v>0</v>
      </c>
      <c r="AR95" s="536">
        <f>I95+AG95</f>
        <v>32011592</v>
      </c>
      <c r="AS95" s="492">
        <f>J95+W95</f>
        <v>22469930</v>
      </c>
      <c r="AT95" s="492">
        <f>K95+Z95</f>
        <v>259372</v>
      </c>
      <c r="AU95" s="492">
        <f>L95</f>
        <v>229622</v>
      </c>
      <c r="AV95" s="492">
        <f t="shared" ref="AV95:AW99" si="136">M95+AB95</f>
        <v>7604892</v>
      </c>
      <c r="AW95" s="492">
        <f t="shared" si="136"/>
        <v>449398</v>
      </c>
      <c r="AX95" s="492">
        <f>O95+AF95</f>
        <v>1228000</v>
      </c>
      <c r="AY95" s="507">
        <f>P95+AQ95</f>
        <v>42.0276</v>
      </c>
      <c r="AZ95" s="507">
        <f t="shared" ref="AZ95:BA99" si="137">Q95+AO95</f>
        <v>31.823700000000002</v>
      </c>
      <c r="BA95" s="508">
        <f t="shared" si="137"/>
        <v>10.203899999999999</v>
      </c>
    </row>
    <row r="96" spans="1:53" s="702" customFormat="1" ht="12" customHeight="1" x14ac:dyDescent="0.2">
      <c r="A96" s="704">
        <v>23</v>
      </c>
      <c r="B96" s="705">
        <v>3416</v>
      </c>
      <c r="C96" s="705">
        <v>600078426</v>
      </c>
      <c r="D96" s="705">
        <v>72743034</v>
      </c>
      <c r="E96" s="706" t="s">
        <v>366</v>
      </c>
      <c r="F96" s="705">
        <v>3113</v>
      </c>
      <c r="G96" s="707" t="s">
        <v>91</v>
      </c>
      <c r="H96" s="708" t="s">
        <v>82</v>
      </c>
      <c r="I96" s="501">
        <v>2564941</v>
      </c>
      <c r="J96" s="502">
        <v>1888764</v>
      </c>
      <c r="K96" s="481">
        <v>0</v>
      </c>
      <c r="L96" s="481">
        <v>0</v>
      </c>
      <c r="M96" s="321">
        <v>638402</v>
      </c>
      <c r="N96" s="321">
        <v>37775</v>
      </c>
      <c r="O96" s="502">
        <v>0</v>
      </c>
      <c r="P96" s="503">
        <v>5.48</v>
      </c>
      <c r="Q96" s="418">
        <v>5.48</v>
      </c>
      <c r="R96" s="504">
        <v>0</v>
      </c>
      <c r="S96" s="536">
        <f t="shared" si="133"/>
        <v>0</v>
      </c>
      <c r="T96" s="492">
        <v>54243</v>
      </c>
      <c r="U96" s="492">
        <v>0</v>
      </c>
      <c r="V96" s="492">
        <v>0</v>
      </c>
      <c r="W96" s="492">
        <f t="shared" si="113"/>
        <v>54243</v>
      </c>
      <c r="X96" s="492">
        <v>0</v>
      </c>
      <c r="Y96" s="492">
        <v>0</v>
      </c>
      <c r="Z96" s="492">
        <f>SUM(X96:Y96)</f>
        <v>0</v>
      </c>
      <c r="AA96" s="492">
        <f>W96+Z96</f>
        <v>54243</v>
      </c>
      <c r="AB96" s="321">
        <f>ROUND((W96+X96)*33.8%,0)</f>
        <v>18334</v>
      </c>
      <c r="AC96" s="179">
        <f>ROUND(W96*2%,0)</f>
        <v>1085</v>
      </c>
      <c r="AD96" s="492">
        <v>0</v>
      </c>
      <c r="AE96" s="492">
        <v>0</v>
      </c>
      <c r="AF96" s="492">
        <f t="shared" si="114"/>
        <v>0</v>
      </c>
      <c r="AG96" s="492">
        <f t="shared" si="115"/>
        <v>73662</v>
      </c>
      <c r="AH96" s="507">
        <v>0</v>
      </c>
      <c r="AI96" s="507">
        <v>0</v>
      </c>
      <c r="AJ96" s="507">
        <v>0.16</v>
      </c>
      <c r="AK96" s="507">
        <v>0</v>
      </c>
      <c r="AL96" s="507">
        <v>0</v>
      </c>
      <c r="AM96" s="507">
        <v>0</v>
      </c>
      <c r="AN96" s="507">
        <v>0</v>
      </c>
      <c r="AO96" s="507">
        <f t="shared" si="134"/>
        <v>0.16</v>
      </c>
      <c r="AP96" s="507">
        <f t="shared" si="135"/>
        <v>0</v>
      </c>
      <c r="AQ96" s="535">
        <f t="shared" si="116"/>
        <v>0.16</v>
      </c>
      <c r="AR96" s="536">
        <f>I96+AG96</f>
        <v>2638603</v>
      </c>
      <c r="AS96" s="492">
        <f>J96+W96</f>
        <v>1943007</v>
      </c>
      <c r="AT96" s="492">
        <f>K96+Z96</f>
        <v>0</v>
      </c>
      <c r="AU96" s="492">
        <f>L96</f>
        <v>0</v>
      </c>
      <c r="AV96" s="492">
        <f t="shared" si="136"/>
        <v>656736</v>
      </c>
      <c r="AW96" s="492">
        <f t="shared" si="136"/>
        <v>38860</v>
      </c>
      <c r="AX96" s="492">
        <f>O96+AF96</f>
        <v>0</v>
      </c>
      <c r="AY96" s="507">
        <f>P96+AQ96</f>
        <v>5.6400000000000006</v>
      </c>
      <c r="AZ96" s="507">
        <f t="shared" si="137"/>
        <v>5.6400000000000006</v>
      </c>
      <c r="BA96" s="508">
        <f t="shared" si="137"/>
        <v>0</v>
      </c>
    </row>
    <row r="97" spans="1:53" s="702" customFormat="1" ht="12.75" customHeight="1" x14ac:dyDescent="0.2">
      <c r="A97" s="704">
        <v>23</v>
      </c>
      <c r="B97" s="705">
        <v>3416</v>
      </c>
      <c r="C97" s="705">
        <v>600078426</v>
      </c>
      <c r="D97" s="705">
        <v>72743034</v>
      </c>
      <c r="E97" s="706" t="s">
        <v>366</v>
      </c>
      <c r="F97" s="705">
        <v>3141</v>
      </c>
      <c r="G97" s="707" t="s">
        <v>88</v>
      </c>
      <c r="H97" s="708" t="s">
        <v>82</v>
      </c>
      <c r="I97" s="501">
        <v>2819486</v>
      </c>
      <c r="J97" s="502">
        <v>2055747</v>
      </c>
      <c r="K97" s="481">
        <v>0</v>
      </c>
      <c r="L97" s="481">
        <v>0</v>
      </c>
      <c r="M97" s="321">
        <v>694842</v>
      </c>
      <c r="N97" s="321">
        <v>41115</v>
      </c>
      <c r="O97" s="502">
        <v>27782</v>
      </c>
      <c r="P97" s="503">
        <v>6.99</v>
      </c>
      <c r="Q97" s="418">
        <v>0</v>
      </c>
      <c r="R97" s="504">
        <v>6.99</v>
      </c>
      <c r="S97" s="536">
        <f t="shared" si="133"/>
        <v>0</v>
      </c>
      <c r="T97" s="492">
        <v>0</v>
      </c>
      <c r="U97" s="492">
        <v>-1148</v>
      </c>
      <c r="V97" s="492">
        <v>0</v>
      </c>
      <c r="W97" s="492">
        <f t="shared" si="113"/>
        <v>-1148</v>
      </c>
      <c r="X97" s="492">
        <v>0</v>
      </c>
      <c r="Y97" s="492">
        <v>0</v>
      </c>
      <c r="Z97" s="492">
        <f>SUM(X97:Y97)</f>
        <v>0</v>
      </c>
      <c r="AA97" s="492">
        <f>W97+Z97</f>
        <v>-1148</v>
      </c>
      <c r="AB97" s="321">
        <f>ROUND((W97+X97)*33.8%,0)</f>
        <v>-388</v>
      </c>
      <c r="AC97" s="179">
        <f>ROUND(W97*2%,0)</f>
        <v>-23</v>
      </c>
      <c r="AD97" s="492">
        <v>0</v>
      </c>
      <c r="AE97" s="492">
        <v>0</v>
      </c>
      <c r="AF97" s="492">
        <f t="shared" si="114"/>
        <v>0</v>
      </c>
      <c r="AG97" s="492">
        <f t="shared" si="115"/>
        <v>-1559</v>
      </c>
      <c r="AH97" s="507">
        <v>0</v>
      </c>
      <c r="AI97" s="507">
        <v>0</v>
      </c>
      <c r="AJ97" s="507">
        <v>0</v>
      </c>
      <c r="AK97" s="507">
        <v>0</v>
      </c>
      <c r="AL97" s="507">
        <v>0</v>
      </c>
      <c r="AM97" s="507">
        <v>0</v>
      </c>
      <c r="AN97" s="507">
        <v>0</v>
      </c>
      <c r="AO97" s="507">
        <f t="shared" si="134"/>
        <v>0</v>
      </c>
      <c r="AP97" s="507">
        <f t="shared" si="135"/>
        <v>0</v>
      </c>
      <c r="AQ97" s="535">
        <f t="shared" si="116"/>
        <v>0</v>
      </c>
      <c r="AR97" s="536">
        <f>I97+AG97</f>
        <v>2817927</v>
      </c>
      <c r="AS97" s="492">
        <f>J97+W97</f>
        <v>2054599</v>
      </c>
      <c r="AT97" s="492">
        <f>K97+Z97</f>
        <v>0</v>
      </c>
      <c r="AU97" s="492">
        <f>L97</f>
        <v>0</v>
      </c>
      <c r="AV97" s="492">
        <f t="shared" si="136"/>
        <v>694454</v>
      </c>
      <c r="AW97" s="492">
        <f t="shared" si="136"/>
        <v>41092</v>
      </c>
      <c r="AX97" s="492">
        <f>O97+AF97</f>
        <v>27782</v>
      </c>
      <c r="AY97" s="507">
        <f>P97+AQ97</f>
        <v>6.99</v>
      </c>
      <c r="AZ97" s="507">
        <f t="shared" si="137"/>
        <v>0</v>
      </c>
      <c r="BA97" s="508">
        <f t="shared" si="137"/>
        <v>6.99</v>
      </c>
    </row>
    <row r="98" spans="1:53" s="702" customFormat="1" ht="12.75" customHeight="1" x14ac:dyDescent="0.2">
      <c r="A98" s="704">
        <v>23</v>
      </c>
      <c r="B98" s="705">
        <v>3416</v>
      </c>
      <c r="C98" s="705">
        <v>600078426</v>
      </c>
      <c r="D98" s="705">
        <v>72743034</v>
      </c>
      <c r="E98" s="706" t="s">
        <v>366</v>
      </c>
      <c r="F98" s="705">
        <v>3143</v>
      </c>
      <c r="G98" s="707" t="s">
        <v>149</v>
      </c>
      <c r="H98" s="708" t="s">
        <v>86</v>
      </c>
      <c r="I98" s="501">
        <v>3494463</v>
      </c>
      <c r="J98" s="502">
        <v>2573242</v>
      </c>
      <c r="K98" s="481">
        <v>0</v>
      </c>
      <c r="L98" s="481">
        <v>0</v>
      </c>
      <c r="M98" s="321">
        <v>869756</v>
      </c>
      <c r="N98" s="321">
        <v>51465</v>
      </c>
      <c r="O98" s="502">
        <v>0</v>
      </c>
      <c r="P98" s="503">
        <v>5.4107000000000003</v>
      </c>
      <c r="Q98" s="418">
        <v>5.4107000000000003</v>
      </c>
      <c r="R98" s="504">
        <v>0</v>
      </c>
      <c r="S98" s="536">
        <f t="shared" si="133"/>
        <v>0</v>
      </c>
      <c r="T98" s="492">
        <v>0</v>
      </c>
      <c r="U98" s="492">
        <v>0</v>
      </c>
      <c r="V98" s="492">
        <v>0</v>
      </c>
      <c r="W98" s="492">
        <f t="shared" si="113"/>
        <v>0</v>
      </c>
      <c r="X98" s="492">
        <v>0</v>
      </c>
      <c r="Y98" s="492">
        <v>0</v>
      </c>
      <c r="Z98" s="492">
        <f>SUM(X98:Y98)</f>
        <v>0</v>
      </c>
      <c r="AA98" s="492">
        <f>W98+Z98</f>
        <v>0</v>
      </c>
      <c r="AB98" s="321">
        <f>ROUND((W98+X98)*33.8%,0)</f>
        <v>0</v>
      </c>
      <c r="AC98" s="179">
        <f>ROUND(W98*2%,0)</f>
        <v>0</v>
      </c>
      <c r="AD98" s="492">
        <v>0</v>
      </c>
      <c r="AE98" s="492">
        <v>0</v>
      </c>
      <c r="AF98" s="492">
        <f t="shared" si="114"/>
        <v>0</v>
      </c>
      <c r="AG98" s="492">
        <f t="shared" si="115"/>
        <v>0</v>
      </c>
      <c r="AH98" s="507">
        <v>0</v>
      </c>
      <c r="AI98" s="507">
        <v>0</v>
      </c>
      <c r="AJ98" s="507">
        <v>0</v>
      </c>
      <c r="AK98" s="507">
        <v>0</v>
      </c>
      <c r="AL98" s="507">
        <v>0</v>
      </c>
      <c r="AM98" s="507">
        <v>0</v>
      </c>
      <c r="AN98" s="507">
        <v>0</v>
      </c>
      <c r="AO98" s="507">
        <f t="shared" si="134"/>
        <v>0</v>
      </c>
      <c r="AP98" s="507">
        <f t="shared" si="135"/>
        <v>0</v>
      </c>
      <c r="AQ98" s="535">
        <f t="shared" si="116"/>
        <v>0</v>
      </c>
      <c r="AR98" s="536">
        <f>I98+AG98</f>
        <v>3494463</v>
      </c>
      <c r="AS98" s="492">
        <f>J98+W98</f>
        <v>2573242</v>
      </c>
      <c r="AT98" s="492">
        <f>K98+Z98</f>
        <v>0</v>
      </c>
      <c r="AU98" s="492">
        <f>L98</f>
        <v>0</v>
      </c>
      <c r="AV98" s="492">
        <f t="shared" si="136"/>
        <v>869756</v>
      </c>
      <c r="AW98" s="492">
        <f t="shared" si="136"/>
        <v>51465</v>
      </c>
      <c r="AX98" s="492">
        <f>O98+AF98</f>
        <v>0</v>
      </c>
      <c r="AY98" s="507">
        <f>P98+AQ98</f>
        <v>5.4107000000000003</v>
      </c>
      <c r="AZ98" s="507">
        <f t="shared" si="137"/>
        <v>5.4107000000000003</v>
      </c>
      <c r="BA98" s="508">
        <f t="shared" si="137"/>
        <v>0</v>
      </c>
    </row>
    <row r="99" spans="1:53" s="702" customFormat="1" ht="12.75" customHeight="1" x14ac:dyDescent="0.2">
      <c r="A99" s="704">
        <v>23</v>
      </c>
      <c r="B99" s="705">
        <v>3416</v>
      </c>
      <c r="C99" s="705">
        <v>600078426</v>
      </c>
      <c r="D99" s="705">
        <v>72743034</v>
      </c>
      <c r="E99" s="706" t="s">
        <v>366</v>
      </c>
      <c r="F99" s="705">
        <v>3143</v>
      </c>
      <c r="G99" s="707" t="s">
        <v>150</v>
      </c>
      <c r="H99" s="708" t="s">
        <v>82</v>
      </c>
      <c r="I99" s="501">
        <v>113056</v>
      </c>
      <c r="J99" s="502">
        <v>79695</v>
      </c>
      <c r="K99" s="481">
        <v>0</v>
      </c>
      <c r="L99" s="481">
        <v>0</v>
      </c>
      <c r="M99" s="321">
        <v>26937</v>
      </c>
      <c r="N99" s="321">
        <v>1594</v>
      </c>
      <c r="O99" s="502">
        <v>4830</v>
      </c>
      <c r="P99" s="503">
        <v>0.34</v>
      </c>
      <c r="Q99" s="418">
        <v>0</v>
      </c>
      <c r="R99" s="504">
        <v>0.34</v>
      </c>
      <c r="S99" s="536">
        <f t="shared" si="133"/>
        <v>0</v>
      </c>
      <c r="T99" s="492">
        <v>0</v>
      </c>
      <c r="U99" s="492">
        <v>0</v>
      </c>
      <c r="V99" s="492">
        <v>0</v>
      </c>
      <c r="W99" s="492">
        <f t="shared" si="113"/>
        <v>0</v>
      </c>
      <c r="X99" s="492">
        <v>0</v>
      </c>
      <c r="Y99" s="492">
        <v>0</v>
      </c>
      <c r="Z99" s="492">
        <f>SUM(X99:Y99)</f>
        <v>0</v>
      </c>
      <c r="AA99" s="492">
        <f>W99+Z99</f>
        <v>0</v>
      </c>
      <c r="AB99" s="321">
        <f>ROUND((W99+X99)*33.8%,0)</f>
        <v>0</v>
      </c>
      <c r="AC99" s="179">
        <f>ROUND(W99*2%,0)</f>
        <v>0</v>
      </c>
      <c r="AD99" s="492">
        <v>0</v>
      </c>
      <c r="AE99" s="492">
        <v>0</v>
      </c>
      <c r="AF99" s="492">
        <f t="shared" si="114"/>
        <v>0</v>
      </c>
      <c r="AG99" s="492">
        <f t="shared" si="115"/>
        <v>0</v>
      </c>
      <c r="AH99" s="507">
        <v>0</v>
      </c>
      <c r="AI99" s="507">
        <v>0</v>
      </c>
      <c r="AJ99" s="507">
        <v>0</v>
      </c>
      <c r="AK99" s="507">
        <v>0</v>
      </c>
      <c r="AL99" s="507">
        <v>0</v>
      </c>
      <c r="AM99" s="507">
        <v>0</v>
      </c>
      <c r="AN99" s="507">
        <v>0</v>
      </c>
      <c r="AO99" s="507">
        <f t="shared" si="134"/>
        <v>0</v>
      </c>
      <c r="AP99" s="507">
        <f t="shared" si="135"/>
        <v>0</v>
      </c>
      <c r="AQ99" s="535">
        <f t="shared" si="116"/>
        <v>0</v>
      </c>
      <c r="AR99" s="536">
        <f>I99+AG99</f>
        <v>113056</v>
      </c>
      <c r="AS99" s="492">
        <f>J99+W99</f>
        <v>79695</v>
      </c>
      <c r="AT99" s="492">
        <f>K99+Z99</f>
        <v>0</v>
      </c>
      <c r="AU99" s="492">
        <f>L99</f>
        <v>0</v>
      </c>
      <c r="AV99" s="492">
        <f t="shared" si="136"/>
        <v>26937</v>
      </c>
      <c r="AW99" s="492">
        <f t="shared" si="136"/>
        <v>1594</v>
      </c>
      <c r="AX99" s="492">
        <f>O99+AF99</f>
        <v>4830</v>
      </c>
      <c r="AY99" s="507">
        <f>P99+AQ99</f>
        <v>0.34</v>
      </c>
      <c r="AZ99" s="507">
        <f t="shared" si="137"/>
        <v>0</v>
      </c>
      <c r="BA99" s="508">
        <f t="shared" si="137"/>
        <v>0.34</v>
      </c>
    </row>
    <row r="100" spans="1:53" s="702" customFormat="1" ht="12.75" customHeight="1" x14ac:dyDescent="0.2">
      <c r="A100" s="281">
        <v>23</v>
      </c>
      <c r="B100" s="21">
        <v>3416</v>
      </c>
      <c r="C100" s="279">
        <v>600078426</v>
      </c>
      <c r="D100" s="279">
        <v>72743034</v>
      </c>
      <c r="E100" s="703" t="s">
        <v>367</v>
      </c>
      <c r="F100" s="21"/>
      <c r="G100" s="280"/>
      <c r="H100" s="761"/>
      <c r="I100" s="29">
        <v>41003538</v>
      </c>
      <c r="J100" s="268">
        <v>29067378</v>
      </c>
      <c r="K100" s="268">
        <v>259372</v>
      </c>
      <c r="L100" s="268">
        <v>229622</v>
      </c>
      <c r="M100" s="268">
        <v>9834829</v>
      </c>
      <c r="N100" s="268">
        <v>581347</v>
      </c>
      <c r="O100" s="268">
        <v>1260612</v>
      </c>
      <c r="P100" s="762">
        <v>60.2483</v>
      </c>
      <c r="Q100" s="762">
        <v>42.714400000000005</v>
      </c>
      <c r="R100" s="763">
        <v>17.533899999999999</v>
      </c>
      <c r="S100" s="29">
        <f t="shared" ref="S100:BA100" si="138">SUM(S95:S99)</f>
        <v>0</v>
      </c>
      <c r="T100" s="22">
        <f t="shared" si="138"/>
        <v>54243</v>
      </c>
      <c r="U100" s="22">
        <f t="shared" si="138"/>
        <v>-1148</v>
      </c>
      <c r="V100" s="22">
        <f t="shared" si="138"/>
        <v>0</v>
      </c>
      <c r="W100" s="22">
        <f t="shared" si="138"/>
        <v>53095</v>
      </c>
      <c r="X100" s="22">
        <f t="shared" si="138"/>
        <v>0</v>
      </c>
      <c r="Y100" s="22">
        <f t="shared" si="138"/>
        <v>0</v>
      </c>
      <c r="Z100" s="22">
        <f t="shared" si="138"/>
        <v>0</v>
      </c>
      <c r="AA100" s="22">
        <f t="shared" si="138"/>
        <v>53095</v>
      </c>
      <c r="AB100" s="22">
        <f t="shared" si="138"/>
        <v>17946</v>
      </c>
      <c r="AC100" s="22">
        <f t="shared" si="138"/>
        <v>1062</v>
      </c>
      <c r="AD100" s="22">
        <f t="shared" si="138"/>
        <v>0</v>
      </c>
      <c r="AE100" s="22">
        <f t="shared" si="138"/>
        <v>0</v>
      </c>
      <c r="AF100" s="22">
        <f t="shared" si="138"/>
        <v>0</v>
      </c>
      <c r="AG100" s="22">
        <f t="shared" si="138"/>
        <v>72103</v>
      </c>
      <c r="AH100" s="23">
        <f t="shared" si="138"/>
        <v>0</v>
      </c>
      <c r="AI100" s="23">
        <f t="shared" si="138"/>
        <v>0</v>
      </c>
      <c r="AJ100" s="23">
        <f t="shared" si="138"/>
        <v>0.16</v>
      </c>
      <c r="AK100" s="23">
        <f t="shared" ref="AK100:AL100" si="139">SUM(AK95:AK99)</f>
        <v>0</v>
      </c>
      <c r="AL100" s="23">
        <f t="shared" si="139"/>
        <v>0</v>
      </c>
      <c r="AM100" s="23">
        <f t="shared" si="138"/>
        <v>0</v>
      </c>
      <c r="AN100" s="23">
        <f t="shared" si="138"/>
        <v>0</v>
      </c>
      <c r="AO100" s="23">
        <f t="shared" si="138"/>
        <v>0.16</v>
      </c>
      <c r="AP100" s="23">
        <f t="shared" si="138"/>
        <v>0</v>
      </c>
      <c r="AQ100" s="764">
        <f t="shared" si="138"/>
        <v>0.16</v>
      </c>
      <c r="AR100" s="29">
        <f t="shared" si="138"/>
        <v>41075641</v>
      </c>
      <c r="AS100" s="22">
        <f t="shared" si="138"/>
        <v>29120473</v>
      </c>
      <c r="AT100" s="22">
        <f t="shared" si="138"/>
        <v>259372</v>
      </c>
      <c r="AU100" s="67">
        <f t="shared" si="138"/>
        <v>229622</v>
      </c>
      <c r="AV100" s="22">
        <f t="shared" si="138"/>
        <v>9852775</v>
      </c>
      <c r="AW100" s="22">
        <f t="shared" si="138"/>
        <v>582409</v>
      </c>
      <c r="AX100" s="22">
        <f t="shared" si="138"/>
        <v>1260612</v>
      </c>
      <c r="AY100" s="23">
        <f t="shared" si="138"/>
        <v>60.408300000000004</v>
      </c>
      <c r="AZ100" s="23">
        <f t="shared" si="138"/>
        <v>42.874400000000001</v>
      </c>
      <c r="BA100" s="55">
        <f t="shared" si="138"/>
        <v>17.533899999999999</v>
      </c>
    </row>
    <row r="101" spans="1:53" s="702" customFormat="1" ht="12.75" customHeight="1" x14ac:dyDescent="0.2">
      <c r="A101" s="704">
        <v>24</v>
      </c>
      <c r="B101" s="705">
        <v>3414</v>
      </c>
      <c r="C101" s="705">
        <v>600078388</v>
      </c>
      <c r="D101" s="705">
        <v>43257721</v>
      </c>
      <c r="E101" s="706" t="s">
        <v>368</v>
      </c>
      <c r="F101" s="705">
        <v>3113</v>
      </c>
      <c r="G101" s="707" t="s">
        <v>148</v>
      </c>
      <c r="H101" s="708" t="s">
        <v>86</v>
      </c>
      <c r="I101" s="501">
        <v>32895119</v>
      </c>
      <c r="J101" s="502">
        <v>22938364</v>
      </c>
      <c r="K101" s="502">
        <v>416890</v>
      </c>
      <c r="L101" s="502">
        <v>331890</v>
      </c>
      <c r="M101" s="502">
        <v>7781897</v>
      </c>
      <c r="N101" s="502">
        <v>458768</v>
      </c>
      <c r="O101" s="502">
        <v>1299200</v>
      </c>
      <c r="P101" s="503">
        <v>44.875299999999996</v>
      </c>
      <c r="Q101" s="418">
        <v>33.7898</v>
      </c>
      <c r="R101" s="504">
        <v>11.085499999999993</v>
      </c>
      <c r="S101" s="536">
        <f t="shared" ref="S101:S105" si="140">X101*-1</f>
        <v>0</v>
      </c>
      <c r="T101" s="492">
        <v>0</v>
      </c>
      <c r="U101" s="492">
        <v>265048</v>
      </c>
      <c r="V101" s="492"/>
      <c r="W101" s="492">
        <f t="shared" si="113"/>
        <v>265048</v>
      </c>
      <c r="X101" s="492">
        <v>0</v>
      </c>
      <c r="Y101" s="492">
        <v>0</v>
      </c>
      <c r="Z101" s="492">
        <f>SUM(X101:Y101)</f>
        <v>0</v>
      </c>
      <c r="AA101" s="492">
        <f>W101+Z101</f>
        <v>265048</v>
      </c>
      <c r="AB101" s="321">
        <f>ROUND((W101+X101)*33.8%,0)</f>
        <v>89586</v>
      </c>
      <c r="AC101" s="179">
        <f>ROUND(W101*2%,0)</f>
        <v>5301</v>
      </c>
      <c r="AD101" s="492">
        <v>0</v>
      </c>
      <c r="AE101" s="492">
        <v>0</v>
      </c>
      <c r="AF101" s="492">
        <f t="shared" si="114"/>
        <v>0</v>
      </c>
      <c r="AG101" s="492">
        <f t="shared" si="115"/>
        <v>359935</v>
      </c>
      <c r="AH101" s="507">
        <v>0</v>
      </c>
      <c r="AI101" s="507">
        <v>0</v>
      </c>
      <c r="AJ101" s="507">
        <v>0</v>
      </c>
      <c r="AK101" s="507">
        <v>0.45</v>
      </c>
      <c r="AL101" s="507">
        <v>0</v>
      </c>
      <c r="AM101" s="507">
        <v>0</v>
      </c>
      <c r="AN101" s="507">
        <v>0</v>
      </c>
      <c r="AO101" s="507">
        <f t="shared" ref="AO101:AO105" si="141">AH101+AJ101+AK101+AM101</f>
        <v>0.45</v>
      </c>
      <c r="AP101" s="507">
        <f t="shared" ref="AP101:AP105" si="142">AI101+AL101+AN101</f>
        <v>0</v>
      </c>
      <c r="AQ101" s="535">
        <f t="shared" si="116"/>
        <v>0.45</v>
      </c>
      <c r="AR101" s="536">
        <f>I101+AG101</f>
        <v>33255054</v>
      </c>
      <c r="AS101" s="492">
        <f>J101+W101</f>
        <v>23203412</v>
      </c>
      <c r="AT101" s="492">
        <f>K101+Z101</f>
        <v>416890</v>
      </c>
      <c r="AU101" s="492">
        <f>L101</f>
        <v>331890</v>
      </c>
      <c r="AV101" s="492">
        <f t="shared" ref="AV101:AW105" si="143">M101+AB101</f>
        <v>7871483</v>
      </c>
      <c r="AW101" s="492">
        <f t="shared" si="143"/>
        <v>464069</v>
      </c>
      <c r="AX101" s="492">
        <f>O101+AF101</f>
        <v>1299200</v>
      </c>
      <c r="AY101" s="507">
        <f>P101+AQ101</f>
        <v>45.325299999999999</v>
      </c>
      <c r="AZ101" s="507">
        <f t="shared" ref="AZ101:BA105" si="144">Q101+AO101</f>
        <v>34.239800000000002</v>
      </c>
      <c r="BA101" s="508">
        <f t="shared" si="144"/>
        <v>11.085499999999993</v>
      </c>
    </row>
    <row r="102" spans="1:53" s="702" customFormat="1" x14ac:dyDescent="0.2">
      <c r="A102" s="704">
        <v>24</v>
      </c>
      <c r="B102" s="705">
        <v>3414</v>
      </c>
      <c r="C102" s="705">
        <v>600078388</v>
      </c>
      <c r="D102" s="705">
        <v>43257721</v>
      </c>
      <c r="E102" s="706" t="s">
        <v>368</v>
      </c>
      <c r="F102" s="705">
        <v>3113</v>
      </c>
      <c r="G102" s="707" t="s">
        <v>91</v>
      </c>
      <c r="H102" s="708" t="s">
        <v>82</v>
      </c>
      <c r="I102" s="501">
        <v>3366744</v>
      </c>
      <c r="J102" s="502">
        <v>2479193</v>
      </c>
      <c r="K102" s="481">
        <v>0</v>
      </c>
      <c r="L102" s="481">
        <v>0</v>
      </c>
      <c r="M102" s="321">
        <v>837967</v>
      </c>
      <c r="N102" s="321">
        <v>49584</v>
      </c>
      <c r="O102" s="502">
        <v>0</v>
      </c>
      <c r="P102" s="503">
        <v>7.1499999999999995</v>
      </c>
      <c r="Q102" s="418">
        <v>7.1499999999999995</v>
      </c>
      <c r="R102" s="504">
        <v>0</v>
      </c>
      <c r="S102" s="536">
        <f t="shared" si="140"/>
        <v>0</v>
      </c>
      <c r="T102" s="492">
        <v>60546</v>
      </c>
      <c r="U102" s="492">
        <v>0</v>
      </c>
      <c r="V102" s="492">
        <v>0</v>
      </c>
      <c r="W102" s="492">
        <f t="shared" si="113"/>
        <v>60546</v>
      </c>
      <c r="X102" s="492">
        <v>0</v>
      </c>
      <c r="Y102" s="492">
        <v>0</v>
      </c>
      <c r="Z102" s="492">
        <f>SUM(X102:Y102)</f>
        <v>0</v>
      </c>
      <c r="AA102" s="492">
        <f>W102+Z102</f>
        <v>60546</v>
      </c>
      <c r="AB102" s="321">
        <f>ROUND((W102+X102)*33.8%,0)</f>
        <v>20465</v>
      </c>
      <c r="AC102" s="179">
        <f>ROUND(W102*2%,0)</f>
        <v>1211</v>
      </c>
      <c r="AD102" s="492">
        <v>0</v>
      </c>
      <c r="AE102" s="492">
        <v>0</v>
      </c>
      <c r="AF102" s="492">
        <f t="shared" si="114"/>
        <v>0</v>
      </c>
      <c r="AG102" s="492">
        <f t="shared" si="115"/>
        <v>82222</v>
      </c>
      <c r="AH102" s="507">
        <v>0</v>
      </c>
      <c r="AI102" s="507">
        <v>0</v>
      </c>
      <c r="AJ102" s="507">
        <v>0.22</v>
      </c>
      <c r="AK102" s="507">
        <v>0</v>
      </c>
      <c r="AL102" s="507">
        <v>0</v>
      </c>
      <c r="AM102" s="507">
        <v>0</v>
      </c>
      <c r="AN102" s="507">
        <v>0</v>
      </c>
      <c r="AO102" s="507">
        <f t="shared" si="141"/>
        <v>0.22</v>
      </c>
      <c r="AP102" s="507">
        <f t="shared" si="142"/>
        <v>0</v>
      </c>
      <c r="AQ102" s="535">
        <f t="shared" si="116"/>
        <v>0.22</v>
      </c>
      <c r="AR102" s="536">
        <f>I102+AG102</f>
        <v>3448966</v>
      </c>
      <c r="AS102" s="492">
        <f>J102+W102</f>
        <v>2539739</v>
      </c>
      <c r="AT102" s="492">
        <f>K102+Z102</f>
        <v>0</v>
      </c>
      <c r="AU102" s="492">
        <f>L102</f>
        <v>0</v>
      </c>
      <c r="AV102" s="492">
        <f t="shared" si="143"/>
        <v>858432</v>
      </c>
      <c r="AW102" s="492">
        <f t="shared" si="143"/>
        <v>50795</v>
      </c>
      <c r="AX102" s="492">
        <f>O102+AF102</f>
        <v>0</v>
      </c>
      <c r="AY102" s="507">
        <f>P102+AQ102</f>
        <v>7.3699999999999992</v>
      </c>
      <c r="AZ102" s="507">
        <f t="shared" si="144"/>
        <v>7.3699999999999992</v>
      </c>
      <c r="BA102" s="508">
        <f t="shared" si="144"/>
        <v>0</v>
      </c>
    </row>
    <row r="103" spans="1:53" s="702" customFormat="1" ht="12.75" customHeight="1" x14ac:dyDescent="0.2">
      <c r="A103" s="704">
        <v>24</v>
      </c>
      <c r="B103" s="705">
        <v>3414</v>
      </c>
      <c r="C103" s="705">
        <v>600078388</v>
      </c>
      <c r="D103" s="705">
        <v>43257721</v>
      </c>
      <c r="E103" s="706" t="s">
        <v>368</v>
      </c>
      <c r="F103" s="705">
        <v>3141</v>
      </c>
      <c r="G103" s="707" t="s">
        <v>88</v>
      </c>
      <c r="H103" s="708" t="s">
        <v>82</v>
      </c>
      <c r="I103" s="501">
        <v>3210518</v>
      </c>
      <c r="J103" s="502">
        <v>2330253</v>
      </c>
      <c r="K103" s="481">
        <v>10000</v>
      </c>
      <c r="L103" s="481">
        <v>0</v>
      </c>
      <c r="M103" s="321">
        <v>791006</v>
      </c>
      <c r="N103" s="321">
        <v>46605</v>
      </c>
      <c r="O103" s="502">
        <v>32654</v>
      </c>
      <c r="P103" s="503">
        <v>7.96</v>
      </c>
      <c r="Q103" s="418">
        <v>0</v>
      </c>
      <c r="R103" s="504">
        <v>7.96</v>
      </c>
      <c r="S103" s="536">
        <f t="shared" si="140"/>
        <v>0</v>
      </c>
      <c r="T103" s="492">
        <v>0</v>
      </c>
      <c r="U103" s="492">
        <v>-78816</v>
      </c>
      <c r="V103" s="492">
        <v>0</v>
      </c>
      <c r="W103" s="492">
        <f t="shared" si="113"/>
        <v>-78816</v>
      </c>
      <c r="X103" s="492">
        <v>0</v>
      </c>
      <c r="Y103" s="492">
        <v>0</v>
      </c>
      <c r="Z103" s="492">
        <f>SUM(X103:Y103)</f>
        <v>0</v>
      </c>
      <c r="AA103" s="492">
        <f>W103+Z103</f>
        <v>-78816</v>
      </c>
      <c r="AB103" s="321">
        <f>ROUND((W103+X103)*33.8%,0)</f>
        <v>-26640</v>
      </c>
      <c r="AC103" s="179">
        <f>ROUND(W103*2%,0)</f>
        <v>-1576</v>
      </c>
      <c r="AD103" s="492">
        <v>0</v>
      </c>
      <c r="AE103" s="492">
        <v>0</v>
      </c>
      <c r="AF103" s="492">
        <f t="shared" si="114"/>
        <v>0</v>
      </c>
      <c r="AG103" s="492">
        <f t="shared" si="115"/>
        <v>-107032</v>
      </c>
      <c r="AH103" s="507">
        <v>0</v>
      </c>
      <c r="AI103" s="507">
        <v>0</v>
      </c>
      <c r="AJ103" s="507">
        <v>0</v>
      </c>
      <c r="AK103" s="507">
        <v>0</v>
      </c>
      <c r="AL103" s="507">
        <v>-0.26</v>
      </c>
      <c r="AM103" s="507">
        <v>0</v>
      </c>
      <c r="AN103" s="507">
        <v>0</v>
      </c>
      <c r="AO103" s="507">
        <f t="shared" si="141"/>
        <v>0</v>
      </c>
      <c r="AP103" s="507">
        <f t="shared" si="142"/>
        <v>-0.26</v>
      </c>
      <c r="AQ103" s="535">
        <f t="shared" si="116"/>
        <v>-0.26</v>
      </c>
      <c r="AR103" s="536">
        <f>I103+AG103</f>
        <v>3103486</v>
      </c>
      <c r="AS103" s="492">
        <f>J103+W103</f>
        <v>2251437</v>
      </c>
      <c r="AT103" s="492">
        <f>K103+Z103</f>
        <v>10000</v>
      </c>
      <c r="AU103" s="492">
        <f>L103</f>
        <v>0</v>
      </c>
      <c r="AV103" s="492">
        <f t="shared" si="143"/>
        <v>764366</v>
      </c>
      <c r="AW103" s="492">
        <f t="shared" si="143"/>
        <v>45029</v>
      </c>
      <c r="AX103" s="492">
        <f>O103+AF103</f>
        <v>32654</v>
      </c>
      <c r="AY103" s="507">
        <f>P103+AQ103</f>
        <v>7.7</v>
      </c>
      <c r="AZ103" s="507">
        <f t="shared" si="144"/>
        <v>0</v>
      </c>
      <c r="BA103" s="508">
        <f t="shared" si="144"/>
        <v>7.7</v>
      </c>
    </row>
    <row r="104" spans="1:53" s="702" customFormat="1" ht="12.75" customHeight="1" x14ac:dyDescent="0.2">
      <c r="A104" s="704">
        <v>24</v>
      </c>
      <c r="B104" s="705">
        <v>3414</v>
      </c>
      <c r="C104" s="705">
        <v>600078388</v>
      </c>
      <c r="D104" s="705">
        <v>43257721</v>
      </c>
      <c r="E104" s="706" t="s">
        <v>368</v>
      </c>
      <c r="F104" s="705">
        <v>3143</v>
      </c>
      <c r="G104" s="707" t="s">
        <v>149</v>
      </c>
      <c r="H104" s="708" t="s">
        <v>86</v>
      </c>
      <c r="I104" s="501">
        <v>3489607</v>
      </c>
      <c r="J104" s="502">
        <v>2549961</v>
      </c>
      <c r="K104" s="481">
        <v>20000</v>
      </c>
      <c r="L104" s="481">
        <v>0</v>
      </c>
      <c r="M104" s="321">
        <v>868647</v>
      </c>
      <c r="N104" s="321">
        <v>50999</v>
      </c>
      <c r="O104" s="502">
        <v>0</v>
      </c>
      <c r="P104" s="503">
        <v>5.48</v>
      </c>
      <c r="Q104" s="503">
        <v>5.48</v>
      </c>
      <c r="R104" s="504">
        <v>0</v>
      </c>
      <c r="S104" s="536">
        <f t="shared" si="140"/>
        <v>0</v>
      </c>
      <c r="T104" s="492">
        <v>0</v>
      </c>
      <c r="U104" s="492">
        <v>0</v>
      </c>
      <c r="V104" s="492">
        <v>0</v>
      </c>
      <c r="W104" s="492">
        <f t="shared" si="113"/>
        <v>0</v>
      </c>
      <c r="X104" s="492">
        <v>0</v>
      </c>
      <c r="Y104" s="492">
        <v>0</v>
      </c>
      <c r="Z104" s="492">
        <f>SUM(X104:Y104)</f>
        <v>0</v>
      </c>
      <c r="AA104" s="492">
        <f>W104+Z104</f>
        <v>0</v>
      </c>
      <c r="AB104" s="321">
        <f>ROUND((W104+X104)*33.8%,0)</f>
        <v>0</v>
      </c>
      <c r="AC104" s="179">
        <f>ROUND(W104*2%,0)</f>
        <v>0</v>
      </c>
      <c r="AD104" s="492">
        <v>0</v>
      </c>
      <c r="AE104" s="492">
        <v>0</v>
      </c>
      <c r="AF104" s="492">
        <f t="shared" si="114"/>
        <v>0</v>
      </c>
      <c r="AG104" s="492">
        <f t="shared" si="115"/>
        <v>0</v>
      </c>
      <c r="AH104" s="507">
        <v>0</v>
      </c>
      <c r="AI104" s="507">
        <v>0</v>
      </c>
      <c r="AJ104" s="507">
        <v>0</v>
      </c>
      <c r="AK104" s="507">
        <v>0</v>
      </c>
      <c r="AL104" s="507">
        <v>0</v>
      </c>
      <c r="AM104" s="507">
        <v>0</v>
      </c>
      <c r="AN104" s="507">
        <v>0</v>
      </c>
      <c r="AO104" s="507">
        <f t="shared" si="141"/>
        <v>0</v>
      </c>
      <c r="AP104" s="507">
        <f t="shared" si="142"/>
        <v>0</v>
      </c>
      <c r="AQ104" s="535">
        <f t="shared" si="116"/>
        <v>0</v>
      </c>
      <c r="AR104" s="536">
        <f>I104+AG104</f>
        <v>3489607</v>
      </c>
      <c r="AS104" s="492">
        <f>J104+W104</f>
        <v>2549961</v>
      </c>
      <c r="AT104" s="492">
        <f>K104+Z104</f>
        <v>20000</v>
      </c>
      <c r="AU104" s="492">
        <f>L104</f>
        <v>0</v>
      </c>
      <c r="AV104" s="492">
        <f t="shared" si="143"/>
        <v>868647</v>
      </c>
      <c r="AW104" s="492">
        <f t="shared" si="143"/>
        <v>50999</v>
      </c>
      <c r="AX104" s="492">
        <f>O104+AF104</f>
        <v>0</v>
      </c>
      <c r="AY104" s="507">
        <f>P104+AQ104</f>
        <v>5.48</v>
      </c>
      <c r="AZ104" s="507">
        <f t="shared" si="144"/>
        <v>5.48</v>
      </c>
      <c r="BA104" s="508">
        <f t="shared" si="144"/>
        <v>0</v>
      </c>
    </row>
    <row r="105" spans="1:53" s="702" customFormat="1" ht="12.75" customHeight="1" x14ac:dyDescent="0.2">
      <c r="A105" s="704">
        <v>24</v>
      </c>
      <c r="B105" s="705">
        <v>3414</v>
      </c>
      <c r="C105" s="705">
        <v>600078388</v>
      </c>
      <c r="D105" s="705">
        <v>43257721</v>
      </c>
      <c r="E105" s="706" t="s">
        <v>368</v>
      </c>
      <c r="F105" s="705">
        <v>3143</v>
      </c>
      <c r="G105" s="707" t="s">
        <v>150</v>
      </c>
      <c r="H105" s="708" t="s">
        <v>82</v>
      </c>
      <c r="I105" s="501">
        <v>112354</v>
      </c>
      <c r="J105" s="502">
        <v>79200</v>
      </c>
      <c r="K105" s="481">
        <v>0</v>
      </c>
      <c r="L105" s="481">
        <v>0</v>
      </c>
      <c r="M105" s="321">
        <v>26770</v>
      </c>
      <c r="N105" s="321">
        <v>1584</v>
      </c>
      <c r="O105" s="502">
        <v>4800</v>
      </c>
      <c r="P105" s="503">
        <v>0.33</v>
      </c>
      <c r="Q105" s="418">
        <v>0</v>
      </c>
      <c r="R105" s="504">
        <v>0.33</v>
      </c>
      <c r="S105" s="536">
        <f t="shared" si="140"/>
        <v>0</v>
      </c>
      <c r="T105" s="492">
        <v>0</v>
      </c>
      <c r="U105" s="492">
        <v>0</v>
      </c>
      <c r="V105" s="492">
        <v>0</v>
      </c>
      <c r="W105" s="492">
        <f t="shared" si="113"/>
        <v>0</v>
      </c>
      <c r="X105" s="492">
        <v>0</v>
      </c>
      <c r="Y105" s="492">
        <v>0</v>
      </c>
      <c r="Z105" s="492">
        <f>SUM(X105:Y105)</f>
        <v>0</v>
      </c>
      <c r="AA105" s="492">
        <f>W105+Z105</f>
        <v>0</v>
      </c>
      <c r="AB105" s="321">
        <f>ROUND((W105+X105)*33.8%,0)</f>
        <v>0</v>
      </c>
      <c r="AC105" s="179">
        <f>ROUND(W105*2%,0)</f>
        <v>0</v>
      </c>
      <c r="AD105" s="492">
        <v>0</v>
      </c>
      <c r="AE105" s="492">
        <v>0</v>
      </c>
      <c r="AF105" s="492">
        <f t="shared" si="114"/>
        <v>0</v>
      </c>
      <c r="AG105" s="492">
        <f t="shared" si="115"/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 t="shared" si="141"/>
        <v>0</v>
      </c>
      <c r="AP105" s="507">
        <f t="shared" si="142"/>
        <v>0</v>
      </c>
      <c r="AQ105" s="535">
        <f t="shared" si="116"/>
        <v>0</v>
      </c>
      <c r="AR105" s="536">
        <f>I105+AG105</f>
        <v>112354</v>
      </c>
      <c r="AS105" s="492">
        <f>J105+W105</f>
        <v>79200</v>
      </c>
      <c r="AT105" s="492">
        <f>K105+Z105</f>
        <v>0</v>
      </c>
      <c r="AU105" s="492">
        <f>L105</f>
        <v>0</v>
      </c>
      <c r="AV105" s="492">
        <f t="shared" si="143"/>
        <v>26770</v>
      </c>
      <c r="AW105" s="492">
        <f t="shared" si="143"/>
        <v>1584</v>
      </c>
      <c r="AX105" s="492">
        <f>O105+AF105</f>
        <v>4800</v>
      </c>
      <c r="AY105" s="507">
        <f>P105+AQ105</f>
        <v>0.33</v>
      </c>
      <c r="AZ105" s="507">
        <f t="shared" si="144"/>
        <v>0</v>
      </c>
      <c r="BA105" s="508">
        <f t="shared" si="144"/>
        <v>0.33</v>
      </c>
    </row>
    <row r="106" spans="1:53" s="702" customFormat="1" ht="12.75" customHeight="1" x14ac:dyDescent="0.2">
      <c r="A106" s="281">
        <v>24</v>
      </c>
      <c r="B106" s="21">
        <v>3414</v>
      </c>
      <c r="C106" s="279">
        <v>600078388</v>
      </c>
      <c r="D106" s="279">
        <v>43257721</v>
      </c>
      <c r="E106" s="703" t="s">
        <v>369</v>
      </c>
      <c r="F106" s="21"/>
      <c r="G106" s="280"/>
      <c r="H106" s="761"/>
      <c r="I106" s="29">
        <v>43074342</v>
      </c>
      <c r="J106" s="268">
        <v>30376971</v>
      </c>
      <c r="K106" s="268">
        <v>446890</v>
      </c>
      <c r="L106" s="268">
        <v>331890</v>
      </c>
      <c r="M106" s="268">
        <v>10306287</v>
      </c>
      <c r="N106" s="268">
        <v>607540</v>
      </c>
      <c r="O106" s="268">
        <v>1336654</v>
      </c>
      <c r="P106" s="762">
        <v>65.795299999999997</v>
      </c>
      <c r="Q106" s="762">
        <v>46.419799999999995</v>
      </c>
      <c r="R106" s="763">
        <v>19.375499999999992</v>
      </c>
      <c r="S106" s="29">
        <f t="shared" ref="S106:BA106" si="145">SUM(S101:S105)</f>
        <v>0</v>
      </c>
      <c r="T106" s="22">
        <f t="shared" si="145"/>
        <v>60546</v>
      </c>
      <c r="U106" s="22">
        <f t="shared" si="145"/>
        <v>186232</v>
      </c>
      <c r="V106" s="22">
        <f t="shared" si="145"/>
        <v>0</v>
      </c>
      <c r="W106" s="22">
        <f t="shared" si="145"/>
        <v>246778</v>
      </c>
      <c r="X106" s="22">
        <f t="shared" si="145"/>
        <v>0</v>
      </c>
      <c r="Y106" s="22">
        <f t="shared" si="145"/>
        <v>0</v>
      </c>
      <c r="Z106" s="22">
        <f t="shared" si="145"/>
        <v>0</v>
      </c>
      <c r="AA106" s="22">
        <f t="shared" si="145"/>
        <v>246778</v>
      </c>
      <c r="AB106" s="22">
        <f t="shared" si="145"/>
        <v>83411</v>
      </c>
      <c r="AC106" s="22">
        <f t="shared" si="145"/>
        <v>4936</v>
      </c>
      <c r="AD106" s="22">
        <f t="shared" si="145"/>
        <v>0</v>
      </c>
      <c r="AE106" s="22">
        <f t="shared" si="145"/>
        <v>0</v>
      </c>
      <c r="AF106" s="22">
        <f t="shared" si="145"/>
        <v>0</v>
      </c>
      <c r="AG106" s="22">
        <f t="shared" si="145"/>
        <v>335125</v>
      </c>
      <c r="AH106" s="23">
        <f t="shared" si="145"/>
        <v>0</v>
      </c>
      <c r="AI106" s="23">
        <f t="shared" si="145"/>
        <v>0</v>
      </c>
      <c r="AJ106" s="23">
        <f t="shared" si="145"/>
        <v>0.22</v>
      </c>
      <c r="AK106" s="23">
        <f t="shared" ref="AK106:AL106" si="146">SUM(AK101:AK105)</f>
        <v>0.45</v>
      </c>
      <c r="AL106" s="23">
        <f t="shared" si="146"/>
        <v>-0.26</v>
      </c>
      <c r="AM106" s="23">
        <f t="shared" si="145"/>
        <v>0</v>
      </c>
      <c r="AN106" s="23">
        <f t="shared" si="145"/>
        <v>0</v>
      </c>
      <c r="AO106" s="23">
        <f t="shared" si="145"/>
        <v>0.67</v>
      </c>
      <c r="AP106" s="23">
        <f t="shared" si="145"/>
        <v>-0.26</v>
      </c>
      <c r="AQ106" s="764">
        <f t="shared" si="145"/>
        <v>0.41000000000000003</v>
      </c>
      <c r="AR106" s="29">
        <f t="shared" si="145"/>
        <v>43409467</v>
      </c>
      <c r="AS106" s="22">
        <f t="shared" si="145"/>
        <v>30623749</v>
      </c>
      <c r="AT106" s="22">
        <f t="shared" si="145"/>
        <v>446890</v>
      </c>
      <c r="AU106" s="67">
        <f t="shared" si="145"/>
        <v>331890</v>
      </c>
      <c r="AV106" s="22">
        <f t="shared" si="145"/>
        <v>10389698</v>
      </c>
      <c r="AW106" s="22">
        <f t="shared" si="145"/>
        <v>612476</v>
      </c>
      <c r="AX106" s="22">
        <f t="shared" si="145"/>
        <v>1336654</v>
      </c>
      <c r="AY106" s="23">
        <f t="shared" si="145"/>
        <v>66.205299999999994</v>
      </c>
      <c r="AZ106" s="23">
        <f t="shared" si="145"/>
        <v>47.089799999999997</v>
      </c>
      <c r="BA106" s="55">
        <f t="shared" si="145"/>
        <v>19.11549999999999</v>
      </c>
    </row>
    <row r="107" spans="1:53" s="702" customFormat="1" ht="12.75" customHeight="1" x14ac:dyDescent="0.2">
      <c r="A107" s="704">
        <v>25</v>
      </c>
      <c r="B107" s="705">
        <v>3411</v>
      </c>
      <c r="C107" s="705">
        <v>600078400</v>
      </c>
      <c r="D107" s="705">
        <v>72742950</v>
      </c>
      <c r="E107" s="706" t="s">
        <v>370</v>
      </c>
      <c r="F107" s="705">
        <v>3113</v>
      </c>
      <c r="G107" s="707" t="s">
        <v>148</v>
      </c>
      <c r="H107" s="708" t="s">
        <v>86</v>
      </c>
      <c r="I107" s="501">
        <v>29323139</v>
      </c>
      <c r="J107" s="502">
        <v>20620347</v>
      </c>
      <c r="K107" s="502">
        <v>210308</v>
      </c>
      <c r="L107" s="502">
        <v>210308</v>
      </c>
      <c r="M107" s="502">
        <v>6969677</v>
      </c>
      <c r="N107" s="502">
        <v>412407</v>
      </c>
      <c r="O107" s="502">
        <v>1110400</v>
      </c>
      <c r="P107" s="503">
        <v>38.793799999999997</v>
      </c>
      <c r="Q107" s="418">
        <v>29.9544</v>
      </c>
      <c r="R107" s="504">
        <v>8.8393999999999977</v>
      </c>
      <c r="S107" s="536">
        <f t="shared" ref="S107:S111" si="147">X107*-1</f>
        <v>0</v>
      </c>
      <c r="T107" s="492">
        <v>0</v>
      </c>
      <c r="U107" s="492">
        <v>0</v>
      </c>
      <c r="V107" s="492">
        <v>0</v>
      </c>
      <c r="W107" s="492">
        <f t="shared" si="113"/>
        <v>0</v>
      </c>
      <c r="X107" s="492">
        <v>0</v>
      </c>
      <c r="Y107" s="492">
        <v>0</v>
      </c>
      <c r="Z107" s="492">
        <f>SUM(X107:Y107)</f>
        <v>0</v>
      </c>
      <c r="AA107" s="492">
        <f>W107+Z107</f>
        <v>0</v>
      </c>
      <c r="AB107" s="321">
        <f>ROUND((W107+X107)*33.8%,0)</f>
        <v>0</v>
      </c>
      <c r="AC107" s="179">
        <f>ROUND(W107*2%,0)</f>
        <v>0</v>
      </c>
      <c r="AD107" s="492">
        <v>0</v>
      </c>
      <c r="AE107" s="492">
        <v>0</v>
      </c>
      <c r="AF107" s="492">
        <f t="shared" si="114"/>
        <v>0</v>
      </c>
      <c r="AG107" s="492">
        <f t="shared" si="115"/>
        <v>0</v>
      </c>
      <c r="AH107" s="507">
        <v>0</v>
      </c>
      <c r="AI107" s="507">
        <v>0</v>
      </c>
      <c r="AJ107" s="507">
        <v>0</v>
      </c>
      <c r="AK107" s="507">
        <v>0</v>
      </c>
      <c r="AL107" s="507">
        <v>0</v>
      </c>
      <c r="AM107" s="507">
        <v>0</v>
      </c>
      <c r="AN107" s="507">
        <v>0</v>
      </c>
      <c r="AO107" s="507">
        <f t="shared" ref="AO107:AO111" si="148">AH107+AJ107+AK107+AM107</f>
        <v>0</v>
      </c>
      <c r="AP107" s="507">
        <f t="shared" ref="AP107:AP111" si="149">AI107+AL107+AN107</f>
        <v>0</v>
      </c>
      <c r="AQ107" s="535">
        <f t="shared" si="116"/>
        <v>0</v>
      </c>
      <c r="AR107" s="536">
        <f>I107+AG107</f>
        <v>29323139</v>
      </c>
      <c r="AS107" s="492">
        <f>J107+W107</f>
        <v>20620347</v>
      </c>
      <c r="AT107" s="492">
        <f>K107+Z107</f>
        <v>210308</v>
      </c>
      <c r="AU107" s="492">
        <f>L107</f>
        <v>210308</v>
      </c>
      <c r="AV107" s="492">
        <f t="shared" ref="AV107:AW111" si="150">M107+AB107</f>
        <v>6969677</v>
      </c>
      <c r="AW107" s="492">
        <f t="shared" si="150"/>
        <v>412407</v>
      </c>
      <c r="AX107" s="492">
        <f>O107+AF107</f>
        <v>1110400</v>
      </c>
      <c r="AY107" s="507">
        <f>P107+AQ107</f>
        <v>38.793799999999997</v>
      </c>
      <c r="AZ107" s="507">
        <f t="shared" ref="AZ107:BA111" si="151">Q107+AO107</f>
        <v>29.9544</v>
      </c>
      <c r="BA107" s="508">
        <f t="shared" si="151"/>
        <v>8.8393999999999977</v>
      </c>
    </row>
    <row r="108" spans="1:53" s="702" customFormat="1" x14ac:dyDescent="0.2">
      <c r="A108" s="704">
        <v>25</v>
      </c>
      <c r="B108" s="705">
        <v>3411</v>
      </c>
      <c r="C108" s="705">
        <v>600078400</v>
      </c>
      <c r="D108" s="705">
        <v>72742950</v>
      </c>
      <c r="E108" s="706" t="s">
        <v>370</v>
      </c>
      <c r="F108" s="705">
        <v>3113</v>
      </c>
      <c r="G108" s="707" t="s">
        <v>91</v>
      </c>
      <c r="H108" s="708" t="s">
        <v>82</v>
      </c>
      <c r="I108" s="501">
        <v>3759408</v>
      </c>
      <c r="J108" s="502">
        <v>2762267</v>
      </c>
      <c r="K108" s="481">
        <v>0</v>
      </c>
      <c r="L108" s="481">
        <v>0</v>
      </c>
      <c r="M108" s="321">
        <v>933646</v>
      </c>
      <c r="N108" s="321">
        <v>55245</v>
      </c>
      <c r="O108" s="502">
        <v>8250</v>
      </c>
      <c r="P108" s="503">
        <v>7.59</v>
      </c>
      <c r="Q108" s="418">
        <v>7.59</v>
      </c>
      <c r="R108" s="504">
        <v>0</v>
      </c>
      <c r="S108" s="536">
        <f t="shared" si="147"/>
        <v>0</v>
      </c>
      <c r="T108" s="492">
        <v>-154699</v>
      </c>
      <c r="U108" s="492">
        <v>0</v>
      </c>
      <c r="V108" s="492">
        <v>0</v>
      </c>
      <c r="W108" s="492">
        <f t="shared" si="113"/>
        <v>-154699</v>
      </c>
      <c r="X108" s="492">
        <v>0</v>
      </c>
      <c r="Y108" s="492">
        <v>0</v>
      </c>
      <c r="Z108" s="492">
        <f>SUM(X108:Y108)</f>
        <v>0</v>
      </c>
      <c r="AA108" s="492">
        <f>W108+Z108</f>
        <v>-154699</v>
      </c>
      <c r="AB108" s="321">
        <f>ROUND((W108+X108)*33.8%,0)</f>
        <v>-52288</v>
      </c>
      <c r="AC108" s="179">
        <f>ROUND(W108*2%,0)</f>
        <v>-3094</v>
      </c>
      <c r="AD108" s="492">
        <v>0</v>
      </c>
      <c r="AE108" s="492">
        <v>0</v>
      </c>
      <c r="AF108" s="492">
        <f t="shared" si="114"/>
        <v>0</v>
      </c>
      <c r="AG108" s="492">
        <f t="shared" si="115"/>
        <v>-210081</v>
      </c>
      <c r="AH108" s="507">
        <v>0</v>
      </c>
      <c r="AI108" s="507">
        <v>0</v>
      </c>
      <c r="AJ108" s="507">
        <v>-0.46</v>
      </c>
      <c r="AK108" s="507">
        <v>0</v>
      </c>
      <c r="AL108" s="507">
        <v>0</v>
      </c>
      <c r="AM108" s="507">
        <v>0</v>
      </c>
      <c r="AN108" s="507">
        <v>0</v>
      </c>
      <c r="AO108" s="507">
        <f t="shared" si="148"/>
        <v>-0.46</v>
      </c>
      <c r="AP108" s="507">
        <f t="shared" si="149"/>
        <v>0</v>
      </c>
      <c r="AQ108" s="535">
        <f t="shared" si="116"/>
        <v>-0.46</v>
      </c>
      <c r="AR108" s="536">
        <f>I108+AG108</f>
        <v>3549327</v>
      </c>
      <c r="AS108" s="492">
        <f>J108+W108</f>
        <v>2607568</v>
      </c>
      <c r="AT108" s="492">
        <f>K108+Z108</f>
        <v>0</v>
      </c>
      <c r="AU108" s="492">
        <f>L108</f>
        <v>0</v>
      </c>
      <c r="AV108" s="492">
        <f t="shared" si="150"/>
        <v>881358</v>
      </c>
      <c r="AW108" s="492">
        <f t="shared" si="150"/>
        <v>52151</v>
      </c>
      <c r="AX108" s="492">
        <f>O108+AF108</f>
        <v>8250</v>
      </c>
      <c r="AY108" s="507">
        <f>P108+AQ108</f>
        <v>7.13</v>
      </c>
      <c r="AZ108" s="507">
        <f t="shared" si="151"/>
        <v>7.13</v>
      </c>
      <c r="BA108" s="508">
        <f t="shared" si="151"/>
        <v>0</v>
      </c>
    </row>
    <row r="109" spans="1:53" s="702" customFormat="1" ht="12.75" customHeight="1" x14ac:dyDescent="0.2">
      <c r="A109" s="704">
        <v>25</v>
      </c>
      <c r="B109" s="705">
        <v>3411</v>
      </c>
      <c r="C109" s="705">
        <v>600078400</v>
      </c>
      <c r="D109" s="705">
        <v>72742950</v>
      </c>
      <c r="E109" s="706" t="s">
        <v>370</v>
      </c>
      <c r="F109" s="705">
        <v>3141</v>
      </c>
      <c r="G109" s="707" t="s">
        <v>88</v>
      </c>
      <c r="H109" s="708" t="s">
        <v>82</v>
      </c>
      <c r="I109" s="501">
        <v>3158780</v>
      </c>
      <c r="J109" s="502">
        <v>2304613</v>
      </c>
      <c r="K109" s="481">
        <v>0</v>
      </c>
      <c r="L109" s="481">
        <v>0</v>
      </c>
      <c r="M109" s="321">
        <v>778959</v>
      </c>
      <c r="N109" s="321">
        <v>46092</v>
      </c>
      <c r="O109" s="502">
        <v>29116</v>
      </c>
      <c r="P109" s="503">
        <v>7.84</v>
      </c>
      <c r="Q109" s="418">
        <v>0</v>
      </c>
      <c r="R109" s="504">
        <v>7.84</v>
      </c>
      <c r="S109" s="536">
        <f t="shared" si="147"/>
        <v>0</v>
      </c>
      <c r="T109" s="492">
        <v>0</v>
      </c>
      <c r="U109" s="492">
        <v>2292</v>
      </c>
      <c r="V109" s="492">
        <v>0</v>
      </c>
      <c r="W109" s="492">
        <f t="shared" si="113"/>
        <v>2292</v>
      </c>
      <c r="X109" s="492">
        <v>0</v>
      </c>
      <c r="Y109" s="492">
        <v>0</v>
      </c>
      <c r="Z109" s="492">
        <f>SUM(X109:Y109)</f>
        <v>0</v>
      </c>
      <c r="AA109" s="492">
        <f>W109+Z109</f>
        <v>2292</v>
      </c>
      <c r="AB109" s="321">
        <f>ROUND((W109+X109)*33.8%,0)</f>
        <v>775</v>
      </c>
      <c r="AC109" s="179">
        <f>ROUND(W109*2%,0)</f>
        <v>46</v>
      </c>
      <c r="AD109" s="492">
        <v>0</v>
      </c>
      <c r="AE109" s="492">
        <v>0</v>
      </c>
      <c r="AF109" s="492">
        <f t="shared" si="114"/>
        <v>0</v>
      </c>
      <c r="AG109" s="492">
        <f t="shared" si="115"/>
        <v>3113</v>
      </c>
      <c r="AH109" s="507">
        <v>0</v>
      </c>
      <c r="AI109" s="507">
        <v>0</v>
      </c>
      <c r="AJ109" s="507">
        <v>0</v>
      </c>
      <c r="AK109" s="507">
        <v>0</v>
      </c>
      <c r="AL109" s="507">
        <v>0.01</v>
      </c>
      <c r="AM109" s="507">
        <v>0</v>
      </c>
      <c r="AN109" s="507">
        <v>0</v>
      </c>
      <c r="AO109" s="507">
        <f t="shared" si="148"/>
        <v>0</v>
      </c>
      <c r="AP109" s="507">
        <f t="shared" si="149"/>
        <v>0.01</v>
      </c>
      <c r="AQ109" s="535">
        <f t="shared" si="116"/>
        <v>0.01</v>
      </c>
      <c r="AR109" s="536">
        <f>I109+AG109</f>
        <v>3161893</v>
      </c>
      <c r="AS109" s="492">
        <f>J109+W109</f>
        <v>2306905</v>
      </c>
      <c r="AT109" s="492">
        <f>K109+Z109</f>
        <v>0</v>
      </c>
      <c r="AU109" s="492">
        <f>L109</f>
        <v>0</v>
      </c>
      <c r="AV109" s="492">
        <f t="shared" si="150"/>
        <v>779734</v>
      </c>
      <c r="AW109" s="492">
        <f t="shared" si="150"/>
        <v>46138</v>
      </c>
      <c r="AX109" s="492">
        <f>O109+AF109</f>
        <v>29116</v>
      </c>
      <c r="AY109" s="507">
        <f>P109+AQ109</f>
        <v>7.85</v>
      </c>
      <c r="AZ109" s="507">
        <f t="shared" si="151"/>
        <v>0</v>
      </c>
      <c r="BA109" s="508">
        <f t="shared" si="151"/>
        <v>7.85</v>
      </c>
    </row>
    <row r="110" spans="1:53" s="702" customFormat="1" ht="12.75" customHeight="1" x14ac:dyDescent="0.2">
      <c r="A110" s="704">
        <v>25</v>
      </c>
      <c r="B110" s="705">
        <v>3411</v>
      </c>
      <c r="C110" s="705">
        <v>600078400</v>
      </c>
      <c r="D110" s="705">
        <v>72742950</v>
      </c>
      <c r="E110" s="706" t="s">
        <v>370</v>
      </c>
      <c r="F110" s="705">
        <v>3143</v>
      </c>
      <c r="G110" s="707" t="s">
        <v>149</v>
      </c>
      <c r="H110" s="708" t="s">
        <v>86</v>
      </c>
      <c r="I110" s="501">
        <v>2616404</v>
      </c>
      <c r="J110" s="502">
        <v>1926660</v>
      </c>
      <c r="K110" s="481">
        <v>0</v>
      </c>
      <c r="L110" s="481">
        <v>0</v>
      </c>
      <c r="M110" s="321">
        <v>651211</v>
      </c>
      <c r="N110" s="321">
        <v>38533</v>
      </c>
      <c r="O110" s="502">
        <v>0</v>
      </c>
      <c r="P110" s="503">
        <v>4</v>
      </c>
      <c r="Q110" s="418">
        <v>4</v>
      </c>
      <c r="R110" s="504">
        <v>0</v>
      </c>
      <c r="S110" s="536">
        <f t="shared" si="147"/>
        <v>0</v>
      </c>
      <c r="T110" s="492">
        <v>0</v>
      </c>
      <c r="U110" s="492">
        <v>0</v>
      </c>
      <c r="V110" s="492">
        <v>0</v>
      </c>
      <c r="W110" s="492">
        <f t="shared" si="113"/>
        <v>0</v>
      </c>
      <c r="X110" s="492">
        <v>0</v>
      </c>
      <c r="Y110" s="492">
        <v>0</v>
      </c>
      <c r="Z110" s="492">
        <f>SUM(X110:Y110)</f>
        <v>0</v>
      </c>
      <c r="AA110" s="492">
        <f>W110+Z110</f>
        <v>0</v>
      </c>
      <c r="AB110" s="321">
        <f>ROUND((W110+X110)*33.8%,0)</f>
        <v>0</v>
      </c>
      <c r="AC110" s="179">
        <f>ROUND(W110*2%,0)</f>
        <v>0</v>
      </c>
      <c r="AD110" s="492">
        <v>0</v>
      </c>
      <c r="AE110" s="492">
        <v>0</v>
      </c>
      <c r="AF110" s="492">
        <f t="shared" si="114"/>
        <v>0</v>
      </c>
      <c r="AG110" s="492">
        <f t="shared" si="115"/>
        <v>0</v>
      </c>
      <c r="AH110" s="507">
        <v>0</v>
      </c>
      <c r="AI110" s="507">
        <v>0</v>
      </c>
      <c r="AJ110" s="507">
        <v>0</v>
      </c>
      <c r="AK110" s="507">
        <v>0</v>
      </c>
      <c r="AL110" s="507">
        <v>0</v>
      </c>
      <c r="AM110" s="507">
        <v>0</v>
      </c>
      <c r="AN110" s="507">
        <v>0</v>
      </c>
      <c r="AO110" s="507">
        <f t="shared" si="148"/>
        <v>0</v>
      </c>
      <c r="AP110" s="507">
        <f t="shared" si="149"/>
        <v>0</v>
      </c>
      <c r="AQ110" s="535">
        <f t="shared" si="116"/>
        <v>0</v>
      </c>
      <c r="AR110" s="536">
        <f>I110+AG110</f>
        <v>2616404</v>
      </c>
      <c r="AS110" s="492">
        <f>J110+W110</f>
        <v>1926660</v>
      </c>
      <c r="AT110" s="492">
        <f>K110+Z110</f>
        <v>0</v>
      </c>
      <c r="AU110" s="492">
        <f>L110</f>
        <v>0</v>
      </c>
      <c r="AV110" s="492">
        <f t="shared" si="150"/>
        <v>651211</v>
      </c>
      <c r="AW110" s="492">
        <f t="shared" si="150"/>
        <v>38533</v>
      </c>
      <c r="AX110" s="492">
        <f>O110+AF110</f>
        <v>0</v>
      </c>
      <c r="AY110" s="507">
        <f>P110+AQ110</f>
        <v>4</v>
      </c>
      <c r="AZ110" s="507">
        <f t="shared" si="151"/>
        <v>4</v>
      </c>
      <c r="BA110" s="508">
        <f t="shared" si="151"/>
        <v>0</v>
      </c>
    </row>
    <row r="111" spans="1:53" s="702" customFormat="1" ht="12.75" customHeight="1" x14ac:dyDescent="0.2">
      <c r="A111" s="704">
        <v>25</v>
      </c>
      <c r="B111" s="705">
        <v>3411</v>
      </c>
      <c r="C111" s="705">
        <v>600078400</v>
      </c>
      <c r="D111" s="705">
        <v>72742950</v>
      </c>
      <c r="E111" s="706" t="s">
        <v>370</v>
      </c>
      <c r="F111" s="705">
        <v>3143</v>
      </c>
      <c r="G111" s="707" t="s">
        <v>150</v>
      </c>
      <c r="H111" s="708" t="s">
        <v>82</v>
      </c>
      <c r="I111" s="501">
        <v>94097</v>
      </c>
      <c r="J111" s="502">
        <v>66330</v>
      </c>
      <c r="K111" s="481">
        <v>0</v>
      </c>
      <c r="L111" s="481">
        <v>0</v>
      </c>
      <c r="M111" s="321">
        <v>22420</v>
      </c>
      <c r="N111" s="321">
        <v>1327</v>
      </c>
      <c r="O111" s="502">
        <v>4020</v>
      </c>
      <c r="P111" s="503">
        <v>0.28000000000000003</v>
      </c>
      <c r="Q111" s="418">
        <v>0</v>
      </c>
      <c r="R111" s="504">
        <v>0.28000000000000003</v>
      </c>
      <c r="S111" s="536">
        <f t="shared" si="147"/>
        <v>0</v>
      </c>
      <c r="T111" s="492">
        <v>0</v>
      </c>
      <c r="U111" s="492">
        <v>0</v>
      </c>
      <c r="V111" s="492">
        <v>0</v>
      </c>
      <c r="W111" s="492">
        <f t="shared" si="113"/>
        <v>0</v>
      </c>
      <c r="X111" s="492">
        <v>0</v>
      </c>
      <c r="Y111" s="492">
        <v>0</v>
      </c>
      <c r="Z111" s="492">
        <f>SUM(X111:Y111)</f>
        <v>0</v>
      </c>
      <c r="AA111" s="492">
        <f>W111+Z111</f>
        <v>0</v>
      </c>
      <c r="AB111" s="321">
        <f>ROUND((W111+X111)*33.8%,0)</f>
        <v>0</v>
      </c>
      <c r="AC111" s="179">
        <f>ROUND(W111*2%,0)</f>
        <v>0</v>
      </c>
      <c r="AD111" s="492">
        <v>0</v>
      </c>
      <c r="AE111" s="492">
        <v>0</v>
      </c>
      <c r="AF111" s="492">
        <f t="shared" si="114"/>
        <v>0</v>
      </c>
      <c r="AG111" s="492">
        <f t="shared" si="115"/>
        <v>0</v>
      </c>
      <c r="AH111" s="507">
        <v>0</v>
      </c>
      <c r="AI111" s="507">
        <v>0</v>
      </c>
      <c r="AJ111" s="507">
        <v>0</v>
      </c>
      <c r="AK111" s="507">
        <v>0</v>
      </c>
      <c r="AL111" s="507">
        <v>0</v>
      </c>
      <c r="AM111" s="507">
        <v>0</v>
      </c>
      <c r="AN111" s="507">
        <v>0</v>
      </c>
      <c r="AO111" s="507">
        <f t="shared" si="148"/>
        <v>0</v>
      </c>
      <c r="AP111" s="507">
        <f t="shared" si="149"/>
        <v>0</v>
      </c>
      <c r="AQ111" s="535">
        <f t="shared" si="116"/>
        <v>0</v>
      </c>
      <c r="AR111" s="536">
        <f>I111+AG111</f>
        <v>94097</v>
      </c>
      <c r="AS111" s="492">
        <f>J111+W111</f>
        <v>66330</v>
      </c>
      <c r="AT111" s="492">
        <f>K111+Z111</f>
        <v>0</v>
      </c>
      <c r="AU111" s="492">
        <f>L111</f>
        <v>0</v>
      </c>
      <c r="AV111" s="492">
        <f t="shared" si="150"/>
        <v>22420</v>
      </c>
      <c r="AW111" s="492">
        <f t="shared" si="150"/>
        <v>1327</v>
      </c>
      <c r="AX111" s="492">
        <f>O111+AF111</f>
        <v>4020</v>
      </c>
      <c r="AY111" s="507">
        <f>P111+AQ111</f>
        <v>0.28000000000000003</v>
      </c>
      <c r="AZ111" s="507">
        <f t="shared" si="151"/>
        <v>0</v>
      </c>
      <c r="BA111" s="508">
        <f t="shared" si="151"/>
        <v>0.28000000000000003</v>
      </c>
    </row>
    <row r="112" spans="1:53" s="702" customFormat="1" ht="12.75" customHeight="1" x14ac:dyDescent="0.2">
      <c r="A112" s="281">
        <v>25</v>
      </c>
      <c r="B112" s="21">
        <v>3411</v>
      </c>
      <c r="C112" s="279">
        <v>600078400</v>
      </c>
      <c r="D112" s="279">
        <v>72742950</v>
      </c>
      <c r="E112" s="703" t="s">
        <v>371</v>
      </c>
      <c r="F112" s="21"/>
      <c r="G112" s="280"/>
      <c r="H112" s="761"/>
      <c r="I112" s="29">
        <v>38951828</v>
      </c>
      <c r="J112" s="268">
        <v>27680217</v>
      </c>
      <c r="K112" s="268">
        <v>210308</v>
      </c>
      <c r="L112" s="268">
        <v>210308</v>
      </c>
      <c r="M112" s="268">
        <v>9355913</v>
      </c>
      <c r="N112" s="268">
        <v>553604</v>
      </c>
      <c r="O112" s="268">
        <v>1151786</v>
      </c>
      <c r="P112" s="762">
        <v>58.503799999999998</v>
      </c>
      <c r="Q112" s="762">
        <v>41.544399999999996</v>
      </c>
      <c r="R112" s="763">
        <v>16.959399999999999</v>
      </c>
      <c r="S112" s="29">
        <f t="shared" ref="S112:BA112" si="152">SUM(S107:S111)</f>
        <v>0</v>
      </c>
      <c r="T112" s="22">
        <f t="shared" si="152"/>
        <v>-154699</v>
      </c>
      <c r="U112" s="22">
        <f t="shared" si="152"/>
        <v>2292</v>
      </c>
      <c r="V112" s="22">
        <f t="shared" si="152"/>
        <v>0</v>
      </c>
      <c r="W112" s="22">
        <f t="shared" si="152"/>
        <v>-152407</v>
      </c>
      <c r="X112" s="22">
        <f t="shared" si="152"/>
        <v>0</v>
      </c>
      <c r="Y112" s="22">
        <f t="shared" si="152"/>
        <v>0</v>
      </c>
      <c r="Z112" s="22">
        <f t="shared" si="152"/>
        <v>0</v>
      </c>
      <c r="AA112" s="22">
        <f t="shared" si="152"/>
        <v>-152407</v>
      </c>
      <c r="AB112" s="22">
        <f t="shared" si="152"/>
        <v>-51513</v>
      </c>
      <c r="AC112" s="22">
        <f t="shared" si="152"/>
        <v>-3048</v>
      </c>
      <c r="AD112" s="22">
        <f t="shared" si="152"/>
        <v>0</v>
      </c>
      <c r="AE112" s="22">
        <f t="shared" si="152"/>
        <v>0</v>
      </c>
      <c r="AF112" s="22">
        <f t="shared" si="152"/>
        <v>0</v>
      </c>
      <c r="AG112" s="22">
        <f t="shared" si="152"/>
        <v>-206968</v>
      </c>
      <c r="AH112" s="23">
        <f t="shared" si="152"/>
        <v>0</v>
      </c>
      <c r="AI112" s="23">
        <f t="shared" si="152"/>
        <v>0</v>
      </c>
      <c r="AJ112" s="23">
        <f t="shared" si="152"/>
        <v>-0.46</v>
      </c>
      <c r="AK112" s="23">
        <f t="shared" ref="AK112:AL112" si="153">SUM(AK107:AK111)</f>
        <v>0</v>
      </c>
      <c r="AL112" s="23">
        <f t="shared" si="153"/>
        <v>0.01</v>
      </c>
      <c r="AM112" s="23">
        <f t="shared" si="152"/>
        <v>0</v>
      </c>
      <c r="AN112" s="23">
        <f t="shared" si="152"/>
        <v>0</v>
      </c>
      <c r="AO112" s="23">
        <f t="shared" si="152"/>
        <v>-0.46</v>
      </c>
      <c r="AP112" s="23">
        <f t="shared" si="152"/>
        <v>0.01</v>
      </c>
      <c r="AQ112" s="764">
        <f t="shared" si="152"/>
        <v>-0.45</v>
      </c>
      <c r="AR112" s="29">
        <f t="shared" si="152"/>
        <v>38744860</v>
      </c>
      <c r="AS112" s="22">
        <f t="shared" si="152"/>
        <v>27527810</v>
      </c>
      <c r="AT112" s="22">
        <f t="shared" si="152"/>
        <v>210308</v>
      </c>
      <c r="AU112" s="67">
        <f t="shared" si="152"/>
        <v>210308</v>
      </c>
      <c r="AV112" s="22">
        <f t="shared" si="152"/>
        <v>9304400</v>
      </c>
      <c r="AW112" s="22">
        <f t="shared" si="152"/>
        <v>550556</v>
      </c>
      <c r="AX112" s="22">
        <f t="shared" si="152"/>
        <v>1151786</v>
      </c>
      <c r="AY112" s="23">
        <f t="shared" si="152"/>
        <v>58.053800000000003</v>
      </c>
      <c r="AZ112" s="23">
        <f t="shared" si="152"/>
        <v>41.084400000000002</v>
      </c>
      <c r="BA112" s="55">
        <f t="shared" si="152"/>
        <v>16.9694</v>
      </c>
    </row>
    <row r="113" spans="1:53" s="702" customFormat="1" ht="12.75" customHeight="1" x14ac:dyDescent="0.2">
      <c r="A113" s="704">
        <v>26</v>
      </c>
      <c r="B113" s="705">
        <v>3408</v>
      </c>
      <c r="C113" s="705">
        <v>600078566</v>
      </c>
      <c r="D113" s="705">
        <v>72743115</v>
      </c>
      <c r="E113" s="706" t="s">
        <v>372</v>
      </c>
      <c r="F113" s="705">
        <v>3113</v>
      </c>
      <c r="G113" s="707" t="s">
        <v>148</v>
      </c>
      <c r="H113" s="708" t="s">
        <v>86</v>
      </c>
      <c r="I113" s="501">
        <v>18068206</v>
      </c>
      <c r="J113" s="502">
        <v>12873316</v>
      </c>
      <c r="K113" s="502">
        <v>37444</v>
      </c>
      <c r="L113" s="502">
        <v>37444</v>
      </c>
      <c r="M113" s="502">
        <v>4351180</v>
      </c>
      <c r="N113" s="502">
        <v>257466</v>
      </c>
      <c r="O113" s="502">
        <v>548800</v>
      </c>
      <c r="P113" s="503">
        <v>23.947700000000001</v>
      </c>
      <c r="Q113" s="418">
        <v>18.11</v>
      </c>
      <c r="R113" s="504">
        <v>5.8377000000000017</v>
      </c>
      <c r="S113" s="536">
        <f t="shared" ref="S113:S117" si="154">X113*-1</f>
        <v>0</v>
      </c>
      <c r="T113" s="492">
        <v>0</v>
      </c>
      <c r="U113" s="492">
        <v>0</v>
      </c>
      <c r="V113" s="492">
        <v>0</v>
      </c>
      <c r="W113" s="492">
        <f t="shared" si="113"/>
        <v>0</v>
      </c>
      <c r="X113" s="492">
        <v>0</v>
      </c>
      <c r="Y113" s="492">
        <v>0</v>
      </c>
      <c r="Z113" s="492">
        <f>SUM(X113:Y113)</f>
        <v>0</v>
      </c>
      <c r="AA113" s="492">
        <f>W113+Z113</f>
        <v>0</v>
      </c>
      <c r="AB113" s="321">
        <f>ROUND((W113+X113)*33.8%,0)</f>
        <v>0</v>
      </c>
      <c r="AC113" s="179">
        <f>ROUND(W113*2%,0)</f>
        <v>0</v>
      </c>
      <c r="AD113" s="492">
        <v>0</v>
      </c>
      <c r="AE113" s="492">
        <v>0</v>
      </c>
      <c r="AF113" s="492">
        <f t="shared" si="114"/>
        <v>0</v>
      </c>
      <c r="AG113" s="492">
        <f t="shared" si="115"/>
        <v>0</v>
      </c>
      <c r="AH113" s="507">
        <v>0</v>
      </c>
      <c r="AI113" s="507">
        <v>0</v>
      </c>
      <c r="AJ113" s="507">
        <v>0</v>
      </c>
      <c r="AK113" s="507">
        <v>0</v>
      </c>
      <c r="AL113" s="507">
        <v>0</v>
      </c>
      <c r="AM113" s="507">
        <v>0</v>
      </c>
      <c r="AN113" s="507">
        <v>0</v>
      </c>
      <c r="AO113" s="507">
        <f t="shared" ref="AO113:AO117" si="155">AH113+AJ113+AK113+AM113</f>
        <v>0</v>
      </c>
      <c r="AP113" s="507">
        <f t="shared" ref="AP113:AP117" si="156">AI113+AL113+AN113</f>
        <v>0</v>
      </c>
      <c r="AQ113" s="535">
        <f t="shared" si="116"/>
        <v>0</v>
      </c>
      <c r="AR113" s="536">
        <f>I113+AG113</f>
        <v>18068206</v>
      </c>
      <c r="AS113" s="492">
        <f>J113+W113</f>
        <v>12873316</v>
      </c>
      <c r="AT113" s="492">
        <f>K113+Z113</f>
        <v>37444</v>
      </c>
      <c r="AU113" s="492">
        <f>L113</f>
        <v>37444</v>
      </c>
      <c r="AV113" s="492">
        <f t="shared" ref="AV113:AW117" si="157">M113+AB113</f>
        <v>4351180</v>
      </c>
      <c r="AW113" s="492">
        <f t="shared" si="157"/>
        <v>257466</v>
      </c>
      <c r="AX113" s="492">
        <f>O113+AF113</f>
        <v>548800</v>
      </c>
      <c r="AY113" s="507">
        <f>P113+AQ113</f>
        <v>23.947700000000001</v>
      </c>
      <c r="AZ113" s="507">
        <f t="shared" ref="AZ113:BA117" si="158">Q113+AO113</f>
        <v>18.11</v>
      </c>
      <c r="BA113" s="508">
        <f t="shared" si="158"/>
        <v>5.8377000000000017</v>
      </c>
    </row>
    <row r="114" spans="1:53" s="702" customFormat="1" x14ac:dyDescent="0.2">
      <c r="A114" s="704">
        <v>26</v>
      </c>
      <c r="B114" s="705">
        <v>3408</v>
      </c>
      <c r="C114" s="705">
        <v>600078566</v>
      </c>
      <c r="D114" s="705">
        <v>72743115</v>
      </c>
      <c r="E114" s="706" t="s">
        <v>372</v>
      </c>
      <c r="F114" s="705">
        <v>3113</v>
      </c>
      <c r="G114" s="707" t="s">
        <v>91</v>
      </c>
      <c r="H114" s="708" t="s">
        <v>82</v>
      </c>
      <c r="I114" s="501">
        <v>1402240</v>
      </c>
      <c r="J114" s="502">
        <v>1032577</v>
      </c>
      <c r="K114" s="481">
        <v>0</v>
      </c>
      <c r="L114" s="481">
        <v>0</v>
      </c>
      <c r="M114" s="321">
        <v>349011</v>
      </c>
      <c r="N114" s="321">
        <v>20652</v>
      </c>
      <c r="O114" s="502">
        <v>0</v>
      </c>
      <c r="P114" s="503">
        <v>2.7399999999999998</v>
      </c>
      <c r="Q114" s="418">
        <v>2.7399999999999998</v>
      </c>
      <c r="R114" s="504">
        <v>0</v>
      </c>
      <c r="S114" s="536">
        <f t="shared" si="154"/>
        <v>0</v>
      </c>
      <c r="T114" s="492">
        <v>0</v>
      </c>
      <c r="U114" s="492">
        <v>0</v>
      </c>
      <c r="V114" s="492">
        <v>0</v>
      </c>
      <c r="W114" s="492">
        <f t="shared" si="113"/>
        <v>0</v>
      </c>
      <c r="X114" s="492">
        <v>0</v>
      </c>
      <c r="Y114" s="492">
        <v>0</v>
      </c>
      <c r="Z114" s="492">
        <f>SUM(X114:Y114)</f>
        <v>0</v>
      </c>
      <c r="AA114" s="492">
        <f>W114+Z114</f>
        <v>0</v>
      </c>
      <c r="AB114" s="321">
        <f>ROUND((W114+X114)*33.8%,0)</f>
        <v>0</v>
      </c>
      <c r="AC114" s="179">
        <f>ROUND(W114*2%,0)</f>
        <v>0</v>
      </c>
      <c r="AD114" s="492">
        <v>0</v>
      </c>
      <c r="AE114" s="492">
        <v>0</v>
      </c>
      <c r="AF114" s="492">
        <f t="shared" si="114"/>
        <v>0</v>
      </c>
      <c r="AG114" s="492">
        <f t="shared" si="115"/>
        <v>0</v>
      </c>
      <c r="AH114" s="507">
        <v>0</v>
      </c>
      <c r="AI114" s="507">
        <v>0</v>
      </c>
      <c r="AJ114" s="507">
        <v>0</v>
      </c>
      <c r="AK114" s="507">
        <v>0</v>
      </c>
      <c r="AL114" s="507">
        <v>0</v>
      </c>
      <c r="AM114" s="507">
        <v>0</v>
      </c>
      <c r="AN114" s="507">
        <v>0</v>
      </c>
      <c r="AO114" s="507">
        <f t="shared" si="155"/>
        <v>0</v>
      </c>
      <c r="AP114" s="507">
        <f t="shared" si="156"/>
        <v>0</v>
      </c>
      <c r="AQ114" s="535">
        <f t="shared" si="116"/>
        <v>0</v>
      </c>
      <c r="AR114" s="536">
        <f>I114+AG114</f>
        <v>1402240</v>
      </c>
      <c r="AS114" s="492">
        <f>J114+W114</f>
        <v>1032577</v>
      </c>
      <c r="AT114" s="492">
        <f>K114+Z114</f>
        <v>0</v>
      </c>
      <c r="AU114" s="492">
        <f>L114</f>
        <v>0</v>
      </c>
      <c r="AV114" s="492">
        <f t="shared" si="157"/>
        <v>349011</v>
      </c>
      <c r="AW114" s="492">
        <f t="shared" si="157"/>
        <v>20652</v>
      </c>
      <c r="AX114" s="492">
        <f>O114+AF114</f>
        <v>0</v>
      </c>
      <c r="AY114" s="507">
        <f>P114+AQ114</f>
        <v>2.7399999999999998</v>
      </c>
      <c r="AZ114" s="507">
        <f t="shared" si="158"/>
        <v>2.7399999999999998</v>
      </c>
      <c r="BA114" s="508">
        <f t="shared" si="158"/>
        <v>0</v>
      </c>
    </row>
    <row r="115" spans="1:53" s="702" customFormat="1" ht="12.75" customHeight="1" x14ac:dyDescent="0.2">
      <c r="A115" s="704">
        <v>26</v>
      </c>
      <c r="B115" s="705">
        <v>3408</v>
      </c>
      <c r="C115" s="705">
        <v>600078566</v>
      </c>
      <c r="D115" s="705">
        <v>72743115</v>
      </c>
      <c r="E115" s="706" t="s">
        <v>372</v>
      </c>
      <c r="F115" s="705">
        <v>3141</v>
      </c>
      <c r="G115" s="707" t="s">
        <v>88</v>
      </c>
      <c r="H115" s="708" t="s">
        <v>82</v>
      </c>
      <c r="I115" s="501">
        <v>1567691</v>
      </c>
      <c r="J115" s="502">
        <v>1144588</v>
      </c>
      <c r="K115" s="481">
        <v>0</v>
      </c>
      <c r="L115" s="481">
        <v>0</v>
      </c>
      <c r="M115" s="321">
        <v>386871</v>
      </c>
      <c r="N115" s="321">
        <v>22892</v>
      </c>
      <c r="O115" s="502">
        <v>13340</v>
      </c>
      <c r="P115" s="503">
        <v>3.89</v>
      </c>
      <c r="Q115" s="418">
        <v>0</v>
      </c>
      <c r="R115" s="504">
        <v>3.89</v>
      </c>
      <c r="S115" s="536">
        <f t="shared" si="154"/>
        <v>0</v>
      </c>
      <c r="T115" s="492">
        <v>0</v>
      </c>
      <c r="U115" s="492">
        <v>-19823</v>
      </c>
      <c r="V115" s="492">
        <v>0</v>
      </c>
      <c r="W115" s="492">
        <f t="shared" si="113"/>
        <v>-19823</v>
      </c>
      <c r="X115" s="492">
        <v>0</v>
      </c>
      <c r="Y115" s="492">
        <v>0</v>
      </c>
      <c r="Z115" s="492">
        <f>SUM(X115:Y115)</f>
        <v>0</v>
      </c>
      <c r="AA115" s="492">
        <f>W115+Z115</f>
        <v>-19823</v>
      </c>
      <c r="AB115" s="321">
        <f>ROUND((W115+X115)*33.8%,0)</f>
        <v>-6700</v>
      </c>
      <c r="AC115" s="179">
        <f>ROUND(W115*2%,0)</f>
        <v>-396</v>
      </c>
      <c r="AD115" s="492">
        <v>0</v>
      </c>
      <c r="AE115" s="492">
        <v>0</v>
      </c>
      <c r="AF115" s="492">
        <f t="shared" si="114"/>
        <v>0</v>
      </c>
      <c r="AG115" s="492">
        <f t="shared" si="115"/>
        <v>-26919</v>
      </c>
      <c r="AH115" s="507">
        <v>0</v>
      </c>
      <c r="AI115" s="507">
        <v>0</v>
      </c>
      <c r="AJ115" s="507">
        <v>0</v>
      </c>
      <c r="AK115" s="507">
        <v>0</v>
      </c>
      <c r="AL115" s="507">
        <v>-7.0000000000000007E-2</v>
      </c>
      <c r="AM115" s="507">
        <v>0</v>
      </c>
      <c r="AN115" s="507">
        <v>0</v>
      </c>
      <c r="AO115" s="507">
        <f t="shared" si="155"/>
        <v>0</v>
      </c>
      <c r="AP115" s="507">
        <f t="shared" si="156"/>
        <v>-7.0000000000000007E-2</v>
      </c>
      <c r="AQ115" s="535">
        <f t="shared" si="116"/>
        <v>-7.0000000000000007E-2</v>
      </c>
      <c r="AR115" s="536">
        <f>I115+AG115</f>
        <v>1540772</v>
      </c>
      <c r="AS115" s="492">
        <f>J115+W115</f>
        <v>1124765</v>
      </c>
      <c r="AT115" s="492">
        <f>K115+Z115</f>
        <v>0</v>
      </c>
      <c r="AU115" s="492">
        <f>L115</f>
        <v>0</v>
      </c>
      <c r="AV115" s="492">
        <f t="shared" si="157"/>
        <v>380171</v>
      </c>
      <c r="AW115" s="492">
        <f t="shared" si="157"/>
        <v>22496</v>
      </c>
      <c r="AX115" s="492">
        <f>O115+AF115</f>
        <v>13340</v>
      </c>
      <c r="AY115" s="507">
        <f>P115+AQ115</f>
        <v>3.8200000000000003</v>
      </c>
      <c r="AZ115" s="507">
        <f t="shared" si="158"/>
        <v>0</v>
      </c>
      <c r="BA115" s="508">
        <f t="shared" si="158"/>
        <v>3.8200000000000003</v>
      </c>
    </row>
    <row r="116" spans="1:53" s="702" customFormat="1" ht="12.75" customHeight="1" x14ac:dyDescent="0.2">
      <c r="A116" s="704">
        <v>26</v>
      </c>
      <c r="B116" s="705">
        <v>3408</v>
      </c>
      <c r="C116" s="705">
        <v>600078566</v>
      </c>
      <c r="D116" s="705">
        <v>72743115</v>
      </c>
      <c r="E116" s="706" t="s">
        <v>372</v>
      </c>
      <c r="F116" s="705">
        <v>3143</v>
      </c>
      <c r="G116" s="707" t="s">
        <v>149</v>
      </c>
      <c r="H116" s="708" t="s">
        <v>86</v>
      </c>
      <c r="I116" s="501">
        <v>1609478</v>
      </c>
      <c r="J116" s="502">
        <v>1185182</v>
      </c>
      <c r="K116" s="481">
        <v>0</v>
      </c>
      <c r="L116" s="481">
        <v>0</v>
      </c>
      <c r="M116" s="321">
        <v>400592</v>
      </c>
      <c r="N116" s="321">
        <v>23704</v>
      </c>
      <c r="O116" s="502">
        <v>0</v>
      </c>
      <c r="P116" s="503">
        <v>2.5929000000000002</v>
      </c>
      <c r="Q116" s="418">
        <v>2.5929000000000002</v>
      </c>
      <c r="R116" s="504">
        <v>0</v>
      </c>
      <c r="S116" s="536">
        <f t="shared" si="154"/>
        <v>0</v>
      </c>
      <c r="T116" s="492">
        <v>0</v>
      </c>
      <c r="U116" s="492">
        <v>0</v>
      </c>
      <c r="V116" s="492">
        <v>0</v>
      </c>
      <c r="W116" s="492">
        <f t="shared" si="113"/>
        <v>0</v>
      </c>
      <c r="X116" s="492">
        <v>0</v>
      </c>
      <c r="Y116" s="492">
        <v>0</v>
      </c>
      <c r="Z116" s="492">
        <f>SUM(X116:Y116)</f>
        <v>0</v>
      </c>
      <c r="AA116" s="492">
        <f>W116+Z116</f>
        <v>0</v>
      </c>
      <c r="AB116" s="321">
        <f>ROUND((W116+X116)*33.8%,0)</f>
        <v>0</v>
      </c>
      <c r="AC116" s="179">
        <f>ROUND(W116*2%,0)</f>
        <v>0</v>
      </c>
      <c r="AD116" s="492">
        <v>0</v>
      </c>
      <c r="AE116" s="492">
        <v>0</v>
      </c>
      <c r="AF116" s="492">
        <f t="shared" si="114"/>
        <v>0</v>
      </c>
      <c r="AG116" s="492">
        <f t="shared" si="115"/>
        <v>0</v>
      </c>
      <c r="AH116" s="507">
        <v>0</v>
      </c>
      <c r="AI116" s="507">
        <v>0</v>
      </c>
      <c r="AJ116" s="507">
        <v>0</v>
      </c>
      <c r="AK116" s="507">
        <v>0</v>
      </c>
      <c r="AL116" s="507">
        <v>0</v>
      </c>
      <c r="AM116" s="507">
        <v>0</v>
      </c>
      <c r="AN116" s="507">
        <v>0</v>
      </c>
      <c r="AO116" s="507">
        <f t="shared" si="155"/>
        <v>0</v>
      </c>
      <c r="AP116" s="507">
        <f t="shared" si="156"/>
        <v>0</v>
      </c>
      <c r="AQ116" s="535">
        <f t="shared" si="116"/>
        <v>0</v>
      </c>
      <c r="AR116" s="536">
        <f>I116+AG116</f>
        <v>1609478</v>
      </c>
      <c r="AS116" s="492">
        <f>J116+W116</f>
        <v>1185182</v>
      </c>
      <c r="AT116" s="492">
        <f>K116+Z116</f>
        <v>0</v>
      </c>
      <c r="AU116" s="492">
        <f>L116</f>
        <v>0</v>
      </c>
      <c r="AV116" s="492">
        <f t="shared" si="157"/>
        <v>400592</v>
      </c>
      <c r="AW116" s="492">
        <f t="shared" si="157"/>
        <v>23704</v>
      </c>
      <c r="AX116" s="492">
        <f>O116+AF116</f>
        <v>0</v>
      </c>
      <c r="AY116" s="507">
        <f>P116+AQ116</f>
        <v>2.5929000000000002</v>
      </c>
      <c r="AZ116" s="507">
        <f t="shared" si="158"/>
        <v>2.5929000000000002</v>
      </c>
      <c r="BA116" s="508">
        <f t="shared" si="158"/>
        <v>0</v>
      </c>
    </row>
    <row r="117" spans="1:53" s="702" customFormat="1" ht="12.75" customHeight="1" x14ac:dyDescent="0.2">
      <c r="A117" s="704">
        <v>26</v>
      </c>
      <c r="B117" s="705">
        <v>3408</v>
      </c>
      <c r="C117" s="705">
        <v>600078566</v>
      </c>
      <c r="D117" s="705">
        <v>72743115</v>
      </c>
      <c r="E117" s="706" t="s">
        <v>372</v>
      </c>
      <c r="F117" s="705">
        <v>3143</v>
      </c>
      <c r="G117" s="707" t="s">
        <v>150</v>
      </c>
      <c r="H117" s="708" t="s">
        <v>82</v>
      </c>
      <c r="I117" s="501">
        <v>47048</v>
      </c>
      <c r="J117" s="502">
        <v>33165</v>
      </c>
      <c r="K117" s="481">
        <v>0</v>
      </c>
      <c r="L117" s="481">
        <v>0</v>
      </c>
      <c r="M117" s="321">
        <v>11210</v>
      </c>
      <c r="N117" s="321">
        <v>663</v>
      </c>
      <c r="O117" s="502">
        <v>2010</v>
      </c>
      <c r="P117" s="503">
        <v>0.14000000000000001</v>
      </c>
      <c r="Q117" s="418">
        <v>0</v>
      </c>
      <c r="R117" s="504">
        <v>0.14000000000000001</v>
      </c>
      <c r="S117" s="536">
        <f t="shared" si="154"/>
        <v>0</v>
      </c>
      <c r="T117" s="492">
        <v>0</v>
      </c>
      <c r="U117" s="492">
        <v>0</v>
      </c>
      <c r="V117" s="492">
        <v>0</v>
      </c>
      <c r="W117" s="492">
        <f t="shared" si="113"/>
        <v>0</v>
      </c>
      <c r="X117" s="492">
        <v>0</v>
      </c>
      <c r="Y117" s="492">
        <v>0</v>
      </c>
      <c r="Z117" s="492">
        <f>SUM(X117:Y117)</f>
        <v>0</v>
      </c>
      <c r="AA117" s="492">
        <f>W117+Z117</f>
        <v>0</v>
      </c>
      <c r="AB117" s="321">
        <f>ROUND((W117+X117)*33.8%,0)</f>
        <v>0</v>
      </c>
      <c r="AC117" s="179">
        <f>ROUND(W117*2%,0)</f>
        <v>0</v>
      </c>
      <c r="AD117" s="492">
        <v>0</v>
      </c>
      <c r="AE117" s="492">
        <v>0</v>
      </c>
      <c r="AF117" s="492">
        <f t="shared" si="114"/>
        <v>0</v>
      </c>
      <c r="AG117" s="492">
        <f t="shared" si="115"/>
        <v>0</v>
      </c>
      <c r="AH117" s="507">
        <v>0</v>
      </c>
      <c r="AI117" s="507">
        <v>0</v>
      </c>
      <c r="AJ117" s="507">
        <v>0</v>
      </c>
      <c r="AK117" s="507">
        <v>0</v>
      </c>
      <c r="AL117" s="507">
        <v>0</v>
      </c>
      <c r="AM117" s="507">
        <v>0</v>
      </c>
      <c r="AN117" s="507">
        <v>0</v>
      </c>
      <c r="AO117" s="507">
        <f t="shared" si="155"/>
        <v>0</v>
      </c>
      <c r="AP117" s="507">
        <f t="shared" si="156"/>
        <v>0</v>
      </c>
      <c r="AQ117" s="535">
        <f t="shared" si="116"/>
        <v>0</v>
      </c>
      <c r="AR117" s="536">
        <f>I117+AG117</f>
        <v>47048</v>
      </c>
      <c r="AS117" s="492">
        <f>J117+W117</f>
        <v>33165</v>
      </c>
      <c r="AT117" s="492">
        <f>K117+Z117</f>
        <v>0</v>
      </c>
      <c r="AU117" s="492">
        <f>L117</f>
        <v>0</v>
      </c>
      <c r="AV117" s="492">
        <f t="shared" si="157"/>
        <v>11210</v>
      </c>
      <c r="AW117" s="492">
        <f t="shared" si="157"/>
        <v>663</v>
      </c>
      <c r="AX117" s="492">
        <f>O117+AF117</f>
        <v>2010</v>
      </c>
      <c r="AY117" s="507">
        <f>P117+AQ117</f>
        <v>0.14000000000000001</v>
      </c>
      <c r="AZ117" s="507">
        <f t="shared" si="158"/>
        <v>0</v>
      </c>
      <c r="BA117" s="508">
        <f t="shared" si="158"/>
        <v>0.14000000000000001</v>
      </c>
    </row>
    <row r="118" spans="1:53" s="702" customFormat="1" ht="12.75" customHeight="1" x14ac:dyDescent="0.2">
      <c r="A118" s="281">
        <v>26</v>
      </c>
      <c r="B118" s="21">
        <v>3408</v>
      </c>
      <c r="C118" s="279">
        <v>600078566</v>
      </c>
      <c r="D118" s="279">
        <v>72743115</v>
      </c>
      <c r="E118" s="703" t="s">
        <v>373</v>
      </c>
      <c r="F118" s="21"/>
      <c r="G118" s="280"/>
      <c r="H118" s="761"/>
      <c r="I118" s="29">
        <v>22694663</v>
      </c>
      <c r="J118" s="268">
        <v>16268828</v>
      </c>
      <c r="K118" s="268">
        <v>37444</v>
      </c>
      <c r="L118" s="268">
        <v>37444</v>
      </c>
      <c r="M118" s="268">
        <v>5498864</v>
      </c>
      <c r="N118" s="268">
        <v>325377</v>
      </c>
      <c r="O118" s="268">
        <v>564150</v>
      </c>
      <c r="P118" s="762">
        <v>33.310600000000001</v>
      </c>
      <c r="Q118" s="762">
        <v>23.442899999999998</v>
      </c>
      <c r="R118" s="763">
        <v>9.8677000000000028</v>
      </c>
      <c r="S118" s="29">
        <f t="shared" ref="S118:BA118" si="159">SUM(S113:S117)</f>
        <v>0</v>
      </c>
      <c r="T118" s="22">
        <f t="shared" si="159"/>
        <v>0</v>
      </c>
      <c r="U118" s="22">
        <f t="shared" si="159"/>
        <v>-19823</v>
      </c>
      <c r="V118" s="22">
        <f t="shared" si="159"/>
        <v>0</v>
      </c>
      <c r="W118" s="22">
        <f t="shared" si="159"/>
        <v>-19823</v>
      </c>
      <c r="X118" s="22">
        <f t="shared" si="159"/>
        <v>0</v>
      </c>
      <c r="Y118" s="22">
        <f t="shared" si="159"/>
        <v>0</v>
      </c>
      <c r="Z118" s="22">
        <f t="shared" si="159"/>
        <v>0</v>
      </c>
      <c r="AA118" s="22">
        <f t="shared" si="159"/>
        <v>-19823</v>
      </c>
      <c r="AB118" s="22">
        <f t="shared" si="159"/>
        <v>-6700</v>
      </c>
      <c r="AC118" s="22">
        <f t="shared" si="159"/>
        <v>-396</v>
      </c>
      <c r="AD118" s="22">
        <f t="shared" si="159"/>
        <v>0</v>
      </c>
      <c r="AE118" s="22">
        <f t="shared" si="159"/>
        <v>0</v>
      </c>
      <c r="AF118" s="22">
        <f t="shared" si="159"/>
        <v>0</v>
      </c>
      <c r="AG118" s="22">
        <f t="shared" si="159"/>
        <v>-26919</v>
      </c>
      <c r="AH118" s="23">
        <f t="shared" si="159"/>
        <v>0</v>
      </c>
      <c r="AI118" s="23">
        <f t="shared" si="159"/>
        <v>0</v>
      </c>
      <c r="AJ118" s="23">
        <f t="shared" si="159"/>
        <v>0</v>
      </c>
      <c r="AK118" s="23">
        <f t="shared" ref="AK118:AL118" si="160">SUM(AK113:AK117)</f>
        <v>0</v>
      </c>
      <c r="AL118" s="23">
        <f t="shared" si="160"/>
        <v>-7.0000000000000007E-2</v>
      </c>
      <c r="AM118" s="23">
        <f t="shared" si="159"/>
        <v>0</v>
      </c>
      <c r="AN118" s="23">
        <f t="shared" si="159"/>
        <v>0</v>
      </c>
      <c r="AO118" s="23">
        <f t="shared" si="159"/>
        <v>0</v>
      </c>
      <c r="AP118" s="23">
        <f t="shared" si="159"/>
        <v>-7.0000000000000007E-2</v>
      </c>
      <c r="AQ118" s="764">
        <f t="shared" si="159"/>
        <v>-7.0000000000000007E-2</v>
      </c>
      <c r="AR118" s="29">
        <f t="shared" si="159"/>
        <v>22667744</v>
      </c>
      <c r="AS118" s="22">
        <f t="shared" si="159"/>
        <v>16249005</v>
      </c>
      <c r="AT118" s="22">
        <f t="shared" si="159"/>
        <v>37444</v>
      </c>
      <c r="AU118" s="67">
        <f t="shared" si="159"/>
        <v>37444</v>
      </c>
      <c r="AV118" s="22">
        <f t="shared" si="159"/>
        <v>5492164</v>
      </c>
      <c r="AW118" s="22">
        <f t="shared" si="159"/>
        <v>324981</v>
      </c>
      <c r="AX118" s="22">
        <f t="shared" si="159"/>
        <v>564150</v>
      </c>
      <c r="AY118" s="23">
        <f t="shared" si="159"/>
        <v>33.240600000000001</v>
      </c>
      <c r="AZ118" s="23">
        <f t="shared" si="159"/>
        <v>23.442899999999998</v>
      </c>
      <c r="BA118" s="55">
        <f t="shared" si="159"/>
        <v>9.7977000000000025</v>
      </c>
    </row>
    <row r="119" spans="1:53" s="702" customFormat="1" ht="12.75" customHeight="1" x14ac:dyDescent="0.2">
      <c r="A119" s="704">
        <v>27</v>
      </c>
      <c r="B119" s="705">
        <v>3417</v>
      </c>
      <c r="C119" s="705">
        <v>600078353</v>
      </c>
      <c r="D119" s="705">
        <v>72743352</v>
      </c>
      <c r="E119" s="706" t="s">
        <v>374</v>
      </c>
      <c r="F119" s="705">
        <v>3113</v>
      </c>
      <c r="G119" s="707" t="s">
        <v>148</v>
      </c>
      <c r="H119" s="708" t="s">
        <v>86</v>
      </c>
      <c r="I119" s="501">
        <v>13695030</v>
      </c>
      <c r="J119" s="502">
        <v>9732237</v>
      </c>
      <c r="K119" s="502">
        <v>29452</v>
      </c>
      <c r="L119" s="502">
        <v>29452</v>
      </c>
      <c r="M119" s="502">
        <v>3289496</v>
      </c>
      <c r="N119" s="502">
        <v>194645</v>
      </c>
      <c r="O119" s="502">
        <v>449200</v>
      </c>
      <c r="P119" s="503">
        <v>18.190799999999999</v>
      </c>
      <c r="Q119" s="418">
        <v>13.6363</v>
      </c>
      <c r="R119" s="504">
        <v>4.5544999999999991</v>
      </c>
      <c r="S119" s="536">
        <f t="shared" ref="S119:S123" si="161">X119*-1</f>
        <v>0</v>
      </c>
      <c r="T119" s="492">
        <v>0</v>
      </c>
      <c r="U119" s="492">
        <v>0</v>
      </c>
      <c r="V119" s="492">
        <v>0</v>
      </c>
      <c r="W119" s="492">
        <f t="shared" si="113"/>
        <v>0</v>
      </c>
      <c r="X119" s="492">
        <v>0</v>
      </c>
      <c r="Y119" s="492">
        <v>0</v>
      </c>
      <c r="Z119" s="492">
        <f>SUM(X119:Y119)</f>
        <v>0</v>
      </c>
      <c r="AA119" s="492">
        <f>W119+Z119</f>
        <v>0</v>
      </c>
      <c r="AB119" s="321">
        <f>ROUND((W119+X119)*33.8%,0)</f>
        <v>0</v>
      </c>
      <c r="AC119" s="179">
        <f>ROUND(W119*2%,0)</f>
        <v>0</v>
      </c>
      <c r="AD119" s="492">
        <v>0</v>
      </c>
      <c r="AE119" s="492">
        <v>0</v>
      </c>
      <c r="AF119" s="492">
        <f t="shared" si="114"/>
        <v>0</v>
      </c>
      <c r="AG119" s="492">
        <f t="shared" si="115"/>
        <v>0</v>
      </c>
      <c r="AH119" s="507">
        <v>0</v>
      </c>
      <c r="AI119" s="507">
        <v>0</v>
      </c>
      <c r="AJ119" s="507">
        <v>0</v>
      </c>
      <c r="AK119" s="507">
        <v>0</v>
      </c>
      <c r="AL119" s="507">
        <v>0</v>
      </c>
      <c r="AM119" s="507">
        <v>0</v>
      </c>
      <c r="AN119" s="507">
        <v>0</v>
      </c>
      <c r="AO119" s="507">
        <f t="shared" ref="AO119:AO123" si="162">AH119+AJ119+AK119+AM119</f>
        <v>0</v>
      </c>
      <c r="AP119" s="507">
        <f t="shared" ref="AP119:AP123" si="163">AI119+AL119+AN119</f>
        <v>0</v>
      </c>
      <c r="AQ119" s="535">
        <f t="shared" si="116"/>
        <v>0</v>
      </c>
      <c r="AR119" s="536">
        <f>I119+AG119</f>
        <v>13695030</v>
      </c>
      <c r="AS119" s="492">
        <f>J119+W119</f>
        <v>9732237</v>
      </c>
      <c r="AT119" s="492">
        <f>K119+Z119</f>
        <v>29452</v>
      </c>
      <c r="AU119" s="492">
        <f>L119</f>
        <v>29452</v>
      </c>
      <c r="AV119" s="492">
        <f t="shared" ref="AV119:AW123" si="164">M119+AB119</f>
        <v>3289496</v>
      </c>
      <c r="AW119" s="492">
        <f t="shared" si="164"/>
        <v>194645</v>
      </c>
      <c r="AX119" s="492">
        <f>O119+AF119</f>
        <v>449200</v>
      </c>
      <c r="AY119" s="507">
        <f>P119+AQ119</f>
        <v>18.190799999999999</v>
      </c>
      <c r="AZ119" s="507">
        <f t="shared" ref="AZ119:BA123" si="165">Q119+AO119</f>
        <v>13.6363</v>
      </c>
      <c r="BA119" s="508">
        <f t="shared" si="165"/>
        <v>4.5544999999999991</v>
      </c>
    </row>
    <row r="120" spans="1:53" s="702" customFormat="1" x14ac:dyDescent="0.2">
      <c r="A120" s="704">
        <v>27</v>
      </c>
      <c r="B120" s="705">
        <v>3417</v>
      </c>
      <c r="C120" s="705">
        <v>600078353</v>
      </c>
      <c r="D120" s="705">
        <v>72743352</v>
      </c>
      <c r="E120" s="706" t="s">
        <v>374</v>
      </c>
      <c r="F120" s="705">
        <v>3113</v>
      </c>
      <c r="G120" s="707" t="s">
        <v>91</v>
      </c>
      <c r="H120" s="708" t="s">
        <v>82</v>
      </c>
      <c r="I120" s="501">
        <v>1052129</v>
      </c>
      <c r="J120" s="502">
        <v>772922</v>
      </c>
      <c r="K120" s="481">
        <v>0</v>
      </c>
      <c r="L120" s="481">
        <v>0</v>
      </c>
      <c r="M120" s="321">
        <v>261248</v>
      </c>
      <c r="N120" s="321">
        <v>15459</v>
      </c>
      <c r="O120" s="502">
        <v>2500</v>
      </c>
      <c r="P120" s="503">
        <v>2.2799999999999998</v>
      </c>
      <c r="Q120" s="418">
        <v>2.2799999999999998</v>
      </c>
      <c r="R120" s="504">
        <v>0</v>
      </c>
      <c r="S120" s="536">
        <f t="shared" si="161"/>
        <v>0</v>
      </c>
      <c r="T120" s="492">
        <v>0</v>
      </c>
      <c r="U120" s="492">
        <v>0</v>
      </c>
      <c r="V120" s="492">
        <v>0</v>
      </c>
      <c r="W120" s="492">
        <f t="shared" si="113"/>
        <v>0</v>
      </c>
      <c r="X120" s="492">
        <v>0</v>
      </c>
      <c r="Y120" s="492">
        <v>0</v>
      </c>
      <c r="Z120" s="492">
        <f>SUM(X120:Y120)</f>
        <v>0</v>
      </c>
      <c r="AA120" s="492">
        <f>W120+Z120</f>
        <v>0</v>
      </c>
      <c r="AB120" s="321">
        <f>ROUND((W120+X120)*33.8%,0)</f>
        <v>0</v>
      </c>
      <c r="AC120" s="179">
        <f>ROUND(W120*2%,0)</f>
        <v>0</v>
      </c>
      <c r="AD120" s="492">
        <v>2500</v>
      </c>
      <c r="AE120" s="492">
        <v>0</v>
      </c>
      <c r="AF120" s="492">
        <f t="shared" si="114"/>
        <v>2500</v>
      </c>
      <c r="AG120" s="492">
        <f t="shared" si="115"/>
        <v>2500</v>
      </c>
      <c r="AH120" s="507">
        <v>0</v>
      </c>
      <c r="AI120" s="507">
        <v>0</v>
      </c>
      <c r="AJ120" s="507">
        <v>0</v>
      </c>
      <c r="AK120" s="507">
        <v>0</v>
      </c>
      <c r="AL120" s="507">
        <v>0</v>
      </c>
      <c r="AM120" s="507">
        <v>0</v>
      </c>
      <c r="AN120" s="507">
        <v>0</v>
      </c>
      <c r="AO120" s="507">
        <f t="shared" si="162"/>
        <v>0</v>
      </c>
      <c r="AP120" s="507">
        <f t="shared" si="163"/>
        <v>0</v>
      </c>
      <c r="AQ120" s="535">
        <f t="shared" si="116"/>
        <v>0</v>
      </c>
      <c r="AR120" s="536">
        <f>I120+AG120</f>
        <v>1054629</v>
      </c>
      <c r="AS120" s="492">
        <f>J120+W120</f>
        <v>772922</v>
      </c>
      <c r="AT120" s="492">
        <f>K120+Z120</f>
        <v>0</v>
      </c>
      <c r="AU120" s="492">
        <f>L120</f>
        <v>0</v>
      </c>
      <c r="AV120" s="492">
        <f t="shared" si="164"/>
        <v>261248</v>
      </c>
      <c r="AW120" s="492">
        <f t="shared" si="164"/>
        <v>15459</v>
      </c>
      <c r="AX120" s="492">
        <f>O120+AF120</f>
        <v>5000</v>
      </c>
      <c r="AY120" s="507">
        <f>P120+AQ120</f>
        <v>2.2799999999999998</v>
      </c>
      <c r="AZ120" s="507">
        <f t="shared" si="165"/>
        <v>2.2799999999999998</v>
      </c>
      <c r="BA120" s="508">
        <f t="shared" si="165"/>
        <v>0</v>
      </c>
    </row>
    <row r="121" spans="1:53" s="702" customFormat="1" ht="12.75" customHeight="1" x14ac:dyDescent="0.2">
      <c r="A121" s="704">
        <v>27</v>
      </c>
      <c r="B121" s="705">
        <v>3417</v>
      </c>
      <c r="C121" s="705">
        <v>600078353</v>
      </c>
      <c r="D121" s="705">
        <v>72743352</v>
      </c>
      <c r="E121" s="706" t="s">
        <v>374</v>
      </c>
      <c r="F121" s="705">
        <v>3141</v>
      </c>
      <c r="G121" s="707" t="s">
        <v>88</v>
      </c>
      <c r="H121" s="708" t="s">
        <v>82</v>
      </c>
      <c r="I121" s="501">
        <v>1403218</v>
      </c>
      <c r="J121" s="502">
        <v>1014903</v>
      </c>
      <c r="K121" s="481">
        <v>10000</v>
      </c>
      <c r="L121" s="481">
        <v>0</v>
      </c>
      <c r="M121" s="321">
        <v>346417</v>
      </c>
      <c r="N121" s="321">
        <v>20298</v>
      </c>
      <c r="O121" s="502">
        <v>11600</v>
      </c>
      <c r="P121" s="503">
        <v>3.49</v>
      </c>
      <c r="Q121" s="418">
        <v>0</v>
      </c>
      <c r="R121" s="504">
        <v>3.49</v>
      </c>
      <c r="S121" s="536">
        <f t="shared" si="161"/>
        <v>0</v>
      </c>
      <c r="T121" s="492">
        <v>0</v>
      </c>
      <c r="U121" s="492">
        <v>-14888</v>
      </c>
      <c r="V121" s="492">
        <v>0</v>
      </c>
      <c r="W121" s="492">
        <f t="shared" si="113"/>
        <v>-14888</v>
      </c>
      <c r="X121" s="492">
        <v>0</v>
      </c>
      <c r="Y121" s="492">
        <v>0</v>
      </c>
      <c r="Z121" s="492">
        <f>SUM(X121:Y121)</f>
        <v>0</v>
      </c>
      <c r="AA121" s="492">
        <f>W121+Z121</f>
        <v>-14888</v>
      </c>
      <c r="AB121" s="321">
        <f>ROUND((W121+X121)*33.8%,0)</f>
        <v>-5032</v>
      </c>
      <c r="AC121" s="179">
        <f>ROUND(W121*2%,0)</f>
        <v>-298</v>
      </c>
      <c r="AD121" s="492">
        <v>0</v>
      </c>
      <c r="AE121" s="492">
        <v>0</v>
      </c>
      <c r="AF121" s="492">
        <f t="shared" si="114"/>
        <v>0</v>
      </c>
      <c r="AG121" s="492">
        <f t="shared" si="115"/>
        <v>-20218</v>
      </c>
      <c r="AH121" s="507">
        <v>0</v>
      </c>
      <c r="AI121" s="507">
        <v>0</v>
      </c>
      <c r="AJ121" s="507">
        <v>0</v>
      </c>
      <c r="AK121" s="507">
        <v>0</v>
      </c>
      <c r="AL121" s="507">
        <v>-0.05</v>
      </c>
      <c r="AM121" s="507">
        <v>0</v>
      </c>
      <c r="AN121" s="507">
        <v>0</v>
      </c>
      <c r="AO121" s="507">
        <f t="shared" si="162"/>
        <v>0</v>
      </c>
      <c r="AP121" s="507">
        <f t="shared" si="163"/>
        <v>-0.05</v>
      </c>
      <c r="AQ121" s="535">
        <f t="shared" si="116"/>
        <v>-0.05</v>
      </c>
      <c r="AR121" s="536">
        <f>I121+AG121</f>
        <v>1383000</v>
      </c>
      <c r="AS121" s="492">
        <f>J121+W121</f>
        <v>1000015</v>
      </c>
      <c r="AT121" s="492">
        <f>K121+Z121</f>
        <v>10000</v>
      </c>
      <c r="AU121" s="492">
        <f>L121</f>
        <v>0</v>
      </c>
      <c r="AV121" s="492">
        <f t="shared" si="164"/>
        <v>341385</v>
      </c>
      <c r="AW121" s="492">
        <f t="shared" si="164"/>
        <v>20000</v>
      </c>
      <c r="AX121" s="492">
        <f>O121+AF121</f>
        <v>11600</v>
      </c>
      <c r="AY121" s="507">
        <f>P121+AQ121</f>
        <v>3.4400000000000004</v>
      </c>
      <c r="AZ121" s="507">
        <f t="shared" si="165"/>
        <v>0</v>
      </c>
      <c r="BA121" s="508">
        <f t="shared" si="165"/>
        <v>3.4400000000000004</v>
      </c>
    </row>
    <row r="122" spans="1:53" s="702" customFormat="1" ht="12.75" customHeight="1" x14ac:dyDescent="0.2">
      <c r="A122" s="704">
        <v>27</v>
      </c>
      <c r="B122" s="705">
        <v>3417</v>
      </c>
      <c r="C122" s="705">
        <v>600078353</v>
      </c>
      <c r="D122" s="705">
        <v>72743352</v>
      </c>
      <c r="E122" s="706" t="s">
        <v>374</v>
      </c>
      <c r="F122" s="705">
        <v>3143</v>
      </c>
      <c r="G122" s="707" t="s">
        <v>149</v>
      </c>
      <c r="H122" s="708" t="s">
        <v>86</v>
      </c>
      <c r="I122" s="501">
        <v>1314750</v>
      </c>
      <c r="J122" s="502">
        <v>943520</v>
      </c>
      <c r="K122" s="481">
        <v>25000</v>
      </c>
      <c r="L122" s="481">
        <v>0</v>
      </c>
      <c r="M122" s="321">
        <v>327360</v>
      </c>
      <c r="N122" s="321">
        <v>18870</v>
      </c>
      <c r="O122" s="502">
        <v>0</v>
      </c>
      <c r="P122" s="503">
        <v>2</v>
      </c>
      <c r="Q122" s="418">
        <v>2</v>
      </c>
      <c r="R122" s="504">
        <v>0</v>
      </c>
      <c r="S122" s="536">
        <f t="shared" si="161"/>
        <v>0</v>
      </c>
      <c r="T122" s="492">
        <v>0</v>
      </c>
      <c r="U122" s="492">
        <v>0</v>
      </c>
      <c r="V122" s="492">
        <v>0</v>
      </c>
      <c r="W122" s="492">
        <f t="shared" si="113"/>
        <v>0</v>
      </c>
      <c r="X122" s="492">
        <v>0</v>
      </c>
      <c r="Y122" s="492">
        <v>0</v>
      </c>
      <c r="Z122" s="492">
        <f>SUM(X122:Y122)</f>
        <v>0</v>
      </c>
      <c r="AA122" s="492">
        <f>W122+Z122</f>
        <v>0</v>
      </c>
      <c r="AB122" s="321">
        <f>ROUND((W122+X122)*33.8%,0)</f>
        <v>0</v>
      </c>
      <c r="AC122" s="179">
        <f>ROUND(W122*2%,0)</f>
        <v>0</v>
      </c>
      <c r="AD122" s="492">
        <v>0</v>
      </c>
      <c r="AE122" s="492">
        <v>0</v>
      </c>
      <c r="AF122" s="492">
        <f t="shared" si="114"/>
        <v>0</v>
      </c>
      <c r="AG122" s="492">
        <f t="shared" si="115"/>
        <v>0</v>
      </c>
      <c r="AH122" s="507">
        <v>0</v>
      </c>
      <c r="AI122" s="507">
        <v>0</v>
      </c>
      <c r="AJ122" s="507">
        <v>0</v>
      </c>
      <c r="AK122" s="507">
        <v>0</v>
      </c>
      <c r="AL122" s="507">
        <v>0</v>
      </c>
      <c r="AM122" s="507">
        <v>0</v>
      </c>
      <c r="AN122" s="507">
        <v>0</v>
      </c>
      <c r="AO122" s="507">
        <f t="shared" si="162"/>
        <v>0</v>
      </c>
      <c r="AP122" s="507">
        <f t="shared" si="163"/>
        <v>0</v>
      </c>
      <c r="AQ122" s="535">
        <f t="shared" si="116"/>
        <v>0</v>
      </c>
      <c r="AR122" s="536">
        <f>I122+AG122</f>
        <v>1314750</v>
      </c>
      <c r="AS122" s="492">
        <f>J122+W122</f>
        <v>943520</v>
      </c>
      <c r="AT122" s="492">
        <f>K122+Z122</f>
        <v>25000</v>
      </c>
      <c r="AU122" s="492">
        <f>L122</f>
        <v>0</v>
      </c>
      <c r="AV122" s="492">
        <f t="shared" si="164"/>
        <v>327360</v>
      </c>
      <c r="AW122" s="492">
        <f t="shared" si="164"/>
        <v>18870</v>
      </c>
      <c r="AX122" s="492">
        <f>O122+AF122</f>
        <v>0</v>
      </c>
      <c r="AY122" s="507">
        <f>P122+AQ122</f>
        <v>2</v>
      </c>
      <c r="AZ122" s="507">
        <f t="shared" si="165"/>
        <v>2</v>
      </c>
      <c r="BA122" s="508">
        <f t="shared" si="165"/>
        <v>0</v>
      </c>
    </row>
    <row r="123" spans="1:53" s="702" customFormat="1" ht="12.75" customHeight="1" x14ac:dyDescent="0.2">
      <c r="A123" s="704">
        <v>27</v>
      </c>
      <c r="B123" s="705">
        <v>3417</v>
      </c>
      <c r="C123" s="705">
        <v>600078353</v>
      </c>
      <c r="D123" s="705">
        <v>72743352</v>
      </c>
      <c r="E123" s="706" t="s">
        <v>374</v>
      </c>
      <c r="F123" s="705">
        <v>3143</v>
      </c>
      <c r="G123" s="707" t="s">
        <v>150</v>
      </c>
      <c r="H123" s="708" t="s">
        <v>82</v>
      </c>
      <c r="I123" s="501">
        <v>42133</v>
      </c>
      <c r="J123" s="502">
        <v>29700</v>
      </c>
      <c r="K123" s="481">
        <v>0</v>
      </c>
      <c r="L123" s="481">
        <v>0</v>
      </c>
      <c r="M123" s="321">
        <v>10039</v>
      </c>
      <c r="N123" s="321">
        <v>594</v>
      </c>
      <c r="O123" s="502">
        <v>1800</v>
      </c>
      <c r="P123" s="503">
        <v>0.13</v>
      </c>
      <c r="Q123" s="418">
        <v>0</v>
      </c>
      <c r="R123" s="504">
        <v>0.13</v>
      </c>
      <c r="S123" s="536">
        <f t="shared" si="161"/>
        <v>0</v>
      </c>
      <c r="T123" s="492">
        <v>0</v>
      </c>
      <c r="U123" s="492">
        <v>0</v>
      </c>
      <c r="V123" s="492">
        <v>0</v>
      </c>
      <c r="W123" s="492">
        <f t="shared" si="113"/>
        <v>0</v>
      </c>
      <c r="X123" s="492">
        <v>0</v>
      </c>
      <c r="Y123" s="492">
        <v>0</v>
      </c>
      <c r="Z123" s="492">
        <f>SUM(X123:Y123)</f>
        <v>0</v>
      </c>
      <c r="AA123" s="492">
        <f>W123+Z123</f>
        <v>0</v>
      </c>
      <c r="AB123" s="321">
        <f>ROUND((W123+X123)*33.8%,0)</f>
        <v>0</v>
      </c>
      <c r="AC123" s="179">
        <f>ROUND(W123*2%,0)</f>
        <v>0</v>
      </c>
      <c r="AD123" s="492">
        <v>0</v>
      </c>
      <c r="AE123" s="492">
        <v>0</v>
      </c>
      <c r="AF123" s="492">
        <f t="shared" si="114"/>
        <v>0</v>
      </c>
      <c r="AG123" s="492">
        <f t="shared" si="115"/>
        <v>0</v>
      </c>
      <c r="AH123" s="507">
        <v>0</v>
      </c>
      <c r="AI123" s="507">
        <v>0</v>
      </c>
      <c r="AJ123" s="507">
        <v>0</v>
      </c>
      <c r="AK123" s="507">
        <v>0</v>
      </c>
      <c r="AL123" s="507">
        <v>0</v>
      </c>
      <c r="AM123" s="507">
        <v>0</v>
      </c>
      <c r="AN123" s="507">
        <v>0</v>
      </c>
      <c r="AO123" s="507">
        <f t="shared" si="162"/>
        <v>0</v>
      </c>
      <c r="AP123" s="507">
        <f t="shared" si="163"/>
        <v>0</v>
      </c>
      <c r="AQ123" s="535">
        <f t="shared" si="116"/>
        <v>0</v>
      </c>
      <c r="AR123" s="536">
        <f>I123+AG123</f>
        <v>42133</v>
      </c>
      <c r="AS123" s="492">
        <f>J123+W123</f>
        <v>29700</v>
      </c>
      <c r="AT123" s="492">
        <f>K123+Z123</f>
        <v>0</v>
      </c>
      <c r="AU123" s="492">
        <f>L123</f>
        <v>0</v>
      </c>
      <c r="AV123" s="492">
        <f t="shared" si="164"/>
        <v>10039</v>
      </c>
      <c r="AW123" s="492">
        <f t="shared" si="164"/>
        <v>594</v>
      </c>
      <c r="AX123" s="492">
        <f>O123+AF123</f>
        <v>1800</v>
      </c>
      <c r="AY123" s="507">
        <f>P123+AQ123</f>
        <v>0.13</v>
      </c>
      <c r="AZ123" s="507">
        <f t="shared" si="165"/>
        <v>0</v>
      </c>
      <c r="BA123" s="508">
        <f t="shared" si="165"/>
        <v>0.13</v>
      </c>
    </row>
    <row r="124" spans="1:53" s="702" customFormat="1" ht="12.75" customHeight="1" x14ac:dyDescent="0.2">
      <c r="A124" s="281">
        <v>27</v>
      </c>
      <c r="B124" s="21">
        <v>3417</v>
      </c>
      <c r="C124" s="279">
        <v>600078353</v>
      </c>
      <c r="D124" s="279">
        <v>72743352</v>
      </c>
      <c r="E124" s="703" t="s">
        <v>375</v>
      </c>
      <c r="F124" s="21"/>
      <c r="G124" s="280"/>
      <c r="H124" s="761"/>
      <c r="I124" s="29">
        <v>17507260</v>
      </c>
      <c r="J124" s="268">
        <v>12493282</v>
      </c>
      <c r="K124" s="268">
        <v>64452</v>
      </c>
      <c r="L124" s="268">
        <v>29452</v>
      </c>
      <c r="M124" s="268">
        <v>4234560</v>
      </c>
      <c r="N124" s="268">
        <v>249866</v>
      </c>
      <c r="O124" s="268">
        <v>465100</v>
      </c>
      <c r="P124" s="762">
        <v>26.090799999999998</v>
      </c>
      <c r="Q124" s="762">
        <v>17.9163</v>
      </c>
      <c r="R124" s="763">
        <v>8.1745000000000001</v>
      </c>
      <c r="S124" s="29">
        <f t="shared" ref="S124:BA124" si="166">SUM(S119:S123)</f>
        <v>0</v>
      </c>
      <c r="T124" s="22">
        <f t="shared" si="166"/>
        <v>0</v>
      </c>
      <c r="U124" s="22">
        <f t="shared" si="166"/>
        <v>-14888</v>
      </c>
      <c r="V124" s="22">
        <f t="shared" si="166"/>
        <v>0</v>
      </c>
      <c r="W124" s="22">
        <f t="shared" si="166"/>
        <v>-14888</v>
      </c>
      <c r="X124" s="22">
        <f t="shared" si="166"/>
        <v>0</v>
      </c>
      <c r="Y124" s="22">
        <f t="shared" si="166"/>
        <v>0</v>
      </c>
      <c r="Z124" s="22">
        <f t="shared" si="166"/>
        <v>0</v>
      </c>
      <c r="AA124" s="22">
        <f t="shared" si="166"/>
        <v>-14888</v>
      </c>
      <c r="AB124" s="22">
        <f t="shared" si="166"/>
        <v>-5032</v>
      </c>
      <c r="AC124" s="22">
        <f t="shared" si="166"/>
        <v>-298</v>
      </c>
      <c r="AD124" s="22">
        <f t="shared" si="166"/>
        <v>2500</v>
      </c>
      <c r="AE124" s="22">
        <f t="shared" si="166"/>
        <v>0</v>
      </c>
      <c r="AF124" s="22">
        <f t="shared" si="166"/>
        <v>2500</v>
      </c>
      <c r="AG124" s="22">
        <f t="shared" si="166"/>
        <v>-17718</v>
      </c>
      <c r="AH124" s="23">
        <f t="shared" si="166"/>
        <v>0</v>
      </c>
      <c r="AI124" s="23">
        <f t="shared" si="166"/>
        <v>0</v>
      </c>
      <c r="AJ124" s="23">
        <f t="shared" si="166"/>
        <v>0</v>
      </c>
      <c r="AK124" s="23">
        <f t="shared" ref="AK124:AL124" si="167">SUM(AK119:AK123)</f>
        <v>0</v>
      </c>
      <c r="AL124" s="23">
        <f t="shared" si="167"/>
        <v>-0.05</v>
      </c>
      <c r="AM124" s="23">
        <f t="shared" si="166"/>
        <v>0</v>
      </c>
      <c r="AN124" s="23">
        <f t="shared" si="166"/>
        <v>0</v>
      </c>
      <c r="AO124" s="23">
        <f t="shared" si="166"/>
        <v>0</v>
      </c>
      <c r="AP124" s="23">
        <f t="shared" si="166"/>
        <v>-0.05</v>
      </c>
      <c r="AQ124" s="764">
        <f t="shared" si="166"/>
        <v>-0.05</v>
      </c>
      <c r="AR124" s="29">
        <f t="shared" si="166"/>
        <v>17489542</v>
      </c>
      <c r="AS124" s="22">
        <f t="shared" si="166"/>
        <v>12478394</v>
      </c>
      <c r="AT124" s="22">
        <f t="shared" si="166"/>
        <v>64452</v>
      </c>
      <c r="AU124" s="67">
        <f t="shared" si="166"/>
        <v>29452</v>
      </c>
      <c r="AV124" s="22">
        <f t="shared" si="166"/>
        <v>4229528</v>
      </c>
      <c r="AW124" s="22">
        <f t="shared" si="166"/>
        <v>249568</v>
      </c>
      <c r="AX124" s="22">
        <f t="shared" si="166"/>
        <v>467600</v>
      </c>
      <c r="AY124" s="23">
        <f t="shared" si="166"/>
        <v>26.040800000000001</v>
      </c>
      <c r="AZ124" s="23">
        <f t="shared" si="166"/>
        <v>17.9163</v>
      </c>
      <c r="BA124" s="55">
        <f t="shared" si="166"/>
        <v>8.1244999999999994</v>
      </c>
    </row>
    <row r="125" spans="1:53" s="702" customFormat="1" ht="12.75" customHeight="1" x14ac:dyDescent="0.2">
      <c r="A125" s="704">
        <v>28</v>
      </c>
      <c r="B125" s="705">
        <v>3410</v>
      </c>
      <c r="C125" s="705">
        <v>650038550</v>
      </c>
      <c r="D125" s="705">
        <v>72743191</v>
      </c>
      <c r="E125" s="706" t="s">
        <v>376</v>
      </c>
      <c r="F125" s="705">
        <v>3113</v>
      </c>
      <c r="G125" s="707" t="s">
        <v>148</v>
      </c>
      <c r="H125" s="708" t="s">
        <v>86</v>
      </c>
      <c r="I125" s="501">
        <v>23461204</v>
      </c>
      <c r="J125" s="502">
        <v>16517995</v>
      </c>
      <c r="K125" s="502">
        <v>132128</v>
      </c>
      <c r="L125" s="502">
        <v>123728</v>
      </c>
      <c r="M125" s="502">
        <v>5585921</v>
      </c>
      <c r="N125" s="502">
        <v>330360</v>
      </c>
      <c r="O125" s="502">
        <v>894800</v>
      </c>
      <c r="P125" s="503">
        <v>31.440799999999999</v>
      </c>
      <c r="Q125" s="418">
        <v>23.398999999999997</v>
      </c>
      <c r="R125" s="504">
        <v>8.0418000000000003</v>
      </c>
      <c r="S125" s="536">
        <f t="shared" ref="S125:S129" si="168">X125*-1</f>
        <v>0</v>
      </c>
      <c r="T125" s="492">
        <v>0</v>
      </c>
      <c r="U125" s="492">
        <v>366031</v>
      </c>
      <c r="V125" s="492">
        <v>0</v>
      </c>
      <c r="W125" s="492">
        <f t="shared" si="113"/>
        <v>366031</v>
      </c>
      <c r="X125" s="492">
        <v>0</v>
      </c>
      <c r="Y125" s="492">
        <v>0</v>
      </c>
      <c r="Z125" s="492">
        <f>SUM(X125:Y125)</f>
        <v>0</v>
      </c>
      <c r="AA125" s="492">
        <f>W125+Z125</f>
        <v>366031</v>
      </c>
      <c r="AB125" s="321">
        <f>ROUND((W125+X125)*33.8%,0)</f>
        <v>123718</v>
      </c>
      <c r="AC125" s="179">
        <f>ROUND(W125*2%,0)</f>
        <v>7321</v>
      </c>
      <c r="AD125" s="492">
        <v>0</v>
      </c>
      <c r="AE125" s="492">
        <v>0</v>
      </c>
      <c r="AF125" s="492">
        <f t="shared" si="114"/>
        <v>0</v>
      </c>
      <c r="AG125" s="492">
        <f t="shared" si="115"/>
        <v>497070</v>
      </c>
      <c r="AH125" s="507">
        <v>0</v>
      </c>
      <c r="AI125" s="507">
        <v>0</v>
      </c>
      <c r="AJ125" s="507">
        <v>0</v>
      </c>
      <c r="AK125" s="507">
        <v>0.61</v>
      </c>
      <c r="AL125" s="507">
        <v>0</v>
      </c>
      <c r="AM125" s="507">
        <v>0</v>
      </c>
      <c r="AN125" s="507">
        <v>0</v>
      </c>
      <c r="AO125" s="507">
        <f t="shared" ref="AO125:AO129" si="169">AH125+AJ125+AK125+AM125</f>
        <v>0.61</v>
      </c>
      <c r="AP125" s="507">
        <f t="shared" ref="AP125:AP129" si="170">AI125+AL125+AN125</f>
        <v>0</v>
      </c>
      <c r="AQ125" s="535">
        <f t="shared" si="116"/>
        <v>0.61</v>
      </c>
      <c r="AR125" s="536">
        <f>I125+AG125</f>
        <v>23958274</v>
      </c>
      <c r="AS125" s="492">
        <f>J125+W125</f>
        <v>16884026</v>
      </c>
      <c r="AT125" s="492">
        <f>K125+Z125</f>
        <v>132128</v>
      </c>
      <c r="AU125" s="492">
        <f>L125</f>
        <v>123728</v>
      </c>
      <c r="AV125" s="492">
        <f t="shared" ref="AV125:AW129" si="171">M125+AB125</f>
        <v>5709639</v>
      </c>
      <c r="AW125" s="492">
        <f t="shared" si="171"/>
        <v>337681</v>
      </c>
      <c r="AX125" s="492">
        <f>O125+AF125</f>
        <v>894800</v>
      </c>
      <c r="AY125" s="507">
        <f>P125+AQ125</f>
        <v>32.050800000000002</v>
      </c>
      <c r="AZ125" s="507">
        <f t="shared" ref="AZ125:BA129" si="172">Q125+AO125</f>
        <v>24.008999999999997</v>
      </c>
      <c r="BA125" s="508">
        <f t="shared" si="172"/>
        <v>8.0418000000000003</v>
      </c>
    </row>
    <row r="126" spans="1:53" s="702" customFormat="1" x14ac:dyDescent="0.2">
      <c r="A126" s="704">
        <v>28</v>
      </c>
      <c r="B126" s="705">
        <v>3410</v>
      </c>
      <c r="C126" s="705">
        <v>650038550</v>
      </c>
      <c r="D126" s="705">
        <v>72743191</v>
      </c>
      <c r="E126" s="706" t="s">
        <v>376</v>
      </c>
      <c r="F126" s="705">
        <v>3113</v>
      </c>
      <c r="G126" s="707" t="s">
        <v>91</v>
      </c>
      <c r="H126" s="708" t="s">
        <v>82</v>
      </c>
      <c r="I126" s="501">
        <v>1203650</v>
      </c>
      <c r="J126" s="502">
        <v>883026</v>
      </c>
      <c r="K126" s="481">
        <v>0</v>
      </c>
      <c r="L126" s="481">
        <v>0</v>
      </c>
      <c r="M126" s="321">
        <v>298463</v>
      </c>
      <c r="N126" s="321">
        <v>17661</v>
      </c>
      <c r="O126" s="502">
        <v>4500</v>
      </c>
      <c r="P126" s="503">
        <v>2.58</v>
      </c>
      <c r="Q126" s="418">
        <v>2.58</v>
      </c>
      <c r="R126" s="504">
        <v>0</v>
      </c>
      <c r="S126" s="536">
        <f t="shared" si="168"/>
        <v>0</v>
      </c>
      <c r="T126" s="492">
        <v>-205662</v>
      </c>
      <c r="U126" s="492">
        <v>0</v>
      </c>
      <c r="V126" s="492">
        <v>0</v>
      </c>
      <c r="W126" s="492">
        <f t="shared" si="113"/>
        <v>-205662</v>
      </c>
      <c r="X126" s="492">
        <v>0</v>
      </c>
      <c r="Y126" s="492">
        <v>0</v>
      </c>
      <c r="Z126" s="492">
        <f>SUM(X126:Y126)</f>
        <v>0</v>
      </c>
      <c r="AA126" s="492">
        <f>W126+Z126</f>
        <v>-205662</v>
      </c>
      <c r="AB126" s="321">
        <f>ROUND((W126+X126)*33.8%,0)</f>
        <v>-69514</v>
      </c>
      <c r="AC126" s="179">
        <f>ROUND(W126*2%,0)</f>
        <v>-4113</v>
      </c>
      <c r="AD126" s="492">
        <v>0</v>
      </c>
      <c r="AE126" s="492">
        <v>0</v>
      </c>
      <c r="AF126" s="492">
        <f t="shared" si="114"/>
        <v>0</v>
      </c>
      <c r="AG126" s="492">
        <f t="shared" si="115"/>
        <v>-279289</v>
      </c>
      <c r="AH126" s="507">
        <v>0</v>
      </c>
      <c r="AI126" s="507">
        <v>0</v>
      </c>
      <c r="AJ126" s="507">
        <v>-0.6</v>
      </c>
      <c r="AK126" s="507">
        <v>0</v>
      </c>
      <c r="AL126" s="507">
        <v>0</v>
      </c>
      <c r="AM126" s="507">
        <v>0</v>
      </c>
      <c r="AN126" s="507">
        <v>0</v>
      </c>
      <c r="AO126" s="507">
        <f t="shared" si="169"/>
        <v>-0.6</v>
      </c>
      <c r="AP126" s="507">
        <f t="shared" si="170"/>
        <v>0</v>
      </c>
      <c r="AQ126" s="535">
        <f t="shared" si="116"/>
        <v>-0.6</v>
      </c>
      <c r="AR126" s="536">
        <f>I126+AG126</f>
        <v>924361</v>
      </c>
      <c r="AS126" s="492">
        <f>J126+W126</f>
        <v>677364</v>
      </c>
      <c r="AT126" s="492">
        <f>K126+Z126</f>
        <v>0</v>
      </c>
      <c r="AU126" s="492">
        <f>L126</f>
        <v>0</v>
      </c>
      <c r="AV126" s="492">
        <f t="shared" si="171"/>
        <v>228949</v>
      </c>
      <c r="AW126" s="492">
        <f t="shared" si="171"/>
        <v>13548</v>
      </c>
      <c r="AX126" s="492">
        <f>O126+AF126</f>
        <v>4500</v>
      </c>
      <c r="AY126" s="507">
        <f>P126+AQ126</f>
        <v>1.98</v>
      </c>
      <c r="AZ126" s="507">
        <f t="shared" si="172"/>
        <v>1.98</v>
      </c>
      <c r="BA126" s="508">
        <f t="shared" si="172"/>
        <v>0</v>
      </c>
    </row>
    <row r="127" spans="1:53" s="702" customFormat="1" ht="12.75" customHeight="1" x14ac:dyDescent="0.2">
      <c r="A127" s="704">
        <v>28</v>
      </c>
      <c r="B127" s="705">
        <v>3410</v>
      </c>
      <c r="C127" s="705">
        <v>650038550</v>
      </c>
      <c r="D127" s="705">
        <v>72743191</v>
      </c>
      <c r="E127" s="706" t="s">
        <v>376</v>
      </c>
      <c r="F127" s="705">
        <v>3141</v>
      </c>
      <c r="G127" s="707" t="s">
        <v>88</v>
      </c>
      <c r="H127" s="708" t="s">
        <v>82</v>
      </c>
      <c r="I127" s="501">
        <v>2493197</v>
      </c>
      <c r="J127" s="502">
        <v>1821070</v>
      </c>
      <c r="K127" s="481">
        <v>0</v>
      </c>
      <c r="L127" s="481">
        <v>0</v>
      </c>
      <c r="M127" s="321">
        <v>615522</v>
      </c>
      <c r="N127" s="321">
        <v>36421</v>
      </c>
      <c r="O127" s="502">
        <v>20184</v>
      </c>
      <c r="P127" s="503">
        <v>6.19</v>
      </c>
      <c r="Q127" s="418">
        <v>0</v>
      </c>
      <c r="R127" s="504">
        <v>6.19</v>
      </c>
      <c r="S127" s="536">
        <f t="shared" si="168"/>
        <v>0</v>
      </c>
      <c r="T127" s="492">
        <v>0</v>
      </c>
      <c r="U127" s="492">
        <f>-5242-10486</f>
        <v>-15728</v>
      </c>
      <c r="V127" s="492">
        <v>0</v>
      </c>
      <c r="W127" s="492">
        <f t="shared" si="113"/>
        <v>-15728</v>
      </c>
      <c r="X127" s="492">
        <v>0</v>
      </c>
      <c r="Y127" s="492">
        <v>0</v>
      </c>
      <c r="Z127" s="492">
        <f>SUM(X127:Y127)</f>
        <v>0</v>
      </c>
      <c r="AA127" s="492">
        <f>W127+Z127</f>
        <v>-15728</v>
      </c>
      <c r="AB127" s="321">
        <f>ROUND((W127+X127)*33.8%,0)</f>
        <v>-5316</v>
      </c>
      <c r="AC127" s="179">
        <f>ROUND(W127*2%,0)</f>
        <v>-315</v>
      </c>
      <c r="AD127" s="492">
        <v>0</v>
      </c>
      <c r="AE127" s="492">
        <v>0</v>
      </c>
      <c r="AF127" s="492">
        <f t="shared" si="114"/>
        <v>0</v>
      </c>
      <c r="AG127" s="492">
        <f t="shared" si="115"/>
        <v>-21359</v>
      </c>
      <c r="AH127" s="507">
        <v>0</v>
      </c>
      <c r="AI127" s="507">
        <v>0</v>
      </c>
      <c r="AJ127" s="507">
        <v>0</v>
      </c>
      <c r="AK127" s="507">
        <v>0</v>
      </c>
      <c r="AL127" s="507">
        <v>-0.05</v>
      </c>
      <c r="AM127" s="507">
        <v>0</v>
      </c>
      <c r="AN127" s="507">
        <v>0</v>
      </c>
      <c r="AO127" s="507">
        <f t="shared" si="169"/>
        <v>0</v>
      </c>
      <c r="AP127" s="507">
        <f t="shared" si="170"/>
        <v>-0.05</v>
      </c>
      <c r="AQ127" s="535">
        <f t="shared" si="116"/>
        <v>-0.05</v>
      </c>
      <c r="AR127" s="536">
        <f>I127+AG127</f>
        <v>2471838</v>
      </c>
      <c r="AS127" s="492">
        <f>J127+W127</f>
        <v>1805342</v>
      </c>
      <c r="AT127" s="492">
        <f>K127+Z127</f>
        <v>0</v>
      </c>
      <c r="AU127" s="492">
        <f>L127</f>
        <v>0</v>
      </c>
      <c r="AV127" s="492">
        <f t="shared" si="171"/>
        <v>610206</v>
      </c>
      <c r="AW127" s="492">
        <f t="shared" si="171"/>
        <v>36106</v>
      </c>
      <c r="AX127" s="492">
        <f>O127+AF127</f>
        <v>20184</v>
      </c>
      <c r="AY127" s="507">
        <f>P127+AQ127</f>
        <v>6.1400000000000006</v>
      </c>
      <c r="AZ127" s="507">
        <f t="shared" si="172"/>
        <v>0</v>
      </c>
      <c r="BA127" s="508">
        <f t="shared" si="172"/>
        <v>6.1400000000000006</v>
      </c>
    </row>
    <row r="128" spans="1:53" s="702" customFormat="1" ht="12.75" customHeight="1" x14ac:dyDescent="0.2">
      <c r="A128" s="704">
        <v>28</v>
      </c>
      <c r="B128" s="705">
        <v>3410</v>
      </c>
      <c r="C128" s="705">
        <v>650038550</v>
      </c>
      <c r="D128" s="705">
        <v>72743191</v>
      </c>
      <c r="E128" s="706" t="s">
        <v>376</v>
      </c>
      <c r="F128" s="705">
        <v>3143</v>
      </c>
      <c r="G128" s="707" t="s">
        <v>149</v>
      </c>
      <c r="H128" s="708" t="s">
        <v>86</v>
      </c>
      <c r="I128" s="501">
        <v>2127553</v>
      </c>
      <c r="J128" s="502">
        <v>1545399</v>
      </c>
      <c r="K128" s="481">
        <v>21600</v>
      </c>
      <c r="L128" s="481">
        <v>0</v>
      </c>
      <c r="M128" s="321">
        <v>529646</v>
      </c>
      <c r="N128" s="321">
        <v>30908</v>
      </c>
      <c r="O128" s="502">
        <v>0</v>
      </c>
      <c r="P128" s="503">
        <v>3.1945000000000001</v>
      </c>
      <c r="Q128" s="503">
        <v>3.1945000000000001</v>
      </c>
      <c r="R128" s="504">
        <v>0</v>
      </c>
      <c r="S128" s="536">
        <f t="shared" si="168"/>
        <v>0</v>
      </c>
      <c r="T128" s="492">
        <v>0</v>
      </c>
      <c r="U128" s="492">
        <v>-32702</v>
      </c>
      <c r="V128" s="492">
        <v>0</v>
      </c>
      <c r="W128" s="492">
        <f t="shared" si="113"/>
        <v>-32702</v>
      </c>
      <c r="X128" s="492">
        <v>0</v>
      </c>
      <c r="Y128" s="492">
        <v>0</v>
      </c>
      <c r="Z128" s="492">
        <f>SUM(X128:Y128)</f>
        <v>0</v>
      </c>
      <c r="AA128" s="492">
        <f>W128+Z128</f>
        <v>-32702</v>
      </c>
      <c r="AB128" s="321">
        <f>ROUND((W128+X128)*33.8%,0)</f>
        <v>-11053</v>
      </c>
      <c r="AC128" s="179">
        <f>ROUND(W128*2%,0)</f>
        <v>-654</v>
      </c>
      <c r="AD128" s="492">
        <v>0</v>
      </c>
      <c r="AE128" s="492">
        <v>0</v>
      </c>
      <c r="AF128" s="492">
        <f t="shared" si="114"/>
        <v>0</v>
      </c>
      <c r="AG128" s="492">
        <f t="shared" si="115"/>
        <v>-44409</v>
      </c>
      <c r="AH128" s="507">
        <v>0</v>
      </c>
      <c r="AI128" s="507">
        <v>0</v>
      </c>
      <c r="AJ128" s="507">
        <v>0</v>
      </c>
      <c r="AK128" s="507">
        <v>-7.0000000000000007E-2</v>
      </c>
      <c r="AL128" s="507">
        <v>0</v>
      </c>
      <c r="AM128" s="507">
        <v>0</v>
      </c>
      <c r="AN128" s="507">
        <v>0</v>
      </c>
      <c r="AO128" s="507">
        <f t="shared" si="169"/>
        <v>-7.0000000000000007E-2</v>
      </c>
      <c r="AP128" s="507">
        <f t="shared" si="170"/>
        <v>0</v>
      </c>
      <c r="AQ128" s="535">
        <f t="shared" si="116"/>
        <v>-7.0000000000000007E-2</v>
      </c>
      <c r="AR128" s="536">
        <f>I128+AG128</f>
        <v>2083144</v>
      </c>
      <c r="AS128" s="492">
        <f>J128+W128</f>
        <v>1512697</v>
      </c>
      <c r="AT128" s="492">
        <f>K128+Z128</f>
        <v>21600</v>
      </c>
      <c r="AU128" s="492">
        <f>L128</f>
        <v>0</v>
      </c>
      <c r="AV128" s="492">
        <f t="shared" si="171"/>
        <v>518593</v>
      </c>
      <c r="AW128" s="492">
        <f t="shared" si="171"/>
        <v>30254</v>
      </c>
      <c r="AX128" s="492">
        <f>O128+AF128</f>
        <v>0</v>
      </c>
      <c r="AY128" s="507">
        <f>P128+AQ128</f>
        <v>3.1245000000000003</v>
      </c>
      <c r="AZ128" s="507">
        <f t="shared" si="172"/>
        <v>3.1245000000000003</v>
      </c>
      <c r="BA128" s="508">
        <f t="shared" si="172"/>
        <v>0</v>
      </c>
    </row>
    <row r="129" spans="1:53" s="702" customFormat="1" ht="12.75" customHeight="1" x14ac:dyDescent="0.2">
      <c r="A129" s="704">
        <v>28</v>
      </c>
      <c r="B129" s="705">
        <v>3410</v>
      </c>
      <c r="C129" s="705">
        <v>650038550</v>
      </c>
      <c r="D129" s="705">
        <v>72743191</v>
      </c>
      <c r="E129" s="706" t="s">
        <v>376</v>
      </c>
      <c r="F129" s="705">
        <v>3143</v>
      </c>
      <c r="G129" s="707" t="s">
        <v>150</v>
      </c>
      <c r="H129" s="708" t="s">
        <v>82</v>
      </c>
      <c r="I129" s="501">
        <v>84265</v>
      </c>
      <c r="J129" s="502">
        <v>59400</v>
      </c>
      <c r="K129" s="481">
        <v>0</v>
      </c>
      <c r="L129" s="481">
        <v>0</v>
      </c>
      <c r="M129" s="321">
        <v>20077</v>
      </c>
      <c r="N129" s="321">
        <v>1188</v>
      </c>
      <c r="O129" s="502">
        <v>3600</v>
      </c>
      <c r="P129" s="503">
        <v>0.26</v>
      </c>
      <c r="Q129" s="418">
        <v>0</v>
      </c>
      <c r="R129" s="504">
        <v>0.26</v>
      </c>
      <c r="S129" s="536">
        <f t="shared" si="168"/>
        <v>0</v>
      </c>
      <c r="T129" s="492">
        <v>0</v>
      </c>
      <c r="U129" s="492">
        <v>0</v>
      </c>
      <c r="V129" s="492">
        <v>0</v>
      </c>
      <c r="W129" s="492">
        <f t="shared" si="113"/>
        <v>0</v>
      </c>
      <c r="X129" s="492">
        <v>0</v>
      </c>
      <c r="Y129" s="492">
        <v>0</v>
      </c>
      <c r="Z129" s="492">
        <f>SUM(X129:Y129)</f>
        <v>0</v>
      </c>
      <c r="AA129" s="492">
        <f>W129+Z129</f>
        <v>0</v>
      </c>
      <c r="AB129" s="321">
        <f>ROUND((W129+X129)*33.8%,0)</f>
        <v>0</v>
      </c>
      <c r="AC129" s="179">
        <f>ROUND(W129*2%,0)</f>
        <v>0</v>
      </c>
      <c r="AD129" s="492">
        <v>0</v>
      </c>
      <c r="AE129" s="492">
        <v>0</v>
      </c>
      <c r="AF129" s="492">
        <f t="shared" si="114"/>
        <v>0</v>
      </c>
      <c r="AG129" s="492">
        <f t="shared" si="115"/>
        <v>0</v>
      </c>
      <c r="AH129" s="507">
        <v>0</v>
      </c>
      <c r="AI129" s="507">
        <v>0</v>
      </c>
      <c r="AJ129" s="507">
        <v>0</v>
      </c>
      <c r="AK129" s="507">
        <v>0</v>
      </c>
      <c r="AL129" s="507">
        <v>0</v>
      </c>
      <c r="AM129" s="507">
        <v>0</v>
      </c>
      <c r="AN129" s="507">
        <v>0</v>
      </c>
      <c r="AO129" s="507">
        <f t="shared" si="169"/>
        <v>0</v>
      </c>
      <c r="AP129" s="507">
        <f t="shared" si="170"/>
        <v>0</v>
      </c>
      <c r="AQ129" s="535">
        <f t="shared" si="116"/>
        <v>0</v>
      </c>
      <c r="AR129" s="536">
        <f>I129+AG129</f>
        <v>84265</v>
      </c>
      <c r="AS129" s="492">
        <f>J129+W129</f>
        <v>59400</v>
      </c>
      <c r="AT129" s="492">
        <f>K129+Z129</f>
        <v>0</v>
      </c>
      <c r="AU129" s="492">
        <f>L129</f>
        <v>0</v>
      </c>
      <c r="AV129" s="492">
        <f t="shared" si="171"/>
        <v>20077</v>
      </c>
      <c r="AW129" s="492">
        <f t="shared" si="171"/>
        <v>1188</v>
      </c>
      <c r="AX129" s="492">
        <f>O129+AF129</f>
        <v>3600</v>
      </c>
      <c r="AY129" s="507">
        <f>P129+AQ129</f>
        <v>0.26</v>
      </c>
      <c r="AZ129" s="507">
        <f t="shared" si="172"/>
        <v>0</v>
      </c>
      <c r="BA129" s="508">
        <f t="shared" si="172"/>
        <v>0.26</v>
      </c>
    </row>
    <row r="130" spans="1:53" s="702" customFormat="1" ht="12.75" customHeight="1" x14ac:dyDescent="0.2">
      <c r="A130" s="281">
        <v>28</v>
      </c>
      <c r="B130" s="21">
        <v>3410</v>
      </c>
      <c r="C130" s="279">
        <v>650038550</v>
      </c>
      <c r="D130" s="279">
        <v>72743191</v>
      </c>
      <c r="E130" s="703" t="s">
        <v>377</v>
      </c>
      <c r="F130" s="21"/>
      <c r="G130" s="280"/>
      <c r="H130" s="761"/>
      <c r="I130" s="29">
        <v>29369869</v>
      </c>
      <c r="J130" s="268">
        <v>20826890</v>
      </c>
      <c r="K130" s="268">
        <v>153728</v>
      </c>
      <c r="L130" s="268">
        <v>123728</v>
      </c>
      <c r="M130" s="268">
        <v>7049629</v>
      </c>
      <c r="N130" s="268">
        <v>416538</v>
      </c>
      <c r="O130" s="268">
        <v>923084</v>
      </c>
      <c r="P130" s="762">
        <v>43.665299999999995</v>
      </c>
      <c r="Q130" s="762">
        <v>29.173500000000001</v>
      </c>
      <c r="R130" s="763">
        <v>14.4918</v>
      </c>
      <c r="S130" s="29">
        <f t="shared" ref="S130:BA130" si="173">SUM(S125:S129)</f>
        <v>0</v>
      </c>
      <c r="T130" s="22">
        <f t="shared" si="173"/>
        <v>-205662</v>
      </c>
      <c r="U130" s="22">
        <f t="shared" si="173"/>
        <v>317601</v>
      </c>
      <c r="V130" s="22">
        <f t="shared" si="173"/>
        <v>0</v>
      </c>
      <c r="W130" s="22">
        <f t="shared" si="173"/>
        <v>111939</v>
      </c>
      <c r="X130" s="22">
        <f t="shared" si="173"/>
        <v>0</v>
      </c>
      <c r="Y130" s="22">
        <f t="shared" si="173"/>
        <v>0</v>
      </c>
      <c r="Z130" s="22">
        <f t="shared" si="173"/>
        <v>0</v>
      </c>
      <c r="AA130" s="22">
        <f t="shared" si="173"/>
        <v>111939</v>
      </c>
      <c r="AB130" s="22">
        <f t="shared" si="173"/>
        <v>37835</v>
      </c>
      <c r="AC130" s="22">
        <f t="shared" si="173"/>
        <v>2239</v>
      </c>
      <c r="AD130" s="22">
        <f t="shared" si="173"/>
        <v>0</v>
      </c>
      <c r="AE130" s="22">
        <f t="shared" si="173"/>
        <v>0</v>
      </c>
      <c r="AF130" s="22">
        <f t="shared" si="173"/>
        <v>0</v>
      </c>
      <c r="AG130" s="22">
        <f t="shared" si="173"/>
        <v>152013</v>
      </c>
      <c r="AH130" s="23">
        <f t="shared" si="173"/>
        <v>0</v>
      </c>
      <c r="AI130" s="23">
        <f t="shared" si="173"/>
        <v>0</v>
      </c>
      <c r="AJ130" s="23">
        <f t="shared" si="173"/>
        <v>-0.6</v>
      </c>
      <c r="AK130" s="23">
        <f t="shared" ref="AK130:AL130" si="174">SUM(AK125:AK129)</f>
        <v>0.54</v>
      </c>
      <c r="AL130" s="23">
        <f t="shared" si="174"/>
        <v>-0.05</v>
      </c>
      <c r="AM130" s="23">
        <f t="shared" si="173"/>
        <v>0</v>
      </c>
      <c r="AN130" s="23">
        <f t="shared" si="173"/>
        <v>0</v>
      </c>
      <c r="AO130" s="23">
        <f t="shared" si="173"/>
        <v>-0.06</v>
      </c>
      <c r="AP130" s="23">
        <f t="shared" si="173"/>
        <v>-0.05</v>
      </c>
      <c r="AQ130" s="764">
        <f t="shared" si="173"/>
        <v>-0.11</v>
      </c>
      <c r="AR130" s="29">
        <f t="shared" si="173"/>
        <v>29521882</v>
      </c>
      <c r="AS130" s="22">
        <f t="shared" si="173"/>
        <v>20938829</v>
      </c>
      <c r="AT130" s="22">
        <f t="shared" si="173"/>
        <v>153728</v>
      </c>
      <c r="AU130" s="67">
        <f t="shared" si="173"/>
        <v>123728</v>
      </c>
      <c r="AV130" s="22">
        <f t="shared" si="173"/>
        <v>7087464</v>
      </c>
      <c r="AW130" s="22">
        <f t="shared" si="173"/>
        <v>418777</v>
      </c>
      <c r="AX130" s="22">
        <f t="shared" si="173"/>
        <v>923084</v>
      </c>
      <c r="AY130" s="23">
        <f t="shared" si="173"/>
        <v>43.555299999999995</v>
      </c>
      <c r="AZ130" s="23">
        <f t="shared" si="173"/>
        <v>29.113499999999998</v>
      </c>
      <c r="BA130" s="55">
        <f t="shared" si="173"/>
        <v>14.441800000000001</v>
      </c>
    </row>
    <row r="131" spans="1:53" s="702" customFormat="1" ht="12.75" customHeight="1" x14ac:dyDescent="0.2">
      <c r="A131" s="704">
        <v>29</v>
      </c>
      <c r="B131" s="705">
        <v>3455</v>
      </c>
      <c r="C131" s="705">
        <v>651040515</v>
      </c>
      <c r="D131" s="705">
        <v>75122308</v>
      </c>
      <c r="E131" s="706" t="s">
        <v>378</v>
      </c>
      <c r="F131" s="705">
        <v>3231</v>
      </c>
      <c r="G131" s="707" t="s">
        <v>153</v>
      </c>
      <c r="H131" s="708" t="s">
        <v>86</v>
      </c>
      <c r="I131" s="501">
        <v>28164052</v>
      </c>
      <c r="J131" s="502">
        <v>20391934</v>
      </c>
      <c r="K131" s="502">
        <v>280000</v>
      </c>
      <c r="L131" s="502">
        <v>0</v>
      </c>
      <c r="M131" s="502">
        <v>6987114</v>
      </c>
      <c r="N131" s="502">
        <v>407839</v>
      </c>
      <c r="O131" s="502">
        <v>97165</v>
      </c>
      <c r="P131" s="503">
        <v>40.116400000000006</v>
      </c>
      <c r="Q131" s="418">
        <v>35.640800000000006</v>
      </c>
      <c r="R131" s="504">
        <v>4.4755999999999991</v>
      </c>
      <c r="S131" s="536">
        <f>X131*-1</f>
        <v>0</v>
      </c>
      <c r="T131" s="492">
        <v>0</v>
      </c>
      <c r="U131" s="492">
        <v>0</v>
      </c>
      <c r="V131" s="492">
        <v>0</v>
      </c>
      <c r="W131" s="492">
        <f t="shared" si="113"/>
        <v>0</v>
      </c>
      <c r="X131" s="492">
        <v>0</v>
      </c>
      <c r="Y131" s="492">
        <v>0</v>
      </c>
      <c r="Z131" s="492">
        <f>SUM(X131:Y131)</f>
        <v>0</v>
      </c>
      <c r="AA131" s="492">
        <f>W131+Z131</f>
        <v>0</v>
      </c>
      <c r="AB131" s="321">
        <f>ROUND((W131+X131)*33.8%,0)</f>
        <v>0</v>
      </c>
      <c r="AC131" s="179">
        <f>ROUND(W131*2%,0)</f>
        <v>0</v>
      </c>
      <c r="AD131" s="492">
        <v>0</v>
      </c>
      <c r="AE131" s="492">
        <v>0</v>
      </c>
      <c r="AF131" s="492">
        <f t="shared" si="114"/>
        <v>0</v>
      </c>
      <c r="AG131" s="492">
        <f t="shared" si="115"/>
        <v>0</v>
      </c>
      <c r="AH131" s="507">
        <v>0</v>
      </c>
      <c r="AI131" s="507">
        <v>0</v>
      </c>
      <c r="AJ131" s="507">
        <v>0</v>
      </c>
      <c r="AK131" s="507">
        <v>0</v>
      </c>
      <c r="AL131" s="507">
        <v>0</v>
      </c>
      <c r="AM131" s="507">
        <v>0</v>
      </c>
      <c r="AN131" s="507">
        <v>0</v>
      </c>
      <c r="AO131" s="507">
        <f>AH131+AJ131+AK131+AM131</f>
        <v>0</v>
      </c>
      <c r="AP131" s="507">
        <f>AI131+AL131+AN131</f>
        <v>0</v>
      </c>
      <c r="AQ131" s="535">
        <f t="shared" si="116"/>
        <v>0</v>
      </c>
      <c r="AR131" s="536">
        <f>I131+AG131</f>
        <v>28164052</v>
      </c>
      <c r="AS131" s="492">
        <f>J131+W131</f>
        <v>20391934</v>
      </c>
      <c r="AT131" s="492">
        <f>K131+Z131</f>
        <v>280000</v>
      </c>
      <c r="AU131" s="492">
        <f>L131</f>
        <v>0</v>
      </c>
      <c r="AV131" s="492">
        <f>M131+AB131</f>
        <v>6987114</v>
      </c>
      <c r="AW131" s="492">
        <f>N131+AC131</f>
        <v>407839</v>
      </c>
      <c r="AX131" s="492">
        <f>O131+AF131</f>
        <v>97165</v>
      </c>
      <c r="AY131" s="507">
        <f>P131+AQ131</f>
        <v>40.116400000000006</v>
      </c>
      <c r="AZ131" s="507">
        <f>Q131+AO131</f>
        <v>35.640800000000006</v>
      </c>
      <c r="BA131" s="508">
        <f>R131+AP131</f>
        <v>4.4755999999999991</v>
      </c>
    </row>
    <row r="132" spans="1:53" s="702" customFormat="1" ht="12.75" customHeight="1" x14ac:dyDescent="0.2">
      <c r="A132" s="281">
        <v>29</v>
      </c>
      <c r="B132" s="21">
        <v>3455</v>
      </c>
      <c r="C132" s="279">
        <v>651040515</v>
      </c>
      <c r="D132" s="279">
        <v>75122308</v>
      </c>
      <c r="E132" s="703" t="s">
        <v>379</v>
      </c>
      <c r="F132" s="21"/>
      <c r="G132" s="280"/>
      <c r="H132" s="761"/>
      <c r="I132" s="29">
        <v>28164052</v>
      </c>
      <c r="J132" s="268">
        <v>20391934</v>
      </c>
      <c r="K132" s="268">
        <v>280000</v>
      </c>
      <c r="L132" s="268">
        <v>0</v>
      </c>
      <c r="M132" s="268">
        <v>6987114</v>
      </c>
      <c r="N132" s="268">
        <v>407839</v>
      </c>
      <c r="O132" s="268">
        <v>97165</v>
      </c>
      <c r="P132" s="762">
        <v>40.116400000000006</v>
      </c>
      <c r="Q132" s="762">
        <v>35.640800000000006</v>
      </c>
      <c r="R132" s="763">
        <v>4.4755999999999991</v>
      </c>
      <c r="S132" s="29">
        <f t="shared" ref="S132:BA132" si="175">SUM(S131)</f>
        <v>0</v>
      </c>
      <c r="T132" s="22">
        <f t="shared" si="175"/>
        <v>0</v>
      </c>
      <c r="U132" s="22">
        <f t="shared" si="175"/>
        <v>0</v>
      </c>
      <c r="V132" s="22">
        <f t="shared" si="175"/>
        <v>0</v>
      </c>
      <c r="W132" s="22">
        <f t="shared" si="175"/>
        <v>0</v>
      </c>
      <c r="X132" s="22">
        <f t="shared" si="175"/>
        <v>0</v>
      </c>
      <c r="Y132" s="22">
        <f t="shared" si="175"/>
        <v>0</v>
      </c>
      <c r="Z132" s="22">
        <f t="shared" si="175"/>
        <v>0</v>
      </c>
      <c r="AA132" s="22">
        <f t="shared" si="175"/>
        <v>0</v>
      </c>
      <c r="AB132" s="22">
        <f t="shared" si="175"/>
        <v>0</v>
      </c>
      <c r="AC132" s="22">
        <f t="shared" si="175"/>
        <v>0</v>
      </c>
      <c r="AD132" s="22">
        <f t="shared" si="175"/>
        <v>0</v>
      </c>
      <c r="AE132" s="22">
        <f t="shared" si="175"/>
        <v>0</v>
      </c>
      <c r="AF132" s="22">
        <f t="shared" si="175"/>
        <v>0</v>
      </c>
      <c r="AG132" s="22">
        <f t="shared" si="175"/>
        <v>0</v>
      </c>
      <c r="AH132" s="23">
        <f t="shared" si="175"/>
        <v>0</v>
      </c>
      <c r="AI132" s="23">
        <f t="shared" si="175"/>
        <v>0</v>
      </c>
      <c r="AJ132" s="23">
        <f t="shared" si="175"/>
        <v>0</v>
      </c>
      <c r="AK132" s="23">
        <f t="shared" si="175"/>
        <v>0</v>
      </c>
      <c r="AL132" s="23">
        <f t="shared" si="175"/>
        <v>0</v>
      </c>
      <c r="AM132" s="23">
        <f t="shared" si="175"/>
        <v>0</v>
      </c>
      <c r="AN132" s="23">
        <f t="shared" si="175"/>
        <v>0</v>
      </c>
      <c r="AO132" s="23">
        <f t="shared" si="175"/>
        <v>0</v>
      </c>
      <c r="AP132" s="23">
        <f t="shared" si="175"/>
        <v>0</v>
      </c>
      <c r="AQ132" s="764">
        <f t="shared" si="175"/>
        <v>0</v>
      </c>
      <c r="AR132" s="29">
        <f t="shared" si="175"/>
        <v>28164052</v>
      </c>
      <c r="AS132" s="22">
        <f t="shared" si="175"/>
        <v>20391934</v>
      </c>
      <c r="AT132" s="22">
        <f t="shared" si="175"/>
        <v>280000</v>
      </c>
      <c r="AU132" s="67">
        <f t="shared" si="175"/>
        <v>0</v>
      </c>
      <c r="AV132" s="22">
        <f t="shared" si="175"/>
        <v>6987114</v>
      </c>
      <c r="AW132" s="22">
        <f t="shared" si="175"/>
        <v>407839</v>
      </c>
      <c r="AX132" s="22">
        <f t="shared" si="175"/>
        <v>97165</v>
      </c>
      <c r="AY132" s="23">
        <f t="shared" si="175"/>
        <v>40.116400000000006</v>
      </c>
      <c r="AZ132" s="23">
        <f t="shared" si="175"/>
        <v>35.640800000000006</v>
      </c>
      <c r="BA132" s="55">
        <f t="shared" si="175"/>
        <v>4.4755999999999991</v>
      </c>
    </row>
    <row r="133" spans="1:53" s="702" customFormat="1" ht="12.75" customHeight="1" x14ac:dyDescent="0.2">
      <c r="A133" s="704">
        <v>30</v>
      </c>
      <c r="B133" s="705">
        <v>3419</v>
      </c>
      <c r="C133" s="705">
        <v>600078434</v>
      </c>
      <c r="D133" s="705">
        <v>72742658</v>
      </c>
      <c r="E133" s="706" t="s">
        <v>380</v>
      </c>
      <c r="F133" s="705">
        <v>3111</v>
      </c>
      <c r="G133" s="707" t="s">
        <v>85</v>
      </c>
      <c r="H133" s="708" t="s">
        <v>86</v>
      </c>
      <c r="I133" s="501">
        <v>2976377</v>
      </c>
      <c r="J133" s="502">
        <v>2156110</v>
      </c>
      <c r="K133" s="481">
        <v>10000</v>
      </c>
      <c r="L133" s="481">
        <v>0</v>
      </c>
      <c r="M133" s="321">
        <v>732145</v>
      </c>
      <c r="N133" s="321">
        <v>43122</v>
      </c>
      <c r="O133" s="502">
        <v>35000</v>
      </c>
      <c r="P133" s="503">
        <v>4.9718</v>
      </c>
      <c r="Q133" s="418">
        <v>4</v>
      </c>
      <c r="R133" s="504">
        <v>0.9718</v>
      </c>
      <c r="S133" s="536">
        <f t="shared" ref="S133:S139" si="176">X133*-1</f>
        <v>0</v>
      </c>
      <c r="T133" s="492">
        <v>0</v>
      </c>
      <c r="U133" s="492">
        <v>0</v>
      </c>
      <c r="V133" s="492">
        <v>0</v>
      </c>
      <c r="W133" s="492">
        <f t="shared" si="113"/>
        <v>0</v>
      </c>
      <c r="X133" s="492">
        <v>0</v>
      </c>
      <c r="Y133" s="492">
        <v>0</v>
      </c>
      <c r="Z133" s="492">
        <f t="shared" ref="Z133:Z139" si="177">SUM(X133:Y133)</f>
        <v>0</v>
      </c>
      <c r="AA133" s="492">
        <f t="shared" ref="AA133:AA139" si="178">W133+Z133</f>
        <v>0</v>
      </c>
      <c r="AB133" s="321">
        <f t="shared" ref="AB133:AB139" si="179">ROUND((W133+X133)*33.8%,0)</f>
        <v>0</v>
      </c>
      <c r="AC133" s="179">
        <f t="shared" ref="AC133:AC139" si="180">ROUND(W133*2%,0)</f>
        <v>0</v>
      </c>
      <c r="AD133" s="492">
        <v>0</v>
      </c>
      <c r="AE133" s="492">
        <v>0</v>
      </c>
      <c r="AF133" s="492">
        <f t="shared" si="114"/>
        <v>0</v>
      </c>
      <c r="AG133" s="492">
        <f t="shared" si="115"/>
        <v>0</v>
      </c>
      <c r="AH133" s="507">
        <v>0</v>
      </c>
      <c r="AI133" s="507">
        <v>0</v>
      </c>
      <c r="AJ133" s="507">
        <v>0</v>
      </c>
      <c r="AK133" s="507">
        <v>0</v>
      </c>
      <c r="AL133" s="507">
        <v>0</v>
      </c>
      <c r="AM133" s="507">
        <v>0</v>
      </c>
      <c r="AN133" s="507">
        <v>0</v>
      </c>
      <c r="AO133" s="507">
        <f t="shared" ref="AO133:AO139" si="181">AH133+AJ133+AK133+AM133</f>
        <v>0</v>
      </c>
      <c r="AP133" s="507">
        <f t="shared" ref="AP133:AP139" si="182">AI133+AL133+AN133</f>
        <v>0</v>
      </c>
      <c r="AQ133" s="535">
        <f t="shared" si="116"/>
        <v>0</v>
      </c>
      <c r="AR133" s="536">
        <f t="shared" ref="AR133:AR139" si="183">I133+AG133</f>
        <v>2976377</v>
      </c>
      <c r="AS133" s="492">
        <f t="shared" ref="AS133:AS139" si="184">J133+W133</f>
        <v>2156110</v>
      </c>
      <c r="AT133" s="492">
        <f t="shared" ref="AT133:AT139" si="185">K133+Z133</f>
        <v>10000</v>
      </c>
      <c r="AU133" s="492">
        <f t="shared" ref="AU133:AU139" si="186">L133</f>
        <v>0</v>
      </c>
      <c r="AV133" s="492">
        <f t="shared" ref="AV133:AW139" si="187">M133+AB133</f>
        <v>732145</v>
      </c>
      <c r="AW133" s="492">
        <f t="shared" si="187"/>
        <v>43122</v>
      </c>
      <c r="AX133" s="492">
        <f t="shared" ref="AX133:AX139" si="188">O133+AF133</f>
        <v>35000</v>
      </c>
      <c r="AY133" s="507">
        <f t="shared" ref="AY133:AY139" si="189">P133+AQ133</f>
        <v>4.9718</v>
      </c>
      <c r="AZ133" s="507">
        <f t="shared" ref="AZ133:BA139" si="190">Q133+AO133</f>
        <v>4</v>
      </c>
      <c r="BA133" s="508">
        <f t="shared" si="190"/>
        <v>0.9718</v>
      </c>
    </row>
    <row r="134" spans="1:53" s="702" customFormat="1" ht="12.75" customHeight="1" x14ac:dyDescent="0.2">
      <c r="A134" s="704">
        <v>30</v>
      </c>
      <c r="B134" s="705">
        <v>3419</v>
      </c>
      <c r="C134" s="705">
        <v>600078434</v>
      </c>
      <c r="D134" s="705">
        <v>72742658</v>
      </c>
      <c r="E134" s="706" t="s">
        <v>380</v>
      </c>
      <c r="F134" s="705">
        <v>3113</v>
      </c>
      <c r="G134" s="707" t="s">
        <v>148</v>
      </c>
      <c r="H134" s="708" t="s">
        <v>86</v>
      </c>
      <c r="I134" s="501">
        <v>11948734</v>
      </c>
      <c r="J134" s="502">
        <v>8503830</v>
      </c>
      <c r="K134" s="502">
        <v>78128</v>
      </c>
      <c r="L134" s="502">
        <v>20128</v>
      </c>
      <c r="M134" s="502">
        <v>2893899</v>
      </c>
      <c r="N134" s="502">
        <v>170077</v>
      </c>
      <c r="O134" s="502">
        <v>302800</v>
      </c>
      <c r="P134" s="503">
        <v>16.814299999999999</v>
      </c>
      <c r="Q134" s="418">
        <v>12.687100000000001</v>
      </c>
      <c r="R134" s="504">
        <v>4.1272000000000011</v>
      </c>
      <c r="S134" s="536">
        <f t="shared" si="176"/>
        <v>0</v>
      </c>
      <c r="T134" s="492">
        <v>0</v>
      </c>
      <c r="U134" s="492">
        <v>0</v>
      </c>
      <c r="V134" s="492">
        <v>0</v>
      </c>
      <c r="W134" s="492">
        <f t="shared" si="113"/>
        <v>0</v>
      </c>
      <c r="X134" s="492">
        <v>0</v>
      </c>
      <c r="Y134" s="492">
        <v>0</v>
      </c>
      <c r="Z134" s="492">
        <f t="shared" si="177"/>
        <v>0</v>
      </c>
      <c r="AA134" s="492">
        <f t="shared" si="178"/>
        <v>0</v>
      </c>
      <c r="AB134" s="321">
        <f t="shared" si="179"/>
        <v>0</v>
      </c>
      <c r="AC134" s="179">
        <f t="shared" si="180"/>
        <v>0</v>
      </c>
      <c r="AD134" s="492">
        <v>0</v>
      </c>
      <c r="AE134" s="492">
        <v>0</v>
      </c>
      <c r="AF134" s="492">
        <f t="shared" si="114"/>
        <v>0</v>
      </c>
      <c r="AG134" s="492">
        <f t="shared" si="115"/>
        <v>0</v>
      </c>
      <c r="AH134" s="507">
        <v>0</v>
      </c>
      <c r="AI134" s="507">
        <v>0</v>
      </c>
      <c r="AJ134" s="507">
        <v>0</v>
      </c>
      <c r="AK134" s="507">
        <v>0</v>
      </c>
      <c r="AL134" s="507">
        <v>0</v>
      </c>
      <c r="AM134" s="507">
        <v>0</v>
      </c>
      <c r="AN134" s="507">
        <v>0</v>
      </c>
      <c r="AO134" s="507">
        <f t="shared" si="181"/>
        <v>0</v>
      </c>
      <c r="AP134" s="507">
        <f t="shared" si="182"/>
        <v>0</v>
      </c>
      <c r="AQ134" s="535">
        <f t="shared" si="116"/>
        <v>0</v>
      </c>
      <c r="AR134" s="536">
        <f t="shared" si="183"/>
        <v>11948734</v>
      </c>
      <c r="AS134" s="492">
        <f t="shared" si="184"/>
        <v>8503830</v>
      </c>
      <c r="AT134" s="492">
        <f t="shared" si="185"/>
        <v>78128</v>
      </c>
      <c r="AU134" s="492">
        <f t="shared" si="186"/>
        <v>20128</v>
      </c>
      <c r="AV134" s="492">
        <f t="shared" si="187"/>
        <v>2893899</v>
      </c>
      <c r="AW134" s="492">
        <f t="shared" si="187"/>
        <v>170077</v>
      </c>
      <c r="AX134" s="492">
        <f t="shared" si="188"/>
        <v>302800</v>
      </c>
      <c r="AY134" s="507">
        <f t="shared" si="189"/>
        <v>16.814299999999999</v>
      </c>
      <c r="AZ134" s="507">
        <f t="shared" si="190"/>
        <v>12.687100000000001</v>
      </c>
      <c r="BA134" s="508">
        <f t="shared" si="190"/>
        <v>4.1272000000000011</v>
      </c>
    </row>
    <row r="135" spans="1:53" s="702" customFormat="1" x14ac:dyDescent="0.2">
      <c r="A135" s="704">
        <v>30</v>
      </c>
      <c r="B135" s="705">
        <v>3419</v>
      </c>
      <c r="C135" s="705">
        <v>600078434</v>
      </c>
      <c r="D135" s="705">
        <v>72742658</v>
      </c>
      <c r="E135" s="706" t="s">
        <v>380</v>
      </c>
      <c r="F135" s="705">
        <v>3113</v>
      </c>
      <c r="G135" s="707" t="s">
        <v>91</v>
      </c>
      <c r="H135" s="708" t="s">
        <v>82</v>
      </c>
      <c r="I135" s="501">
        <v>2343151</v>
      </c>
      <c r="J135" s="502">
        <v>1725442</v>
      </c>
      <c r="K135" s="481">
        <v>0</v>
      </c>
      <c r="L135" s="481">
        <v>0</v>
      </c>
      <c r="M135" s="321">
        <v>583200</v>
      </c>
      <c r="N135" s="321">
        <v>34509</v>
      </c>
      <c r="O135" s="502">
        <v>0</v>
      </c>
      <c r="P135" s="503">
        <v>5.0600000000000005</v>
      </c>
      <c r="Q135" s="418">
        <v>5.0600000000000005</v>
      </c>
      <c r="R135" s="504">
        <v>0</v>
      </c>
      <c r="S135" s="536">
        <f t="shared" si="176"/>
        <v>0</v>
      </c>
      <c r="T135" s="492">
        <v>52359</v>
      </c>
      <c r="U135" s="492">
        <v>0</v>
      </c>
      <c r="V135" s="492">
        <v>0</v>
      </c>
      <c r="W135" s="492">
        <f t="shared" si="113"/>
        <v>52359</v>
      </c>
      <c r="X135" s="492">
        <v>0</v>
      </c>
      <c r="Y135" s="492">
        <v>0</v>
      </c>
      <c r="Z135" s="492">
        <f t="shared" si="177"/>
        <v>0</v>
      </c>
      <c r="AA135" s="492">
        <f t="shared" si="178"/>
        <v>52359</v>
      </c>
      <c r="AB135" s="321">
        <f t="shared" si="179"/>
        <v>17697</v>
      </c>
      <c r="AC135" s="179">
        <f t="shared" si="180"/>
        <v>1047</v>
      </c>
      <c r="AD135" s="492">
        <v>2000</v>
      </c>
      <c r="AE135" s="492">
        <v>0</v>
      </c>
      <c r="AF135" s="492">
        <f t="shared" si="114"/>
        <v>2000</v>
      </c>
      <c r="AG135" s="492">
        <f t="shared" si="115"/>
        <v>73103</v>
      </c>
      <c r="AH135" s="507">
        <v>0</v>
      </c>
      <c r="AI135" s="507">
        <v>0</v>
      </c>
      <c r="AJ135" s="507">
        <v>0.2</v>
      </c>
      <c r="AK135" s="507">
        <v>0</v>
      </c>
      <c r="AL135" s="507">
        <v>0</v>
      </c>
      <c r="AM135" s="507">
        <v>0</v>
      </c>
      <c r="AN135" s="507">
        <v>0</v>
      </c>
      <c r="AO135" s="507">
        <f t="shared" si="181"/>
        <v>0.2</v>
      </c>
      <c r="AP135" s="507">
        <f t="shared" si="182"/>
        <v>0</v>
      </c>
      <c r="AQ135" s="535">
        <f t="shared" si="116"/>
        <v>0.2</v>
      </c>
      <c r="AR135" s="536">
        <f t="shared" si="183"/>
        <v>2416254</v>
      </c>
      <c r="AS135" s="492">
        <f t="shared" si="184"/>
        <v>1777801</v>
      </c>
      <c r="AT135" s="492">
        <f t="shared" si="185"/>
        <v>0</v>
      </c>
      <c r="AU135" s="492">
        <f t="shared" si="186"/>
        <v>0</v>
      </c>
      <c r="AV135" s="492">
        <f t="shared" si="187"/>
        <v>600897</v>
      </c>
      <c r="AW135" s="492">
        <f t="shared" si="187"/>
        <v>35556</v>
      </c>
      <c r="AX135" s="492">
        <f t="shared" si="188"/>
        <v>2000</v>
      </c>
      <c r="AY135" s="507">
        <f t="shared" si="189"/>
        <v>5.2600000000000007</v>
      </c>
      <c r="AZ135" s="507">
        <f t="shared" si="190"/>
        <v>5.2600000000000007</v>
      </c>
      <c r="BA135" s="508">
        <f t="shared" si="190"/>
        <v>0</v>
      </c>
    </row>
    <row r="136" spans="1:53" s="702" customFormat="1" ht="12.75" customHeight="1" x14ac:dyDescent="0.2">
      <c r="A136" s="704">
        <v>30</v>
      </c>
      <c r="B136" s="705">
        <v>3419</v>
      </c>
      <c r="C136" s="705">
        <v>600078434</v>
      </c>
      <c r="D136" s="705">
        <v>72742658</v>
      </c>
      <c r="E136" s="706" t="s">
        <v>380</v>
      </c>
      <c r="F136" s="705">
        <v>3141</v>
      </c>
      <c r="G136" s="707" t="s">
        <v>88</v>
      </c>
      <c r="H136" s="708" t="s">
        <v>82</v>
      </c>
      <c r="I136" s="501">
        <v>1674082</v>
      </c>
      <c r="J136" s="502">
        <v>1224812</v>
      </c>
      <c r="K136" s="481">
        <v>0</v>
      </c>
      <c r="L136" s="481">
        <v>0</v>
      </c>
      <c r="M136" s="321">
        <v>413986</v>
      </c>
      <c r="N136" s="321">
        <v>24496</v>
      </c>
      <c r="O136" s="502">
        <v>10788</v>
      </c>
      <c r="P136" s="503">
        <v>4.17</v>
      </c>
      <c r="Q136" s="418">
        <v>0</v>
      </c>
      <c r="R136" s="504">
        <v>4.17</v>
      </c>
      <c r="S136" s="536">
        <f t="shared" si="176"/>
        <v>0</v>
      </c>
      <c r="T136" s="492">
        <v>0</v>
      </c>
      <c r="U136" s="492">
        <v>747</v>
      </c>
      <c r="V136" s="492">
        <v>0</v>
      </c>
      <c r="W136" s="492">
        <f t="shared" si="113"/>
        <v>747</v>
      </c>
      <c r="X136" s="492">
        <v>0</v>
      </c>
      <c r="Y136" s="492">
        <v>0</v>
      </c>
      <c r="Z136" s="492">
        <f t="shared" si="177"/>
        <v>0</v>
      </c>
      <c r="AA136" s="492">
        <f t="shared" si="178"/>
        <v>747</v>
      </c>
      <c r="AB136" s="321">
        <f t="shared" si="179"/>
        <v>252</v>
      </c>
      <c r="AC136" s="179">
        <f t="shared" si="180"/>
        <v>15</v>
      </c>
      <c r="AD136" s="492">
        <v>0</v>
      </c>
      <c r="AE136" s="492">
        <v>0</v>
      </c>
      <c r="AF136" s="492">
        <f t="shared" si="114"/>
        <v>0</v>
      </c>
      <c r="AG136" s="492">
        <f t="shared" si="115"/>
        <v>1014</v>
      </c>
      <c r="AH136" s="507">
        <v>0</v>
      </c>
      <c r="AI136" s="507">
        <v>0</v>
      </c>
      <c r="AJ136" s="507">
        <v>0</v>
      </c>
      <c r="AK136" s="507">
        <v>0</v>
      </c>
      <c r="AL136" s="507">
        <v>0</v>
      </c>
      <c r="AM136" s="507">
        <v>0</v>
      </c>
      <c r="AN136" s="507">
        <v>0</v>
      </c>
      <c r="AO136" s="507">
        <f t="shared" si="181"/>
        <v>0</v>
      </c>
      <c r="AP136" s="507">
        <f t="shared" si="182"/>
        <v>0</v>
      </c>
      <c r="AQ136" s="535">
        <f t="shared" si="116"/>
        <v>0</v>
      </c>
      <c r="AR136" s="536">
        <f t="shared" si="183"/>
        <v>1675096</v>
      </c>
      <c r="AS136" s="492">
        <f t="shared" si="184"/>
        <v>1225559</v>
      </c>
      <c r="AT136" s="492">
        <f t="shared" si="185"/>
        <v>0</v>
      </c>
      <c r="AU136" s="492">
        <f t="shared" si="186"/>
        <v>0</v>
      </c>
      <c r="AV136" s="492">
        <f t="shared" si="187"/>
        <v>414238</v>
      </c>
      <c r="AW136" s="492">
        <f t="shared" si="187"/>
        <v>24511</v>
      </c>
      <c r="AX136" s="492">
        <f t="shared" si="188"/>
        <v>10788</v>
      </c>
      <c r="AY136" s="507">
        <f t="shared" si="189"/>
        <v>4.17</v>
      </c>
      <c r="AZ136" s="507">
        <f t="shared" si="190"/>
        <v>0</v>
      </c>
      <c r="BA136" s="508">
        <f t="shared" si="190"/>
        <v>4.17</v>
      </c>
    </row>
    <row r="137" spans="1:53" s="702" customFormat="1" ht="12.75" customHeight="1" x14ac:dyDescent="0.2">
      <c r="A137" s="704">
        <v>30</v>
      </c>
      <c r="B137" s="705">
        <v>3419</v>
      </c>
      <c r="C137" s="705">
        <v>600078434</v>
      </c>
      <c r="D137" s="705">
        <v>72742658</v>
      </c>
      <c r="E137" s="706" t="s">
        <v>380</v>
      </c>
      <c r="F137" s="705">
        <v>3143</v>
      </c>
      <c r="G137" s="707" t="s">
        <v>149</v>
      </c>
      <c r="H137" s="708" t="s">
        <v>86</v>
      </c>
      <c r="I137" s="501">
        <v>825146</v>
      </c>
      <c r="J137" s="502">
        <v>607619</v>
      </c>
      <c r="K137" s="481">
        <v>0</v>
      </c>
      <c r="L137" s="481">
        <v>0</v>
      </c>
      <c r="M137" s="321">
        <v>205375</v>
      </c>
      <c r="N137" s="321">
        <v>12152</v>
      </c>
      <c r="O137" s="502">
        <v>0</v>
      </c>
      <c r="P137" s="503">
        <v>1.2946</v>
      </c>
      <c r="Q137" s="503">
        <v>1.2946</v>
      </c>
      <c r="R137" s="504">
        <v>0</v>
      </c>
      <c r="S137" s="536">
        <f t="shared" si="176"/>
        <v>0</v>
      </c>
      <c r="T137" s="492">
        <v>0</v>
      </c>
      <c r="U137" s="492">
        <v>0</v>
      </c>
      <c r="V137" s="492">
        <v>0</v>
      </c>
      <c r="W137" s="492">
        <f t="shared" si="113"/>
        <v>0</v>
      </c>
      <c r="X137" s="492">
        <v>0</v>
      </c>
      <c r="Y137" s="492">
        <v>0</v>
      </c>
      <c r="Z137" s="492">
        <f t="shared" si="177"/>
        <v>0</v>
      </c>
      <c r="AA137" s="492">
        <f t="shared" si="178"/>
        <v>0</v>
      </c>
      <c r="AB137" s="321">
        <f t="shared" si="179"/>
        <v>0</v>
      </c>
      <c r="AC137" s="179">
        <f t="shared" si="180"/>
        <v>0</v>
      </c>
      <c r="AD137" s="492">
        <v>0</v>
      </c>
      <c r="AE137" s="492">
        <v>0</v>
      </c>
      <c r="AF137" s="492">
        <f t="shared" si="114"/>
        <v>0</v>
      </c>
      <c r="AG137" s="492">
        <f t="shared" si="115"/>
        <v>0</v>
      </c>
      <c r="AH137" s="507">
        <v>0</v>
      </c>
      <c r="AI137" s="507">
        <v>0</v>
      </c>
      <c r="AJ137" s="507">
        <v>0</v>
      </c>
      <c r="AK137" s="507">
        <v>0</v>
      </c>
      <c r="AL137" s="507">
        <v>0</v>
      </c>
      <c r="AM137" s="507">
        <v>0</v>
      </c>
      <c r="AN137" s="507">
        <v>0</v>
      </c>
      <c r="AO137" s="507">
        <f t="shared" si="181"/>
        <v>0</v>
      </c>
      <c r="AP137" s="507">
        <f t="shared" si="182"/>
        <v>0</v>
      </c>
      <c r="AQ137" s="535">
        <f t="shared" si="116"/>
        <v>0</v>
      </c>
      <c r="AR137" s="536">
        <f t="shared" si="183"/>
        <v>825146</v>
      </c>
      <c r="AS137" s="492">
        <f t="shared" si="184"/>
        <v>607619</v>
      </c>
      <c r="AT137" s="492">
        <f t="shared" si="185"/>
        <v>0</v>
      </c>
      <c r="AU137" s="492">
        <f t="shared" si="186"/>
        <v>0</v>
      </c>
      <c r="AV137" s="492">
        <f t="shared" si="187"/>
        <v>205375</v>
      </c>
      <c r="AW137" s="492">
        <f t="shared" si="187"/>
        <v>12152</v>
      </c>
      <c r="AX137" s="492">
        <f t="shared" si="188"/>
        <v>0</v>
      </c>
      <c r="AY137" s="507">
        <f t="shared" si="189"/>
        <v>1.2946</v>
      </c>
      <c r="AZ137" s="507">
        <f t="shared" si="190"/>
        <v>1.2946</v>
      </c>
      <c r="BA137" s="508">
        <f t="shared" si="190"/>
        <v>0</v>
      </c>
    </row>
    <row r="138" spans="1:53" s="702" customFormat="1" ht="12.75" customHeight="1" x14ac:dyDescent="0.2">
      <c r="A138" s="704">
        <v>30</v>
      </c>
      <c r="B138" s="705">
        <v>3419</v>
      </c>
      <c r="C138" s="705">
        <v>600078434</v>
      </c>
      <c r="D138" s="705">
        <v>72742658</v>
      </c>
      <c r="E138" s="706" t="s">
        <v>380</v>
      </c>
      <c r="F138" s="705">
        <v>3143</v>
      </c>
      <c r="G138" s="707" t="s">
        <v>150</v>
      </c>
      <c r="H138" s="708" t="s">
        <v>82</v>
      </c>
      <c r="I138" s="501">
        <v>32301</v>
      </c>
      <c r="J138" s="502">
        <v>22770</v>
      </c>
      <c r="K138" s="481">
        <v>0</v>
      </c>
      <c r="L138" s="481">
        <v>0</v>
      </c>
      <c r="M138" s="321">
        <v>7696</v>
      </c>
      <c r="N138" s="321">
        <v>455</v>
      </c>
      <c r="O138" s="502">
        <v>1380</v>
      </c>
      <c r="P138" s="503">
        <v>0.1</v>
      </c>
      <c r="Q138" s="418">
        <v>0</v>
      </c>
      <c r="R138" s="504">
        <v>0.1</v>
      </c>
      <c r="S138" s="536">
        <f t="shared" si="176"/>
        <v>0</v>
      </c>
      <c r="T138" s="492">
        <v>0</v>
      </c>
      <c r="U138" s="492">
        <v>0</v>
      </c>
      <c r="V138" s="492">
        <v>0</v>
      </c>
      <c r="W138" s="492">
        <f t="shared" si="113"/>
        <v>0</v>
      </c>
      <c r="X138" s="492">
        <v>0</v>
      </c>
      <c r="Y138" s="492">
        <v>0</v>
      </c>
      <c r="Z138" s="492">
        <f t="shared" si="177"/>
        <v>0</v>
      </c>
      <c r="AA138" s="492">
        <f t="shared" si="178"/>
        <v>0</v>
      </c>
      <c r="AB138" s="321">
        <f t="shared" si="179"/>
        <v>0</v>
      </c>
      <c r="AC138" s="179">
        <f t="shared" si="180"/>
        <v>0</v>
      </c>
      <c r="AD138" s="492">
        <v>0</v>
      </c>
      <c r="AE138" s="492">
        <v>0</v>
      </c>
      <c r="AF138" s="492">
        <f t="shared" si="114"/>
        <v>0</v>
      </c>
      <c r="AG138" s="492">
        <f t="shared" si="115"/>
        <v>0</v>
      </c>
      <c r="AH138" s="507">
        <v>0</v>
      </c>
      <c r="AI138" s="507">
        <v>0</v>
      </c>
      <c r="AJ138" s="507">
        <v>0</v>
      </c>
      <c r="AK138" s="507">
        <v>0</v>
      </c>
      <c r="AL138" s="507">
        <v>0</v>
      </c>
      <c r="AM138" s="507">
        <v>0</v>
      </c>
      <c r="AN138" s="507">
        <v>0</v>
      </c>
      <c r="AO138" s="507">
        <f t="shared" si="181"/>
        <v>0</v>
      </c>
      <c r="AP138" s="507">
        <f t="shared" si="182"/>
        <v>0</v>
      </c>
      <c r="AQ138" s="535">
        <f t="shared" si="116"/>
        <v>0</v>
      </c>
      <c r="AR138" s="536">
        <f t="shared" si="183"/>
        <v>32301</v>
      </c>
      <c r="AS138" s="492">
        <f t="shared" si="184"/>
        <v>22770</v>
      </c>
      <c r="AT138" s="492">
        <f t="shared" si="185"/>
        <v>0</v>
      </c>
      <c r="AU138" s="492">
        <f t="shared" si="186"/>
        <v>0</v>
      </c>
      <c r="AV138" s="492">
        <f t="shared" si="187"/>
        <v>7696</v>
      </c>
      <c r="AW138" s="492">
        <f t="shared" si="187"/>
        <v>455</v>
      </c>
      <c r="AX138" s="492">
        <f t="shared" si="188"/>
        <v>1380</v>
      </c>
      <c r="AY138" s="507">
        <f t="shared" si="189"/>
        <v>0.1</v>
      </c>
      <c r="AZ138" s="507">
        <f t="shared" si="190"/>
        <v>0</v>
      </c>
      <c r="BA138" s="508">
        <f t="shared" si="190"/>
        <v>0.1</v>
      </c>
    </row>
    <row r="139" spans="1:53" s="702" customFormat="1" ht="12.75" customHeight="1" x14ac:dyDescent="0.2">
      <c r="A139" s="704">
        <v>30</v>
      </c>
      <c r="B139" s="705">
        <v>3419</v>
      </c>
      <c r="C139" s="705">
        <v>600078434</v>
      </c>
      <c r="D139" s="705">
        <v>72742658</v>
      </c>
      <c r="E139" s="706" t="s">
        <v>380</v>
      </c>
      <c r="F139" s="705">
        <v>3143</v>
      </c>
      <c r="G139" s="707" t="s">
        <v>168</v>
      </c>
      <c r="H139" s="708" t="s">
        <v>82</v>
      </c>
      <c r="I139" s="501">
        <v>331366</v>
      </c>
      <c r="J139" s="502">
        <v>243480</v>
      </c>
      <c r="K139" s="481">
        <v>0</v>
      </c>
      <c r="L139" s="481">
        <v>0</v>
      </c>
      <c r="M139" s="321">
        <v>82296</v>
      </c>
      <c r="N139" s="321">
        <v>4870</v>
      </c>
      <c r="O139" s="502">
        <v>720</v>
      </c>
      <c r="P139" s="503">
        <v>0.55000000000000004</v>
      </c>
      <c r="Q139" s="418">
        <v>0.5</v>
      </c>
      <c r="R139" s="504">
        <v>0.05</v>
      </c>
      <c r="S139" s="536">
        <f t="shared" si="176"/>
        <v>0</v>
      </c>
      <c r="T139" s="492">
        <v>0</v>
      </c>
      <c r="U139" s="492">
        <v>0</v>
      </c>
      <c r="V139" s="492">
        <v>0</v>
      </c>
      <c r="W139" s="492">
        <f t="shared" si="113"/>
        <v>0</v>
      </c>
      <c r="X139" s="492">
        <v>0</v>
      </c>
      <c r="Y139" s="492">
        <v>0</v>
      </c>
      <c r="Z139" s="492">
        <f t="shared" si="177"/>
        <v>0</v>
      </c>
      <c r="AA139" s="492">
        <f t="shared" si="178"/>
        <v>0</v>
      </c>
      <c r="AB139" s="321">
        <f t="shared" si="179"/>
        <v>0</v>
      </c>
      <c r="AC139" s="179">
        <f t="shared" si="180"/>
        <v>0</v>
      </c>
      <c r="AD139" s="492">
        <v>0</v>
      </c>
      <c r="AE139" s="492">
        <v>0</v>
      </c>
      <c r="AF139" s="492">
        <f t="shared" si="114"/>
        <v>0</v>
      </c>
      <c r="AG139" s="492">
        <f t="shared" si="115"/>
        <v>0</v>
      </c>
      <c r="AH139" s="507">
        <v>0</v>
      </c>
      <c r="AI139" s="507">
        <v>0</v>
      </c>
      <c r="AJ139" s="507">
        <v>0</v>
      </c>
      <c r="AK139" s="507">
        <v>0</v>
      </c>
      <c r="AL139" s="507">
        <v>0</v>
      </c>
      <c r="AM139" s="507">
        <v>0</v>
      </c>
      <c r="AN139" s="507">
        <v>0</v>
      </c>
      <c r="AO139" s="507">
        <f t="shared" si="181"/>
        <v>0</v>
      </c>
      <c r="AP139" s="507">
        <f t="shared" si="182"/>
        <v>0</v>
      </c>
      <c r="AQ139" s="535">
        <f t="shared" si="116"/>
        <v>0</v>
      </c>
      <c r="AR139" s="536">
        <f t="shared" si="183"/>
        <v>331366</v>
      </c>
      <c r="AS139" s="492">
        <f t="shared" si="184"/>
        <v>243480</v>
      </c>
      <c r="AT139" s="492">
        <f t="shared" si="185"/>
        <v>0</v>
      </c>
      <c r="AU139" s="492">
        <f t="shared" si="186"/>
        <v>0</v>
      </c>
      <c r="AV139" s="492">
        <f t="shared" si="187"/>
        <v>82296</v>
      </c>
      <c r="AW139" s="492">
        <f t="shared" si="187"/>
        <v>4870</v>
      </c>
      <c r="AX139" s="492">
        <f t="shared" si="188"/>
        <v>720</v>
      </c>
      <c r="AY139" s="507">
        <f t="shared" si="189"/>
        <v>0.55000000000000004</v>
      </c>
      <c r="AZ139" s="507">
        <f t="shared" si="190"/>
        <v>0.5</v>
      </c>
      <c r="BA139" s="508">
        <f t="shared" si="190"/>
        <v>0.05</v>
      </c>
    </row>
    <row r="140" spans="1:53" s="702" customFormat="1" ht="12.75" customHeight="1" x14ac:dyDescent="0.2">
      <c r="A140" s="281">
        <v>30</v>
      </c>
      <c r="B140" s="21">
        <v>3419</v>
      </c>
      <c r="C140" s="279">
        <v>600078434</v>
      </c>
      <c r="D140" s="279">
        <v>72742658</v>
      </c>
      <c r="E140" s="703" t="s">
        <v>381</v>
      </c>
      <c r="F140" s="21"/>
      <c r="G140" s="280"/>
      <c r="H140" s="761"/>
      <c r="I140" s="29">
        <v>20131157</v>
      </c>
      <c r="J140" s="268">
        <v>14484063</v>
      </c>
      <c r="K140" s="268">
        <v>88128</v>
      </c>
      <c r="L140" s="268">
        <v>20128</v>
      </c>
      <c r="M140" s="268">
        <v>4918597</v>
      </c>
      <c r="N140" s="268">
        <v>289681</v>
      </c>
      <c r="O140" s="268">
        <v>350688</v>
      </c>
      <c r="P140" s="762">
        <v>32.960700000000003</v>
      </c>
      <c r="Q140" s="762">
        <v>23.541700000000002</v>
      </c>
      <c r="R140" s="763">
        <v>9.4190000000000023</v>
      </c>
      <c r="S140" s="29">
        <f t="shared" ref="S140:BA140" si="191">SUM(S133:S139)</f>
        <v>0</v>
      </c>
      <c r="T140" s="22">
        <f t="shared" si="191"/>
        <v>52359</v>
      </c>
      <c r="U140" s="22">
        <f t="shared" si="191"/>
        <v>747</v>
      </c>
      <c r="V140" s="22">
        <f t="shared" si="191"/>
        <v>0</v>
      </c>
      <c r="W140" s="22">
        <f t="shared" si="191"/>
        <v>53106</v>
      </c>
      <c r="X140" s="22">
        <f t="shared" si="191"/>
        <v>0</v>
      </c>
      <c r="Y140" s="22">
        <f t="shared" si="191"/>
        <v>0</v>
      </c>
      <c r="Z140" s="22">
        <f t="shared" si="191"/>
        <v>0</v>
      </c>
      <c r="AA140" s="22">
        <f t="shared" si="191"/>
        <v>53106</v>
      </c>
      <c r="AB140" s="22">
        <f t="shared" si="191"/>
        <v>17949</v>
      </c>
      <c r="AC140" s="22">
        <f t="shared" si="191"/>
        <v>1062</v>
      </c>
      <c r="AD140" s="22">
        <f t="shared" si="191"/>
        <v>2000</v>
      </c>
      <c r="AE140" s="22">
        <f t="shared" si="191"/>
        <v>0</v>
      </c>
      <c r="AF140" s="22">
        <f t="shared" si="191"/>
        <v>2000</v>
      </c>
      <c r="AG140" s="22">
        <f t="shared" si="191"/>
        <v>74117</v>
      </c>
      <c r="AH140" s="23">
        <f t="shared" si="191"/>
        <v>0</v>
      </c>
      <c r="AI140" s="23">
        <f t="shared" si="191"/>
        <v>0</v>
      </c>
      <c r="AJ140" s="23">
        <f t="shared" si="191"/>
        <v>0.2</v>
      </c>
      <c r="AK140" s="23">
        <f t="shared" si="191"/>
        <v>0</v>
      </c>
      <c r="AL140" s="23">
        <f t="shared" si="191"/>
        <v>0</v>
      </c>
      <c r="AM140" s="23">
        <f t="shared" si="191"/>
        <v>0</v>
      </c>
      <c r="AN140" s="23">
        <f t="shared" si="191"/>
        <v>0</v>
      </c>
      <c r="AO140" s="23">
        <f t="shared" si="191"/>
        <v>0.2</v>
      </c>
      <c r="AP140" s="23">
        <f t="shared" si="191"/>
        <v>0</v>
      </c>
      <c r="AQ140" s="764">
        <f t="shared" si="191"/>
        <v>0.2</v>
      </c>
      <c r="AR140" s="29">
        <f t="shared" si="191"/>
        <v>20205274</v>
      </c>
      <c r="AS140" s="22">
        <f t="shared" si="191"/>
        <v>14537169</v>
      </c>
      <c r="AT140" s="22">
        <f t="shared" si="191"/>
        <v>88128</v>
      </c>
      <c r="AU140" s="67">
        <f t="shared" si="191"/>
        <v>20128</v>
      </c>
      <c r="AV140" s="22">
        <f t="shared" si="191"/>
        <v>4936546</v>
      </c>
      <c r="AW140" s="22">
        <f t="shared" si="191"/>
        <v>290743</v>
      </c>
      <c r="AX140" s="22">
        <f t="shared" si="191"/>
        <v>352688</v>
      </c>
      <c r="AY140" s="23">
        <f t="shared" si="191"/>
        <v>33.160699999999999</v>
      </c>
      <c r="AZ140" s="23">
        <f t="shared" si="191"/>
        <v>23.741700000000002</v>
      </c>
      <c r="BA140" s="55">
        <f t="shared" si="191"/>
        <v>9.4190000000000023</v>
      </c>
    </row>
    <row r="141" spans="1:53" s="702" customFormat="1" ht="12.75" customHeight="1" x14ac:dyDescent="0.2">
      <c r="A141" s="704">
        <v>31</v>
      </c>
      <c r="B141" s="705">
        <v>3422</v>
      </c>
      <c r="C141" s="705">
        <v>600078591</v>
      </c>
      <c r="D141" s="705">
        <v>72742682</v>
      </c>
      <c r="E141" s="706" t="s">
        <v>382</v>
      </c>
      <c r="F141" s="705">
        <v>3111</v>
      </c>
      <c r="G141" s="707" t="s">
        <v>85</v>
      </c>
      <c r="H141" s="708" t="s">
        <v>86</v>
      </c>
      <c r="I141" s="501">
        <v>2537972</v>
      </c>
      <c r="J141" s="502">
        <v>1846739</v>
      </c>
      <c r="K141" s="481">
        <v>0</v>
      </c>
      <c r="L141" s="481">
        <v>0</v>
      </c>
      <c r="M141" s="321">
        <v>624198</v>
      </c>
      <c r="N141" s="321">
        <v>36935</v>
      </c>
      <c r="O141" s="502">
        <v>30100</v>
      </c>
      <c r="P141" s="503">
        <v>4.8281999999999998</v>
      </c>
      <c r="Q141" s="418">
        <v>3.8064</v>
      </c>
      <c r="R141" s="504">
        <v>1.0218</v>
      </c>
      <c r="S141" s="536">
        <f t="shared" ref="S141:S146" si="192">X141*-1</f>
        <v>0</v>
      </c>
      <c r="T141" s="492">
        <v>0</v>
      </c>
      <c r="U141" s="492">
        <v>0</v>
      </c>
      <c r="V141" s="492">
        <v>0</v>
      </c>
      <c r="W141" s="492">
        <f t="shared" si="113"/>
        <v>0</v>
      </c>
      <c r="X141" s="492">
        <v>0</v>
      </c>
      <c r="Y141" s="492">
        <v>0</v>
      </c>
      <c r="Z141" s="492">
        <f t="shared" ref="Z141:Z146" si="193">SUM(X141:Y141)</f>
        <v>0</v>
      </c>
      <c r="AA141" s="492">
        <f t="shared" ref="AA141:AA146" si="194">W141+Z141</f>
        <v>0</v>
      </c>
      <c r="AB141" s="321">
        <f t="shared" ref="AB141:AB146" si="195">ROUND((W141+X141)*33.8%,0)</f>
        <v>0</v>
      </c>
      <c r="AC141" s="179">
        <f t="shared" ref="AC141:AC146" si="196">ROUND(W141*2%,0)</f>
        <v>0</v>
      </c>
      <c r="AD141" s="492">
        <v>0</v>
      </c>
      <c r="AE141" s="492">
        <v>0</v>
      </c>
      <c r="AF141" s="492">
        <f t="shared" si="114"/>
        <v>0</v>
      </c>
      <c r="AG141" s="492">
        <f t="shared" si="115"/>
        <v>0</v>
      </c>
      <c r="AH141" s="507">
        <v>0</v>
      </c>
      <c r="AI141" s="507">
        <v>0</v>
      </c>
      <c r="AJ141" s="507">
        <v>0</v>
      </c>
      <c r="AK141" s="507">
        <v>0</v>
      </c>
      <c r="AL141" s="507">
        <v>0</v>
      </c>
      <c r="AM141" s="507">
        <v>0</v>
      </c>
      <c r="AN141" s="507">
        <v>0</v>
      </c>
      <c r="AO141" s="507">
        <f t="shared" ref="AO141:AO146" si="197">AH141+AJ141+AK141+AM141</f>
        <v>0</v>
      </c>
      <c r="AP141" s="507">
        <f t="shared" ref="AP141:AP146" si="198">AI141+AL141+AN141</f>
        <v>0</v>
      </c>
      <c r="AQ141" s="535">
        <f t="shared" si="116"/>
        <v>0</v>
      </c>
      <c r="AR141" s="536">
        <f t="shared" ref="AR141:AR146" si="199">I141+AG141</f>
        <v>2537972</v>
      </c>
      <c r="AS141" s="492">
        <f t="shared" ref="AS141:AS146" si="200">J141+W141</f>
        <v>1846739</v>
      </c>
      <c r="AT141" s="492">
        <f t="shared" ref="AT141:AT146" si="201">K141+Z141</f>
        <v>0</v>
      </c>
      <c r="AU141" s="492">
        <f t="shared" ref="AU141:AU146" si="202">L141</f>
        <v>0</v>
      </c>
      <c r="AV141" s="492">
        <f t="shared" ref="AV141:AW146" si="203">M141+AB141</f>
        <v>624198</v>
      </c>
      <c r="AW141" s="492">
        <f t="shared" si="203"/>
        <v>36935</v>
      </c>
      <c r="AX141" s="492">
        <f t="shared" ref="AX141:AX146" si="204">O141+AF141</f>
        <v>30100</v>
      </c>
      <c r="AY141" s="507">
        <f t="shared" ref="AY141:AY146" si="205">P141+AQ141</f>
        <v>4.8281999999999998</v>
      </c>
      <c r="AZ141" s="507">
        <f t="shared" ref="AZ141:BA146" si="206">Q141+AO141</f>
        <v>3.8064</v>
      </c>
      <c r="BA141" s="508">
        <f t="shared" si="206"/>
        <v>1.0218</v>
      </c>
    </row>
    <row r="142" spans="1:53" s="702" customFormat="1" ht="12.75" customHeight="1" x14ac:dyDescent="0.2">
      <c r="A142" s="704">
        <v>31</v>
      </c>
      <c r="B142" s="705">
        <v>3422</v>
      </c>
      <c r="C142" s="705">
        <v>600078591</v>
      </c>
      <c r="D142" s="705">
        <v>72742682</v>
      </c>
      <c r="E142" s="706" t="s">
        <v>382</v>
      </c>
      <c r="F142" s="705">
        <v>3113</v>
      </c>
      <c r="G142" s="707" t="s">
        <v>148</v>
      </c>
      <c r="H142" s="708" t="s">
        <v>86</v>
      </c>
      <c r="I142" s="501">
        <v>8118986</v>
      </c>
      <c r="J142" s="502">
        <v>5822676</v>
      </c>
      <c r="K142" s="502">
        <v>48736</v>
      </c>
      <c r="L142" s="502">
        <v>34336</v>
      </c>
      <c r="M142" s="502">
        <v>1962321</v>
      </c>
      <c r="N142" s="502">
        <v>116453</v>
      </c>
      <c r="O142" s="502">
        <v>168800</v>
      </c>
      <c r="P142" s="503">
        <v>12.4542</v>
      </c>
      <c r="Q142" s="418">
        <v>8.9388999999999985</v>
      </c>
      <c r="R142" s="504">
        <v>3.5153000000000016</v>
      </c>
      <c r="S142" s="536">
        <f t="shared" si="192"/>
        <v>0</v>
      </c>
      <c r="T142" s="492">
        <v>0</v>
      </c>
      <c r="U142" s="492">
        <v>0</v>
      </c>
      <c r="V142" s="492">
        <v>0</v>
      </c>
      <c r="W142" s="492">
        <f t="shared" ref="W142:W181" si="207">SUM(S142:V142)</f>
        <v>0</v>
      </c>
      <c r="X142" s="492">
        <v>0</v>
      </c>
      <c r="Y142" s="492">
        <v>0</v>
      </c>
      <c r="Z142" s="492">
        <f t="shared" si="193"/>
        <v>0</v>
      </c>
      <c r="AA142" s="492">
        <f t="shared" si="194"/>
        <v>0</v>
      </c>
      <c r="AB142" s="321">
        <f t="shared" si="195"/>
        <v>0</v>
      </c>
      <c r="AC142" s="179">
        <f t="shared" si="196"/>
        <v>0</v>
      </c>
      <c r="AD142" s="492">
        <v>0</v>
      </c>
      <c r="AE142" s="492">
        <v>0</v>
      </c>
      <c r="AF142" s="492">
        <f t="shared" si="114"/>
        <v>0</v>
      </c>
      <c r="AG142" s="492">
        <f t="shared" si="115"/>
        <v>0</v>
      </c>
      <c r="AH142" s="507">
        <v>0</v>
      </c>
      <c r="AI142" s="507">
        <v>0</v>
      </c>
      <c r="AJ142" s="507">
        <v>0</v>
      </c>
      <c r="AK142" s="507">
        <v>0</v>
      </c>
      <c r="AL142" s="507">
        <v>0</v>
      </c>
      <c r="AM142" s="507">
        <v>0</v>
      </c>
      <c r="AN142" s="507">
        <v>0</v>
      </c>
      <c r="AO142" s="507">
        <f t="shared" si="197"/>
        <v>0</v>
      </c>
      <c r="AP142" s="507">
        <f t="shared" si="198"/>
        <v>0</v>
      </c>
      <c r="AQ142" s="535">
        <f t="shared" si="116"/>
        <v>0</v>
      </c>
      <c r="AR142" s="536">
        <f t="shared" si="199"/>
        <v>8118986</v>
      </c>
      <c r="AS142" s="492">
        <f t="shared" si="200"/>
        <v>5822676</v>
      </c>
      <c r="AT142" s="492">
        <f t="shared" si="201"/>
        <v>48736</v>
      </c>
      <c r="AU142" s="492">
        <f t="shared" si="202"/>
        <v>34336</v>
      </c>
      <c r="AV142" s="492">
        <f t="shared" si="203"/>
        <v>1962321</v>
      </c>
      <c r="AW142" s="492">
        <f t="shared" si="203"/>
        <v>116453</v>
      </c>
      <c r="AX142" s="492">
        <f t="shared" si="204"/>
        <v>168800</v>
      </c>
      <c r="AY142" s="507">
        <f t="shared" si="205"/>
        <v>12.4542</v>
      </c>
      <c r="AZ142" s="507">
        <f t="shared" si="206"/>
        <v>8.9388999999999985</v>
      </c>
      <c r="BA142" s="508">
        <f t="shared" si="206"/>
        <v>3.5153000000000016</v>
      </c>
    </row>
    <row r="143" spans="1:53" s="702" customFormat="1" x14ac:dyDescent="0.2">
      <c r="A143" s="704">
        <v>31</v>
      </c>
      <c r="B143" s="705">
        <v>3422</v>
      </c>
      <c r="C143" s="705">
        <v>600078591</v>
      </c>
      <c r="D143" s="705">
        <v>72742682</v>
      </c>
      <c r="E143" s="706" t="s">
        <v>382</v>
      </c>
      <c r="F143" s="705">
        <v>3113</v>
      </c>
      <c r="G143" s="707" t="s">
        <v>91</v>
      </c>
      <c r="H143" s="708" t="s">
        <v>82</v>
      </c>
      <c r="I143" s="501">
        <v>1726953</v>
      </c>
      <c r="J143" s="502">
        <v>1271688</v>
      </c>
      <c r="K143" s="481">
        <v>0</v>
      </c>
      <c r="L143" s="481">
        <v>0</v>
      </c>
      <c r="M143" s="321">
        <v>429831</v>
      </c>
      <c r="N143" s="321">
        <v>25434</v>
      </c>
      <c r="O143" s="502">
        <v>0</v>
      </c>
      <c r="P143" s="503">
        <v>3.73</v>
      </c>
      <c r="Q143" s="418">
        <v>3.73</v>
      </c>
      <c r="R143" s="504">
        <v>0</v>
      </c>
      <c r="S143" s="536">
        <f t="shared" si="192"/>
        <v>0</v>
      </c>
      <c r="T143" s="492">
        <v>42450</v>
      </c>
      <c r="U143" s="492">
        <v>0</v>
      </c>
      <c r="V143" s="492">
        <v>0</v>
      </c>
      <c r="W143" s="492">
        <f t="shared" si="207"/>
        <v>42450</v>
      </c>
      <c r="X143" s="492">
        <v>0</v>
      </c>
      <c r="Y143" s="492">
        <v>0</v>
      </c>
      <c r="Z143" s="492">
        <f t="shared" si="193"/>
        <v>0</v>
      </c>
      <c r="AA143" s="492">
        <f t="shared" si="194"/>
        <v>42450</v>
      </c>
      <c r="AB143" s="321">
        <f t="shared" si="195"/>
        <v>14348</v>
      </c>
      <c r="AC143" s="179">
        <f t="shared" si="196"/>
        <v>849</v>
      </c>
      <c r="AD143" s="492">
        <v>0</v>
      </c>
      <c r="AE143" s="492">
        <v>0</v>
      </c>
      <c r="AF143" s="492">
        <f t="shared" ref="AF143:AF181" si="208">SUM(AD143:AE143)</f>
        <v>0</v>
      </c>
      <c r="AG143" s="492">
        <f t="shared" ref="AG143:AG181" si="209">AA143+AB143+AC143+AF143</f>
        <v>57647</v>
      </c>
      <c r="AH143" s="507">
        <v>0</v>
      </c>
      <c r="AI143" s="507">
        <v>0</v>
      </c>
      <c r="AJ143" s="507">
        <v>0.13</v>
      </c>
      <c r="AK143" s="507">
        <v>0</v>
      </c>
      <c r="AL143" s="507">
        <v>0</v>
      </c>
      <c r="AM143" s="507">
        <v>0</v>
      </c>
      <c r="AN143" s="507">
        <v>0</v>
      </c>
      <c r="AO143" s="507">
        <f t="shared" si="197"/>
        <v>0.13</v>
      </c>
      <c r="AP143" s="507">
        <f t="shared" si="198"/>
        <v>0</v>
      </c>
      <c r="AQ143" s="535">
        <f t="shared" ref="AQ143:AQ181" si="210">SUM(AO143:AP143)</f>
        <v>0.13</v>
      </c>
      <c r="AR143" s="536">
        <f t="shared" si="199"/>
        <v>1784600</v>
      </c>
      <c r="AS143" s="492">
        <f t="shared" si="200"/>
        <v>1314138</v>
      </c>
      <c r="AT143" s="492">
        <f t="shared" si="201"/>
        <v>0</v>
      </c>
      <c r="AU143" s="492">
        <f t="shared" si="202"/>
        <v>0</v>
      </c>
      <c r="AV143" s="492">
        <f t="shared" si="203"/>
        <v>444179</v>
      </c>
      <c r="AW143" s="492">
        <f t="shared" si="203"/>
        <v>26283</v>
      </c>
      <c r="AX143" s="492">
        <f t="shared" si="204"/>
        <v>0</v>
      </c>
      <c r="AY143" s="507">
        <f t="shared" si="205"/>
        <v>3.86</v>
      </c>
      <c r="AZ143" s="507">
        <f t="shared" si="206"/>
        <v>3.86</v>
      </c>
      <c r="BA143" s="508">
        <f t="shared" si="206"/>
        <v>0</v>
      </c>
    </row>
    <row r="144" spans="1:53" s="702" customFormat="1" ht="12.75" customHeight="1" x14ac:dyDescent="0.2">
      <c r="A144" s="704">
        <v>31</v>
      </c>
      <c r="B144" s="705">
        <v>3422</v>
      </c>
      <c r="C144" s="705">
        <v>600078591</v>
      </c>
      <c r="D144" s="705">
        <v>72742682</v>
      </c>
      <c r="E144" s="706" t="s">
        <v>382</v>
      </c>
      <c r="F144" s="705">
        <v>3141</v>
      </c>
      <c r="G144" s="707" t="s">
        <v>88</v>
      </c>
      <c r="H144" s="708" t="s">
        <v>82</v>
      </c>
      <c r="I144" s="501">
        <v>1255673</v>
      </c>
      <c r="J144" s="502">
        <v>907083</v>
      </c>
      <c r="K144" s="481">
        <v>5000</v>
      </c>
      <c r="L144" s="481">
        <v>0</v>
      </c>
      <c r="M144" s="321">
        <v>318894</v>
      </c>
      <c r="N144" s="321">
        <v>18142</v>
      </c>
      <c r="O144" s="502">
        <v>6554</v>
      </c>
      <c r="P144" s="503">
        <v>3.11</v>
      </c>
      <c r="Q144" s="418">
        <v>0</v>
      </c>
      <c r="R144" s="504">
        <v>3.11</v>
      </c>
      <c r="S144" s="536">
        <f t="shared" si="192"/>
        <v>0</v>
      </c>
      <c r="T144" s="492">
        <v>0</v>
      </c>
      <c r="U144" s="492">
        <f>8275+1797</f>
        <v>10072</v>
      </c>
      <c r="V144" s="492">
        <v>0</v>
      </c>
      <c r="W144" s="492">
        <f t="shared" si="207"/>
        <v>10072</v>
      </c>
      <c r="X144" s="492">
        <v>0</v>
      </c>
      <c r="Y144" s="492">
        <v>0</v>
      </c>
      <c r="Z144" s="492">
        <f t="shared" si="193"/>
        <v>0</v>
      </c>
      <c r="AA144" s="492">
        <f t="shared" si="194"/>
        <v>10072</v>
      </c>
      <c r="AB144" s="321">
        <f t="shared" si="195"/>
        <v>3404</v>
      </c>
      <c r="AC144" s="179">
        <f t="shared" si="196"/>
        <v>201</v>
      </c>
      <c r="AD144" s="492">
        <v>0</v>
      </c>
      <c r="AE144" s="492">
        <v>0</v>
      </c>
      <c r="AF144" s="492">
        <f t="shared" si="208"/>
        <v>0</v>
      </c>
      <c r="AG144" s="492">
        <f t="shared" si="209"/>
        <v>13677</v>
      </c>
      <c r="AH144" s="507">
        <v>0</v>
      </c>
      <c r="AI144" s="507">
        <v>0</v>
      </c>
      <c r="AJ144" s="507">
        <v>0</v>
      </c>
      <c r="AK144" s="507">
        <v>0</v>
      </c>
      <c r="AL144" s="507">
        <v>0.04</v>
      </c>
      <c r="AM144" s="507">
        <v>0</v>
      </c>
      <c r="AN144" s="507">
        <v>0</v>
      </c>
      <c r="AO144" s="507">
        <f t="shared" si="197"/>
        <v>0</v>
      </c>
      <c r="AP144" s="507">
        <f t="shared" si="198"/>
        <v>0.04</v>
      </c>
      <c r="AQ144" s="535">
        <f t="shared" si="210"/>
        <v>0.04</v>
      </c>
      <c r="AR144" s="536">
        <f t="shared" si="199"/>
        <v>1269350</v>
      </c>
      <c r="AS144" s="492">
        <f t="shared" si="200"/>
        <v>917155</v>
      </c>
      <c r="AT144" s="492">
        <f t="shared" si="201"/>
        <v>5000</v>
      </c>
      <c r="AU144" s="492">
        <f t="shared" si="202"/>
        <v>0</v>
      </c>
      <c r="AV144" s="492">
        <f t="shared" si="203"/>
        <v>322298</v>
      </c>
      <c r="AW144" s="492">
        <f t="shared" si="203"/>
        <v>18343</v>
      </c>
      <c r="AX144" s="492">
        <f t="shared" si="204"/>
        <v>6554</v>
      </c>
      <c r="AY144" s="507">
        <f t="shared" si="205"/>
        <v>3.15</v>
      </c>
      <c r="AZ144" s="507">
        <f t="shared" si="206"/>
        <v>0</v>
      </c>
      <c r="BA144" s="508">
        <f t="shared" si="206"/>
        <v>3.15</v>
      </c>
    </row>
    <row r="145" spans="1:53" s="702" customFormat="1" ht="12.75" customHeight="1" x14ac:dyDescent="0.2">
      <c r="A145" s="704">
        <v>31</v>
      </c>
      <c r="B145" s="705">
        <v>3422</v>
      </c>
      <c r="C145" s="705">
        <v>600078591</v>
      </c>
      <c r="D145" s="705">
        <v>72742682</v>
      </c>
      <c r="E145" s="706" t="s">
        <v>382</v>
      </c>
      <c r="F145" s="705">
        <v>3143</v>
      </c>
      <c r="G145" s="707" t="s">
        <v>149</v>
      </c>
      <c r="H145" s="708" t="s">
        <v>86</v>
      </c>
      <c r="I145" s="501">
        <v>341188</v>
      </c>
      <c r="J145" s="502">
        <v>251243</v>
      </c>
      <c r="K145" s="481">
        <v>0</v>
      </c>
      <c r="L145" s="481">
        <v>0</v>
      </c>
      <c r="M145" s="321">
        <v>84920</v>
      </c>
      <c r="N145" s="321">
        <v>5025</v>
      </c>
      <c r="O145" s="502">
        <v>0</v>
      </c>
      <c r="P145" s="503">
        <v>0.53569999999999995</v>
      </c>
      <c r="Q145" s="503">
        <v>0.53569999999999995</v>
      </c>
      <c r="R145" s="504">
        <v>0</v>
      </c>
      <c r="S145" s="536">
        <f t="shared" si="192"/>
        <v>0</v>
      </c>
      <c r="T145" s="492">
        <v>0</v>
      </c>
      <c r="U145" s="492">
        <v>0</v>
      </c>
      <c r="V145" s="492">
        <v>0</v>
      </c>
      <c r="W145" s="492">
        <f t="shared" si="207"/>
        <v>0</v>
      </c>
      <c r="X145" s="492">
        <v>0</v>
      </c>
      <c r="Y145" s="492">
        <v>0</v>
      </c>
      <c r="Z145" s="492">
        <f t="shared" si="193"/>
        <v>0</v>
      </c>
      <c r="AA145" s="492">
        <f t="shared" si="194"/>
        <v>0</v>
      </c>
      <c r="AB145" s="321">
        <f t="shared" si="195"/>
        <v>0</v>
      </c>
      <c r="AC145" s="179">
        <f t="shared" si="196"/>
        <v>0</v>
      </c>
      <c r="AD145" s="492">
        <v>0</v>
      </c>
      <c r="AE145" s="492">
        <v>0</v>
      </c>
      <c r="AF145" s="492">
        <f t="shared" si="208"/>
        <v>0</v>
      </c>
      <c r="AG145" s="492">
        <f t="shared" si="209"/>
        <v>0</v>
      </c>
      <c r="AH145" s="507">
        <v>0</v>
      </c>
      <c r="AI145" s="507">
        <v>0</v>
      </c>
      <c r="AJ145" s="507">
        <v>0</v>
      </c>
      <c r="AK145" s="507">
        <v>0</v>
      </c>
      <c r="AL145" s="507">
        <v>0</v>
      </c>
      <c r="AM145" s="507">
        <v>0</v>
      </c>
      <c r="AN145" s="507">
        <v>0</v>
      </c>
      <c r="AO145" s="507">
        <f t="shared" si="197"/>
        <v>0</v>
      </c>
      <c r="AP145" s="507">
        <f t="shared" si="198"/>
        <v>0</v>
      </c>
      <c r="AQ145" s="535">
        <f t="shared" si="210"/>
        <v>0</v>
      </c>
      <c r="AR145" s="536">
        <f t="shared" si="199"/>
        <v>341188</v>
      </c>
      <c r="AS145" s="492">
        <f t="shared" si="200"/>
        <v>251243</v>
      </c>
      <c r="AT145" s="492">
        <f t="shared" si="201"/>
        <v>0</v>
      </c>
      <c r="AU145" s="492">
        <f t="shared" si="202"/>
        <v>0</v>
      </c>
      <c r="AV145" s="492">
        <f t="shared" si="203"/>
        <v>84920</v>
      </c>
      <c r="AW145" s="492">
        <f t="shared" si="203"/>
        <v>5025</v>
      </c>
      <c r="AX145" s="492">
        <f t="shared" si="204"/>
        <v>0</v>
      </c>
      <c r="AY145" s="507">
        <f t="shared" si="205"/>
        <v>0.53569999999999995</v>
      </c>
      <c r="AZ145" s="507">
        <f t="shared" si="206"/>
        <v>0.53569999999999995</v>
      </c>
      <c r="BA145" s="508">
        <f t="shared" si="206"/>
        <v>0</v>
      </c>
    </row>
    <row r="146" spans="1:53" s="702" customFormat="1" ht="12.75" customHeight="1" x14ac:dyDescent="0.2">
      <c r="A146" s="704">
        <v>31</v>
      </c>
      <c r="B146" s="705">
        <v>3422</v>
      </c>
      <c r="C146" s="705">
        <v>600078591</v>
      </c>
      <c r="D146" s="705">
        <v>72742682</v>
      </c>
      <c r="E146" s="706" t="s">
        <v>382</v>
      </c>
      <c r="F146" s="705">
        <v>3143</v>
      </c>
      <c r="G146" s="707" t="s">
        <v>150</v>
      </c>
      <c r="H146" s="708" t="s">
        <v>82</v>
      </c>
      <c r="I146" s="501">
        <v>13342</v>
      </c>
      <c r="J146" s="502">
        <v>9405</v>
      </c>
      <c r="K146" s="481">
        <v>0</v>
      </c>
      <c r="L146" s="481">
        <v>0</v>
      </c>
      <c r="M146" s="321">
        <v>3179</v>
      </c>
      <c r="N146" s="321">
        <v>188</v>
      </c>
      <c r="O146" s="502">
        <v>570</v>
      </c>
      <c r="P146" s="503">
        <v>0.04</v>
      </c>
      <c r="Q146" s="418">
        <v>0</v>
      </c>
      <c r="R146" s="504">
        <v>0.04</v>
      </c>
      <c r="S146" s="536">
        <f t="shared" si="192"/>
        <v>0</v>
      </c>
      <c r="T146" s="492">
        <v>0</v>
      </c>
      <c r="U146" s="492">
        <v>0</v>
      </c>
      <c r="V146" s="492">
        <v>0</v>
      </c>
      <c r="W146" s="492">
        <f t="shared" si="207"/>
        <v>0</v>
      </c>
      <c r="X146" s="492">
        <v>0</v>
      </c>
      <c r="Y146" s="492">
        <v>0</v>
      </c>
      <c r="Z146" s="492">
        <f t="shared" si="193"/>
        <v>0</v>
      </c>
      <c r="AA146" s="492">
        <f t="shared" si="194"/>
        <v>0</v>
      </c>
      <c r="AB146" s="321">
        <f t="shared" si="195"/>
        <v>0</v>
      </c>
      <c r="AC146" s="179">
        <f t="shared" si="196"/>
        <v>0</v>
      </c>
      <c r="AD146" s="492">
        <v>0</v>
      </c>
      <c r="AE146" s="492">
        <v>0</v>
      </c>
      <c r="AF146" s="492">
        <f t="shared" si="208"/>
        <v>0</v>
      </c>
      <c r="AG146" s="492">
        <f t="shared" si="209"/>
        <v>0</v>
      </c>
      <c r="AH146" s="507">
        <v>0</v>
      </c>
      <c r="AI146" s="507">
        <v>0</v>
      </c>
      <c r="AJ146" s="507">
        <v>0</v>
      </c>
      <c r="AK146" s="507">
        <v>0</v>
      </c>
      <c r="AL146" s="507">
        <v>0</v>
      </c>
      <c r="AM146" s="507">
        <v>0</v>
      </c>
      <c r="AN146" s="507">
        <v>0</v>
      </c>
      <c r="AO146" s="507">
        <f t="shared" si="197"/>
        <v>0</v>
      </c>
      <c r="AP146" s="507">
        <f t="shared" si="198"/>
        <v>0</v>
      </c>
      <c r="AQ146" s="535">
        <f t="shared" si="210"/>
        <v>0</v>
      </c>
      <c r="AR146" s="536">
        <f t="shared" si="199"/>
        <v>13342</v>
      </c>
      <c r="AS146" s="492">
        <f t="shared" si="200"/>
        <v>9405</v>
      </c>
      <c r="AT146" s="492">
        <f t="shared" si="201"/>
        <v>0</v>
      </c>
      <c r="AU146" s="492">
        <f t="shared" si="202"/>
        <v>0</v>
      </c>
      <c r="AV146" s="492">
        <f t="shared" si="203"/>
        <v>3179</v>
      </c>
      <c r="AW146" s="492">
        <f t="shared" si="203"/>
        <v>188</v>
      </c>
      <c r="AX146" s="492">
        <f t="shared" si="204"/>
        <v>570</v>
      </c>
      <c r="AY146" s="507">
        <f t="shared" si="205"/>
        <v>0.04</v>
      </c>
      <c r="AZ146" s="507">
        <f t="shared" si="206"/>
        <v>0</v>
      </c>
      <c r="BA146" s="508">
        <f t="shared" si="206"/>
        <v>0.04</v>
      </c>
    </row>
    <row r="147" spans="1:53" s="702" customFormat="1" ht="12.75" customHeight="1" x14ac:dyDescent="0.2">
      <c r="A147" s="281">
        <v>31</v>
      </c>
      <c r="B147" s="21">
        <v>3422</v>
      </c>
      <c r="C147" s="279">
        <v>600078591</v>
      </c>
      <c r="D147" s="279">
        <v>72742682</v>
      </c>
      <c r="E147" s="703" t="s">
        <v>383</v>
      </c>
      <c r="F147" s="21"/>
      <c r="G147" s="280"/>
      <c r="H147" s="761"/>
      <c r="I147" s="29">
        <v>13994114</v>
      </c>
      <c r="J147" s="268">
        <v>10108834</v>
      </c>
      <c r="K147" s="268">
        <v>53736</v>
      </c>
      <c r="L147" s="268">
        <v>34336</v>
      </c>
      <c r="M147" s="268">
        <v>3423343</v>
      </c>
      <c r="N147" s="268">
        <v>202177</v>
      </c>
      <c r="O147" s="268">
        <v>206024</v>
      </c>
      <c r="P147" s="762">
        <v>24.698099999999997</v>
      </c>
      <c r="Q147" s="762">
        <v>17.010999999999996</v>
      </c>
      <c r="R147" s="763">
        <v>7.6871000000000018</v>
      </c>
      <c r="S147" s="29">
        <f t="shared" ref="S147:BA147" si="211">SUM(S141:S146)</f>
        <v>0</v>
      </c>
      <c r="T147" s="22">
        <f t="shared" si="211"/>
        <v>42450</v>
      </c>
      <c r="U147" s="22">
        <f t="shared" si="211"/>
        <v>10072</v>
      </c>
      <c r="V147" s="22">
        <f t="shared" si="211"/>
        <v>0</v>
      </c>
      <c r="W147" s="22">
        <f t="shared" si="211"/>
        <v>52522</v>
      </c>
      <c r="X147" s="22">
        <f t="shared" si="211"/>
        <v>0</v>
      </c>
      <c r="Y147" s="22">
        <f t="shared" si="211"/>
        <v>0</v>
      </c>
      <c r="Z147" s="22">
        <f t="shared" si="211"/>
        <v>0</v>
      </c>
      <c r="AA147" s="22">
        <f t="shared" si="211"/>
        <v>52522</v>
      </c>
      <c r="AB147" s="22">
        <f t="shared" si="211"/>
        <v>17752</v>
      </c>
      <c r="AC147" s="22">
        <f t="shared" si="211"/>
        <v>1050</v>
      </c>
      <c r="AD147" s="22">
        <f t="shared" si="211"/>
        <v>0</v>
      </c>
      <c r="AE147" s="22">
        <f t="shared" si="211"/>
        <v>0</v>
      </c>
      <c r="AF147" s="22">
        <f t="shared" si="211"/>
        <v>0</v>
      </c>
      <c r="AG147" s="22">
        <f t="shared" si="211"/>
        <v>71324</v>
      </c>
      <c r="AH147" s="23">
        <f t="shared" si="211"/>
        <v>0</v>
      </c>
      <c r="AI147" s="23">
        <f t="shared" si="211"/>
        <v>0</v>
      </c>
      <c r="AJ147" s="23">
        <f t="shared" si="211"/>
        <v>0.13</v>
      </c>
      <c r="AK147" s="23">
        <f t="shared" si="211"/>
        <v>0</v>
      </c>
      <c r="AL147" s="23">
        <f t="shared" si="211"/>
        <v>0.04</v>
      </c>
      <c r="AM147" s="23">
        <f t="shared" si="211"/>
        <v>0</v>
      </c>
      <c r="AN147" s="23">
        <f t="shared" si="211"/>
        <v>0</v>
      </c>
      <c r="AO147" s="23">
        <f t="shared" si="211"/>
        <v>0.13</v>
      </c>
      <c r="AP147" s="23">
        <f t="shared" si="211"/>
        <v>0.04</v>
      </c>
      <c r="AQ147" s="764">
        <f t="shared" si="211"/>
        <v>0.17</v>
      </c>
      <c r="AR147" s="29">
        <f t="shared" si="211"/>
        <v>14065438</v>
      </c>
      <c r="AS147" s="22">
        <f t="shared" si="211"/>
        <v>10161356</v>
      </c>
      <c r="AT147" s="22">
        <f t="shared" si="211"/>
        <v>53736</v>
      </c>
      <c r="AU147" s="67">
        <f t="shared" si="211"/>
        <v>34336</v>
      </c>
      <c r="AV147" s="22">
        <f t="shared" si="211"/>
        <v>3441095</v>
      </c>
      <c r="AW147" s="22">
        <f t="shared" si="211"/>
        <v>203227</v>
      </c>
      <c r="AX147" s="22">
        <f t="shared" si="211"/>
        <v>206024</v>
      </c>
      <c r="AY147" s="23">
        <f t="shared" si="211"/>
        <v>24.868099999999995</v>
      </c>
      <c r="AZ147" s="23">
        <f t="shared" si="211"/>
        <v>17.140999999999998</v>
      </c>
      <c r="BA147" s="55">
        <f t="shared" si="211"/>
        <v>7.727100000000001</v>
      </c>
    </row>
    <row r="148" spans="1:53" s="702" customFormat="1" ht="12.75" customHeight="1" x14ac:dyDescent="0.2">
      <c r="A148" s="704">
        <v>32</v>
      </c>
      <c r="B148" s="705">
        <v>3426</v>
      </c>
      <c r="C148" s="705">
        <v>600078019</v>
      </c>
      <c r="D148" s="705">
        <v>72742470</v>
      </c>
      <c r="E148" s="706" t="s">
        <v>384</v>
      </c>
      <c r="F148" s="705">
        <v>3111</v>
      </c>
      <c r="G148" s="707" t="s">
        <v>85</v>
      </c>
      <c r="H148" s="708" t="s">
        <v>86</v>
      </c>
      <c r="I148" s="501">
        <v>4825174</v>
      </c>
      <c r="J148" s="502">
        <v>3498390</v>
      </c>
      <c r="K148" s="502">
        <v>20000</v>
      </c>
      <c r="L148" s="502">
        <v>0</v>
      </c>
      <c r="M148" s="502">
        <v>1189216</v>
      </c>
      <c r="N148" s="502">
        <v>69968</v>
      </c>
      <c r="O148" s="502">
        <v>47600</v>
      </c>
      <c r="P148" s="503">
        <v>8.0242000000000004</v>
      </c>
      <c r="Q148" s="418">
        <v>6</v>
      </c>
      <c r="R148" s="504">
        <v>2.0242</v>
      </c>
      <c r="S148" s="536">
        <f t="shared" ref="S148:S150" si="212">X148*-1</f>
        <v>0</v>
      </c>
      <c r="T148" s="492">
        <v>0</v>
      </c>
      <c r="U148" s="492">
        <v>0</v>
      </c>
      <c r="V148" s="492">
        <v>0</v>
      </c>
      <c r="W148" s="492">
        <f t="shared" si="207"/>
        <v>0</v>
      </c>
      <c r="X148" s="492">
        <v>0</v>
      </c>
      <c r="Y148" s="492">
        <v>0</v>
      </c>
      <c r="Z148" s="492">
        <f>SUM(X148:Y148)</f>
        <v>0</v>
      </c>
      <c r="AA148" s="492">
        <f>W148+Z148</f>
        <v>0</v>
      </c>
      <c r="AB148" s="321">
        <f>ROUND((W148+X148)*33.8%,0)</f>
        <v>0</v>
      </c>
      <c r="AC148" s="179">
        <f>ROUND(W148*2%,0)</f>
        <v>0</v>
      </c>
      <c r="AD148" s="492">
        <v>0</v>
      </c>
      <c r="AE148" s="492">
        <v>0</v>
      </c>
      <c r="AF148" s="492">
        <f t="shared" si="208"/>
        <v>0</v>
      </c>
      <c r="AG148" s="492">
        <f t="shared" si="209"/>
        <v>0</v>
      </c>
      <c r="AH148" s="507">
        <v>0</v>
      </c>
      <c r="AI148" s="507">
        <v>0</v>
      </c>
      <c r="AJ148" s="507">
        <v>0</v>
      </c>
      <c r="AK148" s="507">
        <v>0</v>
      </c>
      <c r="AL148" s="507">
        <v>0</v>
      </c>
      <c r="AM148" s="507">
        <v>0</v>
      </c>
      <c r="AN148" s="507">
        <v>0</v>
      </c>
      <c r="AO148" s="507">
        <f t="shared" ref="AO148:AO150" si="213">AH148+AJ148+AK148+AM148</f>
        <v>0</v>
      </c>
      <c r="AP148" s="507">
        <f t="shared" ref="AP148:AP150" si="214">AI148+AL148+AN148</f>
        <v>0</v>
      </c>
      <c r="AQ148" s="535">
        <f t="shared" si="210"/>
        <v>0</v>
      </c>
      <c r="AR148" s="536">
        <f>I148+AG148</f>
        <v>4825174</v>
      </c>
      <c r="AS148" s="492">
        <f>J148+W148</f>
        <v>3498390</v>
      </c>
      <c r="AT148" s="492">
        <f>K148+Z148</f>
        <v>20000</v>
      </c>
      <c r="AU148" s="492">
        <f>L148</f>
        <v>0</v>
      </c>
      <c r="AV148" s="492">
        <f t="shared" ref="AV148:AW150" si="215">M148+AB148</f>
        <v>1189216</v>
      </c>
      <c r="AW148" s="492">
        <f t="shared" si="215"/>
        <v>69968</v>
      </c>
      <c r="AX148" s="492">
        <f>O148+AF148</f>
        <v>47600</v>
      </c>
      <c r="AY148" s="507">
        <f>P148+AQ148</f>
        <v>8.0242000000000004</v>
      </c>
      <c r="AZ148" s="507">
        <f t="shared" ref="AZ148:BA150" si="216">Q148+AO148</f>
        <v>6</v>
      </c>
      <c r="BA148" s="508">
        <f t="shared" si="216"/>
        <v>2.0242</v>
      </c>
    </row>
    <row r="149" spans="1:53" s="702" customFormat="1" x14ac:dyDescent="0.2">
      <c r="A149" s="704">
        <v>32</v>
      </c>
      <c r="B149" s="705">
        <v>3426</v>
      </c>
      <c r="C149" s="705">
        <v>600078019</v>
      </c>
      <c r="D149" s="705">
        <v>72742470</v>
      </c>
      <c r="E149" s="706" t="s">
        <v>384</v>
      </c>
      <c r="F149" s="705">
        <v>3111</v>
      </c>
      <c r="G149" s="707" t="s">
        <v>91</v>
      </c>
      <c r="H149" s="708" t="s">
        <v>82</v>
      </c>
      <c r="I149" s="501">
        <v>279633</v>
      </c>
      <c r="J149" s="502">
        <v>198102</v>
      </c>
      <c r="K149" s="481">
        <v>0</v>
      </c>
      <c r="L149" s="481">
        <v>0</v>
      </c>
      <c r="M149" s="321">
        <v>77569</v>
      </c>
      <c r="N149" s="321">
        <v>3962</v>
      </c>
      <c r="O149" s="502">
        <v>0</v>
      </c>
      <c r="P149" s="503">
        <v>0.57999999999999996</v>
      </c>
      <c r="Q149" s="418">
        <v>0.57999999999999996</v>
      </c>
      <c r="R149" s="504">
        <v>0</v>
      </c>
      <c r="S149" s="536">
        <f t="shared" si="212"/>
        <v>0</v>
      </c>
      <c r="T149" s="492">
        <v>0</v>
      </c>
      <c r="U149" s="492">
        <v>0</v>
      </c>
      <c r="V149" s="492">
        <v>0</v>
      </c>
      <c r="W149" s="492">
        <f t="shared" si="207"/>
        <v>0</v>
      </c>
      <c r="X149" s="492">
        <v>0</v>
      </c>
      <c r="Y149" s="492">
        <v>0</v>
      </c>
      <c r="Z149" s="492">
        <f>SUM(X149:Y149)</f>
        <v>0</v>
      </c>
      <c r="AA149" s="492">
        <f>W149+Z149</f>
        <v>0</v>
      </c>
      <c r="AB149" s="321">
        <f>ROUND((W149+X149)*33.8%,0)</f>
        <v>0</v>
      </c>
      <c r="AC149" s="179">
        <f>ROUND(W149*2%,0)</f>
        <v>0</v>
      </c>
      <c r="AD149" s="492">
        <v>0</v>
      </c>
      <c r="AE149" s="492">
        <v>0</v>
      </c>
      <c r="AF149" s="492">
        <f t="shared" si="208"/>
        <v>0</v>
      </c>
      <c r="AG149" s="492">
        <f t="shared" si="209"/>
        <v>0</v>
      </c>
      <c r="AH149" s="507">
        <v>0</v>
      </c>
      <c r="AI149" s="507">
        <v>0</v>
      </c>
      <c r="AJ149" s="507">
        <v>0</v>
      </c>
      <c r="AK149" s="507">
        <v>0</v>
      </c>
      <c r="AL149" s="507">
        <v>0</v>
      </c>
      <c r="AM149" s="507">
        <v>0</v>
      </c>
      <c r="AN149" s="507">
        <v>0</v>
      </c>
      <c r="AO149" s="507">
        <f t="shared" si="213"/>
        <v>0</v>
      </c>
      <c r="AP149" s="507">
        <f t="shared" si="214"/>
        <v>0</v>
      </c>
      <c r="AQ149" s="535">
        <f t="shared" si="210"/>
        <v>0</v>
      </c>
      <c r="AR149" s="536">
        <f>I149+AG149</f>
        <v>279633</v>
      </c>
      <c r="AS149" s="492">
        <f>J149+W149</f>
        <v>198102</v>
      </c>
      <c r="AT149" s="492">
        <f>K149+Z149</f>
        <v>0</v>
      </c>
      <c r="AU149" s="492">
        <f>L149</f>
        <v>0</v>
      </c>
      <c r="AV149" s="492">
        <f t="shared" si="215"/>
        <v>77569</v>
      </c>
      <c r="AW149" s="492">
        <f t="shared" si="215"/>
        <v>3962</v>
      </c>
      <c r="AX149" s="492">
        <f>O149+AF149</f>
        <v>0</v>
      </c>
      <c r="AY149" s="507">
        <f>P149+AQ149</f>
        <v>0.57999999999999996</v>
      </c>
      <c r="AZ149" s="507">
        <f t="shared" si="216"/>
        <v>0.57999999999999996</v>
      </c>
      <c r="BA149" s="508">
        <f t="shared" si="216"/>
        <v>0</v>
      </c>
    </row>
    <row r="150" spans="1:53" s="702" customFormat="1" ht="12.75" customHeight="1" x14ac:dyDescent="0.2">
      <c r="A150" s="704">
        <v>32</v>
      </c>
      <c r="B150" s="705">
        <v>3426</v>
      </c>
      <c r="C150" s="705">
        <v>600078019</v>
      </c>
      <c r="D150" s="705">
        <v>72742470</v>
      </c>
      <c r="E150" s="706" t="s">
        <v>384</v>
      </c>
      <c r="F150" s="705">
        <v>3141</v>
      </c>
      <c r="G150" s="707" t="s">
        <v>88</v>
      </c>
      <c r="H150" s="708" t="s">
        <v>82</v>
      </c>
      <c r="I150" s="501">
        <v>1856887</v>
      </c>
      <c r="J150" s="502">
        <v>1358400</v>
      </c>
      <c r="K150" s="481">
        <v>0</v>
      </c>
      <c r="L150" s="481">
        <v>0</v>
      </c>
      <c r="M150" s="321">
        <v>459139</v>
      </c>
      <c r="N150" s="321">
        <v>27168</v>
      </c>
      <c r="O150" s="502">
        <v>12180</v>
      </c>
      <c r="P150" s="503">
        <v>4.62</v>
      </c>
      <c r="Q150" s="418">
        <v>0</v>
      </c>
      <c r="R150" s="504">
        <v>4.62</v>
      </c>
      <c r="S150" s="536">
        <f t="shared" si="212"/>
        <v>0</v>
      </c>
      <c r="T150" s="492">
        <v>0</v>
      </c>
      <c r="U150" s="492">
        <v>-952</v>
      </c>
      <c r="V150" s="492">
        <v>0</v>
      </c>
      <c r="W150" s="492">
        <f t="shared" si="207"/>
        <v>-952</v>
      </c>
      <c r="X150" s="492">
        <v>0</v>
      </c>
      <c r="Y150" s="492">
        <v>0</v>
      </c>
      <c r="Z150" s="492">
        <f>SUM(X150:Y150)</f>
        <v>0</v>
      </c>
      <c r="AA150" s="492">
        <f>W150+Z150</f>
        <v>-952</v>
      </c>
      <c r="AB150" s="321">
        <f>ROUND((W150+X150)*33.8%,0)</f>
        <v>-322</v>
      </c>
      <c r="AC150" s="179">
        <f>ROUND(W150*2%,0)</f>
        <v>-19</v>
      </c>
      <c r="AD150" s="492">
        <v>0</v>
      </c>
      <c r="AE150" s="492">
        <v>0</v>
      </c>
      <c r="AF150" s="492">
        <f t="shared" si="208"/>
        <v>0</v>
      </c>
      <c r="AG150" s="492">
        <f t="shared" si="209"/>
        <v>-1293</v>
      </c>
      <c r="AH150" s="507">
        <v>0</v>
      </c>
      <c r="AI150" s="507">
        <v>0</v>
      </c>
      <c r="AJ150" s="507">
        <v>0</v>
      </c>
      <c r="AK150" s="507">
        <v>0</v>
      </c>
      <c r="AL150" s="507">
        <v>0</v>
      </c>
      <c r="AM150" s="507">
        <v>0</v>
      </c>
      <c r="AN150" s="507">
        <v>0</v>
      </c>
      <c r="AO150" s="507">
        <f t="shared" si="213"/>
        <v>0</v>
      </c>
      <c r="AP150" s="507">
        <f t="shared" si="214"/>
        <v>0</v>
      </c>
      <c r="AQ150" s="535">
        <f t="shared" si="210"/>
        <v>0</v>
      </c>
      <c r="AR150" s="536">
        <f>I150+AG150</f>
        <v>1855594</v>
      </c>
      <c r="AS150" s="492">
        <f>J150+W150</f>
        <v>1357448</v>
      </c>
      <c r="AT150" s="492">
        <f>K150+Z150</f>
        <v>0</v>
      </c>
      <c r="AU150" s="492">
        <f>L150</f>
        <v>0</v>
      </c>
      <c r="AV150" s="492">
        <f t="shared" si="215"/>
        <v>458817</v>
      </c>
      <c r="AW150" s="492">
        <f t="shared" si="215"/>
        <v>27149</v>
      </c>
      <c r="AX150" s="492">
        <f>O150+AF150</f>
        <v>12180</v>
      </c>
      <c r="AY150" s="507">
        <f>P150+AQ150</f>
        <v>4.62</v>
      </c>
      <c r="AZ150" s="507">
        <f t="shared" si="216"/>
        <v>0</v>
      </c>
      <c r="BA150" s="508">
        <f t="shared" si="216"/>
        <v>4.62</v>
      </c>
    </row>
    <row r="151" spans="1:53" s="702" customFormat="1" ht="12.75" customHeight="1" x14ac:dyDescent="0.2">
      <c r="A151" s="281">
        <v>32</v>
      </c>
      <c r="B151" s="21">
        <v>3426</v>
      </c>
      <c r="C151" s="279">
        <v>600078019</v>
      </c>
      <c r="D151" s="279">
        <v>72742470</v>
      </c>
      <c r="E151" s="703" t="s">
        <v>385</v>
      </c>
      <c r="F151" s="21"/>
      <c r="G151" s="280"/>
      <c r="H151" s="761"/>
      <c r="I151" s="29">
        <v>6961694</v>
      </c>
      <c r="J151" s="268">
        <v>5054892</v>
      </c>
      <c r="K151" s="268">
        <v>20000</v>
      </c>
      <c r="L151" s="268">
        <v>0</v>
      </c>
      <c r="M151" s="268">
        <v>1725924</v>
      </c>
      <c r="N151" s="268">
        <v>101098</v>
      </c>
      <c r="O151" s="268">
        <v>59780</v>
      </c>
      <c r="P151" s="762">
        <v>13.2242</v>
      </c>
      <c r="Q151" s="762">
        <v>6.58</v>
      </c>
      <c r="R151" s="763">
        <v>6.6441999999999997</v>
      </c>
      <c r="S151" s="29">
        <f t="shared" ref="S151:BA151" si="217">SUM(S148:S150)</f>
        <v>0</v>
      </c>
      <c r="T151" s="22">
        <f t="shared" si="217"/>
        <v>0</v>
      </c>
      <c r="U151" s="22">
        <f t="shared" si="217"/>
        <v>-952</v>
      </c>
      <c r="V151" s="22">
        <f t="shared" si="217"/>
        <v>0</v>
      </c>
      <c r="W151" s="22">
        <f t="shared" si="217"/>
        <v>-952</v>
      </c>
      <c r="X151" s="22">
        <f t="shared" si="217"/>
        <v>0</v>
      </c>
      <c r="Y151" s="22">
        <f t="shared" si="217"/>
        <v>0</v>
      </c>
      <c r="Z151" s="22">
        <f t="shared" si="217"/>
        <v>0</v>
      </c>
      <c r="AA151" s="22">
        <f t="shared" si="217"/>
        <v>-952</v>
      </c>
      <c r="AB151" s="22">
        <f t="shared" si="217"/>
        <v>-322</v>
      </c>
      <c r="AC151" s="22">
        <f t="shared" si="217"/>
        <v>-19</v>
      </c>
      <c r="AD151" s="22">
        <f t="shared" si="217"/>
        <v>0</v>
      </c>
      <c r="AE151" s="22">
        <f t="shared" si="217"/>
        <v>0</v>
      </c>
      <c r="AF151" s="22">
        <f t="shared" si="217"/>
        <v>0</v>
      </c>
      <c r="AG151" s="22">
        <f t="shared" si="217"/>
        <v>-1293</v>
      </c>
      <c r="AH151" s="23">
        <f t="shared" si="217"/>
        <v>0</v>
      </c>
      <c r="AI151" s="23">
        <f t="shared" si="217"/>
        <v>0</v>
      </c>
      <c r="AJ151" s="23">
        <f t="shared" si="217"/>
        <v>0</v>
      </c>
      <c r="AK151" s="23">
        <f t="shared" ref="AK151:AL151" si="218">SUM(AK148:AK150)</f>
        <v>0</v>
      </c>
      <c r="AL151" s="23">
        <f t="shared" si="218"/>
        <v>0</v>
      </c>
      <c r="AM151" s="23">
        <f t="shared" si="217"/>
        <v>0</v>
      </c>
      <c r="AN151" s="23">
        <f t="shared" si="217"/>
        <v>0</v>
      </c>
      <c r="AO151" s="23">
        <f t="shared" si="217"/>
        <v>0</v>
      </c>
      <c r="AP151" s="23">
        <f t="shared" si="217"/>
        <v>0</v>
      </c>
      <c r="AQ151" s="764">
        <f t="shared" si="217"/>
        <v>0</v>
      </c>
      <c r="AR151" s="29">
        <f t="shared" si="217"/>
        <v>6960401</v>
      </c>
      <c r="AS151" s="22">
        <f t="shared" si="217"/>
        <v>5053940</v>
      </c>
      <c r="AT151" s="22">
        <f t="shared" si="217"/>
        <v>20000</v>
      </c>
      <c r="AU151" s="67">
        <f t="shared" si="217"/>
        <v>0</v>
      </c>
      <c r="AV151" s="22">
        <f t="shared" si="217"/>
        <v>1725602</v>
      </c>
      <c r="AW151" s="22">
        <f t="shared" si="217"/>
        <v>101079</v>
      </c>
      <c r="AX151" s="22">
        <f t="shared" si="217"/>
        <v>59780</v>
      </c>
      <c r="AY151" s="23">
        <f t="shared" si="217"/>
        <v>13.2242</v>
      </c>
      <c r="AZ151" s="23">
        <f t="shared" si="217"/>
        <v>6.58</v>
      </c>
      <c r="BA151" s="55">
        <f t="shared" si="217"/>
        <v>6.6441999999999997</v>
      </c>
    </row>
    <row r="152" spans="1:53" s="702" customFormat="1" ht="12.75" customHeight="1" x14ac:dyDescent="0.2">
      <c r="A152" s="704">
        <v>33</v>
      </c>
      <c r="B152" s="705">
        <v>3425</v>
      </c>
      <c r="C152" s="705">
        <v>600078451</v>
      </c>
      <c r="D152" s="705">
        <v>72742551</v>
      </c>
      <c r="E152" s="706" t="s">
        <v>386</v>
      </c>
      <c r="F152" s="705">
        <v>3113</v>
      </c>
      <c r="G152" s="707" t="s">
        <v>148</v>
      </c>
      <c r="H152" s="708" t="s">
        <v>86</v>
      </c>
      <c r="I152" s="501">
        <v>12406064</v>
      </c>
      <c r="J152" s="502">
        <v>8812971</v>
      </c>
      <c r="K152" s="502">
        <v>44360</v>
      </c>
      <c r="L152" s="502">
        <v>25160</v>
      </c>
      <c r="M152" s="502">
        <v>2985274</v>
      </c>
      <c r="N152" s="502">
        <v>176259</v>
      </c>
      <c r="O152" s="502">
        <v>387200</v>
      </c>
      <c r="P152" s="503">
        <v>17.105500000000003</v>
      </c>
      <c r="Q152" s="418">
        <v>12.551</v>
      </c>
      <c r="R152" s="504">
        <v>4.5545000000000027</v>
      </c>
      <c r="S152" s="536">
        <f t="shared" ref="S152:S155" si="219">X152*-1</f>
        <v>0</v>
      </c>
      <c r="T152" s="492">
        <v>0</v>
      </c>
      <c r="U152" s="492">
        <v>0</v>
      </c>
      <c r="V152" s="492">
        <v>-29455</v>
      </c>
      <c r="W152" s="492">
        <f t="shared" si="207"/>
        <v>-29455</v>
      </c>
      <c r="X152" s="492">
        <v>0</v>
      </c>
      <c r="Y152" s="492">
        <v>0</v>
      </c>
      <c r="Z152" s="492">
        <f>SUM(X152:Y152)</f>
        <v>0</v>
      </c>
      <c r="AA152" s="492">
        <f>W152+Z152</f>
        <v>-29455</v>
      </c>
      <c r="AB152" s="321">
        <f>ROUND((W152+X152)*33.8%,0)</f>
        <v>-9956</v>
      </c>
      <c r="AC152" s="179">
        <f>ROUND(W152*2%,0)</f>
        <v>-589</v>
      </c>
      <c r="AD152" s="492">
        <v>0</v>
      </c>
      <c r="AE152" s="492">
        <v>40000</v>
      </c>
      <c r="AF152" s="492">
        <f t="shared" si="208"/>
        <v>40000</v>
      </c>
      <c r="AG152" s="492">
        <f t="shared" si="209"/>
        <v>0</v>
      </c>
      <c r="AH152" s="507">
        <v>0</v>
      </c>
      <c r="AI152" s="507">
        <v>0</v>
      </c>
      <c r="AJ152" s="507">
        <v>0</v>
      </c>
      <c r="AK152" s="507">
        <v>0</v>
      </c>
      <c r="AL152" s="507">
        <v>0</v>
      </c>
      <c r="AM152" s="507">
        <v>0</v>
      </c>
      <c r="AN152" s="507">
        <v>0</v>
      </c>
      <c r="AO152" s="507">
        <f t="shared" ref="AO152:AO155" si="220">AH152+AJ152+AK152+AM152</f>
        <v>0</v>
      </c>
      <c r="AP152" s="507">
        <f t="shared" ref="AP152:AP155" si="221">AI152+AL152+AN152</f>
        <v>0</v>
      </c>
      <c r="AQ152" s="535">
        <f t="shared" si="210"/>
        <v>0</v>
      </c>
      <c r="AR152" s="536">
        <f>I152+AG152</f>
        <v>12406064</v>
      </c>
      <c r="AS152" s="492">
        <f>J152+W152</f>
        <v>8783516</v>
      </c>
      <c r="AT152" s="492">
        <f>K152+Z152</f>
        <v>44360</v>
      </c>
      <c r="AU152" s="492">
        <f>L152</f>
        <v>25160</v>
      </c>
      <c r="AV152" s="492">
        <f t="shared" ref="AV152:AW155" si="222">M152+AB152</f>
        <v>2975318</v>
      </c>
      <c r="AW152" s="492">
        <f t="shared" si="222"/>
        <v>175670</v>
      </c>
      <c r="AX152" s="492">
        <f>O152+AF152</f>
        <v>427200</v>
      </c>
      <c r="AY152" s="507">
        <f>P152+AQ152</f>
        <v>17.105500000000003</v>
      </c>
      <c r="AZ152" s="507">
        <f t="shared" ref="AZ152:BA155" si="223">Q152+AO152</f>
        <v>12.551</v>
      </c>
      <c r="BA152" s="508">
        <f t="shared" si="223"/>
        <v>4.5545000000000027</v>
      </c>
    </row>
    <row r="153" spans="1:53" s="702" customFormat="1" x14ac:dyDescent="0.2">
      <c r="A153" s="704">
        <v>33</v>
      </c>
      <c r="B153" s="705">
        <v>3425</v>
      </c>
      <c r="C153" s="705">
        <v>600078451</v>
      </c>
      <c r="D153" s="705">
        <v>72742551</v>
      </c>
      <c r="E153" s="706" t="s">
        <v>386</v>
      </c>
      <c r="F153" s="705">
        <v>3113</v>
      </c>
      <c r="G153" s="707" t="s">
        <v>91</v>
      </c>
      <c r="H153" s="708" t="s">
        <v>82</v>
      </c>
      <c r="I153" s="501">
        <v>1336659</v>
      </c>
      <c r="J153" s="502">
        <v>984285</v>
      </c>
      <c r="K153" s="481">
        <v>0</v>
      </c>
      <c r="L153" s="481">
        <v>0</v>
      </c>
      <c r="M153" s="321">
        <v>332688</v>
      </c>
      <c r="N153" s="321">
        <v>19686</v>
      </c>
      <c r="O153" s="502">
        <v>0</v>
      </c>
      <c r="P153" s="503">
        <v>2.88</v>
      </c>
      <c r="Q153" s="418">
        <v>2.88</v>
      </c>
      <c r="R153" s="504">
        <v>0</v>
      </c>
      <c r="S153" s="536">
        <f t="shared" si="219"/>
        <v>0</v>
      </c>
      <c r="T153" s="492">
        <v>0</v>
      </c>
      <c r="U153" s="492">
        <v>0</v>
      </c>
      <c r="V153" s="492">
        <v>0</v>
      </c>
      <c r="W153" s="492">
        <f t="shared" si="207"/>
        <v>0</v>
      </c>
      <c r="X153" s="492">
        <v>0</v>
      </c>
      <c r="Y153" s="492">
        <v>0</v>
      </c>
      <c r="Z153" s="492">
        <f>SUM(X153:Y153)</f>
        <v>0</v>
      </c>
      <c r="AA153" s="492">
        <f>W153+Z153</f>
        <v>0</v>
      </c>
      <c r="AB153" s="321">
        <f>ROUND((W153+X153)*33.8%,0)</f>
        <v>0</v>
      </c>
      <c r="AC153" s="179">
        <f>ROUND(W153*2%,0)</f>
        <v>0</v>
      </c>
      <c r="AD153" s="492">
        <v>0</v>
      </c>
      <c r="AE153" s="492">
        <v>0</v>
      </c>
      <c r="AF153" s="492">
        <f t="shared" si="208"/>
        <v>0</v>
      </c>
      <c r="AG153" s="492">
        <f t="shared" si="209"/>
        <v>0</v>
      </c>
      <c r="AH153" s="507">
        <v>0</v>
      </c>
      <c r="AI153" s="507">
        <v>0</v>
      </c>
      <c r="AJ153" s="507">
        <v>0</v>
      </c>
      <c r="AK153" s="507">
        <v>0</v>
      </c>
      <c r="AL153" s="507">
        <v>0</v>
      </c>
      <c r="AM153" s="507">
        <v>0</v>
      </c>
      <c r="AN153" s="507">
        <v>0</v>
      </c>
      <c r="AO153" s="507">
        <f t="shared" si="220"/>
        <v>0</v>
      </c>
      <c r="AP153" s="507">
        <f t="shared" si="221"/>
        <v>0</v>
      </c>
      <c r="AQ153" s="535">
        <f t="shared" si="210"/>
        <v>0</v>
      </c>
      <c r="AR153" s="536">
        <f>I153+AG153</f>
        <v>1336659</v>
      </c>
      <c r="AS153" s="492">
        <f>J153+W153</f>
        <v>984285</v>
      </c>
      <c r="AT153" s="492">
        <f>K153+Z153</f>
        <v>0</v>
      </c>
      <c r="AU153" s="492">
        <f>L153</f>
        <v>0</v>
      </c>
      <c r="AV153" s="492">
        <f t="shared" si="222"/>
        <v>332688</v>
      </c>
      <c r="AW153" s="492">
        <f t="shared" si="222"/>
        <v>19686</v>
      </c>
      <c r="AX153" s="492">
        <f>O153+AF153</f>
        <v>0</v>
      </c>
      <c r="AY153" s="507">
        <f>P153+AQ153</f>
        <v>2.88</v>
      </c>
      <c r="AZ153" s="507">
        <f t="shared" si="223"/>
        <v>2.88</v>
      </c>
      <c r="BA153" s="508">
        <f t="shared" si="223"/>
        <v>0</v>
      </c>
    </row>
    <row r="154" spans="1:53" s="702" customFormat="1" ht="12.75" customHeight="1" x14ac:dyDescent="0.2">
      <c r="A154" s="704">
        <v>33</v>
      </c>
      <c r="B154" s="705">
        <v>3425</v>
      </c>
      <c r="C154" s="705">
        <v>600078451</v>
      </c>
      <c r="D154" s="705">
        <v>72742551</v>
      </c>
      <c r="E154" s="706" t="s">
        <v>386</v>
      </c>
      <c r="F154" s="705">
        <v>3143</v>
      </c>
      <c r="G154" s="707" t="s">
        <v>149</v>
      </c>
      <c r="H154" s="708" t="s">
        <v>86</v>
      </c>
      <c r="I154" s="501">
        <v>1058903</v>
      </c>
      <c r="J154" s="502">
        <v>779752</v>
      </c>
      <c r="K154" s="481">
        <v>0</v>
      </c>
      <c r="L154" s="481">
        <v>0</v>
      </c>
      <c r="M154" s="321">
        <v>263556</v>
      </c>
      <c r="N154" s="321">
        <v>15595</v>
      </c>
      <c r="O154" s="502">
        <v>0</v>
      </c>
      <c r="P154" s="503">
        <v>1.77</v>
      </c>
      <c r="Q154" s="503">
        <v>1.77</v>
      </c>
      <c r="R154" s="504">
        <v>0</v>
      </c>
      <c r="S154" s="536">
        <f t="shared" si="219"/>
        <v>0</v>
      </c>
      <c r="T154" s="492">
        <v>0</v>
      </c>
      <c r="U154" s="492">
        <v>0</v>
      </c>
      <c r="V154" s="492">
        <v>0</v>
      </c>
      <c r="W154" s="492">
        <f t="shared" si="207"/>
        <v>0</v>
      </c>
      <c r="X154" s="492">
        <v>0</v>
      </c>
      <c r="Y154" s="492">
        <v>0</v>
      </c>
      <c r="Z154" s="492">
        <f>SUM(X154:Y154)</f>
        <v>0</v>
      </c>
      <c r="AA154" s="492">
        <f>W154+Z154</f>
        <v>0</v>
      </c>
      <c r="AB154" s="321">
        <f>ROUND((W154+X154)*33.8%,0)</f>
        <v>0</v>
      </c>
      <c r="AC154" s="179">
        <f>ROUND(W154*2%,0)</f>
        <v>0</v>
      </c>
      <c r="AD154" s="492">
        <v>0</v>
      </c>
      <c r="AE154" s="492">
        <v>0</v>
      </c>
      <c r="AF154" s="492">
        <f t="shared" si="208"/>
        <v>0</v>
      </c>
      <c r="AG154" s="492">
        <f t="shared" si="209"/>
        <v>0</v>
      </c>
      <c r="AH154" s="507">
        <v>0</v>
      </c>
      <c r="AI154" s="507">
        <v>0</v>
      </c>
      <c r="AJ154" s="507">
        <v>0</v>
      </c>
      <c r="AK154" s="507">
        <v>0</v>
      </c>
      <c r="AL154" s="507">
        <v>0</v>
      </c>
      <c r="AM154" s="507">
        <v>0</v>
      </c>
      <c r="AN154" s="507">
        <v>0</v>
      </c>
      <c r="AO154" s="507">
        <f t="shared" si="220"/>
        <v>0</v>
      </c>
      <c r="AP154" s="507">
        <f t="shared" si="221"/>
        <v>0</v>
      </c>
      <c r="AQ154" s="535">
        <f t="shared" si="210"/>
        <v>0</v>
      </c>
      <c r="AR154" s="536">
        <f>I154+AG154</f>
        <v>1058903</v>
      </c>
      <c r="AS154" s="492">
        <f>J154+W154</f>
        <v>779752</v>
      </c>
      <c r="AT154" s="492">
        <f>K154+Z154</f>
        <v>0</v>
      </c>
      <c r="AU154" s="492">
        <f>L154</f>
        <v>0</v>
      </c>
      <c r="AV154" s="492">
        <f t="shared" si="222"/>
        <v>263556</v>
      </c>
      <c r="AW154" s="492">
        <f t="shared" si="222"/>
        <v>15595</v>
      </c>
      <c r="AX154" s="492">
        <f>O154+AF154</f>
        <v>0</v>
      </c>
      <c r="AY154" s="507">
        <f>P154+AQ154</f>
        <v>1.77</v>
      </c>
      <c r="AZ154" s="507">
        <f t="shared" si="223"/>
        <v>1.77</v>
      </c>
      <c r="BA154" s="508">
        <f t="shared" si="223"/>
        <v>0</v>
      </c>
    </row>
    <row r="155" spans="1:53" s="702" customFormat="1" ht="12.75" customHeight="1" x14ac:dyDescent="0.2">
      <c r="A155" s="704">
        <v>33</v>
      </c>
      <c r="B155" s="705">
        <v>3425</v>
      </c>
      <c r="C155" s="705">
        <v>600078451</v>
      </c>
      <c r="D155" s="705">
        <v>72742551</v>
      </c>
      <c r="E155" s="706" t="s">
        <v>386</v>
      </c>
      <c r="F155" s="705">
        <v>3143</v>
      </c>
      <c r="G155" s="707" t="s">
        <v>150</v>
      </c>
      <c r="H155" s="708" t="s">
        <v>82</v>
      </c>
      <c r="I155" s="501">
        <v>37217</v>
      </c>
      <c r="J155" s="502">
        <v>26235</v>
      </c>
      <c r="K155" s="481">
        <v>0</v>
      </c>
      <c r="L155" s="481">
        <v>0</v>
      </c>
      <c r="M155" s="321">
        <v>8867</v>
      </c>
      <c r="N155" s="321">
        <v>525</v>
      </c>
      <c r="O155" s="502">
        <v>1590</v>
      </c>
      <c r="P155" s="503">
        <v>0.11</v>
      </c>
      <c r="Q155" s="418">
        <v>0</v>
      </c>
      <c r="R155" s="504">
        <v>0.11</v>
      </c>
      <c r="S155" s="536">
        <f t="shared" si="219"/>
        <v>0</v>
      </c>
      <c r="T155" s="492">
        <v>0</v>
      </c>
      <c r="U155" s="492">
        <v>0</v>
      </c>
      <c r="V155" s="492">
        <v>0</v>
      </c>
      <c r="W155" s="492">
        <f t="shared" si="207"/>
        <v>0</v>
      </c>
      <c r="X155" s="492">
        <v>0</v>
      </c>
      <c r="Y155" s="492">
        <v>0</v>
      </c>
      <c r="Z155" s="492">
        <f>SUM(X155:Y155)</f>
        <v>0</v>
      </c>
      <c r="AA155" s="492">
        <f>W155+Z155</f>
        <v>0</v>
      </c>
      <c r="AB155" s="321">
        <f>ROUND((W155+X155)*33.8%,0)</f>
        <v>0</v>
      </c>
      <c r="AC155" s="179">
        <f>ROUND(W155*2%,0)</f>
        <v>0</v>
      </c>
      <c r="AD155" s="492">
        <v>0</v>
      </c>
      <c r="AE155" s="492">
        <v>0</v>
      </c>
      <c r="AF155" s="492">
        <f t="shared" si="208"/>
        <v>0</v>
      </c>
      <c r="AG155" s="492">
        <f t="shared" si="209"/>
        <v>0</v>
      </c>
      <c r="AH155" s="507">
        <v>0</v>
      </c>
      <c r="AI155" s="507">
        <v>0</v>
      </c>
      <c r="AJ155" s="507">
        <v>0</v>
      </c>
      <c r="AK155" s="507">
        <v>0</v>
      </c>
      <c r="AL155" s="507">
        <v>0</v>
      </c>
      <c r="AM155" s="507">
        <v>0</v>
      </c>
      <c r="AN155" s="507">
        <v>0</v>
      </c>
      <c r="AO155" s="507">
        <f t="shared" si="220"/>
        <v>0</v>
      </c>
      <c r="AP155" s="507">
        <f t="shared" si="221"/>
        <v>0</v>
      </c>
      <c r="AQ155" s="535">
        <f t="shared" si="210"/>
        <v>0</v>
      </c>
      <c r="AR155" s="536">
        <f>I155+AG155</f>
        <v>37217</v>
      </c>
      <c r="AS155" s="492">
        <f>J155+W155</f>
        <v>26235</v>
      </c>
      <c r="AT155" s="492">
        <f>K155+Z155</f>
        <v>0</v>
      </c>
      <c r="AU155" s="492">
        <f>L155</f>
        <v>0</v>
      </c>
      <c r="AV155" s="492">
        <f t="shared" si="222"/>
        <v>8867</v>
      </c>
      <c r="AW155" s="492">
        <f t="shared" si="222"/>
        <v>525</v>
      </c>
      <c r="AX155" s="492">
        <f>O155+AF155</f>
        <v>1590</v>
      </c>
      <c r="AY155" s="507">
        <f>P155+AQ155</f>
        <v>0.11</v>
      </c>
      <c r="AZ155" s="507">
        <f t="shared" si="223"/>
        <v>0</v>
      </c>
      <c r="BA155" s="508">
        <f t="shared" si="223"/>
        <v>0.11</v>
      </c>
    </row>
    <row r="156" spans="1:53" s="702" customFormat="1" ht="12.75" customHeight="1" x14ac:dyDescent="0.2">
      <c r="A156" s="281">
        <v>33</v>
      </c>
      <c r="B156" s="21">
        <v>3425</v>
      </c>
      <c r="C156" s="279">
        <v>600078451</v>
      </c>
      <c r="D156" s="279">
        <v>72742551</v>
      </c>
      <c r="E156" s="703" t="s">
        <v>387</v>
      </c>
      <c r="F156" s="21"/>
      <c r="G156" s="280"/>
      <c r="H156" s="761"/>
      <c r="I156" s="29">
        <v>14838843</v>
      </c>
      <c r="J156" s="268">
        <v>10603243</v>
      </c>
      <c r="K156" s="268">
        <v>44360</v>
      </c>
      <c r="L156" s="268">
        <v>25160</v>
      </c>
      <c r="M156" s="268">
        <v>3590385</v>
      </c>
      <c r="N156" s="268">
        <v>212065</v>
      </c>
      <c r="O156" s="268">
        <v>388790</v>
      </c>
      <c r="P156" s="762">
        <v>21.865500000000001</v>
      </c>
      <c r="Q156" s="762">
        <v>17.201000000000001</v>
      </c>
      <c r="R156" s="763">
        <v>4.664500000000003</v>
      </c>
      <c r="S156" s="29">
        <f t="shared" ref="S156:BA156" si="224">SUM(S152:S155)</f>
        <v>0</v>
      </c>
      <c r="T156" s="22">
        <f t="shared" si="224"/>
        <v>0</v>
      </c>
      <c r="U156" s="22">
        <f t="shared" si="224"/>
        <v>0</v>
      </c>
      <c r="V156" s="22">
        <f t="shared" si="224"/>
        <v>-29455</v>
      </c>
      <c r="W156" s="22">
        <f t="shared" si="224"/>
        <v>-29455</v>
      </c>
      <c r="X156" s="22">
        <f t="shared" si="224"/>
        <v>0</v>
      </c>
      <c r="Y156" s="22">
        <f t="shared" si="224"/>
        <v>0</v>
      </c>
      <c r="Z156" s="22">
        <f t="shared" si="224"/>
        <v>0</v>
      </c>
      <c r="AA156" s="22">
        <f t="shared" si="224"/>
        <v>-29455</v>
      </c>
      <c r="AB156" s="22">
        <f t="shared" si="224"/>
        <v>-9956</v>
      </c>
      <c r="AC156" s="22">
        <f t="shared" si="224"/>
        <v>-589</v>
      </c>
      <c r="AD156" s="22">
        <f t="shared" si="224"/>
        <v>0</v>
      </c>
      <c r="AE156" s="22">
        <f t="shared" si="224"/>
        <v>40000</v>
      </c>
      <c r="AF156" s="22">
        <f t="shared" si="224"/>
        <v>40000</v>
      </c>
      <c r="AG156" s="22">
        <f t="shared" si="224"/>
        <v>0</v>
      </c>
      <c r="AH156" s="23">
        <f t="shared" si="224"/>
        <v>0</v>
      </c>
      <c r="AI156" s="23">
        <f t="shared" si="224"/>
        <v>0</v>
      </c>
      <c r="AJ156" s="23">
        <f t="shared" si="224"/>
        <v>0</v>
      </c>
      <c r="AK156" s="23">
        <f t="shared" ref="AK156:AL156" si="225">SUM(AK152:AK155)</f>
        <v>0</v>
      </c>
      <c r="AL156" s="23">
        <f t="shared" si="225"/>
        <v>0</v>
      </c>
      <c r="AM156" s="23">
        <f t="shared" si="224"/>
        <v>0</v>
      </c>
      <c r="AN156" s="23">
        <f t="shared" si="224"/>
        <v>0</v>
      </c>
      <c r="AO156" s="23">
        <f t="shared" si="224"/>
        <v>0</v>
      </c>
      <c r="AP156" s="23">
        <f t="shared" si="224"/>
        <v>0</v>
      </c>
      <c r="AQ156" s="764">
        <f t="shared" si="224"/>
        <v>0</v>
      </c>
      <c r="AR156" s="29">
        <f t="shared" si="224"/>
        <v>14838843</v>
      </c>
      <c r="AS156" s="22">
        <f t="shared" si="224"/>
        <v>10573788</v>
      </c>
      <c r="AT156" s="22">
        <f t="shared" si="224"/>
        <v>44360</v>
      </c>
      <c r="AU156" s="67">
        <f t="shared" si="224"/>
        <v>25160</v>
      </c>
      <c r="AV156" s="22">
        <f t="shared" si="224"/>
        <v>3580429</v>
      </c>
      <c r="AW156" s="22">
        <f t="shared" si="224"/>
        <v>211476</v>
      </c>
      <c r="AX156" s="22">
        <f t="shared" si="224"/>
        <v>428790</v>
      </c>
      <c r="AY156" s="23">
        <f t="shared" si="224"/>
        <v>21.865500000000001</v>
      </c>
      <c r="AZ156" s="23">
        <f t="shared" si="224"/>
        <v>17.201000000000001</v>
      </c>
      <c r="BA156" s="55">
        <f t="shared" si="224"/>
        <v>4.664500000000003</v>
      </c>
    </row>
    <row r="157" spans="1:53" s="702" customFormat="1" ht="12.75" customHeight="1" x14ac:dyDescent="0.2">
      <c r="A157" s="704">
        <v>34</v>
      </c>
      <c r="B157" s="705">
        <v>3418</v>
      </c>
      <c r="C157" s="705">
        <v>600078001</v>
      </c>
      <c r="D157" s="705">
        <v>70695954</v>
      </c>
      <c r="E157" s="706" t="s">
        <v>388</v>
      </c>
      <c r="F157" s="705">
        <v>3111</v>
      </c>
      <c r="G157" s="707" t="s">
        <v>85</v>
      </c>
      <c r="H157" s="708" t="s">
        <v>86</v>
      </c>
      <c r="I157" s="501">
        <v>1929313</v>
      </c>
      <c r="J157" s="502">
        <v>1390673</v>
      </c>
      <c r="K157" s="502">
        <v>10000</v>
      </c>
      <c r="L157" s="502">
        <v>0</v>
      </c>
      <c r="M157" s="502">
        <v>473427</v>
      </c>
      <c r="N157" s="502">
        <v>27813</v>
      </c>
      <c r="O157" s="502">
        <v>27400</v>
      </c>
      <c r="P157" s="503">
        <v>3.1252</v>
      </c>
      <c r="Q157" s="418">
        <v>2.2902999999999998</v>
      </c>
      <c r="R157" s="504">
        <v>0.8349000000000002</v>
      </c>
      <c r="S157" s="536">
        <f t="shared" ref="S157:S158" si="226">X157*-1</f>
        <v>0</v>
      </c>
      <c r="T157" s="492">
        <v>0</v>
      </c>
      <c r="U157" s="492">
        <v>0</v>
      </c>
      <c r="V157" s="492">
        <v>0</v>
      </c>
      <c r="W157" s="492">
        <f t="shared" si="207"/>
        <v>0</v>
      </c>
      <c r="X157" s="492">
        <v>0</v>
      </c>
      <c r="Y157" s="492">
        <v>0</v>
      </c>
      <c r="Z157" s="492">
        <f>SUM(X157:Y157)</f>
        <v>0</v>
      </c>
      <c r="AA157" s="492">
        <f>W157+Z157</f>
        <v>0</v>
      </c>
      <c r="AB157" s="321">
        <f>ROUND((W157+X157)*33.8%,0)</f>
        <v>0</v>
      </c>
      <c r="AC157" s="179">
        <f>ROUND(W157*2%,0)</f>
        <v>0</v>
      </c>
      <c r="AD157" s="492">
        <v>0</v>
      </c>
      <c r="AE157" s="492">
        <v>0</v>
      </c>
      <c r="AF157" s="492">
        <f t="shared" si="208"/>
        <v>0</v>
      </c>
      <c r="AG157" s="492">
        <f t="shared" si="209"/>
        <v>0</v>
      </c>
      <c r="AH157" s="507">
        <v>0</v>
      </c>
      <c r="AI157" s="507">
        <v>0</v>
      </c>
      <c r="AJ157" s="507">
        <v>0</v>
      </c>
      <c r="AK157" s="507">
        <v>0</v>
      </c>
      <c r="AL157" s="507">
        <v>0</v>
      </c>
      <c r="AM157" s="507">
        <v>0</v>
      </c>
      <c r="AN157" s="507">
        <v>0</v>
      </c>
      <c r="AO157" s="507">
        <f t="shared" ref="AO157:AO158" si="227">AH157+AJ157+AK157+AM157</f>
        <v>0</v>
      </c>
      <c r="AP157" s="507">
        <f t="shared" ref="AP157:AP158" si="228">AI157+AL157+AN157</f>
        <v>0</v>
      </c>
      <c r="AQ157" s="535">
        <f t="shared" si="210"/>
        <v>0</v>
      </c>
      <c r="AR157" s="536">
        <f>I157+AG157</f>
        <v>1929313</v>
      </c>
      <c r="AS157" s="492">
        <f>J157+W157</f>
        <v>1390673</v>
      </c>
      <c r="AT157" s="492">
        <f>K157+Z157</f>
        <v>10000</v>
      </c>
      <c r="AU157" s="492">
        <f>L157</f>
        <v>0</v>
      </c>
      <c r="AV157" s="492">
        <f>M157+AB157</f>
        <v>473427</v>
      </c>
      <c r="AW157" s="492">
        <f>N157+AC157</f>
        <v>27813</v>
      </c>
      <c r="AX157" s="492">
        <f>O157+AF157</f>
        <v>27400</v>
      </c>
      <c r="AY157" s="507">
        <f>P157+AQ157</f>
        <v>3.1252</v>
      </c>
      <c r="AZ157" s="507">
        <f>Q157+AO157</f>
        <v>2.2902999999999998</v>
      </c>
      <c r="BA157" s="508">
        <f>R157+AP157</f>
        <v>0.8349000000000002</v>
      </c>
    </row>
    <row r="158" spans="1:53" s="702" customFormat="1" ht="12.75" customHeight="1" x14ac:dyDescent="0.2">
      <c r="A158" s="704">
        <v>34</v>
      </c>
      <c r="B158" s="705">
        <v>3418</v>
      </c>
      <c r="C158" s="705">
        <v>600078001</v>
      </c>
      <c r="D158" s="705">
        <v>70695954</v>
      </c>
      <c r="E158" s="706" t="s">
        <v>388</v>
      </c>
      <c r="F158" s="705">
        <v>3141</v>
      </c>
      <c r="G158" s="707" t="s">
        <v>88</v>
      </c>
      <c r="H158" s="708" t="s">
        <v>82</v>
      </c>
      <c r="I158" s="501">
        <v>350235</v>
      </c>
      <c r="J158" s="502">
        <v>247113</v>
      </c>
      <c r="K158" s="481">
        <v>10000</v>
      </c>
      <c r="L158" s="481">
        <v>0</v>
      </c>
      <c r="M158" s="321">
        <v>86904</v>
      </c>
      <c r="N158" s="321">
        <v>4942</v>
      </c>
      <c r="O158" s="502">
        <v>1276</v>
      </c>
      <c r="P158" s="503">
        <v>0.87</v>
      </c>
      <c r="Q158" s="418">
        <v>0</v>
      </c>
      <c r="R158" s="504">
        <v>0.87</v>
      </c>
      <c r="S158" s="536">
        <f t="shared" si="226"/>
        <v>0</v>
      </c>
      <c r="T158" s="492">
        <v>0</v>
      </c>
      <c r="U158" s="492">
        <v>-3066</v>
      </c>
      <c r="V158" s="492">
        <v>0</v>
      </c>
      <c r="W158" s="492">
        <f t="shared" si="207"/>
        <v>-3066</v>
      </c>
      <c r="X158" s="492">
        <v>0</v>
      </c>
      <c r="Y158" s="492">
        <v>0</v>
      </c>
      <c r="Z158" s="492">
        <f>SUM(X158:Y158)</f>
        <v>0</v>
      </c>
      <c r="AA158" s="492">
        <f>W158+Z158</f>
        <v>-3066</v>
      </c>
      <c r="AB158" s="321">
        <f>ROUND((W158+X158)*33.8%,0)</f>
        <v>-1036</v>
      </c>
      <c r="AC158" s="179">
        <f>ROUND(W158*2%,0)</f>
        <v>-61</v>
      </c>
      <c r="AD158" s="492">
        <v>0</v>
      </c>
      <c r="AE158" s="492">
        <v>0</v>
      </c>
      <c r="AF158" s="492">
        <f t="shared" si="208"/>
        <v>0</v>
      </c>
      <c r="AG158" s="492">
        <f t="shared" si="209"/>
        <v>-4163</v>
      </c>
      <c r="AH158" s="507">
        <v>0</v>
      </c>
      <c r="AI158" s="507">
        <v>0</v>
      </c>
      <c r="AJ158" s="507">
        <v>0</v>
      </c>
      <c r="AK158" s="507">
        <v>0</v>
      </c>
      <c r="AL158" s="507">
        <v>-0.01</v>
      </c>
      <c r="AM158" s="507">
        <v>0</v>
      </c>
      <c r="AN158" s="507">
        <v>0</v>
      </c>
      <c r="AO158" s="507">
        <f t="shared" si="227"/>
        <v>0</v>
      </c>
      <c r="AP158" s="507">
        <f t="shared" si="228"/>
        <v>-0.01</v>
      </c>
      <c r="AQ158" s="535">
        <f t="shared" si="210"/>
        <v>-0.01</v>
      </c>
      <c r="AR158" s="536">
        <f>I158+AG158</f>
        <v>346072</v>
      </c>
      <c r="AS158" s="492">
        <f>J158+W158</f>
        <v>244047</v>
      </c>
      <c r="AT158" s="492">
        <f>K158+Z158</f>
        <v>10000</v>
      </c>
      <c r="AU158" s="492">
        <f>L158</f>
        <v>0</v>
      </c>
      <c r="AV158" s="492">
        <f>M158+AB158</f>
        <v>85868</v>
      </c>
      <c r="AW158" s="492">
        <f>N158+AC158</f>
        <v>4881</v>
      </c>
      <c r="AX158" s="492">
        <f>O158+AF158</f>
        <v>1276</v>
      </c>
      <c r="AY158" s="507">
        <f>P158+AQ158</f>
        <v>0.86</v>
      </c>
      <c r="AZ158" s="507">
        <f>Q158+AO158</f>
        <v>0</v>
      </c>
      <c r="BA158" s="508">
        <f>R158+AP158</f>
        <v>0.86</v>
      </c>
    </row>
    <row r="159" spans="1:53" s="702" customFormat="1" ht="12.75" customHeight="1" x14ac:dyDescent="0.2">
      <c r="A159" s="281">
        <v>34</v>
      </c>
      <c r="B159" s="21">
        <v>3418</v>
      </c>
      <c r="C159" s="279">
        <v>600078001</v>
      </c>
      <c r="D159" s="279">
        <v>70695954</v>
      </c>
      <c r="E159" s="703" t="s">
        <v>389</v>
      </c>
      <c r="F159" s="21"/>
      <c r="G159" s="280"/>
      <c r="H159" s="761"/>
      <c r="I159" s="29">
        <v>2279548</v>
      </c>
      <c r="J159" s="268">
        <v>1637786</v>
      </c>
      <c r="K159" s="268">
        <v>20000</v>
      </c>
      <c r="L159" s="268">
        <v>0</v>
      </c>
      <c r="M159" s="268">
        <v>560331</v>
      </c>
      <c r="N159" s="268">
        <v>32755</v>
      </c>
      <c r="O159" s="268">
        <v>28676</v>
      </c>
      <c r="P159" s="762">
        <v>3.9952000000000001</v>
      </c>
      <c r="Q159" s="762">
        <v>2.2902999999999998</v>
      </c>
      <c r="R159" s="763">
        <v>1.7049000000000003</v>
      </c>
      <c r="S159" s="29">
        <f t="shared" ref="S159:BA159" si="229">SUM(S157:S158)</f>
        <v>0</v>
      </c>
      <c r="T159" s="22">
        <f t="shared" si="229"/>
        <v>0</v>
      </c>
      <c r="U159" s="22">
        <f t="shared" si="229"/>
        <v>-3066</v>
      </c>
      <c r="V159" s="22">
        <f t="shared" si="229"/>
        <v>0</v>
      </c>
      <c r="W159" s="22">
        <f t="shared" si="229"/>
        <v>-3066</v>
      </c>
      <c r="X159" s="22">
        <f t="shared" si="229"/>
        <v>0</v>
      </c>
      <c r="Y159" s="22">
        <f t="shared" si="229"/>
        <v>0</v>
      </c>
      <c r="Z159" s="22">
        <f t="shared" si="229"/>
        <v>0</v>
      </c>
      <c r="AA159" s="22">
        <f t="shared" si="229"/>
        <v>-3066</v>
      </c>
      <c r="AB159" s="22">
        <f t="shared" si="229"/>
        <v>-1036</v>
      </c>
      <c r="AC159" s="22">
        <f t="shared" si="229"/>
        <v>-61</v>
      </c>
      <c r="AD159" s="22">
        <f t="shared" si="229"/>
        <v>0</v>
      </c>
      <c r="AE159" s="22">
        <f t="shared" si="229"/>
        <v>0</v>
      </c>
      <c r="AF159" s="22">
        <f t="shared" si="229"/>
        <v>0</v>
      </c>
      <c r="AG159" s="22">
        <f t="shared" si="229"/>
        <v>-4163</v>
      </c>
      <c r="AH159" s="23">
        <f t="shared" si="229"/>
        <v>0</v>
      </c>
      <c r="AI159" s="23">
        <f t="shared" si="229"/>
        <v>0</v>
      </c>
      <c r="AJ159" s="23">
        <f t="shared" si="229"/>
        <v>0</v>
      </c>
      <c r="AK159" s="23">
        <f t="shared" ref="AK159:AL159" si="230">SUM(AK157:AK158)</f>
        <v>0</v>
      </c>
      <c r="AL159" s="23">
        <f t="shared" si="230"/>
        <v>-0.01</v>
      </c>
      <c r="AM159" s="23">
        <f t="shared" si="229"/>
        <v>0</v>
      </c>
      <c r="AN159" s="23">
        <f t="shared" si="229"/>
        <v>0</v>
      </c>
      <c r="AO159" s="23">
        <f t="shared" si="229"/>
        <v>0</v>
      </c>
      <c r="AP159" s="23">
        <f t="shared" si="229"/>
        <v>-0.01</v>
      </c>
      <c r="AQ159" s="764">
        <f t="shared" si="229"/>
        <v>-0.01</v>
      </c>
      <c r="AR159" s="29">
        <f t="shared" si="229"/>
        <v>2275385</v>
      </c>
      <c r="AS159" s="22">
        <f t="shared" si="229"/>
        <v>1634720</v>
      </c>
      <c r="AT159" s="22">
        <f t="shared" si="229"/>
        <v>20000</v>
      </c>
      <c r="AU159" s="67">
        <f t="shared" si="229"/>
        <v>0</v>
      </c>
      <c r="AV159" s="22">
        <f t="shared" si="229"/>
        <v>559295</v>
      </c>
      <c r="AW159" s="22">
        <f t="shared" si="229"/>
        <v>32694</v>
      </c>
      <c r="AX159" s="22">
        <f t="shared" si="229"/>
        <v>28676</v>
      </c>
      <c r="AY159" s="23">
        <f t="shared" si="229"/>
        <v>3.9851999999999999</v>
      </c>
      <c r="AZ159" s="23">
        <f t="shared" si="229"/>
        <v>2.2902999999999998</v>
      </c>
      <c r="BA159" s="55">
        <f t="shared" si="229"/>
        <v>1.6949000000000001</v>
      </c>
    </row>
    <row r="160" spans="1:53" s="702" customFormat="1" ht="12.75" customHeight="1" x14ac:dyDescent="0.2">
      <c r="A160" s="704">
        <v>35</v>
      </c>
      <c r="B160" s="705">
        <v>3428</v>
      </c>
      <c r="C160" s="705">
        <v>600078311</v>
      </c>
      <c r="D160" s="705">
        <v>72742518</v>
      </c>
      <c r="E160" s="706" t="s">
        <v>390</v>
      </c>
      <c r="F160" s="705">
        <v>3111</v>
      </c>
      <c r="G160" s="707" t="s">
        <v>85</v>
      </c>
      <c r="H160" s="708" t="s">
        <v>86</v>
      </c>
      <c r="I160" s="501">
        <v>2728904</v>
      </c>
      <c r="J160" s="502">
        <v>1993523</v>
      </c>
      <c r="K160" s="481">
        <v>0</v>
      </c>
      <c r="L160" s="481">
        <v>0</v>
      </c>
      <c r="M160" s="321">
        <v>673811</v>
      </c>
      <c r="N160" s="321">
        <v>39870</v>
      </c>
      <c r="O160" s="502">
        <v>21700</v>
      </c>
      <c r="P160" s="503">
        <v>4.9218000000000002</v>
      </c>
      <c r="Q160" s="418">
        <v>4</v>
      </c>
      <c r="R160" s="504">
        <v>0.92179999999999995</v>
      </c>
      <c r="S160" s="536">
        <f t="shared" ref="S160:S165" si="231">X160*-1</f>
        <v>0</v>
      </c>
      <c r="T160" s="492">
        <v>0</v>
      </c>
      <c r="U160" s="492">
        <v>0</v>
      </c>
      <c r="V160" s="492">
        <v>0</v>
      </c>
      <c r="W160" s="492">
        <f t="shared" si="207"/>
        <v>0</v>
      </c>
      <c r="X160" s="492">
        <v>0</v>
      </c>
      <c r="Y160" s="492">
        <v>0</v>
      </c>
      <c r="Z160" s="492">
        <f t="shared" ref="Z160:Z165" si="232">SUM(X160:Y160)</f>
        <v>0</v>
      </c>
      <c r="AA160" s="492">
        <f t="shared" ref="AA160:AA165" si="233">W160+Z160</f>
        <v>0</v>
      </c>
      <c r="AB160" s="321">
        <f t="shared" ref="AB160:AB165" si="234">ROUND((W160+X160)*33.8%,0)</f>
        <v>0</v>
      </c>
      <c r="AC160" s="179">
        <f t="shared" ref="AC160:AC165" si="235">ROUND(W160*2%,0)</f>
        <v>0</v>
      </c>
      <c r="AD160" s="492">
        <v>0</v>
      </c>
      <c r="AE160" s="492">
        <v>0</v>
      </c>
      <c r="AF160" s="492">
        <f t="shared" si="208"/>
        <v>0</v>
      </c>
      <c r="AG160" s="492">
        <f t="shared" si="209"/>
        <v>0</v>
      </c>
      <c r="AH160" s="507">
        <v>0</v>
      </c>
      <c r="AI160" s="507">
        <v>0</v>
      </c>
      <c r="AJ160" s="507">
        <v>0</v>
      </c>
      <c r="AK160" s="507">
        <v>0</v>
      </c>
      <c r="AL160" s="507">
        <v>0</v>
      </c>
      <c r="AM160" s="507">
        <v>0</v>
      </c>
      <c r="AN160" s="507">
        <v>0</v>
      </c>
      <c r="AO160" s="507">
        <f t="shared" ref="AO160:AO165" si="236">AH160+AJ160+AK160+AM160</f>
        <v>0</v>
      </c>
      <c r="AP160" s="507">
        <f t="shared" ref="AP160:AP165" si="237">AI160+AL160+AN160</f>
        <v>0</v>
      </c>
      <c r="AQ160" s="535">
        <f t="shared" si="210"/>
        <v>0</v>
      </c>
      <c r="AR160" s="536">
        <f t="shared" ref="AR160:AR165" si="238">I160+AG160</f>
        <v>2728904</v>
      </c>
      <c r="AS160" s="492">
        <f t="shared" ref="AS160:AS165" si="239">J160+W160</f>
        <v>1993523</v>
      </c>
      <c r="AT160" s="492">
        <f t="shared" ref="AT160:AT165" si="240">K160+Z160</f>
        <v>0</v>
      </c>
      <c r="AU160" s="492">
        <f t="shared" ref="AU160:AU165" si="241">L160</f>
        <v>0</v>
      </c>
      <c r="AV160" s="492">
        <f t="shared" ref="AV160:AW165" si="242">M160+AB160</f>
        <v>673811</v>
      </c>
      <c r="AW160" s="492">
        <f t="shared" si="242"/>
        <v>39870</v>
      </c>
      <c r="AX160" s="492">
        <f t="shared" ref="AX160:AX165" si="243">O160+AF160</f>
        <v>21700</v>
      </c>
      <c r="AY160" s="507">
        <f t="shared" ref="AY160:AY165" si="244">P160+AQ160</f>
        <v>4.9218000000000002</v>
      </c>
      <c r="AZ160" s="507">
        <f t="shared" ref="AZ160:BA165" si="245">Q160+AO160</f>
        <v>4</v>
      </c>
      <c r="BA160" s="508">
        <f t="shared" si="245"/>
        <v>0.92179999999999995</v>
      </c>
    </row>
    <row r="161" spans="1:53" s="702" customFormat="1" ht="12.75" customHeight="1" x14ac:dyDescent="0.2">
      <c r="A161" s="704">
        <v>35</v>
      </c>
      <c r="B161" s="705">
        <v>3428</v>
      </c>
      <c r="C161" s="705">
        <v>600078311</v>
      </c>
      <c r="D161" s="705">
        <v>72742518</v>
      </c>
      <c r="E161" s="706" t="s">
        <v>390</v>
      </c>
      <c r="F161" s="705">
        <v>3117</v>
      </c>
      <c r="G161" s="707" t="s">
        <v>148</v>
      </c>
      <c r="H161" s="708" t="s">
        <v>86</v>
      </c>
      <c r="I161" s="501">
        <v>3374106</v>
      </c>
      <c r="J161" s="502">
        <v>2411147</v>
      </c>
      <c r="K161" s="502">
        <v>9768</v>
      </c>
      <c r="L161" s="502">
        <v>9768</v>
      </c>
      <c r="M161" s="502">
        <v>814967</v>
      </c>
      <c r="N161" s="502">
        <v>48224</v>
      </c>
      <c r="O161" s="502">
        <v>90000</v>
      </c>
      <c r="P161" s="503">
        <v>5.2439</v>
      </c>
      <c r="Q161" s="418">
        <v>3.5230999999999999</v>
      </c>
      <c r="R161" s="504">
        <v>1.7208000000000001</v>
      </c>
      <c r="S161" s="536">
        <f t="shared" si="231"/>
        <v>0</v>
      </c>
      <c r="T161" s="492">
        <v>0</v>
      </c>
      <c r="U161" s="492">
        <v>0</v>
      </c>
      <c r="V161" s="492">
        <v>0</v>
      </c>
      <c r="W161" s="492">
        <f t="shared" si="207"/>
        <v>0</v>
      </c>
      <c r="X161" s="492">
        <v>0</v>
      </c>
      <c r="Y161" s="492">
        <v>0</v>
      </c>
      <c r="Z161" s="492">
        <f t="shared" si="232"/>
        <v>0</v>
      </c>
      <c r="AA161" s="492">
        <f t="shared" si="233"/>
        <v>0</v>
      </c>
      <c r="AB161" s="321">
        <f t="shared" si="234"/>
        <v>0</v>
      </c>
      <c r="AC161" s="179">
        <f t="shared" si="235"/>
        <v>0</v>
      </c>
      <c r="AD161" s="492">
        <v>0</v>
      </c>
      <c r="AE161" s="492">
        <v>0</v>
      </c>
      <c r="AF161" s="492">
        <f t="shared" si="208"/>
        <v>0</v>
      </c>
      <c r="AG161" s="492">
        <f t="shared" si="209"/>
        <v>0</v>
      </c>
      <c r="AH161" s="507">
        <v>0</v>
      </c>
      <c r="AI161" s="507">
        <v>0</v>
      </c>
      <c r="AJ161" s="507">
        <v>0</v>
      </c>
      <c r="AK161" s="507">
        <v>0</v>
      </c>
      <c r="AL161" s="507">
        <v>0</v>
      </c>
      <c r="AM161" s="507">
        <v>0</v>
      </c>
      <c r="AN161" s="507">
        <v>0</v>
      </c>
      <c r="AO161" s="507">
        <f t="shared" si="236"/>
        <v>0</v>
      </c>
      <c r="AP161" s="507">
        <f t="shared" si="237"/>
        <v>0</v>
      </c>
      <c r="AQ161" s="535">
        <f t="shared" si="210"/>
        <v>0</v>
      </c>
      <c r="AR161" s="536">
        <f t="shared" si="238"/>
        <v>3374106</v>
      </c>
      <c r="AS161" s="492">
        <f t="shared" si="239"/>
        <v>2411147</v>
      </c>
      <c r="AT161" s="492">
        <f t="shared" si="240"/>
        <v>9768</v>
      </c>
      <c r="AU161" s="492">
        <f t="shared" si="241"/>
        <v>9768</v>
      </c>
      <c r="AV161" s="492">
        <f t="shared" si="242"/>
        <v>814967</v>
      </c>
      <c r="AW161" s="492">
        <f t="shared" si="242"/>
        <v>48224</v>
      </c>
      <c r="AX161" s="492">
        <f t="shared" si="243"/>
        <v>90000</v>
      </c>
      <c r="AY161" s="507">
        <f t="shared" si="244"/>
        <v>5.2439</v>
      </c>
      <c r="AZ161" s="507">
        <f t="shared" si="245"/>
        <v>3.5230999999999999</v>
      </c>
      <c r="BA161" s="508">
        <f t="shared" si="245"/>
        <v>1.7208000000000001</v>
      </c>
    </row>
    <row r="162" spans="1:53" s="702" customFormat="1" x14ac:dyDescent="0.2">
      <c r="A162" s="704">
        <v>35</v>
      </c>
      <c r="B162" s="705">
        <v>3428</v>
      </c>
      <c r="C162" s="705">
        <v>600078311</v>
      </c>
      <c r="D162" s="705">
        <v>72742518</v>
      </c>
      <c r="E162" s="706" t="s">
        <v>390</v>
      </c>
      <c r="F162" s="705">
        <v>3117</v>
      </c>
      <c r="G162" s="707" t="s">
        <v>91</v>
      </c>
      <c r="H162" s="708" t="s">
        <v>82</v>
      </c>
      <c r="I162" s="501">
        <v>999222</v>
      </c>
      <c r="J162" s="502">
        <v>735804</v>
      </c>
      <c r="K162" s="481">
        <v>0</v>
      </c>
      <c r="L162" s="481">
        <v>0</v>
      </c>
      <c r="M162" s="321">
        <v>248702</v>
      </c>
      <c r="N162" s="321">
        <v>14716</v>
      </c>
      <c r="O162" s="502">
        <v>0</v>
      </c>
      <c r="P162" s="503">
        <v>2.17</v>
      </c>
      <c r="Q162" s="418">
        <v>2.17</v>
      </c>
      <c r="R162" s="504">
        <v>0</v>
      </c>
      <c r="S162" s="536">
        <f t="shared" si="231"/>
        <v>0</v>
      </c>
      <c r="T162" s="492">
        <v>63676</v>
      </c>
      <c r="U162" s="492">
        <v>0</v>
      </c>
      <c r="V162" s="492">
        <v>0</v>
      </c>
      <c r="W162" s="492">
        <f t="shared" si="207"/>
        <v>63676</v>
      </c>
      <c r="X162" s="492">
        <v>0</v>
      </c>
      <c r="Y162" s="492">
        <v>0</v>
      </c>
      <c r="Z162" s="492">
        <f t="shared" si="232"/>
        <v>0</v>
      </c>
      <c r="AA162" s="492">
        <f t="shared" si="233"/>
        <v>63676</v>
      </c>
      <c r="AB162" s="321">
        <f t="shared" si="234"/>
        <v>21522</v>
      </c>
      <c r="AC162" s="179">
        <f t="shared" si="235"/>
        <v>1274</v>
      </c>
      <c r="AD162" s="492">
        <v>0</v>
      </c>
      <c r="AE162" s="492">
        <v>0</v>
      </c>
      <c r="AF162" s="492">
        <f t="shared" si="208"/>
        <v>0</v>
      </c>
      <c r="AG162" s="492">
        <f t="shared" si="209"/>
        <v>86472</v>
      </c>
      <c r="AH162" s="507">
        <v>0</v>
      </c>
      <c r="AI162" s="507">
        <v>0</v>
      </c>
      <c r="AJ162" s="507">
        <v>0.19</v>
      </c>
      <c r="AK162" s="507">
        <v>0</v>
      </c>
      <c r="AL162" s="507">
        <v>0</v>
      </c>
      <c r="AM162" s="507">
        <v>0</v>
      </c>
      <c r="AN162" s="507">
        <v>0</v>
      </c>
      <c r="AO162" s="507">
        <f t="shared" si="236"/>
        <v>0.19</v>
      </c>
      <c r="AP162" s="507">
        <f t="shared" si="237"/>
        <v>0</v>
      </c>
      <c r="AQ162" s="535">
        <f t="shared" si="210"/>
        <v>0.19</v>
      </c>
      <c r="AR162" s="536">
        <f t="shared" si="238"/>
        <v>1085694</v>
      </c>
      <c r="AS162" s="492">
        <f t="shared" si="239"/>
        <v>799480</v>
      </c>
      <c r="AT162" s="492">
        <f t="shared" si="240"/>
        <v>0</v>
      </c>
      <c r="AU162" s="492">
        <f t="shared" si="241"/>
        <v>0</v>
      </c>
      <c r="AV162" s="492">
        <f t="shared" si="242"/>
        <v>270224</v>
      </c>
      <c r="AW162" s="492">
        <f t="shared" si="242"/>
        <v>15990</v>
      </c>
      <c r="AX162" s="492">
        <f t="shared" si="243"/>
        <v>0</v>
      </c>
      <c r="AY162" s="507">
        <f t="shared" si="244"/>
        <v>2.36</v>
      </c>
      <c r="AZ162" s="507">
        <f t="shared" si="245"/>
        <v>2.36</v>
      </c>
      <c r="BA162" s="508">
        <f t="shared" si="245"/>
        <v>0</v>
      </c>
    </row>
    <row r="163" spans="1:53" s="702" customFormat="1" ht="12.75" customHeight="1" x14ac:dyDescent="0.2">
      <c r="A163" s="704">
        <v>35</v>
      </c>
      <c r="B163" s="705">
        <v>3428</v>
      </c>
      <c r="C163" s="705">
        <v>600078311</v>
      </c>
      <c r="D163" s="705">
        <v>72742518</v>
      </c>
      <c r="E163" s="706" t="s">
        <v>390</v>
      </c>
      <c r="F163" s="705">
        <v>3141</v>
      </c>
      <c r="G163" s="707" t="s">
        <v>88</v>
      </c>
      <c r="H163" s="708" t="s">
        <v>82</v>
      </c>
      <c r="I163" s="501">
        <v>790848</v>
      </c>
      <c r="J163" s="502">
        <v>579757</v>
      </c>
      <c r="K163" s="481">
        <v>0</v>
      </c>
      <c r="L163" s="481">
        <v>0</v>
      </c>
      <c r="M163" s="321">
        <v>195958</v>
      </c>
      <c r="N163" s="321">
        <v>11595</v>
      </c>
      <c r="O163" s="502">
        <v>3538</v>
      </c>
      <c r="P163" s="503">
        <v>1.97</v>
      </c>
      <c r="Q163" s="418">
        <v>0</v>
      </c>
      <c r="R163" s="504">
        <v>1.97</v>
      </c>
      <c r="S163" s="536">
        <f t="shared" si="231"/>
        <v>0</v>
      </c>
      <c r="T163" s="492">
        <v>0</v>
      </c>
      <c r="U163" s="492">
        <v>22220</v>
      </c>
      <c r="V163" s="492">
        <v>0</v>
      </c>
      <c r="W163" s="492">
        <f t="shared" si="207"/>
        <v>22220</v>
      </c>
      <c r="X163" s="492">
        <v>0</v>
      </c>
      <c r="Y163" s="492">
        <v>0</v>
      </c>
      <c r="Z163" s="492">
        <f t="shared" si="232"/>
        <v>0</v>
      </c>
      <c r="AA163" s="492">
        <f t="shared" si="233"/>
        <v>22220</v>
      </c>
      <c r="AB163" s="321">
        <f t="shared" si="234"/>
        <v>7510</v>
      </c>
      <c r="AC163" s="179">
        <f t="shared" si="235"/>
        <v>444</v>
      </c>
      <c r="AD163" s="492">
        <v>0</v>
      </c>
      <c r="AE163" s="492">
        <v>0</v>
      </c>
      <c r="AF163" s="492">
        <f t="shared" si="208"/>
        <v>0</v>
      </c>
      <c r="AG163" s="492">
        <f t="shared" si="209"/>
        <v>30174</v>
      </c>
      <c r="AH163" s="507">
        <v>0</v>
      </c>
      <c r="AI163" s="507">
        <v>0</v>
      </c>
      <c r="AJ163" s="507">
        <v>0</v>
      </c>
      <c r="AK163" s="507">
        <v>0</v>
      </c>
      <c r="AL163" s="507">
        <v>7.0000000000000007E-2</v>
      </c>
      <c r="AM163" s="507">
        <v>0</v>
      </c>
      <c r="AN163" s="507">
        <v>0</v>
      </c>
      <c r="AO163" s="507">
        <f t="shared" si="236"/>
        <v>0</v>
      </c>
      <c r="AP163" s="507">
        <f t="shared" si="237"/>
        <v>7.0000000000000007E-2</v>
      </c>
      <c r="AQ163" s="535">
        <f t="shared" si="210"/>
        <v>7.0000000000000007E-2</v>
      </c>
      <c r="AR163" s="536">
        <f t="shared" si="238"/>
        <v>821022</v>
      </c>
      <c r="AS163" s="492">
        <f t="shared" si="239"/>
        <v>601977</v>
      </c>
      <c r="AT163" s="492">
        <f t="shared" si="240"/>
        <v>0</v>
      </c>
      <c r="AU163" s="492">
        <f t="shared" si="241"/>
        <v>0</v>
      </c>
      <c r="AV163" s="492">
        <f t="shared" si="242"/>
        <v>203468</v>
      </c>
      <c r="AW163" s="492">
        <f t="shared" si="242"/>
        <v>12039</v>
      </c>
      <c r="AX163" s="492">
        <f t="shared" si="243"/>
        <v>3538</v>
      </c>
      <c r="AY163" s="507">
        <f t="shared" si="244"/>
        <v>2.04</v>
      </c>
      <c r="AZ163" s="507">
        <f t="shared" si="245"/>
        <v>0</v>
      </c>
      <c r="BA163" s="508">
        <f t="shared" si="245"/>
        <v>2.04</v>
      </c>
    </row>
    <row r="164" spans="1:53" s="702" customFormat="1" ht="12.75" customHeight="1" x14ac:dyDescent="0.2">
      <c r="A164" s="704">
        <v>35</v>
      </c>
      <c r="B164" s="705">
        <v>3428</v>
      </c>
      <c r="C164" s="705">
        <v>600078311</v>
      </c>
      <c r="D164" s="705">
        <v>72742518</v>
      </c>
      <c r="E164" s="706" t="s">
        <v>390</v>
      </c>
      <c r="F164" s="705">
        <v>3143</v>
      </c>
      <c r="G164" s="707" t="s">
        <v>149</v>
      </c>
      <c r="H164" s="708" t="s">
        <v>86</v>
      </c>
      <c r="I164" s="501">
        <v>774216</v>
      </c>
      <c r="J164" s="502">
        <v>570115</v>
      </c>
      <c r="K164" s="481">
        <v>0</v>
      </c>
      <c r="L164" s="481">
        <v>0</v>
      </c>
      <c r="M164" s="321">
        <v>192699</v>
      </c>
      <c r="N164" s="321">
        <v>11402</v>
      </c>
      <c r="O164" s="502">
        <v>0</v>
      </c>
      <c r="P164" s="503">
        <v>1.1606000000000001</v>
      </c>
      <c r="Q164" s="418">
        <v>1.1606000000000001</v>
      </c>
      <c r="R164" s="504">
        <v>0</v>
      </c>
      <c r="S164" s="536">
        <f t="shared" si="231"/>
        <v>0</v>
      </c>
      <c r="T164" s="492">
        <v>0</v>
      </c>
      <c r="U164" s="492">
        <v>0</v>
      </c>
      <c r="V164" s="492">
        <v>0</v>
      </c>
      <c r="W164" s="492">
        <f t="shared" si="207"/>
        <v>0</v>
      </c>
      <c r="X164" s="492">
        <v>0</v>
      </c>
      <c r="Y164" s="492">
        <v>0</v>
      </c>
      <c r="Z164" s="492">
        <f t="shared" si="232"/>
        <v>0</v>
      </c>
      <c r="AA164" s="492">
        <f t="shared" si="233"/>
        <v>0</v>
      </c>
      <c r="AB164" s="321">
        <f t="shared" si="234"/>
        <v>0</v>
      </c>
      <c r="AC164" s="179">
        <f t="shared" si="235"/>
        <v>0</v>
      </c>
      <c r="AD164" s="492">
        <v>0</v>
      </c>
      <c r="AE164" s="492">
        <v>0</v>
      </c>
      <c r="AF164" s="492">
        <f t="shared" si="208"/>
        <v>0</v>
      </c>
      <c r="AG164" s="492">
        <f t="shared" si="209"/>
        <v>0</v>
      </c>
      <c r="AH164" s="507">
        <v>0</v>
      </c>
      <c r="AI164" s="507">
        <v>0</v>
      </c>
      <c r="AJ164" s="507">
        <v>0</v>
      </c>
      <c r="AK164" s="507">
        <v>0</v>
      </c>
      <c r="AL164" s="507">
        <v>0</v>
      </c>
      <c r="AM164" s="507">
        <v>0</v>
      </c>
      <c r="AN164" s="507">
        <v>0</v>
      </c>
      <c r="AO164" s="507">
        <f t="shared" si="236"/>
        <v>0</v>
      </c>
      <c r="AP164" s="507">
        <f t="shared" si="237"/>
        <v>0</v>
      </c>
      <c r="AQ164" s="535">
        <f t="shared" si="210"/>
        <v>0</v>
      </c>
      <c r="AR164" s="536">
        <f t="shared" si="238"/>
        <v>774216</v>
      </c>
      <c r="AS164" s="492">
        <f t="shared" si="239"/>
        <v>570115</v>
      </c>
      <c r="AT164" s="492">
        <f t="shared" si="240"/>
        <v>0</v>
      </c>
      <c r="AU164" s="492">
        <f t="shared" si="241"/>
        <v>0</v>
      </c>
      <c r="AV164" s="492">
        <f t="shared" si="242"/>
        <v>192699</v>
      </c>
      <c r="AW164" s="492">
        <f t="shared" si="242"/>
        <v>11402</v>
      </c>
      <c r="AX164" s="492">
        <f t="shared" si="243"/>
        <v>0</v>
      </c>
      <c r="AY164" s="507">
        <f t="shared" si="244"/>
        <v>1.1606000000000001</v>
      </c>
      <c r="AZ164" s="507">
        <f t="shared" si="245"/>
        <v>1.1606000000000001</v>
      </c>
      <c r="BA164" s="508">
        <f t="shared" si="245"/>
        <v>0</v>
      </c>
    </row>
    <row r="165" spans="1:53" s="702" customFormat="1" ht="12.75" customHeight="1" x14ac:dyDescent="0.2">
      <c r="A165" s="704">
        <v>35</v>
      </c>
      <c r="B165" s="705">
        <v>3428</v>
      </c>
      <c r="C165" s="705">
        <v>600078311</v>
      </c>
      <c r="D165" s="705">
        <v>72742518</v>
      </c>
      <c r="E165" s="706" t="s">
        <v>390</v>
      </c>
      <c r="F165" s="705">
        <v>3143</v>
      </c>
      <c r="G165" s="707" t="s">
        <v>150</v>
      </c>
      <c r="H165" s="708" t="s">
        <v>82</v>
      </c>
      <c r="I165" s="501">
        <v>21066</v>
      </c>
      <c r="J165" s="502">
        <v>14850</v>
      </c>
      <c r="K165" s="481">
        <v>0</v>
      </c>
      <c r="L165" s="481">
        <v>0</v>
      </c>
      <c r="M165" s="321">
        <v>5019</v>
      </c>
      <c r="N165" s="321">
        <v>297</v>
      </c>
      <c r="O165" s="502">
        <v>900</v>
      </c>
      <c r="P165" s="503">
        <v>0.06</v>
      </c>
      <c r="Q165" s="418">
        <v>0</v>
      </c>
      <c r="R165" s="504">
        <v>0.06</v>
      </c>
      <c r="S165" s="536">
        <f t="shared" si="231"/>
        <v>0</v>
      </c>
      <c r="T165" s="492">
        <v>0</v>
      </c>
      <c r="U165" s="492">
        <v>0</v>
      </c>
      <c r="V165" s="492">
        <v>0</v>
      </c>
      <c r="W165" s="492">
        <f t="shared" si="207"/>
        <v>0</v>
      </c>
      <c r="X165" s="492">
        <v>0</v>
      </c>
      <c r="Y165" s="492">
        <v>0</v>
      </c>
      <c r="Z165" s="492">
        <f t="shared" si="232"/>
        <v>0</v>
      </c>
      <c r="AA165" s="492">
        <f t="shared" si="233"/>
        <v>0</v>
      </c>
      <c r="AB165" s="321">
        <f t="shared" si="234"/>
        <v>0</v>
      </c>
      <c r="AC165" s="179">
        <f t="shared" si="235"/>
        <v>0</v>
      </c>
      <c r="AD165" s="492">
        <v>0</v>
      </c>
      <c r="AE165" s="492">
        <v>0</v>
      </c>
      <c r="AF165" s="492">
        <f t="shared" si="208"/>
        <v>0</v>
      </c>
      <c r="AG165" s="492">
        <f t="shared" si="209"/>
        <v>0</v>
      </c>
      <c r="AH165" s="507">
        <v>0</v>
      </c>
      <c r="AI165" s="507">
        <v>0</v>
      </c>
      <c r="AJ165" s="507">
        <v>0</v>
      </c>
      <c r="AK165" s="507">
        <v>0</v>
      </c>
      <c r="AL165" s="507">
        <v>0</v>
      </c>
      <c r="AM165" s="507">
        <v>0</v>
      </c>
      <c r="AN165" s="507">
        <v>0</v>
      </c>
      <c r="AO165" s="507">
        <f t="shared" si="236"/>
        <v>0</v>
      </c>
      <c r="AP165" s="507">
        <f t="shared" si="237"/>
        <v>0</v>
      </c>
      <c r="AQ165" s="535">
        <f t="shared" si="210"/>
        <v>0</v>
      </c>
      <c r="AR165" s="536">
        <f t="shared" si="238"/>
        <v>21066</v>
      </c>
      <c r="AS165" s="492">
        <f t="shared" si="239"/>
        <v>14850</v>
      </c>
      <c r="AT165" s="492">
        <f t="shared" si="240"/>
        <v>0</v>
      </c>
      <c r="AU165" s="492">
        <f t="shared" si="241"/>
        <v>0</v>
      </c>
      <c r="AV165" s="492">
        <f t="shared" si="242"/>
        <v>5019</v>
      </c>
      <c r="AW165" s="492">
        <f t="shared" si="242"/>
        <v>297</v>
      </c>
      <c r="AX165" s="492">
        <f t="shared" si="243"/>
        <v>900</v>
      </c>
      <c r="AY165" s="507">
        <f t="shared" si="244"/>
        <v>0.06</v>
      </c>
      <c r="AZ165" s="507">
        <f t="shared" si="245"/>
        <v>0</v>
      </c>
      <c r="BA165" s="508">
        <f t="shared" si="245"/>
        <v>0.06</v>
      </c>
    </row>
    <row r="166" spans="1:53" s="702" customFormat="1" ht="12.75" customHeight="1" x14ac:dyDescent="0.2">
      <c r="A166" s="281">
        <v>35</v>
      </c>
      <c r="B166" s="21">
        <v>3428</v>
      </c>
      <c r="C166" s="279">
        <v>600078311</v>
      </c>
      <c r="D166" s="279">
        <v>72742518</v>
      </c>
      <c r="E166" s="703" t="s">
        <v>391</v>
      </c>
      <c r="F166" s="21"/>
      <c r="G166" s="280"/>
      <c r="H166" s="761"/>
      <c r="I166" s="29">
        <v>8688362</v>
      </c>
      <c r="J166" s="268">
        <v>6305196</v>
      </c>
      <c r="K166" s="268">
        <v>9768</v>
      </c>
      <c r="L166" s="268">
        <v>9768</v>
      </c>
      <c r="M166" s="268">
        <v>2131156</v>
      </c>
      <c r="N166" s="268">
        <v>126104</v>
      </c>
      <c r="O166" s="268">
        <v>116138</v>
      </c>
      <c r="P166" s="762">
        <v>15.526300000000003</v>
      </c>
      <c r="Q166" s="762">
        <v>10.8537</v>
      </c>
      <c r="R166" s="763">
        <v>4.6725999999999992</v>
      </c>
      <c r="S166" s="29">
        <f t="shared" ref="S166:BA166" si="246">SUM(S160:S165)</f>
        <v>0</v>
      </c>
      <c r="T166" s="22">
        <f t="shared" si="246"/>
        <v>63676</v>
      </c>
      <c r="U166" s="22">
        <f t="shared" si="246"/>
        <v>22220</v>
      </c>
      <c r="V166" s="22">
        <f t="shared" si="246"/>
        <v>0</v>
      </c>
      <c r="W166" s="22">
        <f t="shared" si="246"/>
        <v>85896</v>
      </c>
      <c r="X166" s="22">
        <f t="shared" si="246"/>
        <v>0</v>
      </c>
      <c r="Y166" s="22">
        <f t="shared" si="246"/>
        <v>0</v>
      </c>
      <c r="Z166" s="22">
        <f t="shared" si="246"/>
        <v>0</v>
      </c>
      <c r="AA166" s="22">
        <f t="shared" si="246"/>
        <v>85896</v>
      </c>
      <c r="AB166" s="22">
        <f t="shared" si="246"/>
        <v>29032</v>
      </c>
      <c r="AC166" s="22">
        <f t="shared" si="246"/>
        <v>1718</v>
      </c>
      <c r="AD166" s="22">
        <f t="shared" si="246"/>
        <v>0</v>
      </c>
      <c r="AE166" s="22">
        <f t="shared" si="246"/>
        <v>0</v>
      </c>
      <c r="AF166" s="22">
        <f t="shared" si="246"/>
        <v>0</v>
      </c>
      <c r="AG166" s="22">
        <f t="shared" si="246"/>
        <v>116646</v>
      </c>
      <c r="AH166" s="23">
        <f t="shared" si="246"/>
        <v>0</v>
      </c>
      <c r="AI166" s="23">
        <f t="shared" si="246"/>
        <v>0</v>
      </c>
      <c r="AJ166" s="23">
        <f t="shared" si="246"/>
        <v>0.19</v>
      </c>
      <c r="AK166" s="23">
        <f t="shared" si="246"/>
        <v>0</v>
      </c>
      <c r="AL166" s="23">
        <f t="shared" si="246"/>
        <v>7.0000000000000007E-2</v>
      </c>
      <c r="AM166" s="23">
        <f t="shared" si="246"/>
        <v>0</v>
      </c>
      <c r="AN166" s="23">
        <f t="shared" si="246"/>
        <v>0</v>
      </c>
      <c r="AO166" s="23">
        <f t="shared" si="246"/>
        <v>0.19</v>
      </c>
      <c r="AP166" s="23">
        <f t="shared" si="246"/>
        <v>7.0000000000000007E-2</v>
      </c>
      <c r="AQ166" s="764">
        <f t="shared" si="246"/>
        <v>0.26</v>
      </c>
      <c r="AR166" s="29">
        <f t="shared" si="246"/>
        <v>8805008</v>
      </c>
      <c r="AS166" s="22">
        <f t="shared" si="246"/>
        <v>6391092</v>
      </c>
      <c r="AT166" s="22">
        <f t="shared" si="246"/>
        <v>9768</v>
      </c>
      <c r="AU166" s="67">
        <f t="shared" si="246"/>
        <v>9768</v>
      </c>
      <c r="AV166" s="22">
        <f t="shared" si="246"/>
        <v>2160188</v>
      </c>
      <c r="AW166" s="22">
        <f t="shared" si="246"/>
        <v>127822</v>
      </c>
      <c r="AX166" s="22">
        <f t="shared" si="246"/>
        <v>116138</v>
      </c>
      <c r="AY166" s="23">
        <f t="shared" si="246"/>
        <v>15.786300000000001</v>
      </c>
      <c r="AZ166" s="23">
        <f t="shared" si="246"/>
        <v>11.043699999999999</v>
      </c>
      <c r="BA166" s="55">
        <f t="shared" si="246"/>
        <v>4.7425999999999995</v>
      </c>
    </row>
    <row r="167" spans="1:53" s="702" customFormat="1" ht="12.75" customHeight="1" x14ac:dyDescent="0.2">
      <c r="A167" s="704">
        <v>36</v>
      </c>
      <c r="B167" s="705">
        <v>3433</v>
      </c>
      <c r="C167" s="705">
        <v>600078043</v>
      </c>
      <c r="D167" s="705">
        <v>70695130</v>
      </c>
      <c r="E167" s="706" t="s">
        <v>392</v>
      </c>
      <c r="F167" s="705">
        <v>3111</v>
      </c>
      <c r="G167" s="707" t="s">
        <v>85</v>
      </c>
      <c r="H167" s="708" t="s">
        <v>86</v>
      </c>
      <c r="I167" s="501">
        <v>3289284</v>
      </c>
      <c r="J167" s="502">
        <v>2400504</v>
      </c>
      <c r="K167" s="502">
        <v>0</v>
      </c>
      <c r="L167" s="502">
        <v>0</v>
      </c>
      <c r="M167" s="502">
        <v>811370</v>
      </c>
      <c r="N167" s="502">
        <v>48010</v>
      </c>
      <c r="O167" s="502">
        <v>29400</v>
      </c>
      <c r="P167" s="503">
        <v>5.4897999999999998</v>
      </c>
      <c r="Q167" s="418">
        <v>4</v>
      </c>
      <c r="R167" s="504">
        <v>1.4897999999999998</v>
      </c>
      <c r="S167" s="536">
        <f t="shared" ref="S167:S168" si="247">X167*-1</f>
        <v>0</v>
      </c>
      <c r="T167" s="492">
        <v>0</v>
      </c>
      <c r="U167" s="492">
        <v>0</v>
      </c>
      <c r="V167" s="492">
        <v>0</v>
      </c>
      <c r="W167" s="492">
        <f t="shared" si="207"/>
        <v>0</v>
      </c>
      <c r="X167" s="492">
        <v>0</v>
      </c>
      <c r="Y167" s="492">
        <v>0</v>
      </c>
      <c r="Z167" s="492">
        <f>SUM(X167:Y167)</f>
        <v>0</v>
      </c>
      <c r="AA167" s="492">
        <f>W167+Z167</f>
        <v>0</v>
      </c>
      <c r="AB167" s="321">
        <f>ROUND((W167+X167)*33.8%,0)</f>
        <v>0</v>
      </c>
      <c r="AC167" s="179">
        <f>ROUND(W167*2%,0)</f>
        <v>0</v>
      </c>
      <c r="AD167" s="492">
        <v>0</v>
      </c>
      <c r="AE167" s="492">
        <v>0</v>
      </c>
      <c r="AF167" s="492">
        <f t="shared" si="208"/>
        <v>0</v>
      </c>
      <c r="AG167" s="492">
        <f t="shared" si="209"/>
        <v>0</v>
      </c>
      <c r="AH167" s="507">
        <v>0</v>
      </c>
      <c r="AI167" s="507">
        <v>0</v>
      </c>
      <c r="AJ167" s="507">
        <v>0</v>
      </c>
      <c r="AK167" s="507">
        <v>0</v>
      </c>
      <c r="AL167" s="507">
        <v>0</v>
      </c>
      <c r="AM167" s="507">
        <v>0</v>
      </c>
      <c r="AN167" s="507">
        <v>0</v>
      </c>
      <c r="AO167" s="507">
        <f t="shared" ref="AO167:AO168" si="248">AH167+AJ167+AK167+AM167</f>
        <v>0</v>
      </c>
      <c r="AP167" s="507">
        <f t="shared" ref="AP167:AP168" si="249">AI167+AL167+AN167</f>
        <v>0</v>
      </c>
      <c r="AQ167" s="535">
        <f t="shared" si="210"/>
        <v>0</v>
      </c>
      <c r="AR167" s="536">
        <f>I167+AG167</f>
        <v>3289284</v>
      </c>
      <c r="AS167" s="492">
        <f>J167+W167</f>
        <v>2400504</v>
      </c>
      <c r="AT167" s="492">
        <f>K167+Z167</f>
        <v>0</v>
      </c>
      <c r="AU167" s="492">
        <f>L167</f>
        <v>0</v>
      </c>
      <c r="AV167" s="492">
        <f>M167+AB167</f>
        <v>811370</v>
      </c>
      <c r="AW167" s="492">
        <f>N167+AC167</f>
        <v>48010</v>
      </c>
      <c r="AX167" s="492">
        <f>O167+AF167</f>
        <v>29400</v>
      </c>
      <c r="AY167" s="507">
        <f>P167+AQ167</f>
        <v>5.4897999999999998</v>
      </c>
      <c r="AZ167" s="507">
        <f>Q167+AO167</f>
        <v>4</v>
      </c>
      <c r="BA167" s="508">
        <f>R167+AP167</f>
        <v>1.4897999999999998</v>
      </c>
    </row>
    <row r="168" spans="1:53" s="702" customFormat="1" ht="12.75" customHeight="1" x14ac:dyDescent="0.2">
      <c r="A168" s="704">
        <v>36</v>
      </c>
      <c r="B168" s="705">
        <v>3433</v>
      </c>
      <c r="C168" s="705">
        <v>600078043</v>
      </c>
      <c r="D168" s="705">
        <v>70695130</v>
      </c>
      <c r="E168" s="706" t="s">
        <v>392</v>
      </c>
      <c r="F168" s="705">
        <v>3141</v>
      </c>
      <c r="G168" s="707" t="s">
        <v>88</v>
      </c>
      <c r="H168" s="708" t="s">
        <v>82</v>
      </c>
      <c r="I168" s="501">
        <v>564729</v>
      </c>
      <c r="J168" s="502">
        <v>414060</v>
      </c>
      <c r="K168" s="481">
        <v>0</v>
      </c>
      <c r="L168" s="481">
        <v>0</v>
      </c>
      <c r="M168" s="321">
        <v>139952</v>
      </c>
      <c r="N168" s="321">
        <v>8281</v>
      </c>
      <c r="O168" s="502">
        <v>2436</v>
      </c>
      <c r="P168" s="503">
        <v>1.41</v>
      </c>
      <c r="Q168" s="418">
        <v>0</v>
      </c>
      <c r="R168" s="504">
        <v>1.41</v>
      </c>
      <c r="S168" s="536">
        <f t="shared" si="247"/>
        <v>0</v>
      </c>
      <c r="T168" s="492">
        <v>0</v>
      </c>
      <c r="U168" s="492">
        <v>0</v>
      </c>
      <c r="V168" s="492">
        <v>0</v>
      </c>
      <c r="W168" s="492">
        <f t="shared" si="207"/>
        <v>0</v>
      </c>
      <c r="X168" s="492">
        <v>0</v>
      </c>
      <c r="Y168" s="492">
        <v>0</v>
      </c>
      <c r="Z168" s="492">
        <f>SUM(X168:Y168)</f>
        <v>0</v>
      </c>
      <c r="AA168" s="492">
        <f>W168+Z168</f>
        <v>0</v>
      </c>
      <c r="AB168" s="321">
        <f>ROUND((W168+X168)*33.8%,0)</f>
        <v>0</v>
      </c>
      <c r="AC168" s="179">
        <f>ROUND(W168*2%,0)</f>
        <v>0</v>
      </c>
      <c r="AD168" s="492">
        <v>0</v>
      </c>
      <c r="AE168" s="492">
        <v>0</v>
      </c>
      <c r="AF168" s="492">
        <f t="shared" si="208"/>
        <v>0</v>
      </c>
      <c r="AG168" s="492">
        <f t="shared" si="209"/>
        <v>0</v>
      </c>
      <c r="AH168" s="507">
        <v>0</v>
      </c>
      <c r="AI168" s="507">
        <v>0</v>
      </c>
      <c r="AJ168" s="507">
        <v>0</v>
      </c>
      <c r="AK168" s="507">
        <v>0</v>
      </c>
      <c r="AL168" s="507">
        <v>0</v>
      </c>
      <c r="AM168" s="507">
        <v>0</v>
      </c>
      <c r="AN168" s="507">
        <v>0</v>
      </c>
      <c r="AO168" s="507">
        <f t="shared" si="248"/>
        <v>0</v>
      </c>
      <c r="AP168" s="507">
        <f t="shared" si="249"/>
        <v>0</v>
      </c>
      <c r="AQ168" s="535">
        <f t="shared" si="210"/>
        <v>0</v>
      </c>
      <c r="AR168" s="536">
        <f>I168+AG168</f>
        <v>564729</v>
      </c>
      <c r="AS168" s="492">
        <f>J168+W168</f>
        <v>414060</v>
      </c>
      <c r="AT168" s="492">
        <f>K168+Z168</f>
        <v>0</v>
      </c>
      <c r="AU168" s="492">
        <f>L168</f>
        <v>0</v>
      </c>
      <c r="AV168" s="492">
        <f>M168+AB168</f>
        <v>139952</v>
      </c>
      <c r="AW168" s="492">
        <f>N168+AC168</f>
        <v>8281</v>
      </c>
      <c r="AX168" s="492">
        <f>O168+AF168</f>
        <v>2436</v>
      </c>
      <c r="AY168" s="507">
        <f>P168+AQ168</f>
        <v>1.41</v>
      </c>
      <c r="AZ168" s="507">
        <f>Q168+AO168</f>
        <v>0</v>
      </c>
      <c r="BA168" s="508">
        <f>R168+AP168</f>
        <v>1.41</v>
      </c>
    </row>
    <row r="169" spans="1:53" s="702" customFormat="1" ht="12.75" customHeight="1" x14ac:dyDescent="0.2">
      <c r="A169" s="281">
        <v>36</v>
      </c>
      <c r="B169" s="21">
        <v>3433</v>
      </c>
      <c r="C169" s="279">
        <v>600078043</v>
      </c>
      <c r="D169" s="279">
        <v>70695130</v>
      </c>
      <c r="E169" s="703" t="s">
        <v>393</v>
      </c>
      <c r="F169" s="21"/>
      <c r="G169" s="280"/>
      <c r="H169" s="761"/>
      <c r="I169" s="29">
        <v>3854013</v>
      </c>
      <c r="J169" s="268">
        <v>2814564</v>
      </c>
      <c r="K169" s="268">
        <v>0</v>
      </c>
      <c r="L169" s="268">
        <v>0</v>
      </c>
      <c r="M169" s="268">
        <v>951322</v>
      </c>
      <c r="N169" s="268">
        <v>56291</v>
      </c>
      <c r="O169" s="268">
        <v>31836</v>
      </c>
      <c r="P169" s="762">
        <v>6.8997999999999999</v>
      </c>
      <c r="Q169" s="762">
        <v>4</v>
      </c>
      <c r="R169" s="763">
        <v>2.8997999999999999</v>
      </c>
      <c r="S169" s="29">
        <f t="shared" ref="S169:BA169" si="250">SUM(S167:S168)</f>
        <v>0</v>
      </c>
      <c r="T169" s="22">
        <f t="shared" si="250"/>
        <v>0</v>
      </c>
      <c r="U169" s="22">
        <f t="shared" si="250"/>
        <v>0</v>
      </c>
      <c r="V169" s="22">
        <f t="shared" si="250"/>
        <v>0</v>
      </c>
      <c r="W169" s="22">
        <f t="shared" si="250"/>
        <v>0</v>
      </c>
      <c r="X169" s="22">
        <f t="shared" si="250"/>
        <v>0</v>
      </c>
      <c r="Y169" s="22">
        <f t="shared" si="250"/>
        <v>0</v>
      </c>
      <c r="Z169" s="22">
        <f t="shared" si="250"/>
        <v>0</v>
      </c>
      <c r="AA169" s="22">
        <f t="shared" si="250"/>
        <v>0</v>
      </c>
      <c r="AB169" s="22">
        <f t="shared" si="250"/>
        <v>0</v>
      </c>
      <c r="AC169" s="22">
        <f t="shared" si="250"/>
        <v>0</v>
      </c>
      <c r="AD169" s="22">
        <f t="shared" si="250"/>
        <v>0</v>
      </c>
      <c r="AE169" s="22">
        <f t="shared" si="250"/>
        <v>0</v>
      </c>
      <c r="AF169" s="22">
        <f t="shared" si="250"/>
        <v>0</v>
      </c>
      <c r="AG169" s="22">
        <f t="shared" si="250"/>
        <v>0</v>
      </c>
      <c r="AH169" s="23">
        <f t="shared" si="250"/>
        <v>0</v>
      </c>
      <c r="AI169" s="23">
        <f t="shared" si="250"/>
        <v>0</v>
      </c>
      <c r="AJ169" s="23">
        <f t="shared" si="250"/>
        <v>0</v>
      </c>
      <c r="AK169" s="23">
        <f t="shared" ref="AK169:AL169" si="251">SUM(AK167:AK168)</f>
        <v>0</v>
      </c>
      <c r="AL169" s="23">
        <f t="shared" si="251"/>
        <v>0</v>
      </c>
      <c r="AM169" s="23">
        <f t="shared" si="250"/>
        <v>0</v>
      </c>
      <c r="AN169" s="23">
        <f t="shared" si="250"/>
        <v>0</v>
      </c>
      <c r="AO169" s="23">
        <f t="shared" si="250"/>
        <v>0</v>
      </c>
      <c r="AP169" s="23">
        <f t="shared" si="250"/>
        <v>0</v>
      </c>
      <c r="AQ169" s="764">
        <f t="shared" si="250"/>
        <v>0</v>
      </c>
      <c r="AR169" s="29">
        <f t="shared" si="250"/>
        <v>3854013</v>
      </c>
      <c r="AS169" s="22">
        <f t="shared" si="250"/>
        <v>2814564</v>
      </c>
      <c r="AT169" s="22">
        <f t="shared" si="250"/>
        <v>0</v>
      </c>
      <c r="AU169" s="67">
        <f t="shared" si="250"/>
        <v>0</v>
      </c>
      <c r="AV169" s="22">
        <f t="shared" si="250"/>
        <v>951322</v>
      </c>
      <c r="AW169" s="22">
        <f t="shared" si="250"/>
        <v>56291</v>
      </c>
      <c r="AX169" s="22">
        <f t="shared" si="250"/>
        <v>31836</v>
      </c>
      <c r="AY169" s="23">
        <f t="shared" si="250"/>
        <v>6.8997999999999999</v>
      </c>
      <c r="AZ169" s="23">
        <f t="shared" si="250"/>
        <v>4</v>
      </c>
      <c r="BA169" s="55">
        <f t="shared" si="250"/>
        <v>2.8997999999999999</v>
      </c>
    </row>
    <row r="170" spans="1:53" s="702" customFormat="1" ht="12.75" customHeight="1" x14ac:dyDescent="0.2">
      <c r="A170" s="704">
        <v>37</v>
      </c>
      <c r="B170" s="705">
        <v>3432</v>
      </c>
      <c r="C170" s="705">
        <v>600078329</v>
      </c>
      <c r="D170" s="705">
        <v>70695121</v>
      </c>
      <c r="E170" s="706" t="s">
        <v>394</v>
      </c>
      <c r="F170" s="705">
        <v>3117</v>
      </c>
      <c r="G170" s="707" t="s">
        <v>148</v>
      </c>
      <c r="H170" s="708" t="s">
        <v>86</v>
      </c>
      <c r="I170" s="501">
        <v>5168612</v>
      </c>
      <c r="J170" s="502">
        <v>3637660</v>
      </c>
      <c r="K170" s="502">
        <v>32004</v>
      </c>
      <c r="L170" s="502">
        <v>9324</v>
      </c>
      <c r="M170" s="502">
        <v>1237195</v>
      </c>
      <c r="N170" s="502">
        <v>72753</v>
      </c>
      <c r="O170" s="502">
        <v>189000</v>
      </c>
      <c r="P170" s="503">
        <v>7.7403000000000004</v>
      </c>
      <c r="Q170" s="418">
        <v>5.45</v>
      </c>
      <c r="R170" s="504">
        <v>2.2903000000000002</v>
      </c>
      <c r="S170" s="536">
        <f t="shared" ref="S170:S174" si="252">X170*-1</f>
        <v>0</v>
      </c>
      <c r="T170" s="492">
        <v>0</v>
      </c>
      <c r="U170" s="492">
        <v>0</v>
      </c>
      <c r="V170" s="492">
        <v>0</v>
      </c>
      <c r="W170" s="492">
        <f t="shared" si="207"/>
        <v>0</v>
      </c>
      <c r="X170" s="492">
        <v>0</v>
      </c>
      <c r="Y170" s="492">
        <v>0</v>
      </c>
      <c r="Z170" s="492">
        <f>SUM(X170:Y170)</f>
        <v>0</v>
      </c>
      <c r="AA170" s="492">
        <f>W170+Z170</f>
        <v>0</v>
      </c>
      <c r="AB170" s="321">
        <f>ROUND((W170+X170)*33.8%,0)</f>
        <v>0</v>
      </c>
      <c r="AC170" s="179">
        <f>ROUND(W170*2%,0)</f>
        <v>0</v>
      </c>
      <c r="AD170" s="492">
        <v>0</v>
      </c>
      <c r="AE170" s="492">
        <v>0</v>
      </c>
      <c r="AF170" s="492">
        <f t="shared" si="208"/>
        <v>0</v>
      </c>
      <c r="AG170" s="492">
        <f t="shared" si="209"/>
        <v>0</v>
      </c>
      <c r="AH170" s="507">
        <v>0</v>
      </c>
      <c r="AI170" s="507">
        <v>0</v>
      </c>
      <c r="AJ170" s="507">
        <v>0</v>
      </c>
      <c r="AK170" s="507">
        <v>0</v>
      </c>
      <c r="AL170" s="507">
        <v>0</v>
      </c>
      <c r="AM170" s="507">
        <v>0</v>
      </c>
      <c r="AN170" s="507">
        <v>0</v>
      </c>
      <c r="AO170" s="507">
        <f t="shared" ref="AO170:AO174" si="253">AH170+AJ170+AK170+AM170</f>
        <v>0</v>
      </c>
      <c r="AP170" s="507">
        <f t="shared" ref="AP170:AP174" si="254">AI170+AL170+AN170</f>
        <v>0</v>
      </c>
      <c r="AQ170" s="535">
        <f t="shared" si="210"/>
        <v>0</v>
      </c>
      <c r="AR170" s="536">
        <f>I170+AG170</f>
        <v>5168612</v>
      </c>
      <c r="AS170" s="492">
        <f>J170+W170</f>
        <v>3637660</v>
      </c>
      <c r="AT170" s="492">
        <f>K170+Z170</f>
        <v>32004</v>
      </c>
      <c r="AU170" s="492">
        <f>L170</f>
        <v>9324</v>
      </c>
      <c r="AV170" s="492">
        <f t="shared" ref="AV170:AW174" si="255">M170+AB170</f>
        <v>1237195</v>
      </c>
      <c r="AW170" s="492">
        <f t="shared" si="255"/>
        <v>72753</v>
      </c>
      <c r="AX170" s="492">
        <f>O170+AF170</f>
        <v>189000</v>
      </c>
      <c r="AY170" s="507">
        <f>P170+AQ170</f>
        <v>7.7403000000000004</v>
      </c>
      <c r="AZ170" s="507">
        <f t="shared" ref="AZ170:BA174" si="256">Q170+AO170</f>
        <v>5.45</v>
      </c>
      <c r="BA170" s="508">
        <f t="shared" si="256"/>
        <v>2.2903000000000002</v>
      </c>
    </row>
    <row r="171" spans="1:53" s="702" customFormat="1" x14ac:dyDescent="0.2">
      <c r="A171" s="704">
        <v>37</v>
      </c>
      <c r="B171" s="705">
        <v>3432</v>
      </c>
      <c r="C171" s="705">
        <v>600078329</v>
      </c>
      <c r="D171" s="705">
        <v>70695121</v>
      </c>
      <c r="E171" s="706" t="s">
        <v>394</v>
      </c>
      <c r="F171" s="705">
        <v>3117</v>
      </c>
      <c r="G171" s="707" t="s">
        <v>91</v>
      </c>
      <c r="H171" s="708" t="s">
        <v>82</v>
      </c>
      <c r="I171" s="501">
        <v>233157</v>
      </c>
      <c r="J171" s="502">
        <v>171691</v>
      </c>
      <c r="K171" s="481">
        <v>0</v>
      </c>
      <c r="L171" s="481">
        <v>0</v>
      </c>
      <c r="M171" s="321">
        <v>58032</v>
      </c>
      <c r="N171" s="321">
        <v>3434</v>
      </c>
      <c r="O171" s="502">
        <v>0</v>
      </c>
      <c r="P171" s="503">
        <v>0.5</v>
      </c>
      <c r="Q171" s="418">
        <v>0.5</v>
      </c>
      <c r="R171" s="504">
        <v>0</v>
      </c>
      <c r="S171" s="536">
        <f t="shared" si="252"/>
        <v>0</v>
      </c>
      <c r="T171" s="492">
        <v>0</v>
      </c>
      <c r="U171" s="492">
        <v>0</v>
      </c>
      <c r="V171" s="492">
        <v>0</v>
      </c>
      <c r="W171" s="492">
        <f t="shared" si="207"/>
        <v>0</v>
      </c>
      <c r="X171" s="492">
        <v>0</v>
      </c>
      <c r="Y171" s="492">
        <v>0</v>
      </c>
      <c r="Z171" s="492">
        <f>SUM(X171:Y171)</f>
        <v>0</v>
      </c>
      <c r="AA171" s="492">
        <f>W171+Z171</f>
        <v>0</v>
      </c>
      <c r="AB171" s="321">
        <f>ROUND((W171+X171)*33.8%,0)</f>
        <v>0</v>
      </c>
      <c r="AC171" s="179">
        <f>ROUND(W171*2%,0)</f>
        <v>0</v>
      </c>
      <c r="AD171" s="492">
        <v>0</v>
      </c>
      <c r="AE171" s="492">
        <v>0</v>
      </c>
      <c r="AF171" s="492">
        <f t="shared" si="208"/>
        <v>0</v>
      </c>
      <c r="AG171" s="492">
        <f t="shared" si="209"/>
        <v>0</v>
      </c>
      <c r="AH171" s="507">
        <v>0</v>
      </c>
      <c r="AI171" s="507">
        <v>0</v>
      </c>
      <c r="AJ171" s="507">
        <v>0</v>
      </c>
      <c r="AK171" s="507">
        <v>0</v>
      </c>
      <c r="AL171" s="507">
        <v>0</v>
      </c>
      <c r="AM171" s="507">
        <v>0</v>
      </c>
      <c r="AN171" s="507">
        <v>0</v>
      </c>
      <c r="AO171" s="507">
        <f t="shared" si="253"/>
        <v>0</v>
      </c>
      <c r="AP171" s="507">
        <f t="shared" si="254"/>
        <v>0</v>
      </c>
      <c r="AQ171" s="535">
        <f t="shared" si="210"/>
        <v>0</v>
      </c>
      <c r="AR171" s="536">
        <f>I171+AG171</f>
        <v>233157</v>
      </c>
      <c r="AS171" s="492">
        <f>J171+W171</f>
        <v>171691</v>
      </c>
      <c r="AT171" s="492">
        <f>K171+Z171</f>
        <v>0</v>
      </c>
      <c r="AU171" s="492">
        <f>L171</f>
        <v>0</v>
      </c>
      <c r="AV171" s="492">
        <f t="shared" si="255"/>
        <v>58032</v>
      </c>
      <c r="AW171" s="492">
        <f t="shared" si="255"/>
        <v>3434</v>
      </c>
      <c r="AX171" s="492">
        <f>O171+AF171</f>
        <v>0</v>
      </c>
      <c r="AY171" s="507">
        <f>P171+AQ171</f>
        <v>0.5</v>
      </c>
      <c r="AZ171" s="507">
        <f t="shared" si="256"/>
        <v>0.5</v>
      </c>
      <c r="BA171" s="508">
        <f t="shared" si="256"/>
        <v>0</v>
      </c>
    </row>
    <row r="172" spans="1:53" s="702" customFormat="1" ht="12.75" customHeight="1" x14ac:dyDescent="0.2">
      <c r="A172" s="704">
        <v>37</v>
      </c>
      <c r="B172" s="705">
        <v>3432</v>
      </c>
      <c r="C172" s="705">
        <v>600078329</v>
      </c>
      <c r="D172" s="705">
        <v>70695121</v>
      </c>
      <c r="E172" s="706" t="s">
        <v>394</v>
      </c>
      <c r="F172" s="705">
        <v>3141</v>
      </c>
      <c r="G172" s="707" t="s">
        <v>88</v>
      </c>
      <c r="H172" s="708" t="s">
        <v>82</v>
      </c>
      <c r="I172" s="501">
        <v>584302</v>
      </c>
      <c r="J172" s="502">
        <v>427533</v>
      </c>
      <c r="K172" s="481">
        <v>0</v>
      </c>
      <c r="L172" s="481">
        <v>0</v>
      </c>
      <c r="M172" s="321">
        <v>144506</v>
      </c>
      <c r="N172" s="321">
        <v>8551</v>
      </c>
      <c r="O172" s="502">
        <v>3712</v>
      </c>
      <c r="P172" s="503">
        <v>1.45</v>
      </c>
      <c r="Q172" s="418">
        <v>0</v>
      </c>
      <c r="R172" s="504">
        <v>1.45</v>
      </c>
      <c r="S172" s="536">
        <f t="shared" si="252"/>
        <v>0</v>
      </c>
      <c r="T172" s="492">
        <v>0</v>
      </c>
      <c r="U172" s="492">
        <v>1646</v>
      </c>
      <c r="V172" s="492">
        <v>0</v>
      </c>
      <c r="W172" s="492">
        <f t="shared" si="207"/>
        <v>1646</v>
      </c>
      <c r="X172" s="492">
        <v>0</v>
      </c>
      <c r="Y172" s="492">
        <v>0</v>
      </c>
      <c r="Z172" s="492">
        <f>SUM(X172:Y172)</f>
        <v>0</v>
      </c>
      <c r="AA172" s="492">
        <f>W172+Z172</f>
        <v>1646</v>
      </c>
      <c r="AB172" s="321">
        <f>ROUND((W172+X172)*33.8%,0)</f>
        <v>556</v>
      </c>
      <c r="AC172" s="179">
        <f>ROUND(W172*2%,0)</f>
        <v>33</v>
      </c>
      <c r="AD172" s="492">
        <v>0</v>
      </c>
      <c r="AE172" s="492">
        <v>0</v>
      </c>
      <c r="AF172" s="492">
        <f t="shared" si="208"/>
        <v>0</v>
      </c>
      <c r="AG172" s="492">
        <f t="shared" si="209"/>
        <v>2235</v>
      </c>
      <c r="AH172" s="507">
        <v>0</v>
      </c>
      <c r="AI172" s="507">
        <v>0</v>
      </c>
      <c r="AJ172" s="507">
        <v>0</v>
      </c>
      <c r="AK172" s="507">
        <v>0</v>
      </c>
      <c r="AL172" s="507">
        <v>0.01</v>
      </c>
      <c r="AM172" s="507">
        <v>0</v>
      </c>
      <c r="AN172" s="507">
        <v>0</v>
      </c>
      <c r="AO172" s="507">
        <f t="shared" si="253"/>
        <v>0</v>
      </c>
      <c r="AP172" s="507">
        <f t="shared" si="254"/>
        <v>0.01</v>
      </c>
      <c r="AQ172" s="535">
        <f t="shared" si="210"/>
        <v>0.01</v>
      </c>
      <c r="AR172" s="536">
        <f>I172+AG172</f>
        <v>586537</v>
      </c>
      <c r="AS172" s="492">
        <f>J172+W172</f>
        <v>429179</v>
      </c>
      <c r="AT172" s="492">
        <f>K172+Z172</f>
        <v>0</v>
      </c>
      <c r="AU172" s="492">
        <f>L172</f>
        <v>0</v>
      </c>
      <c r="AV172" s="492">
        <f t="shared" si="255"/>
        <v>145062</v>
      </c>
      <c r="AW172" s="492">
        <f t="shared" si="255"/>
        <v>8584</v>
      </c>
      <c r="AX172" s="492">
        <f>O172+AF172</f>
        <v>3712</v>
      </c>
      <c r="AY172" s="507">
        <f>P172+AQ172</f>
        <v>1.46</v>
      </c>
      <c r="AZ172" s="507">
        <f t="shared" si="256"/>
        <v>0</v>
      </c>
      <c r="BA172" s="508">
        <f t="shared" si="256"/>
        <v>1.46</v>
      </c>
    </row>
    <row r="173" spans="1:53" s="702" customFormat="1" ht="12.75" customHeight="1" x14ac:dyDescent="0.2">
      <c r="A173" s="704">
        <v>37</v>
      </c>
      <c r="B173" s="705">
        <v>3432</v>
      </c>
      <c r="C173" s="705">
        <v>600078329</v>
      </c>
      <c r="D173" s="705">
        <v>70695121</v>
      </c>
      <c r="E173" s="706" t="s">
        <v>395</v>
      </c>
      <c r="F173" s="705">
        <v>3143</v>
      </c>
      <c r="G173" s="707" t="s">
        <v>149</v>
      </c>
      <c r="H173" s="708" t="s">
        <v>86</v>
      </c>
      <c r="I173" s="501">
        <v>555981</v>
      </c>
      <c r="J173" s="502">
        <v>409412</v>
      </c>
      <c r="K173" s="481">
        <v>0</v>
      </c>
      <c r="L173" s="481">
        <v>0</v>
      </c>
      <c r="M173" s="321">
        <v>138381</v>
      </c>
      <c r="N173" s="321">
        <v>8188</v>
      </c>
      <c r="O173" s="502">
        <v>0</v>
      </c>
      <c r="P173" s="503">
        <v>0.82</v>
      </c>
      <c r="Q173" s="418">
        <v>0.82</v>
      </c>
      <c r="R173" s="504">
        <v>0</v>
      </c>
      <c r="S173" s="536">
        <f t="shared" si="252"/>
        <v>0</v>
      </c>
      <c r="T173" s="492">
        <v>0</v>
      </c>
      <c r="U173" s="492">
        <v>0</v>
      </c>
      <c r="V173" s="492">
        <v>0</v>
      </c>
      <c r="W173" s="492">
        <f t="shared" si="207"/>
        <v>0</v>
      </c>
      <c r="X173" s="492">
        <v>0</v>
      </c>
      <c r="Y173" s="492">
        <v>0</v>
      </c>
      <c r="Z173" s="492">
        <f>SUM(X173:Y173)</f>
        <v>0</v>
      </c>
      <c r="AA173" s="492">
        <f>W173+Z173</f>
        <v>0</v>
      </c>
      <c r="AB173" s="321">
        <f>ROUND((W173+X173)*33.8%,0)</f>
        <v>0</v>
      </c>
      <c r="AC173" s="179">
        <f>ROUND(W173*2%,0)</f>
        <v>0</v>
      </c>
      <c r="AD173" s="492">
        <v>0</v>
      </c>
      <c r="AE173" s="492">
        <v>0</v>
      </c>
      <c r="AF173" s="492">
        <f t="shared" si="208"/>
        <v>0</v>
      </c>
      <c r="AG173" s="492">
        <f t="shared" si="209"/>
        <v>0</v>
      </c>
      <c r="AH173" s="507">
        <v>0</v>
      </c>
      <c r="AI173" s="507">
        <v>0</v>
      </c>
      <c r="AJ173" s="507">
        <v>0</v>
      </c>
      <c r="AK173" s="507">
        <v>0</v>
      </c>
      <c r="AL173" s="507">
        <v>0</v>
      </c>
      <c r="AM173" s="507">
        <v>0</v>
      </c>
      <c r="AN173" s="507">
        <v>0</v>
      </c>
      <c r="AO173" s="507">
        <f t="shared" si="253"/>
        <v>0</v>
      </c>
      <c r="AP173" s="507">
        <f t="shared" si="254"/>
        <v>0</v>
      </c>
      <c r="AQ173" s="535">
        <f t="shared" si="210"/>
        <v>0</v>
      </c>
      <c r="AR173" s="536">
        <f>I173+AG173</f>
        <v>555981</v>
      </c>
      <c r="AS173" s="492">
        <f>J173+W173</f>
        <v>409412</v>
      </c>
      <c r="AT173" s="492">
        <f>K173+Z173</f>
        <v>0</v>
      </c>
      <c r="AU173" s="492">
        <f>L173</f>
        <v>0</v>
      </c>
      <c r="AV173" s="492">
        <f t="shared" si="255"/>
        <v>138381</v>
      </c>
      <c r="AW173" s="492">
        <f t="shared" si="255"/>
        <v>8188</v>
      </c>
      <c r="AX173" s="492">
        <f>O173+AF173</f>
        <v>0</v>
      </c>
      <c r="AY173" s="507">
        <f>P173+AQ173</f>
        <v>0.82</v>
      </c>
      <c r="AZ173" s="507">
        <f t="shared" si="256"/>
        <v>0.82</v>
      </c>
      <c r="BA173" s="508">
        <f t="shared" si="256"/>
        <v>0</v>
      </c>
    </row>
    <row r="174" spans="1:53" s="702" customFormat="1" ht="12.75" customHeight="1" x14ac:dyDescent="0.2">
      <c r="A174" s="704">
        <v>37</v>
      </c>
      <c r="B174" s="705">
        <v>3432</v>
      </c>
      <c r="C174" s="705">
        <v>600078329</v>
      </c>
      <c r="D174" s="705">
        <v>70695121</v>
      </c>
      <c r="E174" s="706" t="s">
        <v>395</v>
      </c>
      <c r="F174" s="705">
        <v>3143</v>
      </c>
      <c r="G174" s="707" t="s">
        <v>150</v>
      </c>
      <c r="H174" s="708" t="s">
        <v>82</v>
      </c>
      <c r="I174" s="501">
        <v>17556</v>
      </c>
      <c r="J174" s="502">
        <v>12375</v>
      </c>
      <c r="K174" s="481">
        <v>0</v>
      </c>
      <c r="L174" s="481">
        <v>0</v>
      </c>
      <c r="M174" s="321">
        <v>4183</v>
      </c>
      <c r="N174" s="321">
        <v>248</v>
      </c>
      <c r="O174" s="502">
        <v>750</v>
      </c>
      <c r="P174" s="503">
        <v>0.05</v>
      </c>
      <c r="Q174" s="418">
        <v>0</v>
      </c>
      <c r="R174" s="504">
        <v>0.05</v>
      </c>
      <c r="S174" s="536">
        <f t="shared" si="252"/>
        <v>0</v>
      </c>
      <c r="T174" s="492">
        <v>0</v>
      </c>
      <c r="U174" s="492">
        <v>0</v>
      </c>
      <c r="V174" s="492">
        <v>0</v>
      </c>
      <c r="W174" s="492">
        <f t="shared" si="207"/>
        <v>0</v>
      </c>
      <c r="X174" s="492">
        <v>0</v>
      </c>
      <c r="Y174" s="492">
        <v>0</v>
      </c>
      <c r="Z174" s="492">
        <f>SUM(X174:Y174)</f>
        <v>0</v>
      </c>
      <c r="AA174" s="492">
        <f>W174+Z174</f>
        <v>0</v>
      </c>
      <c r="AB174" s="321">
        <f>ROUND((W174+X174)*33.8%,0)</f>
        <v>0</v>
      </c>
      <c r="AC174" s="179">
        <f>ROUND(W174*2%,0)</f>
        <v>0</v>
      </c>
      <c r="AD174" s="492">
        <v>0</v>
      </c>
      <c r="AE174" s="492">
        <v>0</v>
      </c>
      <c r="AF174" s="492">
        <f t="shared" si="208"/>
        <v>0</v>
      </c>
      <c r="AG174" s="492">
        <f t="shared" si="209"/>
        <v>0</v>
      </c>
      <c r="AH174" s="507">
        <v>0</v>
      </c>
      <c r="AI174" s="507">
        <v>0</v>
      </c>
      <c r="AJ174" s="507">
        <v>0</v>
      </c>
      <c r="AK174" s="507">
        <v>0</v>
      </c>
      <c r="AL174" s="507">
        <v>0</v>
      </c>
      <c r="AM174" s="507">
        <v>0</v>
      </c>
      <c r="AN174" s="507">
        <v>0</v>
      </c>
      <c r="AO174" s="507">
        <f t="shared" si="253"/>
        <v>0</v>
      </c>
      <c r="AP174" s="507">
        <f t="shared" si="254"/>
        <v>0</v>
      </c>
      <c r="AQ174" s="535">
        <f t="shared" si="210"/>
        <v>0</v>
      </c>
      <c r="AR174" s="536">
        <f>I174+AG174</f>
        <v>17556</v>
      </c>
      <c r="AS174" s="492">
        <f>J174+W174</f>
        <v>12375</v>
      </c>
      <c r="AT174" s="492">
        <f>K174+Z174</f>
        <v>0</v>
      </c>
      <c r="AU174" s="492">
        <f>L174</f>
        <v>0</v>
      </c>
      <c r="AV174" s="492">
        <f t="shared" si="255"/>
        <v>4183</v>
      </c>
      <c r="AW174" s="492">
        <f t="shared" si="255"/>
        <v>248</v>
      </c>
      <c r="AX174" s="492">
        <f>O174+AF174</f>
        <v>750</v>
      </c>
      <c r="AY174" s="507">
        <f>P174+AQ174</f>
        <v>0.05</v>
      </c>
      <c r="AZ174" s="507">
        <f t="shared" si="256"/>
        <v>0</v>
      </c>
      <c r="BA174" s="508">
        <f t="shared" si="256"/>
        <v>0.05</v>
      </c>
    </row>
    <row r="175" spans="1:53" s="702" customFormat="1" ht="12.75" customHeight="1" x14ac:dyDescent="0.2">
      <c r="A175" s="281">
        <v>37</v>
      </c>
      <c r="B175" s="21">
        <v>3432</v>
      </c>
      <c r="C175" s="279">
        <v>600078329</v>
      </c>
      <c r="D175" s="279">
        <v>70695121</v>
      </c>
      <c r="E175" s="703" t="s">
        <v>396</v>
      </c>
      <c r="F175" s="21"/>
      <c r="G175" s="280"/>
      <c r="H175" s="761"/>
      <c r="I175" s="29">
        <v>6559608</v>
      </c>
      <c r="J175" s="268">
        <v>4658671</v>
      </c>
      <c r="K175" s="268">
        <v>32004</v>
      </c>
      <c r="L175" s="268">
        <v>9324</v>
      </c>
      <c r="M175" s="268">
        <v>1582297</v>
      </c>
      <c r="N175" s="268">
        <v>93174</v>
      </c>
      <c r="O175" s="268">
        <v>193462</v>
      </c>
      <c r="P175" s="762">
        <v>10.560300000000002</v>
      </c>
      <c r="Q175" s="762">
        <v>6.7700000000000005</v>
      </c>
      <c r="R175" s="763">
        <v>3.7903000000000002</v>
      </c>
      <c r="S175" s="29">
        <f t="shared" ref="S175:BA175" si="257">SUM(S170:S174)</f>
        <v>0</v>
      </c>
      <c r="T175" s="22">
        <f t="shared" si="257"/>
        <v>0</v>
      </c>
      <c r="U175" s="22">
        <f t="shared" si="257"/>
        <v>1646</v>
      </c>
      <c r="V175" s="22">
        <f t="shared" si="257"/>
        <v>0</v>
      </c>
      <c r="W175" s="22">
        <f t="shared" si="257"/>
        <v>1646</v>
      </c>
      <c r="X175" s="22">
        <f t="shared" si="257"/>
        <v>0</v>
      </c>
      <c r="Y175" s="22">
        <f t="shared" si="257"/>
        <v>0</v>
      </c>
      <c r="Z175" s="22">
        <f t="shared" si="257"/>
        <v>0</v>
      </c>
      <c r="AA175" s="22">
        <f t="shared" si="257"/>
        <v>1646</v>
      </c>
      <c r="AB175" s="22">
        <f t="shared" si="257"/>
        <v>556</v>
      </c>
      <c r="AC175" s="22">
        <f t="shared" si="257"/>
        <v>33</v>
      </c>
      <c r="AD175" s="22">
        <f t="shared" si="257"/>
        <v>0</v>
      </c>
      <c r="AE175" s="22">
        <f t="shared" si="257"/>
        <v>0</v>
      </c>
      <c r="AF175" s="22">
        <f t="shared" si="257"/>
        <v>0</v>
      </c>
      <c r="AG175" s="22">
        <f t="shared" si="257"/>
        <v>2235</v>
      </c>
      <c r="AH175" s="23">
        <f t="shared" si="257"/>
        <v>0</v>
      </c>
      <c r="AI175" s="23">
        <f t="shared" si="257"/>
        <v>0</v>
      </c>
      <c r="AJ175" s="23">
        <f t="shared" si="257"/>
        <v>0</v>
      </c>
      <c r="AK175" s="23">
        <f t="shared" ref="AK175:AL175" si="258">SUM(AK170:AK174)</f>
        <v>0</v>
      </c>
      <c r="AL175" s="23">
        <f t="shared" si="258"/>
        <v>0.01</v>
      </c>
      <c r="AM175" s="23">
        <f t="shared" si="257"/>
        <v>0</v>
      </c>
      <c r="AN175" s="23">
        <f t="shared" si="257"/>
        <v>0</v>
      </c>
      <c r="AO175" s="23">
        <f t="shared" si="257"/>
        <v>0</v>
      </c>
      <c r="AP175" s="23">
        <f t="shared" si="257"/>
        <v>0.01</v>
      </c>
      <c r="AQ175" s="764">
        <f t="shared" si="257"/>
        <v>0.01</v>
      </c>
      <c r="AR175" s="29">
        <f t="shared" si="257"/>
        <v>6561843</v>
      </c>
      <c r="AS175" s="22">
        <f t="shared" si="257"/>
        <v>4660317</v>
      </c>
      <c r="AT175" s="22">
        <f t="shared" si="257"/>
        <v>32004</v>
      </c>
      <c r="AU175" s="67">
        <f t="shared" si="257"/>
        <v>9324</v>
      </c>
      <c r="AV175" s="22">
        <f t="shared" si="257"/>
        <v>1582853</v>
      </c>
      <c r="AW175" s="22">
        <f t="shared" si="257"/>
        <v>93207</v>
      </c>
      <c r="AX175" s="22">
        <f t="shared" si="257"/>
        <v>193462</v>
      </c>
      <c r="AY175" s="23">
        <f t="shared" si="257"/>
        <v>10.570300000000003</v>
      </c>
      <c r="AZ175" s="23">
        <f t="shared" si="257"/>
        <v>6.7700000000000005</v>
      </c>
      <c r="BA175" s="55">
        <f t="shared" si="257"/>
        <v>3.8003</v>
      </c>
    </row>
    <row r="176" spans="1:53" s="702" customFormat="1" ht="12.75" customHeight="1" x14ac:dyDescent="0.2">
      <c r="A176" s="704">
        <v>38</v>
      </c>
      <c r="B176" s="705">
        <v>3435</v>
      </c>
      <c r="C176" s="705">
        <v>650022131</v>
      </c>
      <c r="D176" s="705">
        <v>70981531</v>
      </c>
      <c r="E176" s="706" t="s">
        <v>397</v>
      </c>
      <c r="F176" s="705">
        <v>3111</v>
      </c>
      <c r="G176" s="707" t="s">
        <v>85</v>
      </c>
      <c r="H176" s="708" t="s">
        <v>86</v>
      </c>
      <c r="I176" s="501">
        <v>7824381</v>
      </c>
      <c r="J176" s="502">
        <v>5700870</v>
      </c>
      <c r="K176" s="481">
        <v>0</v>
      </c>
      <c r="L176" s="481">
        <v>0</v>
      </c>
      <c r="M176" s="321">
        <v>1926894</v>
      </c>
      <c r="N176" s="321">
        <v>114017</v>
      </c>
      <c r="O176" s="502">
        <v>82600</v>
      </c>
      <c r="P176" s="503">
        <v>13.765499999999999</v>
      </c>
      <c r="Q176" s="418">
        <v>11</v>
      </c>
      <c r="R176" s="504">
        <v>2.7654999999999998</v>
      </c>
      <c r="S176" s="536">
        <f t="shared" ref="S176:S181" si="259">X176*-1</f>
        <v>0</v>
      </c>
      <c r="T176" s="492">
        <v>0</v>
      </c>
      <c r="U176" s="492">
        <v>0</v>
      </c>
      <c r="V176" s="492">
        <v>0</v>
      </c>
      <c r="W176" s="492">
        <f t="shared" si="207"/>
        <v>0</v>
      </c>
      <c r="X176" s="492">
        <v>0</v>
      </c>
      <c r="Y176" s="492">
        <v>0</v>
      </c>
      <c r="Z176" s="492">
        <f t="shared" ref="Z176:Z181" si="260">SUM(X176:Y176)</f>
        <v>0</v>
      </c>
      <c r="AA176" s="492">
        <f t="shared" ref="AA176:AA181" si="261">W176+Z176</f>
        <v>0</v>
      </c>
      <c r="AB176" s="321">
        <f t="shared" ref="AB176:AB181" si="262">ROUND((W176+X176)*33.8%,0)</f>
        <v>0</v>
      </c>
      <c r="AC176" s="179">
        <f t="shared" ref="AC176:AC181" si="263">ROUND(W176*2%,0)</f>
        <v>0</v>
      </c>
      <c r="AD176" s="492">
        <v>0</v>
      </c>
      <c r="AE176" s="492">
        <v>0</v>
      </c>
      <c r="AF176" s="492">
        <f t="shared" si="208"/>
        <v>0</v>
      </c>
      <c r="AG176" s="492">
        <f t="shared" si="209"/>
        <v>0</v>
      </c>
      <c r="AH176" s="507">
        <v>0</v>
      </c>
      <c r="AI176" s="507">
        <v>0</v>
      </c>
      <c r="AJ176" s="507">
        <v>0</v>
      </c>
      <c r="AK176" s="507">
        <v>0</v>
      </c>
      <c r="AL176" s="507">
        <v>0</v>
      </c>
      <c r="AM176" s="507">
        <v>0</v>
      </c>
      <c r="AN176" s="507">
        <v>0</v>
      </c>
      <c r="AO176" s="507">
        <f t="shared" ref="AO176:AO181" si="264">AH176+AJ176+AK176+AM176</f>
        <v>0</v>
      </c>
      <c r="AP176" s="507">
        <f t="shared" ref="AP176:AP181" si="265">AI176+AL176+AN176</f>
        <v>0</v>
      </c>
      <c r="AQ176" s="535">
        <f t="shared" si="210"/>
        <v>0</v>
      </c>
      <c r="AR176" s="536">
        <f t="shared" ref="AR176:AR181" si="266">I176+AG176</f>
        <v>7824381</v>
      </c>
      <c r="AS176" s="492">
        <f t="shared" ref="AS176:AS181" si="267">J176+W176</f>
        <v>5700870</v>
      </c>
      <c r="AT176" s="492">
        <f t="shared" ref="AT176:AT181" si="268">K176+Z176</f>
        <v>0</v>
      </c>
      <c r="AU176" s="492">
        <f t="shared" ref="AU176:AU181" si="269">L176</f>
        <v>0</v>
      </c>
      <c r="AV176" s="492">
        <f t="shared" ref="AV176:AW181" si="270">M176+AB176</f>
        <v>1926894</v>
      </c>
      <c r="AW176" s="492">
        <f t="shared" si="270"/>
        <v>114017</v>
      </c>
      <c r="AX176" s="492">
        <f t="shared" ref="AX176:AX181" si="271">O176+AF176</f>
        <v>82600</v>
      </c>
      <c r="AY176" s="507">
        <f t="shared" ref="AY176:AY181" si="272">P176+AQ176</f>
        <v>13.765499999999999</v>
      </c>
      <c r="AZ176" s="507">
        <f t="shared" ref="AZ176:BA181" si="273">Q176+AO176</f>
        <v>11</v>
      </c>
      <c r="BA176" s="508">
        <f t="shared" si="273"/>
        <v>2.7654999999999998</v>
      </c>
    </row>
    <row r="177" spans="1:53" s="702" customFormat="1" ht="12.75" customHeight="1" x14ac:dyDescent="0.2">
      <c r="A177" s="704">
        <v>38</v>
      </c>
      <c r="B177" s="705">
        <v>3435</v>
      </c>
      <c r="C177" s="705">
        <v>650022131</v>
      </c>
      <c r="D177" s="705">
        <v>70981531</v>
      </c>
      <c r="E177" s="706" t="s">
        <v>397</v>
      </c>
      <c r="F177" s="705">
        <v>3113</v>
      </c>
      <c r="G177" s="707" t="s">
        <v>148</v>
      </c>
      <c r="H177" s="708" t="s">
        <v>86</v>
      </c>
      <c r="I177" s="501">
        <v>21742729</v>
      </c>
      <c r="J177" s="502">
        <v>15369679</v>
      </c>
      <c r="K177" s="502">
        <v>97804</v>
      </c>
      <c r="L177" s="502">
        <v>47804</v>
      </c>
      <c r="M177" s="502">
        <v>5211852</v>
      </c>
      <c r="N177" s="502">
        <v>307394</v>
      </c>
      <c r="O177" s="502">
        <v>756000</v>
      </c>
      <c r="P177" s="503">
        <v>29.8415</v>
      </c>
      <c r="Q177" s="418">
        <v>22.087900000000001</v>
      </c>
      <c r="R177" s="504">
        <v>7.7535999999999987</v>
      </c>
      <c r="S177" s="536">
        <f t="shared" si="259"/>
        <v>0</v>
      </c>
      <c r="T177" s="492">
        <v>0</v>
      </c>
      <c r="U177" s="492">
        <v>330100</v>
      </c>
      <c r="V177" s="492">
        <v>0</v>
      </c>
      <c r="W177" s="492">
        <f t="shared" si="207"/>
        <v>330100</v>
      </c>
      <c r="X177" s="492">
        <v>0</v>
      </c>
      <c r="Y177" s="492">
        <v>0</v>
      </c>
      <c r="Z177" s="492">
        <f t="shared" si="260"/>
        <v>0</v>
      </c>
      <c r="AA177" s="492">
        <f t="shared" si="261"/>
        <v>330100</v>
      </c>
      <c r="AB177" s="321">
        <f t="shared" si="262"/>
        <v>111574</v>
      </c>
      <c r="AC177" s="179">
        <f t="shared" si="263"/>
        <v>6602</v>
      </c>
      <c r="AD177" s="492">
        <v>0</v>
      </c>
      <c r="AE177" s="492">
        <v>0</v>
      </c>
      <c r="AF177" s="492">
        <f t="shared" si="208"/>
        <v>0</v>
      </c>
      <c r="AG177" s="492">
        <f t="shared" si="209"/>
        <v>448276</v>
      </c>
      <c r="AH177" s="507">
        <v>0</v>
      </c>
      <c r="AI177" s="507">
        <v>0</v>
      </c>
      <c r="AJ177" s="507">
        <v>0</v>
      </c>
      <c r="AK177" s="507">
        <v>0.56000000000000005</v>
      </c>
      <c r="AL177" s="507">
        <v>0</v>
      </c>
      <c r="AM177" s="507">
        <v>0</v>
      </c>
      <c r="AN177" s="507">
        <v>0</v>
      </c>
      <c r="AO177" s="507">
        <f t="shared" si="264"/>
        <v>0.56000000000000005</v>
      </c>
      <c r="AP177" s="507">
        <f t="shared" si="265"/>
        <v>0</v>
      </c>
      <c r="AQ177" s="535">
        <f t="shared" si="210"/>
        <v>0.56000000000000005</v>
      </c>
      <c r="AR177" s="536">
        <f t="shared" si="266"/>
        <v>22191005</v>
      </c>
      <c r="AS177" s="492">
        <f t="shared" si="267"/>
        <v>15699779</v>
      </c>
      <c r="AT177" s="492">
        <f t="shared" si="268"/>
        <v>97804</v>
      </c>
      <c r="AU177" s="492">
        <f t="shared" si="269"/>
        <v>47804</v>
      </c>
      <c r="AV177" s="492">
        <f t="shared" si="270"/>
        <v>5323426</v>
      </c>
      <c r="AW177" s="492">
        <f t="shared" si="270"/>
        <v>313996</v>
      </c>
      <c r="AX177" s="492">
        <f t="shared" si="271"/>
        <v>756000</v>
      </c>
      <c r="AY177" s="507">
        <f t="shared" si="272"/>
        <v>30.401499999999999</v>
      </c>
      <c r="AZ177" s="507">
        <f t="shared" si="273"/>
        <v>22.6479</v>
      </c>
      <c r="BA177" s="508">
        <f t="shared" si="273"/>
        <v>7.7535999999999987</v>
      </c>
    </row>
    <row r="178" spans="1:53" s="702" customFormat="1" x14ac:dyDescent="0.2">
      <c r="A178" s="704">
        <v>38</v>
      </c>
      <c r="B178" s="705">
        <v>3435</v>
      </c>
      <c r="C178" s="705">
        <v>650022131</v>
      </c>
      <c r="D178" s="705">
        <v>70981531</v>
      </c>
      <c r="E178" s="706" t="s">
        <v>397</v>
      </c>
      <c r="F178" s="705">
        <v>3113</v>
      </c>
      <c r="G178" s="707" t="s">
        <v>91</v>
      </c>
      <c r="H178" s="708" t="s">
        <v>82</v>
      </c>
      <c r="I178" s="501">
        <v>3483836</v>
      </c>
      <c r="J178" s="502">
        <v>2559710</v>
      </c>
      <c r="K178" s="481">
        <v>0</v>
      </c>
      <c r="L178" s="481">
        <v>0</v>
      </c>
      <c r="M178" s="321">
        <v>865182</v>
      </c>
      <c r="N178" s="321">
        <v>51194</v>
      </c>
      <c r="O178" s="502">
        <v>7750</v>
      </c>
      <c r="P178" s="503">
        <v>7.22</v>
      </c>
      <c r="Q178" s="418">
        <v>7.22</v>
      </c>
      <c r="R178" s="504">
        <v>0</v>
      </c>
      <c r="S178" s="536">
        <f t="shared" si="259"/>
        <v>0</v>
      </c>
      <c r="T178" s="492">
        <v>5670</v>
      </c>
      <c r="U178" s="492">
        <v>0</v>
      </c>
      <c r="V178" s="492">
        <v>0</v>
      </c>
      <c r="W178" s="492">
        <f t="shared" si="207"/>
        <v>5670</v>
      </c>
      <c r="X178" s="492">
        <v>0</v>
      </c>
      <c r="Y178" s="492">
        <v>0</v>
      </c>
      <c r="Z178" s="492">
        <f t="shared" si="260"/>
        <v>0</v>
      </c>
      <c r="AA178" s="492">
        <f t="shared" si="261"/>
        <v>5670</v>
      </c>
      <c r="AB178" s="321">
        <f t="shared" si="262"/>
        <v>1916</v>
      </c>
      <c r="AC178" s="179">
        <f t="shared" si="263"/>
        <v>113</v>
      </c>
      <c r="AD178" s="492">
        <v>0</v>
      </c>
      <c r="AE178" s="492">
        <v>0</v>
      </c>
      <c r="AF178" s="492">
        <f t="shared" si="208"/>
        <v>0</v>
      </c>
      <c r="AG178" s="492">
        <f t="shared" si="209"/>
        <v>7699</v>
      </c>
      <c r="AH178" s="507">
        <v>0</v>
      </c>
      <c r="AI178" s="507">
        <v>0</v>
      </c>
      <c r="AJ178" s="507">
        <v>0.01</v>
      </c>
      <c r="AK178" s="507">
        <v>0</v>
      </c>
      <c r="AL178" s="507">
        <v>0</v>
      </c>
      <c r="AM178" s="507">
        <v>0</v>
      </c>
      <c r="AN178" s="507">
        <v>0</v>
      </c>
      <c r="AO178" s="507">
        <f t="shared" si="264"/>
        <v>0.01</v>
      </c>
      <c r="AP178" s="507">
        <f t="shared" si="265"/>
        <v>0</v>
      </c>
      <c r="AQ178" s="535">
        <f t="shared" si="210"/>
        <v>0.01</v>
      </c>
      <c r="AR178" s="536">
        <f t="shared" si="266"/>
        <v>3491535</v>
      </c>
      <c r="AS178" s="492">
        <f t="shared" si="267"/>
        <v>2565380</v>
      </c>
      <c r="AT178" s="492">
        <f t="shared" si="268"/>
        <v>0</v>
      </c>
      <c r="AU178" s="492">
        <f t="shared" si="269"/>
        <v>0</v>
      </c>
      <c r="AV178" s="492">
        <f t="shared" si="270"/>
        <v>867098</v>
      </c>
      <c r="AW178" s="492">
        <f t="shared" si="270"/>
        <v>51307</v>
      </c>
      <c r="AX178" s="492">
        <f t="shared" si="271"/>
        <v>7750</v>
      </c>
      <c r="AY178" s="507">
        <f t="shared" si="272"/>
        <v>7.2299999999999995</v>
      </c>
      <c r="AZ178" s="507">
        <f t="shared" si="273"/>
        <v>7.2299999999999995</v>
      </c>
      <c r="BA178" s="508">
        <f t="shared" si="273"/>
        <v>0</v>
      </c>
    </row>
    <row r="179" spans="1:53" s="702" customFormat="1" ht="12.75" customHeight="1" x14ac:dyDescent="0.2">
      <c r="A179" s="704">
        <v>38</v>
      </c>
      <c r="B179" s="705">
        <v>3435</v>
      </c>
      <c r="C179" s="705">
        <v>650022131</v>
      </c>
      <c r="D179" s="705">
        <v>70981531</v>
      </c>
      <c r="E179" s="706" t="s">
        <v>397</v>
      </c>
      <c r="F179" s="705">
        <v>3141</v>
      </c>
      <c r="G179" s="707" t="s">
        <v>88</v>
      </c>
      <c r="H179" s="708" t="s">
        <v>82</v>
      </c>
      <c r="I179" s="501">
        <v>3061249</v>
      </c>
      <c r="J179" s="502">
        <v>2236637</v>
      </c>
      <c r="K179" s="481">
        <v>0</v>
      </c>
      <c r="L179" s="481">
        <v>0</v>
      </c>
      <c r="M179" s="321">
        <v>755983</v>
      </c>
      <c r="N179" s="321">
        <v>44733</v>
      </c>
      <c r="O179" s="502">
        <v>23896</v>
      </c>
      <c r="P179" s="503">
        <v>7.61</v>
      </c>
      <c r="Q179" s="418">
        <v>0</v>
      </c>
      <c r="R179" s="504">
        <v>7.61</v>
      </c>
      <c r="S179" s="536">
        <f t="shared" si="259"/>
        <v>0</v>
      </c>
      <c r="T179" s="492">
        <v>0</v>
      </c>
      <c r="U179" s="492">
        <f>1255+5621</f>
        <v>6876</v>
      </c>
      <c r="V179" s="492">
        <v>0</v>
      </c>
      <c r="W179" s="492">
        <f t="shared" si="207"/>
        <v>6876</v>
      </c>
      <c r="X179" s="492">
        <v>0</v>
      </c>
      <c r="Y179" s="492">
        <v>0</v>
      </c>
      <c r="Z179" s="492">
        <f t="shared" si="260"/>
        <v>0</v>
      </c>
      <c r="AA179" s="492">
        <f t="shared" si="261"/>
        <v>6876</v>
      </c>
      <c r="AB179" s="321">
        <f t="shared" si="262"/>
        <v>2324</v>
      </c>
      <c r="AC179" s="179">
        <f t="shared" si="263"/>
        <v>138</v>
      </c>
      <c r="AD179" s="492">
        <v>0</v>
      </c>
      <c r="AE179" s="492">
        <v>0</v>
      </c>
      <c r="AF179" s="492">
        <f t="shared" si="208"/>
        <v>0</v>
      </c>
      <c r="AG179" s="492">
        <f t="shared" si="209"/>
        <v>9338</v>
      </c>
      <c r="AH179" s="507">
        <v>0</v>
      </c>
      <c r="AI179" s="507">
        <v>0</v>
      </c>
      <c r="AJ179" s="507">
        <v>0</v>
      </c>
      <c r="AK179" s="507">
        <v>0</v>
      </c>
      <c r="AL179" s="507">
        <v>0.02</v>
      </c>
      <c r="AM179" s="507">
        <v>0</v>
      </c>
      <c r="AN179" s="507">
        <v>0</v>
      </c>
      <c r="AO179" s="507">
        <f t="shared" si="264"/>
        <v>0</v>
      </c>
      <c r="AP179" s="507">
        <f t="shared" si="265"/>
        <v>0.02</v>
      </c>
      <c r="AQ179" s="535">
        <f t="shared" si="210"/>
        <v>0.02</v>
      </c>
      <c r="AR179" s="536">
        <f t="shared" si="266"/>
        <v>3070587</v>
      </c>
      <c r="AS179" s="492">
        <f t="shared" si="267"/>
        <v>2243513</v>
      </c>
      <c r="AT179" s="492">
        <f t="shared" si="268"/>
        <v>0</v>
      </c>
      <c r="AU179" s="492">
        <f t="shared" si="269"/>
        <v>0</v>
      </c>
      <c r="AV179" s="492">
        <f t="shared" si="270"/>
        <v>758307</v>
      </c>
      <c r="AW179" s="492">
        <f t="shared" si="270"/>
        <v>44871</v>
      </c>
      <c r="AX179" s="492">
        <f t="shared" si="271"/>
        <v>23896</v>
      </c>
      <c r="AY179" s="507">
        <f t="shared" si="272"/>
        <v>7.63</v>
      </c>
      <c r="AZ179" s="507">
        <f t="shared" si="273"/>
        <v>0</v>
      </c>
      <c r="BA179" s="508">
        <f t="shared" si="273"/>
        <v>7.63</v>
      </c>
    </row>
    <row r="180" spans="1:53" s="702" customFormat="1" ht="12.75" customHeight="1" x14ac:dyDescent="0.2">
      <c r="A180" s="704">
        <v>38</v>
      </c>
      <c r="B180" s="705">
        <v>3435</v>
      </c>
      <c r="C180" s="705">
        <v>650022131</v>
      </c>
      <c r="D180" s="705">
        <v>70981531</v>
      </c>
      <c r="E180" s="706" t="s">
        <v>397</v>
      </c>
      <c r="F180" s="705">
        <v>3143</v>
      </c>
      <c r="G180" s="707" t="s">
        <v>149</v>
      </c>
      <c r="H180" s="708" t="s">
        <v>86</v>
      </c>
      <c r="I180" s="501">
        <v>1393815</v>
      </c>
      <c r="J180" s="502">
        <v>1026374</v>
      </c>
      <c r="K180" s="481">
        <v>0</v>
      </c>
      <c r="L180" s="481">
        <v>0</v>
      </c>
      <c r="M180" s="321">
        <v>346914</v>
      </c>
      <c r="N180" s="321">
        <v>20527</v>
      </c>
      <c r="O180" s="502">
        <v>0</v>
      </c>
      <c r="P180" s="503">
        <v>2.254</v>
      </c>
      <c r="Q180" s="503">
        <v>2.254</v>
      </c>
      <c r="R180" s="504">
        <v>0</v>
      </c>
      <c r="S180" s="536">
        <f t="shared" si="259"/>
        <v>0</v>
      </c>
      <c r="T180" s="492">
        <v>0</v>
      </c>
      <c r="U180" s="492">
        <v>37946</v>
      </c>
      <c r="V180" s="492">
        <v>0</v>
      </c>
      <c r="W180" s="492">
        <f t="shared" si="207"/>
        <v>37946</v>
      </c>
      <c r="X180" s="492">
        <v>0</v>
      </c>
      <c r="Y180" s="492">
        <v>0</v>
      </c>
      <c r="Z180" s="492">
        <f t="shared" si="260"/>
        <v>0</v>
      </c>
      <c r="AA180" s="492">
        <f t="shared" si="261"/>
        <v>37946</v>
      </c>
      <c r="AB180" s="321">
        <f t="shared" si="262"/>
        <v>12826</v>
      </c>
      <c r="AC180" s="179">
        <f t="shared" si="263"/>
        <v>759</v>
      </c>
      <c r="AD180" s="492">
        <v>0</v>
      </c>
      <c r="AE180" s="492">
        <v>0</v>
      </c>
      <c r="AF180" s="492">
        <f t="shared" si="208"/>
        <v>0</v>
      </c>
      <c r="AG180" s="492">
        <f t="shared" si="209"/>
        <v>51531</v>
      </c>
      <c r="AH180" s="507">
        <v>0</v>
      </c>
      <c r="AI180" s="507">
        <v>0</v>
      </c>
      <c r="AJ180" s="507">
        <v>0</v>
      </c>
      <c r="AK180" s="507">
        <v>0.08</v>
      </c>
      <c r="AL180" s="507">
        <v>0</v>
      </c>
      <c r="AM180" s="507">
        <v>0</v>
      </c>
      <c r="AN180" s="507">
        <v>0</v>
      </c>
      <c r="AO180" s="507">
        <f t="shared" si="264"/>
        <v>0.08</v>
      </c>
      <c r="AP180" s="507">
        <f t="shared" si="265"/>
        <v>0</v>
      </c>
      <c r="AQ180" s="535">
        <f t="shared" si="210"/>
        <v>0.08</v>
      </c>
      <c r="AR180" s="536">
        <f t="shared" si="266"/>
        <v>1445346</v>
      </c>
      <c r="AS180" s="492">
        <f t="shared" si="267"/>
        <v>1064320</v>
      </c>
      <c r="AT180" s="492">
        <f t="shared" si="268"/>
        <v>0</v>
      </c>
      <c r="AU180" s="492">
        <f t="shared" si="269"/>
        <v>0</v>
      </c>
      <c r="AV180" s="492">
        <f t="shared" si="270"/>
        <v>359740</v>
      </c>
      <c r="AW180" s="492">
        <f t="shared" si="270"/>
        <v>21286</v>
      </c>
      <c r="AX180" s="492">
        <f t="shared" si="271"/>
        <v>0</v>
      </c>
      <c r="AY180" s="507">
        <f t="shared" si="272"/>
        <v>2.3340000000000001</v>
      </c>
      <c r="AZ180" s="507">
        <f t="shared" si="273"/>
        <v>2.3340000000000001</v>
      </c>
      <c r="BA180" s="508">
        <f t="shared" si="273"/>
        <v>0</v>
      </c>
    </row>
    <row r="181" spans="1:53" s="702" customFormat="1" ht="12.75" customHeight="1" x14ac:dyDescent="0.2">
      <c r="A181" s="704">
        <v>38</v>
      </c>
      <c r="B181" s="705">
        <v>3435</v>
      </c>
      <c r="C181" s="705">
        <v>650022131</v>
      </c>
      <c r="D181" s="705">
        <v>70981531</v>
      </c>
      <c r="E181" s="706" t="s">
        <v>397</v>
      </c>
      <c r="F181" s="705">
        <v>3143</v>
      </c>
      <c r="G181" s="707" t="s">
        <v>150</v>
      </c>
      <c r="H181" s="708" t="s">
        <v>82</v>
      </c>
      <c r="I181" s="501">
        <v>44942</v>
      </c>
      <c r="J181" s="502">
        <v>31680</v>
      </c>
      <c r="K181" s="481">
        <v>0</v>
      </c>
      <c r="L181" s="481">
        <v>0</v>
      </c>
      <c r="M181" s="321">
        <v>10708</v>
      </c>
      <c r="N181" s="321">
        <v>634</v>
      </c>
      <c r="O181" s="502">
        <v>1920</v>
      </c>
      <c r="P181" s="503">
        <v>0.13</v>
      </c>
      <c r="Q181" s="418">
        <v>0</v>
      </c>
      <c r="R181" s="504">
        <v>0.13</v>
      </c>
      <c r="S181" s="536">
        <f t="shared" si="259"/>
        <v>0</v>
      </c>
      <c r="T181" s="492">
        <v>0</v>
      </c>
      <c r="U181" s="492">
        <v>0</v>
      </c>
      <c r="V181" s="492">
        <v>0</v>
      </c>
      <c r="W181" s="492">
        <f t="shared" si="207"/>
        <v>0</v>
      </c>
      <c r="X181" s="492">
        <v>0</v>
      </c>
      <c r="Y181" s="492">
        <v>0</v>
      </c>
      <c r="Z181" s="492">
        <f t="shared" si="260"/>
        <v>0</v>
      </c>
      <c r="AA181" s="492">
        <f t="shared" si="261"/>
        <v>0</v>
      </c>
      <c r="AB181" s="321">
        <f t="shared" si="262"/>
        <v>0</v>
      </c>
      <c r="AC181" s="179">
        <f t="shared" si="263"/>
        <v>0</v>
      </c>
      <c r="AD181" s="492">
        <v>0</v>
      </c>
      <c r="AE181" s="492">
        <v>0</v>
      </c>
      <c r="AF181" s="492">
        <f t="shared" si="208"/>
        <v>0</v>
      </c>
      <c r="AG181" s="492">
        <f t="shared" si="209"/>
        <v>0</v>
      </c>
      <c r="AH181" s="507">
        <v>0</v>
      </c>
      <c r="AI181" s="507">
        <v>0</v>
      </c>
      <c r="AJ181" s="507">
        <v>0</v>
      </c>
      <c r="AK181" s="507">
        <v>0</v>
      </c>
      <c r="AL181" s="507">
        <v>0</v>
      </c>
      <c r="AM181" s="507">
        <v>0</v>
      </c>
      <c r="AN181" s="507">
        <v>0</v>
      </c>
      <c r="AO181" s="507">
        <f t="shared" si="264"/>
        <v>0</v>
      </c>
      <c r="AP181" s="507">
        <f t="shared" si="265"/>
        <v>0</v>
      </c>
      <c r="AQ181" s="535">
        <f t="shared" si="210"/>
        <v>0</v>
      </c>
      <c r="AR181" s="536">
        <f t="shared" si="266"/>
        <v>44942</v>
      </c>
      <c r="AS181" s="492">
        <f t="shared" si="267"/>
        <v>31680</v>
      </c>
      <c r="AT181" s="492">
        <f t="shared" si="268"/>
        <v>0</v>
      </c>
      <c r="AU181" s="492">
        <f t="shared" si="269"/>
        <v>0</v>
      </c>
      <c r="AV181" s="492">
        <f t="shared" si="270"/>
        <v>10708</v>
      </c>
      <c r="AW181" s="492">
        <f t="shared" si="270"/>
        <v>634</v>
      </c>
      <c r="AX181" s="492">
        <f t="shared" si="271"/>
        <v>1920</v>
      </c>
      <c r="AY181" s="507">
        <f t="shared" si="272"/>
        <v>0.13</v>
      </c>
      <c r="AZ181" s="507">
        <f t="shared" si="273"/>
        <v>0</v>
      </c>
      <c r="BA181" s="508">
        <f t="shared" si="273"/>
        <v>0.13</v>
      </c>
    </row>
    <row r="182" spans="1:53" s="702" customFormat="1" ht="13.5" customHeight="1" thickBot="1" x14ac:dyDescent="0.25">
      <c r="A182" s="285">
        <v>38</v>
      </c>
      <c r="B182" s="286">
        <v>3435</v>
      </c>
      <c r="C182" s="287">
        <v>650022131</v>
      </c>
      <c r="D182" s="287">
        <v>70981531</v>
      </c>
      <c r="E182" s="709" t="s">
        <v>398</v>
      </c>
      <c r="F182" s="286"/>
      <c r="G182" s="288"/>
      <c r="H182" s="765"/>
      <c r="I182" s="66">
        <v>37550952</v>
      </c>
      <c r="J182" s="269">
        <v>26924950</v>
      </c>
      <c r="K182" s="269">
        <v>97804</v>
      </c>
      <c r="L182" s="269">
        <v>47804</v>
      </c>
      <c r="M182" s="269">
        <v>9117533</v>
      </c>
      <c r="N182" s="269">
        <v>538499</v>
      </c>
      <c r="O182" s="269">
        <v>872166</v>
      </c>
      <c r="P182" s="766">
        <v>60.820999999999998</v>
      </c>
      <c r="Q182" s="766">
        <v>42.561900000000001</v>
      </c>
      <c r="R182" s="767">
        <v>18.259099999999997</v>
      </c>
      <c r="S182" s="66">
        <f t="shared" ref="S182:BA182" si="274">SUM(S176:S181)</f>
        <v>0</v>
      </c>
      <c r="T182" s="67">
        <f t="shared" si="274"/>
        <v>5670</v>
      </c>
      <c r="U182" s="67">
        <f t="shared" si="274"/>
        <v>374922</v>
      </c>
      <c r="V182" s="67">
        <f t="shared" si="274"/>
        <v>0</v>
      </c>
      <c r="W182" s="67">
        <f t="shared" si="274"/>
        <v>380592</v>
      </c>
      <c r="X182" s="67">
        <f t="shared" si="274"/>
        <v>0</v>
      </c>
      <c r="Y182" s="67">
        <f t="shared" si="274"/>
        <v>0</v>
      </c>
      <c r="Z182" s="67">
        <f t="shared" si="274"/>
        <v>0</v>
      </c>
      <c r="AA182" s="67">
        <f t="shared" si="274"/>
        <v>380592</v>
      </c>
      <c r="AB182" s="67">
        <f t="shared" si="274"/>
        <v>128640</v>
      </c>
      <c r="AC182" s="67">
        <f t="shared" si="274"/>
        <v>7612</v>
      </c>
      <c r="AD182" s="67">
        <f t="shared" si="274"/>
        <v>0</v>
      </c>
      <c r="AE182" s="67">
        <f t="shared" si="274"/>
        <v>0</v>
      </c>
      <c r="AF182" s="67">
        <f t="shared" si="274"/>
        <v>0</v>
      </c>
      <c r="AG182" s="67">
        <f t="shared" si="274"/>
        <v>516844</v>
      </c>
      <c r="AH182" s="69">
        <f t="shared" si="274"/>
        <v>0</v>
      </c>
      <c r="AI182" s="69">
        <f t="shared" si="274"/>
        <v>0</v>
      </c>
      <c r="AJ182" s="69">
        <f t="shared" si="274"/>
        <v>0.01</v>
      </c>
      <c r="AK182" s="69">
        <f t="shared" si="274"/>
        <v>0.64</v>
      </c>
      <c r="AL182" s="69">
        <f t="shared" si="274"/>
        <v>0.02</v>
      </c>
      <c r="AM182" s="69">
        <f t="shared" si="274"/>
        <v>0</v>
      </c>
      <c r="AN182" s="69">
        <f t="shared" si="274"/>
        <v>0</v>
      </c>
      <c r="AO182" s="69">
        <f t="shared" si="274"/>
        <v>0.65</v>
      </c>
      <c r="AP182" s="69">
        <f t="shared" si="274"/>
        <v>0.02</v>
      </c>
      <c r="AQ182" s="768">
        <f t="shared" si="274"/>
        <v>0.67</v>
      </c>
      <c r="AR182" s="66">
        <f t="shared" si="274"/>
        <v>38067796</v>
      </c>
      <c r="AS182" s="67">
        <f t="shared" si="274"/>
        <v>27305542</v>
      </c>
      <c r="AT182" s="67">
        <f t="shared" si="274"/>
        <v>97804</v>
      </c>
      <c r="AU182" s="67">
        <f t="shared" si="274"/>
        <v>47804</v>
      </c>
      <c r="AV182" s="67">
        <f t="shared" si="274"/>
        <v>9246173</v>
      </c>
      <c r="AW182" s="67">
        <f t="shared" si="274"/>
        <v>546111</v>
      </c>
      <c r="AX182" s="67">
        <f t="shared" si="274"/>
        <v>872166</v>
      </c>
      <c r="AY182" s="69">
        <f t="shared" si="274"/>
        <v>61.491000000000007</v>
      </c>
      <c r="AZ182" s="69">
        <f t="shared" si="274"/>
        <v>43.2119</v>
      </c>
      <c r="BA182" s="70">
        <f t="shared" si="274"/>
        <v>18.279099999999996</v>
      </c>
    </row>
    <row r="183" spans="1:53" s="702" customFormat="1" ht="13.5" customHeight="1" thickBot="1" x14ac:dyDescent="0.25">
      <c r="A183" s="710"/>
      <c r="B183" s="711"/>
      <c r="C183" s="711"/>
      <c r="D183" s="711"/>
      <c r="E183" s="190" t="s">
        <v>399</v>
      </c>
      <c r="F183" s="711"/>
      <c r="G183" s="711"/>
      <c r="H183" s="769"/>
      <c r="I183" s="30">
        <f>I13+I16+I19+I22+I25+I28+I31+I34+I38+I42+I46+I50+I53+I57+I61+I64+I68+I71+I76+I82+I88+I94+I100+I106+I112+I118+I124+I130+I132+I140+I147+I151+I156+I159+I166+I169+I175+I182</f>
        <v>601231418</v>
      </c>
      <c r="J183" s="24">
        <f>J13+J16+J19+J22+J25+J28+J31+J34+J38+J42+J46+J50+J53+J57+J61+J64+J68+J71+J76+J82+J88+J94+J100+J106+J112+J118+J124+J130+J132+J140+J147+J151+J156+J159+J166+J169+J175+J182</f>
        <v>430553051</v>
      </c>
      <c r="K183" s="24">
        <f>K13+K16+K19+K22+K25+K28+K31+K34+K38+K42+K46+K50+K53+K57+K61+K64+K68+K71+K76+K82+K88+K94+K100+K106+K112+K118+K124+K130+K132+K140+K147+K151+K156+K159+K166+K169+K175+K182</f>
        <v>2965305</v>
      </c>
      <c r="L183" s="24">
        <f>L13+L16+L19+L22+L25+L28+L31+L34+L38+L42+L46+L50+L53+L57+L61+L64+L68+L71+L76+L82+L88+L94+L100+L106+L112+L118+L124+L130+L132+L140+L147+L151+L156+L159+L166+L169+L175+L182</f>
        <v>1428200</v>
      </c>
      <c r="M183" s="24">
        <f t="shared" ref="M183:BA183" si="275">M13+M16+M19+M22+M25+M28+M31+M34+M38+M42+M46+M50+M53+M57+M61+M64+M68+M71+M76+M82+M88+M94+M100+M106+M112+M118+M124+M130+M132+M140+M147+M151+M156+M159+M166+M169+M175+M182</f>
        <v>146057084</v>
      </c>
      <c r="N183" s="24">
        <f t="shared" si="275"/>
        <v>8611063</v>
      </c>
      <c r="O183" s="24">
        <f t="shared" si="275"/>
        <v>13044915</v>
      </c>
      <c r="P183" s="770">
        <f t="shared" si="275"/>
        <v>963.45169999999985</v>
      </c>
      <c r="Q183" s="25">
        <f t="shared" si="275"/>
        <v>661.47300000000007</v>
      </c>
      <c r="R183" s="56">
        <f t="shared" si="275"/>
        <v>301.9787</v>
      </c>
      <c r="S183" s="30">
        <f t="shared" si="275"/>
        <v>0</v>
      </c>
      <c r="T183" s="24">
        <f t="shared" si="275"/>
        <v>-54087</v>
      </c>
      <c r="U183" s="24">
        <f t="shared" si="275"/>
        <v>1215682</v>
      </c>
      <c r="V183" s="24">
        <f t="shared" si="275"/>
        <v>-132210</v>
      </c>
      <c r="W183" s="24">
        <f t="shared" si="275"/>
        <v>1029385</v>
      </c>
      <c r="X183" s="24">
        <f t="shared" si="275"/>
        <v>0</v>
      </c>
      <c r="Y183" s="24">
        <f t="shared" si="275"/>
        <v>0</v>
      </c>
      <c r="Z183" s="24">
        <f t="shared" si="275"/>
        <v>0</v>
      </c>
      <c r="AA183" s="24">
        <f t="shared" si="275"/>
        <v>1029385</v>
      </c>
      <c r="AB183" s="24">
        <f t="shared" si="275"/>
        <v>347930</v>
      </c>
      <c r="AC183" s="24">
        <f t="shared" si="275"/>
        <v>20589</v>
      </c>
      <c r="AD183" s="24">
        <f t="shared" si="275"/>
        <v>4500</v>
      </c>
      <c r="AE183" s="24">
        <f t="shared" si="275"/>
        <v>215001</v>
      </c>
      <c r="AF183" s="24">
        <f t="shared" si="275"/>
        <v>219501</v>
      </c>
      <c r="AG183" s="24">
        <f t="shared" si="275"/>
        <v>1617405</v>
      </c>
      <c r="AH183" s="25">
        <f t="shared" si="275"/>
        <v>0</v>
      </c>
      <c r="AI183" s="25">
        <f t="shared" si="275"/>
        <v>0</v>
      </c>
      <c r="AJ183" s="25">
        <f t="shared" si="275"/>
        <v>-5.0000000000000051E-2</v>
      </c>
      <c r="AK183" s="25">
        <f t="shared" si="275"/>
        <v>2.33</v>
      </c>
      <c r="AL183" s="25">
        <f t="shared" si="275"/>
        <v>-0.23000000000000007</v>
      </c>
      <c r="AM183" s="25">
        <f t="shared" si="275"/>
        <v>0.2</v>
      </c>
      <c r="AN183" s="25">
        <f t="shared" si="275"/>
        <v>0</v>
      </c>
      <c r="AO183" s="25">
        <f t="shared" si="275"/>
        <v>2.48</v>
      </c>
      <c r="AP183" s="25">
        <f t="shared" si="275"/>
        <v>-0.23000000000000007</v>
      </c>
      <c r="AQ183" s="771">
        <f t="shared" si="275"/>
        <v>2.25</v>
      </c>
      <c r="AR183" s="30">
        <f t="shared" si="275"/>
        <v>602848823</v>
      </c>
      <c r="AS183" s="24">
        <f t="shared" si="275"/>
        <v>431582436</v>
      </c>
      <c r="AT183" s="24">
        <f t="shared" si="275"/>
        <v>2965305</v>
      </c>
      <c r="AU183" s="24">
        <f t="shared" si="275"/>
        <v>1428200</v>
      </c>
      <c r="AV183" s="24">
        <f t="shared" si="275"/>
        <v>146405014</v>
      </c>
      <c r="AW183" s="24">
        <f t="shared" si="275"/>
        <v>8631652</v>
      </c>
      <c r="AX183" s="24">
        <f t="shared" si="275"/>
        <v>13264416</v>
      </c>
      <c r="AY183" s="25">
        <f t="shared" si="275"/>
        <v>965.70169999999996</v>
      </c>
      <c r="AZ183" s="25">
        <f t="shared" si="275"/>
        <v>663.95299999999997</v>
      </c>
      <c r="BA183" s="56">
        <f t="shared" si="275"/>
        <v>301.74869999999999</v>
      </c>
    </row>
    <row r="184" spans="1:53" ht="12.75" customHeight="1" x14ac:dyDescent="0.2">
      <c r="D184" s="16"/>
      <c r="E184" s="12"/>
      <c r="F184" s="16"/>
      <c r="G184" s="36"/>
      <c r="H184" s="12"/>
      <c r="I184" s="515">
        <f>J183+K183+M183+N183+O183</f>
        <v>601231418</v>
      </c>
      <c r="J184" s="515"/>
      <c r="K184" s="515"/>
      <c r="L184" s="515"/>
      <c r="M184" s="515"/>
      <c r="N184" s="515"/>
      <c r="O184" s="515"/>
      <c r="P184" s="516">
        <f>SUM(Q183:R183)</f>
        <v>963.45170000000007</v>
      </c>
      <c r="Q184" s="516"/>
      <c r="R184" s="516"/>
      <c r="S184" s="515">
        <f>X183</f>
        <v>0</v>
      </c>
      <c r="T184" s="516"/>
      <c r="U184" s="516"/>
      <c r="V184" s="516"/>
      <c r="W184" s="749">
        <f>SUM(S183:V183)</f>
        <v>1029385</v>
      </c>
      <c r="X184" s="613"/>
      <c r="Y184" s="613"/>
      <c r="Z184" s="612">
        <f>SUM(X183:Y183)</f>
        <v>0</v>
      </c>
      <c r="AA184" s="749">
        <f>W183+Z183</f>
        <v>1029385</v>
      </c>
      <c r="AB184" s="751"/>
      <c r="AC184" s="751"/>
      <c r="AD184" s="750"/>
      <c r="AE184" s="750"/>
      <c r="AF184" s="749">
        <f>SUM(AD183:AE183)</f>
        <v>219501</v>
      </c>
      <c r="AG184" s="749">
        <f>AA183+AB183+AC183+AF183</f>
        <v>1617405</v>
      </c>
      <c r="AH184" s="752"/>
      <c r="AI184" s="752"/>
      <c r="AJ184" s="752"/>
      <c r="AK184" s="752"/>
      <c r="AL184" s="752"/>
      <c r="AM184" s="752"/>
      <c r="AN184" s="752"/>
      <c r="AO184" s="753">
        <f>AH183+AJ183+AM183</f>
        <v>0.14999999999999997</v>
      </c>
      <c r="AP184" s="753">
        <f>AI183+AN183</f>
        <v>0</v>
      </c>
      <c r="AQ184" s="753">
        <f>SUM(AO183:AP183)</f>
        <v>2.25</v>
      </c>
      <c r="AR184" s="515">
        <f>AS183+AT183+AV183+AW183+AX183</f>
        <v>602848823</v>
      </c>
      <c r="AS184" s="178"/>
      <c r="AT184" s="178"/>
      <c r="AU184" s="515"/>
      <c r="AV184" s="178"/>
      <c r="AW184" s="178"/>
      <c r="AX184" s="178"/>
      <c r="AY184" s="516">
        <f>SUM(AZ183:BA183)</f>
        <v>965.70169999999996</v>
      </c>
      <c r="AZ184" s="178"/>
      <c r="BA184" s="178"/>
    </row>
    <row r="185" spans="1:53" ht="13.5" customHeight="1" thickBot="1" x14ac:dyDescent="0.25">
      <c r="D185" s="16"/>
      <c r="E185" s="12"/>
      <c r="F185" s="16"/>
      <c r="G185" s="36"/>
      <c r="H185" s="12"/>
      <c r="I185" s="193">
        <f ca="1">J186+K186+M186+N186+O186</f>
        <v>601231418</v>
      </c>
      <c r="J185" s="194"/>
      <c r="K185" s="194"/>
      <c r="L185" s="194"/>
      <c r="M185" s="194"/>
      <c r="N185" s="194"/>
      <c r="O185" s="194"/>
      <c r="P185" s="195">
        <f ca="1">SUM(Q186:R186)</f>
        <v>963.45169999999985</v>
      </c>
      <c r="Q185" s="341"/>
      <c r="R185" s="341"/>
      <c r="S185" s="361"/>
      <c r="T185" s="361"/>
      <c r="U185" s="361"/>
      <c r="V185" s="361"/>
      <c r="W185" s="517">
        <f ca="1">SUM(S186:V186)</f>
        <v>1029385</v>
      </c>
      <c r="X185" s="518"/>
      <c r="Y185" s="518"/>
      <c r="Z185" s="517">
        <f ca="1">SUM(X186:Y186)</f>
        <v>0</v>
      </c>
      <c r="AA185" s="517">
        <f ca="1">W186+Z186</f>
        <v>1029385</v>
      </c>
      <c r="AB185" s="360"/>
      <c r="AC185" s="360"/>
      <c r="AD185" s="518"/>
      <c r="AE185" s="518"/>
      <c r="AF185" s="517">
        <f ca="1">SUM(AD186:AE186)</f>
        <v>219501</v>
      </c>
      <c r="AG185" s="517">
        <f ca="1">AA186+AB186+AC186+AF186</f>
        <v>1617405</v>
      </c>
      <c r="AH185" s="519"/>
      <c r="AI185" s="519"/>
      <c r="AJ185" s="519"/>
      <c r="AK185" s="519"/>
      <c r="AL185" s="519"/>
      <c r="AM185" s="519"/>
      <c r="AN185" s="519"/>
      <c r="AO185" s="520">
        <f ca="1">AH186+AJ186+AM186</f>
        <v>0.15000000000000002</v>
      </c>
      <c r="AP185" s="520">
        <f ca="1">AI186+AN186</f>
        <v>0</v>
      </c>
      <c r="AQ185" s="520">
        <f ca="1">SUM(AO186:AP186)</f>
        <v>2.25</v>
      </c>
      <c r="AR185" s="368">
        <f ca="1">AS186+AT186+AV186+AW186+AX186</f>
        <v>602848823</v>
      </c>
      <c r="AS185" s="369"/>
      <c r="AT185" s="369"/>
      <c r="AU185" s="690"/>
      <c r="AV185" s="369"/>
      <c r="AW185" s="369"/>
      <c r="AX185" s="369"/>
      <c r="AY185" s="361">
        <f ca="1">SUM(AZ186:BA186)</f>
        <v>965.70169999999996</v>
      </c>
      <c r="AZ185" s="369"/>
      <c r="BA185" s="369"/>
    </row>
    <row r="186" spans="1:53" ht="13.5" customHeight="1" thickBot="1" x14ac:dyDescent="0.25">
      <c r="D186" s="16"/>
      <c r="E186" s="12"/>
      <c r="F186" s="16"/>
      <c r="G186" s="36"/>
      <c r="H186" s="39" t="s">
        <v>33</v>
      </c>
      <c r="I186" s="257">
        <f t="shared" ref="I186:BA186" ca="1" si="276">SUM(I187:I196)</f>
        <v>601231418</v>
      </c>
      <c r="J186" s="46">
        <f t="shared" ca="1" si="276"/>
        <v>430553051</v>
      </c>
      <c r="K186" s="46">
        <f t="shared" ca="1" si="276"/>
        <v>2965305</v>
      </c>
      <c r="L186" s="46">
        <f t="shared" ca="1" si="276"/>
        <v>1428200</v>
      </c>
      <c r="M186" s="46">
        <f t="shared" ca="1" si="276"/>
        <v>146057084</v>
      </c>
      <c r="N186" s="46">
        <f t="shared" ca="1" si="276"/>
        <v>8611063</v>
      </c>
      <c r="O186" s="46">
        <f t="shared" ca="1" si="276"/>
        <v>13044915</v>
      </c>
      <c r="P186" s="47">
        <f t="shared" ca="1" si="276"/>
        <v>963.45169999999985</v>
      </c>
      <c r="Q186" s="47">
        <f t="shared" ca="1" si="276"/>
        <v>661.47299999999996</v>
      </c>
      <c r="R186" s="48">
        <f t="shared" ca="1" si="276"/>
        <v>301.97869999999995</v>
      </c>
      <c r="S186" s="266">
        <f t="shared" ca="1" si="276"/>
        <v>0</v>
      </c>
      <c r="T186" s="266">
        <f t="shared" ca="1" si="276"/>
        <v>-54087</v>
      </c>
      <c r="U186" s="266">
        <f t="shared" ca="1" si="276"/>
        <v>1215682</v>
      </c>
      <c r="V186" s="266">
        <f t="shared" ca="1" si="276"/>
        <v>-132210</v>
      </c>
      <c r="W186" s="266">
        <f t="shared" ca="1" si="276"/>
        <v>1029385</v>
      </c>
      <c r="X186" s="266">
        <f t="shared" ca="1" si="276"/>
        <v>0</v>
      </c>
      <c r="Y186" s="266">
        <f t="shared" ca="1" si="276"/>
        <v>0</v>
      </c>
      <c r="Z186" s="266">
        <f t="shared" ca="1" si="276"/>
        <v>0</v>
      </c>
      <c r="AA186" s="266">
        <f t="shared" ca="1" si="276"/>
        <v>1029385</v>
      </c>
      <c r="AB186" s="266">
        <f t="shared" ca="1" si="276"/>
        <v>347930</v>
      </c>
      <c r="AC186" s="266">
        <f t="shared" ca="1" si="276"/>
        <v>20589</v>
      </c>
      <c r="AD186" s="266">
        <f t="shared" ca="1" si="276"/>
        <v>4500</v>
      </c>
      <c r="AE186" s="266">
        <f t="shared" ca="1" si="276"/>
        <v>215001</v>
      </c>
      <c r="AF186" s="266">
        <f t="shared" ca="1" si="276"/>
        <v>219501</v>
      </c>
      <c r="AG186" s="266">
        <f t="shared" ca="1" si="276"/>
        <v>1617405</v>
      </c>
      <c r="AH186" s="390">
        <f t="shared" ca="1" si="276"/>
        <v>0</v>
      </c>
      <c r="AI186" s="390">
        <f t="shared" ca="1" si="276"/>
        <v>0</v>
      </c>
      <c r="AJ186" s="390">
        <f t="shared" ca="1" si="276"/>
        <v>-4.9999999999999989E-2</v>
      </c>
      <c r="AK186" s="390">
        <f t="shared" ca="1" si="276"/>
        <v>2.33</v>
      </c>
      <c r="AL186" s="390">
        <f t="shared" ca="1" si="276"/>
        <v>-0.23000000000000007</v>
      </c>
      <c r="AM186" s="390">
        <f t="shared" ca="1" si="276"/>
        <v>0.2</v>
      </c>
      <c r="AN186" s="390">
        <f t="shared" ca="1" si="276"/>
        <v>0</v>
      </c>
      <c r="AO186" s="390">
        <f t="shared" ca="1" si="276"/>
        <v>2.48</v>
      </c>
      <c r="AP186" s="390">
        <f t="shared" ca="1" si="276"/>
        <v>-0.23000000000000007</v>
      </c>
      <c r="AQ186" s="370">
        <f t="shared" ca="1" si="276"/>
        <v>2.25</v>
      </c>
      <c r="AR186" s="257">
        <f t="shared" ca="1" si="276"/>
        <v>602848823</v>
      </c>
      <c r="AS186" s="266">
        <f t="shared" ca="1" si="276"/>
        <v>431582436</v>
      </c>
      <c r="AT186" s="266">
        <f t="shared" ca="1" si="276"/>
        <v>2965305</v>
      </c>
      <c r="AU186" s="266">
        <f t="shared" ca="1" si="276"/>
        <v>1428200</v>
      </c>
      <c r="AV186" s="266">
        <f t="shared" ca="1" si="276"/>
        <v>146405014</v>
      </c>
      <c r="AW186" s="266">
        <f t="shared" ca="1" si="276"/>
        <v>8631652</v>
      </c>
      <c r="AX186" s="266">
        <f t="shared" ca="1" si="276"/>
        <v>13264416</v>
      </c>
      <c r="AY186" s="390">
        <f t="shared" ca="1" si="276"/>
        <v>965.70170000000007</v>
      </c>
      <c r="AZ186" s="390">
        <f t="shared" ca="1" si="276"/>
        <v>663.95299999999997</v>
      </c>
      <c r="BA186" s="406">
        <f t="shared" ca="1" si="276"/>
        <v>301.74869999999999</v>
      </c>
    </row>
    <row r="187" spans="1:53" ht="12.75" customHeight="1" x14ac:dyDescent="0.2">
      <c r="D187" s="16"/>
      <c r="E187" s="12"/>
      <c r="F187" s="16"/>
      <c r="G187" s="36"/>
      <c r="H187" s="1">
        <v>3111</v>
      </c>
      <c r="I187" s="323">
        <f t="shared" ref="I187:BA187" ca="1" si="277">SUMIF($F$12:$F$428,"=3111",I$12:I$384)</f>
        <v>150175250</v>
      </c>
      <c r="J187" s="324">
        <f t="shared" ca="1" si="277"/>
        <v>109030377</v>
      </c>
      <c r="K187" s="324">
        <f t="shared" ca="1" si="277"/>
        <v>526075</v>
      </c>
      <c r="L187" s="324">
        <f t="shared" ca="1" si="277"/>
        <v>0</v>
      </c>
      <c r="M187" s="324">
        <f t="shared" ca="1" si="277"/>
        <v>37040691</v>
      </c>
      <c r="N187" s="324">
        <f t="shared" ca="1" si="277"/>
        <v>2180607</v>
      </c>
      <c r="O187" s="324">
        <f t="shared" ca="1" si="277"/>
        <v>1397500</v>
      </c>
      <c r="P187" s="325">
        <f t="shared" ca="1" si="277"/>
        <v>261.9196</v>
      </c>
      <c r="Q187" s="325">
        <f t="shared" ca="1" si="277"/>
        <v>198.2268</v>
      </c>
      <c r="R187" s="326">
        <f t="shared" ca="1" si="277"/>
        <v>63.692800000000005</v>
      </c>
      <c r="S187" s="327">
        <f t="shared" ca="1" si="277"/>
        <v>0</v>
      </c>
      <c r="T187" s="327">
        <f t="shared" ca="1" si="277"/>
        <v>42450</v>
      </c>
      <c r="U187" s="327">
        <f t="shared" ca="1" si="277"/>
        <v>292143</v>
      </c>
      <c r="V187" s="327">
        <f t="shared" ca="1" si="277"/>
        <v>-123683</v>
      </c>
      <c r="W187" s="327">
        <f t="shared" ca="1" si="277"/>
        <v>210910</v>
      </c>
      <c r="X187" s="327">
        <f t="shared" ca="1" si="277"/>
        <v>0</v>
      </c>
      <c r="Y187" s="327">
        <f t="shared" ca="1" si="277"/>
        <v>0</v>
      </c>
      <c r="Z187" s="327">
        <f t="shared" ca="1" si="277"/>
        <v>0</v>
      </c>
      <c r="AA187" s="327">
        <f t="shared" ca="1" si="277"/>
        <v>210910</v>
      </c>
      <c r="AB187" s="327">
        <f t="shared" ca="1" si="277"/>
        <v>71287</v>
      </c>
      <c r="AC187" s="327">
        <f t="shared" ca="1" si="277"/>
        <v>4218</v>
      </c>
      <c r="AD187" s="327">
        <f t="shared" ca="1" si="277"/>
        <v>0</v>
      </c>
      <c r="AE187" s="327">
        <f t="shared" ca="1" si="277"/>
        <v>175001</v>
      </c>
      <c r="AF187" s="327">
        <f t="shared" ca="1" si="277"/>
        <v>175001</v>
      </c>
      <c r="AG187" s="327">
        <f t="shared" ca="1" si="277"/>
        <v>461416</v>
      </c>
      <c r="AH187" s="374">
        <f t="shared" ca="1" si="277"/>
        <v>0</v>
      </c>
      <c r="AI187" s="374">
        <f t="shared" ca="1" si="277"/>
        <v>0</v>
      </c>
      <c r="AJ187" s="374">
        <f t="shared" ca="1" si="277"/>
        <v>0.13</v>
      </c>
      <c r="AK187" s="374">
        <f t="shared" ca="1" si="277"/>
        <v>0.64999999999999991</v>
      </c>
      <c r="AL187" s="374">
        <f t="shared" ca="1" si="277"/>
        <v>0</v>
      </c>
      <c r="AM187" s="374">
        <f t="shared" ca="1" si="277"/>
        <v>0.01</v>
      </c>
      <c r="AN187" s="374">
        <f t="shared" ca="1" si="277"/>
        <v>0</v>
      </c>
      <c r="AO187" s="374">
        <f t="shared" ca="1" si="277"/>
        <v>0.78999999999999992</v>
      </c>
      <c r="AP187" s="374">
        <f t="shared" ca="1" si="277"/>
        <v>0</v>
      </c>
      <c r="AQ187" s="371">
        <f t="shared" ca="1" si="277"/>
        <v>0.78999999999999992</v>
      </c>
      <c r="AR187" s="323">
        <f t="shared" ca="1" si="277"/>
        <v>150636666</v>
      </c>
      <c r="AS187" s="327">
        <f t="shared" ca="1" si="277"/>
        <v>109241287</v>
      </c>
      <c r="AT187" s="327">
        <f t="shared" ca="1" si="277"/>
        <v>526075</v>
      </c>
      <c r="AU187" s="327">
        <f t="shared" ca="1" si="277"/>
        <v>0</v>
      </c>
      <c r="AV187" s="327">
        <f t="shared" ca="1" si="277"/>
        <v>37111978</v>
      </c>
      <c r="AW187" s="327">
        <f t="shared" ca="1" si="277"/>
        <v>2184825</v>
      </c>
      <c r="AX187" s="327">
        <f t="shared" ca="1" si="277"/>
        <v>1572501</v>
      </c>
      <c r="AY187" s="374">
        <f t="shared" ca="1" si="277"/>
        <v>262.70960000000002</v>
      </c>
      <c r="AZ187" s="374">
        <f t="shared" ca="1" si="277"/>
        <v>199.01679999999999</v>
      </c>
      <c r="BA187" s="407">
        <f t="shared" ca="1" si="277"/>
        <v>63.692800000000005</v>
      </c>
    </row>
    <row r="188" spans="1:53" ht="12.75" customHeight="1" x14ac:dyDescent="0.2">
      <c r="D188" s="16"/>
      <c r="E188" s="12"/>
      <c r="F188" s="16"/>
      <c r="G188" s="36"/>
      <c r="H188" s="2">
        <v>3113</v>
      </c>
      <c r="I188" s="329">
        <f t="shared" ref="I188:BA188" si="278">SUMIF($F$12:$F$428,"=3113",I$12:I$428)</f>
        <v>326194397</v>
      </c>
      <c r="J188" s="330">
        <f t="shared" si="278"/>
        <v>230846760</v>
      </c>
      <c r="K188" s="330">
        <f t="shared" si="278"/>
        <v>1797858</v>
      </c>
      <c r="L188" s="330">
        <f t="shared" si="278"/>
        <v>1409108</v>
      </c>
      <c r="M188" s="330">
        <f t="shared" si="278"/>
        <v>78146993</v>
      </c>
      <c r="N188" s="330">
        <f t="shared" si="278"/>
        <v>4616936</v>
      </c>
      <c r="O188" s="330">
        <f t="shared" si="278"/>
        <v>10785850</v>
      </c>
      <c r="P188" s="331">
        <f t="shared" si="278"/>
        <v>460.97360000000003</v>
      </c>
      <c r="Q188" s="331">
        <f t="shared" si="278"/>
        <v>363.90439999999995</v>
      </c>
      <c r="R188" s="332">
        <f t="shared" si="278"/>
        <v>97.069199999999995</v>
      </c>
      <c r="S188" s="333">
        <f t="shared" si="278"/>
        <v>0</v>
      </c>
      <c r="T188" s="333">
        <f t="shared" si="278"/>
        <v>-160213</v>
      </c>
      <c r="U188" s="333">
        <f t="shared" si="278"/>
        <v>1025868</v>
      </c>
      <c r="V188" s="333">
        <f t="shared" si="278"/>
        <v>-8527</v>
      </c>
      <c r="W188" s="333">
        <f t="shared" si="278"/>
        <v>857128</v>
      </c>
      <c r="X188" s="333">
        <f t="shared" si="278"/>
        <v>0</v>
      </c>
      <c r="Y188" s="333">
        <f t="shared" si="278"/>
        <v>0</v>
      </c>
      <c r="Z188" s="333">
        <f t="shared" si="278"/>
        <v>0</v>
      </c>
      <c r="AA188" s="333">
        <f t="shared" si="278"/>
        <v>857128</v>
      </c>
      <c r="AB188" s="333">
        <f t="shared" si="278"/>
        <v>289708</v>
      </c>
      <c r="AC188" s="333">
        <f t="shared" si="278"/>
        <v>17143</v>
      </c>
      <c r="AD188" s="333">
        <f t="shared" si="278"/>
        <v>4500</v>
      </c>
      <c r="AE188" s="333">
        <f t="shared" si="278"/>
        <v>40000</v>
      </c>
      <c r="AF188" s="333">
        <f t="shared" si="278"/>
        <v>44500</v>
      </c>
      <c r="AG188" s="333">
        <f t="shared" si="278"/>
        <v>1208479</v>
      </c>
      <c r="AH188" s="375">
        <f t="shared" si="278"/>
        <v>0</v>
      </c>
      <c r="AI188" s="375">
        <f t="shared" si="278"/>
        <v>0</v>
      </c>
      <c r="AJ188" s="375">
        <f t="shared" si="278"/>
        <v>-0.37</v>
      </c>
      <c r="AK188" s="375">
        <f t="shared" si="278"/>
        <v>1.7400000000000002</v>
      </c>
      <c r="AL188" s="375">
        <f t="shared" si="278"/>
        <v>0</v>
      </c>
      <c r="AM188" s="375">
        <f t="shared" si="278"/>
        <v>0.19</v>
      </c>
      <c r="AN188" s="375">
        <f t="shared" si="278"/>
        <v>0</v>
      </c>
      <c r="AO188" s="375">
        <f t="shared" si="278"/>
        <v>1.5600000000000003</v>
      </c>
      <c r="AP188" s="375">
        <f t="shared" si="278"/>
        <v>0</v>
      </c>
      <c r="AQ188" s="372">
        <f t="shared" si="278"/>
        <v>1.5600000000000003</v>
      </c>
      <c r="AR188" s="329">
        <f t="shared" si="278"/>
        <v>327402876</v>
      </c>
      <c r="AS188" s="333">
        <f t="shared" si="278"/>
        <v>231703888</v>
      </c>
      <c r="AT188" s="333">
        <f t="shared" si="278"/>
        <v>1797858</v>
      </c>
      <c r="AU188" s="333">
        <f t="shared" si="278"/>
        <v>1409108</v>
      </c>
      <c r="AV188" s="333">
        <f t="shared" si="278"/>
        <v>78436701</v>
      </c>
      <c r="AW188" s="333">
        <f t="shared" si="278"/>
        <v>4634079</v>
      </c>
      <c r="AX188" s="333">
        <f t="shared" si="278"/>
        <v>10830350</v>
      </c>
      <c r="AY188" s="375">
        <f t="shared" si="278"/>
        <v>462.53360000000004</v>
      </c>
      <c r="AZ188" s="375">
        <f t="shared" si="278"/>
        <v>365.46439999999996</v>
      </c>
      <c r="BA188" s="408">
        <f t="shared" si="278"/>
        <v>97.069199999999995</v>
      </c>
    </row>
    <row r="189" spans="1:53" ht="12.75" customHeight="1" x14ac:dyDescent="0.2">
      <c r="D189" s="16"/>
      <c r="E189" s="12"/>
      <c r="F189" s="16"/>
      <c r="G189" s="36"/>
      <c r="H189" s="2">
        <v>3114</v>
      </c>
      <c r="I189" s="329">
        <f t="shared" ref="I189:BA189" si="279">SUMIF($F$12:$F$428,"=3114",I$12:I$428)</f>
        <v>0</v>
      </c>
      <c r="J189" s="330">
        <f t="shared" si="279"/>
        <v>0</v>
      </c>
      <c r="K189" s="330">
        <f t="shared" si="279"/>
        <v>0</v>
      </c>
      <c r="L189" s="330">
        <f t="shared" si="279"/>
        <v>0</v>
      </c>
      <c r="M189" s="330">
        <f t="shared" si="279"/>
        <v>0</v>
      </c>
      <c r="N189" s="330">
        <f t="shared" si="279"/>
        <v>0</v>
      </c>
      <c r="O189" s="330">
        <f t="shared" si="279"/>
        <v>0</v>
      </c>
      <c r="P189" s="331">
        <f t="shared" si="279"/>
        <v>0</v>
      </c>
      <c r="Q189" s="331">
        <f t="shared" si="279"/>
        <v>0</v>
      </c>
      <c r="R189" s="332">
        <f t="shared" si="279"/>
        <v>0</v>
      </c>
      <c r="S189" s="333">
        <f t="shared" si="279"/>
        <v>0</v>
      </c>
      <c r="T189" s="333">
        <f t="shared" si="279"/>
        <v>0</v>
      </c>
      <c r="U189" s="333">
        <f t="shared" si="279"/>
        <v>0</v>
      </c>
      <c r="V189" s="333">
        <f t="shared" si="279"/>
        <v>0</v>
      </c>
      <c r="W189" s="333">
        <f t="shared" si="279"/>
        <v>0</v>
      </c>
      <c r="X189" s="333">
        <f t="shared" si="279"/>
        <v>0</v>
      </c>
      <c r="Y189" s="333">
        <f t="shared" si="279"/>
        <v>0</v>
      </c>
      <c r="Z189" s="333">
        <f t="shared" si="279"/>
        <v>0</v>
      </c>
      <c r="AA189" s="333">
        <f t="shared" si="279"/>
        <v>0</v>
      </c>
      <c r="AB189" s="333">
        <f t="shared" si="279"/>
        <v>0</v>
      </c>
      <c r="AC189" s="333">
        <f t="shared" si="279"/>
        <v>0</v>
      </c>
      <c r="AD189" s="333">
        <f t="shared" si="279"/>
        <v>0</v>
      </c>
      <c r="AE189" s="333">
        <f t="shared" si="279"/>
        <v>0</v>
      </c>
      <c r="AF189" s="333">
        <f t="shared" si="279"/>
        <v>0</v>
      </c>
      <c r="AG189" s="333">
        <f t="shared" si="279"/>
        <v>0</v>
      </c>
      <c r="AH189" s="375">
        <f t="shared" si="279"/>
        <v>0</v>
      </c>
      <c r="AI189" s="375">
        <f t="shared" si="279"/>
        <v>0</v>
      </c>
      <c r="AJ189" s="375">
        <f t="shared" si="279"/>
        <v>0</v>
      </c>
      <c r="AK189" s="375">
        <f t="shared" si="279"/>
        <v>0</v>
      </c>
      <c r="AL189" s="375">
        <f t="shared" si="279"/>
        <v>0</v>
      </c>
      <c r="AM189" s="375">
        <f t="shared" si="279"/>
        <v>0</v>
      </c>
      <c r="AN189" s="375">
        <f t="shared" si="279"/>
        <v>0</v>
      </c>
      <c r="AO189" s="375">
        <f t="shared" si="279"/>
        <v>0</v>
      </c>
      <c r="AP189" s="375">
        <f t="shared" si="279"/>
        <v>0</v>
      </c>
      <c r="AQ189" s="372">
        <f t="shared" si="279"/>
        <v>0</v>
      </c>
      <c r="AR189" s="329">
        <f t="shared" si="279"/>
        <v>0</v>
      </c>
      <c r="AS189" s="333">
        <f t="shared" si="279"/>
        <v>0</v>
      </c>
      <c r="AT189" s="333">
        <f t="shared" si="279"/>
        <v>0</v>
      </c>
      <c r="AU189" s="333">
        <f t="shared" si="279"/>
        <v>0</v>
      </c>
      <c r="AV189" s="333">
        <f t="shared" si="279"/>
        <v>0</v>
      </c>
      <c r="AW189" s="333">
        <f t="shared" si="279"/>
        <v>0</v>
      </c>
      <c r="AX189" s="333">
        <f t="shared" si="279"/>
        <v>0</v>
      </c>
      <c r="AY189" s="375">
        <f t="shared" si="279"/>
        <v>0</v>
      </c>
      <c r="AZ189" s="375">
        <f t="shared" si="279"/>
        <v>0</v>
      </c>
      <c r="BA189" s="408">
        <f t="shared" si="279"/>
        <v>0</v>
      </c>
    </row>
    <row r="190" spans="1:53" ht="12.75" customHeight="1" x14ac:dyDescent="0.2">
      <c r="D190" s="16"/>
      <c r="E190" s="12"/>
      <c r="F190" s="16"/>
      <c r="G190" s="36"/>
      <c r="H190" s="2">
        <v>3117</v>
      </c>
      <c r="I190" s="329">
        <f t="shared" ref="I190:BA190" si="280">SUMIF($F$12:$F$428,"=3117",I$12:I$428)</f>
        <v>9775097</v>
      </c>
      <c r="J190" s="330">
        <f t="shared" si="280"/>
        <v>6956302</v>
      </c>
      <c r="K190" s="330">
        <f t="shared" si="280"/>
        <v>41772</v>
      </c>
      <c r="L190" s="330">
        <f t="shared" si="280"/>
        <v>19092</v>
      </c>
      <c r="M190" s="330">
        <f t="shared" si="280"/>
        <v>2358896</v>
      </c>
      <c r="N190" s="330">
        <f t="shared" si="280"/>
        <v>139127</v>
      </c>
      <c r="O190" s="330">
        <f t="shared" si="280"/>
        <v>279000</v>
      </c>
      <c r="P190" s="331">
        <f t="shared" si="280"/>
        <v>15.654199999999999</v>
      </c>
      <c r="Q190" s="331">
        <f t="shared" si="280"/>
        <v>11.6431</v>
      </c>
      <c r="R190" s="332">
        <f t="shared" si="280"/>
        <v>4.0111000000000008</v>
      </c>
      <c r="S190" s="333">
        <f t="shared" si="280"/>
        <v>0</v>
      </c>
      <c r="T190" s="333">
        <f t="shared" si="280"/>
        <v>63676</v>
      </c>
      <c r="U190" s="333">
        <f t="shared" si="280"/>
        <v>0</v>
      </c>
      <c r="V190" s="333">
        <f t="shared" si="280"/>
        <v>0</v>
      </c>
      <c r="W190" s="333">
        <f t="shared" si="280"/>
        <v>63676</v>
      </c>
      <c r="X190" s="333">
        <f t="shared" si="280"/>
        <v>0</v>
      </c>
      <c r="Y190" s="333">
        <f t="shared" si="280"/>
        <v>0</v>
      </c>
      <c r="Z190" s="333">
        <f t="shared" si="280"/>
        <v>0</v>
      </c>
      <c r="AA190" s="333">
        <f t="shared" si="280"/>
        <v>63676</v>
      </c>
      <c r="AB190" s="333">
        <f t="shared" si="280"/>
        <v>21522</v>
      </c>
      <c r="AC190" s="333">
        <f t="shared" si="280"/>
        <v>1274</v>
      </c>
      <c r="AD190" s="333">
        <f t="shared" si="280"/>
        <v>0</v>
      </c>
      <c r="AE190" s="333">
        <f t="shared" si="280"/>
        <v>0</v>
      </c>
      <c r="AF190" s="333">
        <f t="shared" si="280"/>
        <v>0</v>
      </c>
      <c r="AG190" s="333">
        <f t="shared" si="280"/>
        <v>86472</v>
      </c>
      <c r="AH190" s="375">
        <f t="shared" si="280"/>
        <v>0</v>
      </c>
      <c r="AI190" s="375">
        <f t="shared" si="280"/>
        <v>0</v>
      </c>
      <c r="AJ190" s="375">
        <f t="shared" si="280"/>
        <v>0.19</v>
      </c>
      <c r="AK190" s="375">
        <f t="shared" si="280"/>
        <v>0</v>
      </c>
      <c r="AL190" s="375">
        <f t="shared" si="280"/>
        <v>0</v>
      </c>
      <c r="AM190" s="375">
        <f t="shared" si="280"/>
        <v>0</v>
      </c>
      <c r="AN190" s="375">
        <f t="shared" si="280"/>
        <v>0</v>
      </c>
      <c r="AO190" s="375">
        <f t="shared" si="280"/>
        <v>0.19</v>
      </c>
      <c r="AP190" s="375">
        <f t="shared" si="280"/>
        <v>0</v>
      </c>
      <c r="AQ190" s="372">
        <f t="shared" si="280"/>
        <v>0.19</v>
      </c>
      <c r="AR190" s="329">
        <f t="shared" si="280"/>
        <v>9861569</v>
      </c>
      <c r="AS190" s="333">
        <f t="shared" si="280"/>
        <v>7019978</v>
      </c>
      <c r="AT190" s="333">
        <f t="shared" si="280"/>
        <v>41772</v>
      </c>
      <c r="AU190" s="333">
        <f t="shared" si="280"/>
        <v>19092</v>
      </c>
      <c r="AV190" s="333">
        <f t="shared" si="280"/>
        <v>2380418</v>
      </c>
      <c r="AW190" s="333">
        <f t="shared" si="280"/>
        <v>140401</v>
      </c>
      <c r="AX190" s="333">
        <f t="shared" si="280"/>
        <v>279000</v>
      </c>
      <c r="AY190" s="375">
        <f t="shared" si="280"/>
        <v>15.844200000000001</v>
      </c>
      <c r="AZ190" s="375">
        <f t="shared" si="280"/>
        <v>11.8331</v>
      </c>
      <c r="BA190" s="408">
        <f t="shared" si="280"/>
        <v>4.0111000000000008</v>
      </c>
    </row>
    <row r="191" spans="1:53" ht="12.75" customHeight="1" x14ac:dyDescent="0.2">
      <c r="D191" s="16"/>
      <c r="E191" s="12"/>
      <c r="F191" s="16"/>
      <c r="G191" s="36"/>
      <c r="H191" s="2">
        <v>3122</v>
      </c>
      <c r="I191" s="329">
        <f t="shared" ref="I191:BA191" si="281">SUMIF($F$12:$F$384,"=3122",I$12:I$384)</f>
        <v>0</v>
      </c>
      <c r="J191" s="330">
        <f t="shared" si="281"/>
        <v>0</v>
      </c>
      <c r="K191" s="330">
        <f t="shared" si="281"/>
        <v>0</v>
      </c>
      <c r="L191" s="330">
        <f t="shared" si="281"/>
        <v>0</v>
      </c>
      <c r="M191" s="330">
        <f t="shared" si="281"/>
        <v>0</v>
      </c>
      <c r="N191" s="330">
        <f t="shared" si="281"/>
        <v>0</v>
      </c>
      <c r="O191" s="330">
        <f t="shared" si="281"/>
        <v>0</v>
      </c>
      <c r="P191" s="331">
        <f t="shared" si="281"/>
        <v>0</v>
      </c>
      <c r="Q191" s="331">
        <f t="shared" si="281"/>
        <v>0</v>
      </c>
      <c r="R191" s="332">
        <f t="shared" si="281"/>
        <v>0</v>
      </c>
      <c r="S191" s="333">
        <f t="shared" si="281"/>
        <v>0</v>
      </c>
      <c r="T191" s="333">
        <f t="shared" si="281"/>
        <v>0</v>
      </c>
      <c r="U191" s="333">
        <f t="shared" si="281"/>
        <v>0</v>
      </c>
      <c r="V191" s="333">
        <f t="shared" si="281"/>
        <v>0</v>
      </c>
      <c r="W191" s="333">
        <f t="shared" si="281"/>
        <v>0</v>
      </c>
      <c r="X191" s="333">
        <f t="shared" si="281"/>
        <v>0</v>
      </c>
      <c r="Y191" s="333">
        <f t="shared" si="281"/>
        <v>0</v>
      </c>
      <c r="Z191" s="333">
        <f t="shared" si="281"/>
        <v>0</v>
      </c>
      <c r="AA191" s="333">
        <f t="shared" si="281"/>
        <v>0</v>
      </c>
      <c r="AB191" s="333">
        <f t="shared" si="281"/>
        <v>0</v>
      </c>
      <c r="AC191" s="333">
        <f t="shared" si="281"/>
        <v>0</v>
      </c>
      <c r="AD191" s="333">
        <f t="shared" si="281"/>
        <v>0</v>
      </c>
      <c r="AE191" s="333">
        <f t="shared" si="281"/>
        <v>0</v>
      </c>
      <c r="AF191" s="333">
        <f t="shared" si="281"/>
        <v>0</v>
      </c>
      <c r="AG191" s="333">
        <f t="shared" si="281"/>
        <v>0</v>
      </c>
      <c r="AH191" s="375">
        <f t="shared" si="281"/>
        <v>0</v>
      </c>
      <c r="AI191" s="375">
        <f t="shared" si="281"/>
        <v>0</v>
      </c>
      <c r="AJ191" s="375">
        <f t="shared" si="281"/>
        <v>0</v>
      </c>
      <c r="AK191" s="375">
        <f t="shared" si="281"/>
        <v>0</v>
      </c>
      <c r="AL191" s="375">
        <f t="shared" si="281"/>
        <v>0</v>
      </c>
      <c r="AM191" s="375">
        <f t="shared" si="281"/>
        <v>0</v>
      </c>
      <c r="AN191" s="375">
        <f t="shared" si="281"/>
        <v>0</v>
      </c>
      <c r="AO191" s="375">
        <f t="shared" si="281"/>
        <v>0</v>
      </c>
      <c r="AP191" s="375">
        <f t="shared" si="281"/>
        <v>0</v>
      </c>
      <c r="AQ191" s="372">
        <f t="shared" si="281"/>
        <v>0</v>
      </c>
      <c r="AR191" s="329">
        <f t="shared" si="281"/>
        <v>0</v>
      </c>
      <c r="AS191" s="333">
        <f t="shared" si="281"/>
        <v>0</v>
      </c>
      <c r="AT191" s="333">
        <f t="shared" si="281"/>
        <v>0</v>
      </c>
      <c r="AU191" s="333">
        <f t="shared" si="281"/>
        <v>0</v>
      </c>
      <c r="AV191" s="333">
        <f t="shared" si="281"/>
        <v>0</v>
      </c>
      <c r="AW191" s="333">
        <f t="shared" si="281"/>
        <v>0</v>
      </c>
      <c r="AX191" s="333">
        <f t="shared" si="281"/>
        <v>0</v>
      </c>
      <c r="AY191" s="375">
        <f t="shared" si="281"/>
        <v>0</v>
      </c>
      <c r="AZ191" s="375">
        <f t="shared" si="281"/>
        <v>0</v>
      </c>
      <c r="BA191" s="408">
        <f t="shared" si="281"/>
        <v>0</v>
      </c>
    </row>
    <row r="192" spans="1:53" ht="12.75" customHeight="1" x14ac:dyDescent="0.2">
      <c r="D192" s="16"/>
      <c r="E192" s="12"/>
      <c r="F192" s="16"/>
      <c r="G192" s="36"/>
      <c r="H192" s="2">
        <v>3124</v>
      </c>
      <c r="I192" s="329">
        <f t="shared" ref="I192:BA192" si="282">SUMIF($F$12:$F$384,"=3124",I$12:I$384)</f>
        <v>0</v>
      </c>
      <c r="J192" s="330">
        <f t="shared" si="282"/>
        <v>0</v>
      </c>
      <c r="K192" s="330">
        <f t="shared" si="282"/>
        <v>0</v>
      </c>
      <c r="L192" s="330">
        <f t="shared" si="282"/>
        <v>0</v>
      </c>
      <c r="M192" s="330">
        <f t="shared" si="282"/>
        <v>0</v>
      </c>
      <c r="N192" s="330">
        <f t="shared" si="282"/>
        <v>0</v>
      </c>
      <c r="O192" s="330">
        <f t="shared" si="282"/>
        <v>0</v>
      </c>
      <c r="P192" s="331">
        <f t="shared" si="282"/>
        <v>0</v>
      </c>
      <c r="Q192" s="331">
        <f t="shared" si="282"/>
        <v>0</v>
      </c>
      <c r="R192" s="332">
        <f t="shared" si="282"/>
        <v>0</v>
      </c>
      <c r="S192" s="333">
        <f t="shared" si="282"/>
        <v>0</v>
      </c>
      <c r="T192" s="333">
        <f t="shared" si="282"/>
        <v>0</v>
      </c>
      <c r="U192" s="333">
        <f t="shared" si="282"/>
        <v>0</v>
      </c>
      <c r="V192" s="333">
        <f t="shared" si="282"/>
        <v>0</v>
      </c>
      <c r="W192" s="333">
        <f t="shared" si="282"/>
        <v>0</v>
      </c>
      <c r="X192" s="333">
        <f t="shared" si="282"/>
        <v>0</v>
      </c>
      <c r="Y192" s="333">
        <f t="shared" si="282"/>
        <v>0</v>
      </c>
      <c r="Z192" s="333">
        <f t="shared" si="282"/>
        <v>0</v>
      </c>
      <c r="AA192" s="333">
        <f t="shared" si="282"/>
        <v>0</v>
      </c>
      <c r="AB192" s="333">
        <f t="shared" si="282"/>
        <v>0</v>
      </c>
      <c r="AC192" s="333">
        <f t="shared" si="282"/>
        <v>0</v>
      </c>
      <c r="AD192" s="333">
        <f t="shared" si="282"/>
        <v>0</v>
      </c>
      <c r="AE192" s="333">
        <f t="shared" si="282"/>
        <v>0</v>
      </c>
      <c r="AF192" s="333">
        <f t="shared" si="282"/>
        <v>0</v>
      </c>
      <c r="AG192" s="333">
        <f t="shared" si="282"/>
        <v>0</v>
      </c>
      <c r="AH192" s="375">
        <f t="shared" si="282"/>
        <v>0</v>
      </c>
      <c r="AI192" s="375">
        <f t="shared" si="282"/>
        <v>0</v>
      </c>
      <c r="AJ192" s="375">
        <f t="shared" si="282"/>
        <v>0</v>
      </c>
      <c r="AK192" s="375">
        <f t="shared" si="282"/>
        <v>0</v>
      </c>
      <c r="AL192" s="375">
        <f t="shared" si="282"/>
        <v>0</v>
      </c>
      <c r="AM192" s="375">
        <f t="shared" si="282"/>
        <v>0</v>
      </c>
      <c r="AN192" s="375">
        <f t="shared" si="282"/>
        <v>0</v>
      </c>
      <c r="AO192" s="375">
        <f t="shared" si="282"/>
        <v>0</v>
      </c>
      <c r="AP192" s="375">
        <f t="shared" si="282"/>
        <v>0</v>
      </c>
      <c r="AQ192" s="372">
        <f t="shared" si="282"/>
        <v>0</v>
      </c>
      <c r="AR192" s="329">
        <f t="shared" si="282"/>
        <v>0</v>
      </c>
      <c r="AS192" s="333">
        <f t="shared" si="282"/>
        <v>0</v>
      </c>
      <c r="AT192" s="333">
        <f t="shared" si="282"/>
        <v>0</v>
      </c>
      <c r="AU192" s="333">
        <f t="shared" si="282"/>
        <v>0</v>
      </c>
      <c r="AV192" s="333">
        <f t="shared" si="282"/>
        <v>0</v>
      </c>
      <c r="AW192" s="333">
        <f t="shared" si="282"/>
        <v>0</v>
      </c>
      <c r="AX192" s="333">
        <f t="shared" si="282"/>
        <v>0</v>
      </c>
      <c r="AY192" s="375">
        <f t="shared" si="282"/>
        <v>0</v>
      </c>
      <c r="AZ192" s="375">
        <f t="shared" si="282"/>
        <v>0</v>
      </c>
      <c r="BA192" s="408">
        <f t="shared" si="282"/>
        <v>0</v>
      </c>
    </row>
    <row r="193" spans="4:53" ht="12.75" customHeight="1" x14ac:dyDescent="0.2">
      <c r="D193" s="16"/>
      <c r="E193" s="12"/>
      <c r="F193" s="16"/>
      <c r="G193" s="36"/>
      <c r="H193" s="2">
        <v>3141</v>
      </c>
      <c r="I193" s="329">
        <f t="shared" ref="I193:BA193" si="283">SUMIF($F$12:$F$428,"=3141",I$12:I$428)</f>
        <v>50458987</v>
      </c>
      <c r="J193" s="330">
        <f t="shared" si="283"/>
        <v>36746156</v>
      </c>
      <c r="K193" s="330">
        <f t="shared" si="283"/>
        <v>132000</v>
      </c>
      <c r="L193" s="330">
        <f t="shared" si="283"/>
        <v>0</v>
      </c>
      <c r="M193" s="330">
        <f t="shared" si="283"/>
        <v>12475426</v>
      </c>
      <c r="N193" s="330">
        <f t="shared" si="283"/>
        <v>734923</v>
      </c>
      <c r="O193" s="330">
        <f t="shared" si="283"/>
        <v>370482</v>
      </c>
      <c r="P193" s="331">
        <f t="shared" si="283"/>
        <v>125.32</v>
      </c>
      <c r="Q193" s="331">
        <f t="shared" si="283"/>
        <v>0</v>
      </c>
      <c r="R193" s="332">
        <f t="shared" si="283"/>
        <v>125.32</v>
      </c>
      <c r="S193" s="333">
        <f t="shared" si="283"/>
        <v>0</v>
      </c>
      <c r="T193" s="333">
        <f t="shared" si="283"/>
        <v>0</v>
      </c>
      <c r="U193" s="333">
        <f t="shared" si="283"/>
        <v>-76435</v>
      </c>
      <c r="V193" s="333">
        <f t="shared" si="283"/>
        <v>0</v>
      </c>
      <c r="W193" s="333">
        <f t="shared" si="283"/>
        <v>-76435</v>
      </c>
      <c r="X193" s="333">
        <f t="shared" si="283"/>
        <v>0</v>
      </c>
      <c r="Y193" s="333">
        <f t="shared" si="283"/>
        <v>0</v>
      </c>
      <c r="Z193" s="333">
        <f t="shared" si="283"/>
        <v>0</v>
      </c>
      <c r="AA193" s="333">
        <f t="shared" si="283"/>
        <v>-76435</v>
      </c>
      <c r="AB193" s="333">
        <f t="shared" si="283"/>
        <v>-25835</v>
      </c>
      <c r="AC193" s="333">
        <f t="shared" si="283"/>
        <v>-1528</v>
      </c>
      <c r="AD193" s="333">
        <f t="shared" si="283"/>
        <v>0</v>
      </c>
      <c r="AE193" s="333">
        <f t="shared" si="283"/>
        <v>0</v>
      </c>
      <c r="AF193" s="333">
        <f t="shared" si="283"/>
        <v>0</v>
      </c>
      <c r="AG193" s="333">
        <f t="shared" si="283"/>
        <v>-103798</v>
      </c>
      <c r="AH193" s="375">
        <f t="shared" si="283"/>
        <v>0</v>
      </c>
      <c r="AI193" s="375">
        <f t="shared" si="283"/>
        <v>0</v>
      </c>
      <c r="AJ193" s="375">
        <f t="shared" si="283"/>
        <v>0</v>
      </c>
      <c r="AK193" s="375">
        <f t="shared" si="283"/>
        <v>0</v>
      </c>
      <c r="AL193" s="375">
        <f t="shared" si="283"/>
        <v>-0.23000000000000007</v>
      </c>
      <c r="AM193" s="375">
        <f t="shared" si="283"/>
        <v>0</v>
      </c>
      <c r="AN193" s="375">
        <f t="shared" si="283"/>
        <v>0</v>
      </c>
      <c r="AO193" s="375">
        <f t="shared" si="283"/>
        <v>0</v>
      </c>
      <c r="AP193" s="375">
        <f t="shared" si="283"/>
        <v>-0.23000000000000007</v>
      </c>
      <c r="AQ193" s="372">
        <f t="shared" si="283"/>
        <v>-0.23000000000000007</v>
      </c>
      <c r="AR193" s="329">
        <f t="shared" si="283"/>
        <v>50355189</v>
      </c>
      <c r="AS193" s="333">
        <f t="shared" si="283"/>
        <v>36669721</v>
      </c>
      <c r="AT193" s="333">
        <f t="shared" si="283"/>
        <v>132000</v>
      </c>
      <c r="AU193" s="333">
        <f t="shared" si="283"/>
        <v>0</v>
      </c>
      <c r="AV193" s="333">
        <f t="shared" si="283"/>
        <v>12449591</v>
      </c>
      <c r="AW193" s="333">
        <f t="shared" si="283"/>
        <v>733395</v>
      </c>
      <c r="AX193" s="333">
        <f t="shared" si="283"/>
        <v>370482</v>
      </c>
      <c r="AY193" s="375">
        <f t="shared" si="283"/>
        <v>125.09000000000002</v>
      </c>
      <c r="AZ193" s="375">
        <f t="shared" si="283"/>
        <v>0</v>
      </c>
      <c r="BA193" s="408">
        <f t="shared" si="283"/>
        <v>125.09000000000002</v>
      </c>
    </row>
    <row r="194" spans="4:53" ht="12.75" customHeight="1" x14ac:dyDescent="0.2">
      <c r="D194" s="16"/>
      <c r="E194" s="12"/>
      <c r="F194" s="16"/>
      <c r="G194" s="36"/>
      <c r="H194" s="2">
        <v>3143</v>
      </c>
      <c r="I194" s="329">
        <f t="shared" ref="I194:BA194" si="284">SUMIF($F$12:$F$428,"=3143",I$12:I$428)</f>
        <v>30334850</v>
      </c>
      <c r="J194" s="330">
        <f t="shared" si="284"/>
        <v>22235140</v>
      </c>
      <c r="K194" s="330">
        <f t="shared" si="284"/>
        <v>72600</v>
      </c>
      <c r="L194" s="330">
        <f t="shared" si="284"/>
        <v>0</v>
      </c>
      <c r="M194" s="330">
        <f t="shared" si="284"/>
        <v>7540017</v>
      </c>
      <c r="N194" s="330">
        <f t="shared" si="284"/>
        <v>444703</v>
      </c>
      <c r="O194" s="330">
        <f t="shared" si="284"/>
        <v>42390</v>
      </c>
      <c r="P194" s="331">
        <f t="shared" si="284"/>
        <v>48.907899999999998</v>
      </c>
      <c r="Q194" s="331">
        <f t="shared" si="284"/>
        <v>45.947899999999997</v>
      </c>
      <c r="R194" s="332">
        <f t="shared" si="284"/>
        <v>2.9599999999999995</v>
      </c>
      <c r="S194" s="333">
        <f t="shared" si="284"/>
        <v>0</v>
      </c>
      <c r="T194" s="333">
        <f t="shared" si="284"/>
        <v>0</v>
      </c>
      <c r="U194" s="333">
        <f t="shared" si="284"/>
        <v>-25894</v>
      </c>
      <c r="V194" s="333">
        <f t="shared" si="284"/>
        <v>0</v>
      </c>
      <c r="W194" s="333">
        <f t="shared" si="284"/>
        <v>-25894</v>
      </c>
      <c r="X194" s="333">
        <f t="shared" si="284"/>
        <v>0</v>
      </c>
      <c r="Y194" s="333">
        <f t="shared" si="284"/>
        <v>0</v>
      </c>
      <c r="Z194" s="333">
        <f t="shared" si="284"/>
        <v>0</v>
      </c>
      <c r="AA194" s="333">
        <f t="shared" si="284"/>
        <v>-25894</v>
      </c>
      <c r="AB194" s="333">
        <f t="shared" si="284"/>
        <v>-8752</v>
      </c>
      <c r="AC194" s="333">
        <f t="shared" si="284"/>
        <v>-518</v>
      </c>
      <c r="AD194" s="333">
        <f t="shared" si="284"/>
        <v>0</v>
      </c>
      <c r="AE194" s="333">
        <f t="shared" si="284"/>
        <v>0</v>
      </c>
      <c r="AF194" s="333">
        <f t="shared" si="284"/>
        <v>0</v>
      </c>
      <c r="AG194" s="333">
        <f t="shared" si="284"/>
        <v>-35164</v>
      </c>
      <c r="AH194" s="375">
        <f t="shared" si="284"/>
        <v>0</v>
      </c>
      <c r="AI194" s="375">
        <f t="shared" si="284"/>
        <v>0</v>
      </c>
      <c r="AJ194" s="375">
        <f t="shared" si="284"/>
        <v>0</v>
      </c>
      <c r="AK194" s="375">
        <f t="shared" si="284"/>
        <v>-6.0000000000000012E-2</v>
      </c>
      <c r="AL194" s="375">
        <f t="shared" si="284"/>
        <v>0</v>
      </c>
      <c r="AM194" s="375">
        <f t="shared" si="284"/>
        <v>0</v>
      </c>
      <c r="AN194" s="375">
        <f t="shared" si="284"/>
        <v>0</v>
      </c>
      <c r="AO194" s="375">
        <f t="shared" si="284"/>
        <v>-6.0000000000000012E-2</v>
      </c>
      <c r="AP194" s="375">
        <f t="shared" si="284"/>
        <v>0</v>
      </c>
      <c r="AQ194" s="372">
        <f t="shared" si="284"/>
        <v>-6.0000000000000012E-2</v>
      </c>
      <c r="AR194" s="329">
        <f t="shared" si="284"/>
        <v>30299686</v>
      </c>
      <c r="AS194" s="333">
        <f t="shared" si="284"/>
        <v>22209246</v>
      </c>
      <c r="AT194" s="333">
        <f t="shared" si="284"/>
        <v>72600</v>
      </c>
      <c r="AU194" s="333">
        <f t="shared" si="284"/>
        <v>0</v>
      </c>
      <c r="AV194" s="333">
        <f t="shared" si="284"/>
        <v>7531265</v>
      </c>
      <c r="AW194" s="333">
        <f t="shared" si="284"/>
        <v>444185</v>
      </c>
      <c r="AX194" s="333">
        <f t="shared" si="284"/>
        <v>42390</v>
      </c>
      <c r="AY194" s="375">
        <f t="shared" si="284"/>
        <v>48.84790000000001</v>
      </c>
      <c r="AZ194" s="375">
        <f t="shared" si="284"/>
        <v>45.887900000000009</v>
      </c>
      <c r="BA194" s="408">
        <f t="shared" si="284"/>
        <v>2.9599999999999995</v>
      </c>
    </row>
    <row r="195" spans="4:53" ht="12.75" customHeight="1" x14ac:dyDescent="0.2">
      <c r="D195" s="16"/>
      <c r="E195" s="12"/>
      <c r="F195" s="16"/>
      <c r="G195" s="36"/>
      <c r="H195" s="2">
        <v>3231</v>
      </c>
      <c r="I195" s="329">
        <f t="shared" ref="I195:BA195" si="285">SUMIF($F$12:$F$428,"=3231",I$12:I$428)</f>
        <v>28164052</v>
      </c>
      <c r="J195" s="330">
        <f t="shared" si="285"/>
        <v>20391934</v>
      </c>
      <c r="K195" s="330">
        <f t="shared" si="285"/>
        <v>280000</v>
      </c>
      <c r="L195" s="330">
        <f t="shared" si="285"/>
        <v>0</v>
      </c>
      <c r="M195" s="330">
        <f t="shared" si="285"/>
        <v>6987114</v>
      </c>
      <c r="N195" s="330">
        <f t="shared" si="285"/>
        <v>407839</v>
      </c>
      <c r="O195" s="330">
        <f t="shared" si="285"/>
        <v>97165</v>
      </c>
      <c r="P195" s="331">
        <f t="shared" si="285"/>
        <v>40.116400000000006</v>
      </c>
      <c r="Q195" s="331">
        <f t="shared" si="285"/>
        <v>35.640800000000006</v>
      </c>
      <c r="R195" s="332">
        <f t="shared" si="285"/>
        <v>4.4755999999999991</v>
      </c>
      <c r="S195" s="333">
        <f t="shared" si="285"/>
        <v>0</v>
      </c>
      <c r="T195" s="333">
        <f t="shared" si="285"/>
        <v>0</v>
      </c>
      <c r="U195" s="333">
        <f t="shared" si="285"/>
        <v>0</v>
      </c>
      <c r="V195" s="333">
        <f t="shared" si="285"/>
        <v>0</v>
      </c>
      <c r="W195" s="333">
        <f t="shared" si="285"/>
        <v>0</v>
      </c>
      <c r="X195" s="333">
        <f t="shared" si="285"/>
        <v>0</v>
      </c>
      <c r="Y195" s="333">
        <f t="shared" si="285"/>
        <v>0</v>
      </c>
      <c r="Z195" s="333">
        <f t="shared" si="285"/>
        <v>0</v>
      </c>
      <c r="AA195" s="333">
        <f t="shared" si="285"/>
        <v>0</v>
      </c>
      <c r="AB195" s="333">
        <f t="shared" si="285"/>
        <v>0</v>
      </c>
      <c r="AC195" s="333">
        <f t="shared" si="285"/>
        <v>0</v>
      </c>
      <c r="AD195" s="333">
        <f t="shared" si="285"/>
        <v>0</v>
      </c>
      <c r="AE195" s="333">
        <f t="shared" si="285"/>
        <v>0</v>
      </c>
      <c r="AF195" s="333">
        <f t="shared" si="285"/>
        <v>0</v>
      </c>
      <c r="AG195" s="333">
        <f t="shared" si="285"/>
        <v>0</v>
      </c>
      <c r="AH195" s="375">
        <f t="shared" si="285"/>
        <v>0</v>
      </c>
      <c r="AI195" s="375">
        <f t="shared" si="285"/>
        <v>0</v>
      </c>
      <c r="AJ195" s="375">
        <f t="shared" si="285"/>
        <v>0</v>
      </c>
      <c r="AK195" s="375">
        <f t="shared" si="285"/>
        <v>0</v>
      </c>
      <c r="AL195" s="375">
        <f t="shared" si="285"/>
        <v>0</v>
      </c>
      <c r="AM195" s="375">
        <f t="shared" si="285"/>
        <v>0</v>
      </c>
      <c r="AN195" s="375">
        <f t="shared" si="285"/>
        <v>0</v>
      </c>
      <c r="AO195" s="375">
        <f t="shared" si="285"/>
        <v>0</v>
      </c>
      <c r="AP195" s="375">
        <f t="shared" si="285"/>
        <v>0</v>
      </c>
      <c r="AQ195" s="372">
        <f t="shared" si="285"/>
        <v>0</v>
      </c>
      <c r="AR195" s="329">
        <f t="shared" si="285"/>
        <v>28164052</v>
      </c>
      <c r="AS195" s="333">
        <f t="shared" si="285"/>
        <v>20391934</v>
      </c>
      <c r="AT195" s="333">
        <f t="shared" si="285"/>
        <v>280000</v>
      </c>
      <c r="AU195" s="333">
        <f t="shared" si="285"/>
        <v>0</v>
      </c>
      <c r="AV195" s="333">
        <f t="shared" si="285"/>
        <v>6987114</v>
      </c>
      <c r="AW195" s="333">
        <f t="shared" si="285"/>
        <v>407839</v>
      </c>
      <c r="AX195" s="333">
        <f t="shared" si="285"/>
        <v>97165</v>
      </c>
      <c r="AY195" s="375">
        <f t="shared" si="285"/>
        <v>40.116400000000006</v>
      </c>
      <c r="AZ195" s="375">
        <f t="shared" si="285"/>
        <v>35.640800000000006</v>
      </c>
      <c r="BA195" s="408">
        <f t="shared" si="285"/>
        <v>4.4755999999999991</v>
      </c>
    </row>
    <row r="196" spans="4:53" ht="13.5" customHeight="1" thickBot="1" x14ac:dyDescent="0.25">
      <c r="D196" s="16"/>
      <c r="E196" s="12"/>
      <c r="F196" s="16"/>
      <c r="G196" s="36"/>
      <c r="H196" s="267">
        <v>3233</v>
      </c>
      <c r="I196" s="335">
        <f t="shared" ref="I196:BA196" si="286">SUMIF($F$12:$F$428,"=3233",I$12:I$428)</f>
        <v>6128785</v>
      </c>
      <c r="J196" s="336">
        <f t="shared" si="286"/>
        <v>4346382</v>
      </c>
      <c r="K196" s="336">
        <f t="shared" si="286"/>
        <v>115000</v>
      </c>
      <c r="L196" s="336">
        <f t="shared" si="286"/>
        <v>0</v>
      </c>
      <c r="M196" s="336">
        <f t="shared" si="286"/>
        <v>1507947</v>
      </c>
      <c r="N196" s="336">
        <f t="shared" si="286"/>
        <v>86928</v>
      </c>
      <c r="O196" s="336">
        <f t="shared" si="286"/>
        <v>72528</v>
      </c>
      <c r="P196" s="337">
        <f t="shared" si="286"/>
        <v>10.559999999999999</v>
      </c>
      <c r="Q196" s="337">
        <f t="shared" si="286"/>
        <v>6.1099999999999994</v>
      </c>
      <c r="R196" s="338">
        <f t="shared" si="286"/>
        <v>4.45</v>
      </c>
      <c r="S196" s="339">
        <f t="shared" si="286"/>
        <v>0</v>
      </c>
      <c r="T196" s="339">
        <f t="shared" si="286"/>
        <v>0</v>
      </c>
      <c r="U196" s="339">
        <f t="shared" si="286"/>
        <v>0</v>
      </c>
      <c r="V196" s="339">
        <f t="shared" si="286"/>
        <v>0</v>
      </c>
      <c r="W196" s="339">
        <f t="shared" si="286"/>
        <v>0</v>
      </c>
      <c r="X196" s="339">
        <f t="shared" si="286"/>
        <v>0</v>
      </c>
      <c r="Y196" s="339">
        <f t="shared" si="286"/>
        <v>0</v>
      </c>
      <c r="Z196" s="339">
        <f t="shared" si="286"/>
        <v>0</v>
      </c>
      <c r="AA196" s="339">
        <f t="shared" si="286"/>
        <v>0</v>
      </c>
      <c r="AB196" s="339">
        <f t="shared" si="286"/>
        <v>0</v>
      </c>
      <c r="AC196" s="339">
        <f t="shared" si="286"/>
        <v>0</v>
      </c>
      <c r="AD196" s="339">
        <f t="shared" si="286"/>
        <v>0</v>
      </c>
      <c r="AE196" s="339">
        <f t="shared" si="286"/>
        <v>0</v>
      </c>
      <c r="AF196" s="339">
        <f t="shared" si="286"/>
        <v>0</v>
      </c>
      <c r="AG196" s="339">
        <f t="shared" si="286"/>
        <v>0</v>
      </c>
      <c r="AH196" s="376">
        <f t="shared" si="286"/>
        <v>0</v>
      </c>
      <c r="AI196" s="376">
        <f t="shared" si="286"/>
        <v>0</v>
      </c>
      <c r="AJ196" s="376">
        <f t="shared" si="286"/>
        <v>0</v>
      </c>
      <c r="AK196" s="376">
        <f t="shared" si="286"/>
        <v>0</v>
      </c>
      <c r="AL196" s="376">
        <f t="shared" si="286"/>
        <v>0</v>
      </c>
      <c r="AM196" s="376">
        <f t="shared" si="286"/>
        <v>0</v>
      </c>
      <c r="AN196" s="376">
        <f t="shared" si="286"/>
        <v>0</v>
      </c>
      <c r="AO196" s="376">
        <f t="shared" si="286"/>
        <v>0</v>
      </c>
      <c r="AP196" s="376">
        <f t="shared" si="286"/>
        <v>0</v>
      </c>
      <c r="AQ196" s="373">
        <f t="shared" si="286"/>
        <v>0</v>
      </c>
      <c r="AR196" s="335">
        <f t="shared" si="286"/>
        <v>6128785</v>
      </c>
      <c r="AS196" s="339">
        <f t="shared" si="286"/>
        <v>4346382</v>
      </c>
      <c r="AT196" s="339">
        <f t="shared" si="286"/>
        <v>115000</v>
      </c>
      <c r="AU196" s="339">
        <f t="shared" si="286"/>
        <v>0</v>
      </c>
      <c r="AV196" s="339">
        <f t="shared" si="286"/>
        <v>1507947</v>
      </c>
      <c r="AW196" s="339">
        <f t="shared" si="286"/>
        <v>86928</v>
      </c>
      <c r="AX196" s="339">
        <f t="shared" si="286"/>
        <v>72528</v>
      </c>
      <c r="AY196" s="376">
        <f t="shared" si="286"/>
        <v>10.559999999999999</v>
      </c>
      <c r="AZ196" s="376">
        <f t="shared" si="286"/>
        <v>6.1099999999999994</v>
      </c>
      <c r="BA196" s="409">
        <f t="shared" si="286"/>
        <v>4.45</v>
      </c>
    </row>
    <row r="197" spans="4:53" ht="12.75" customHeight="1" x14ac:dyDescent="0.2">
      <c r="D197" s="12"/>
      <c r="E197" s="12"/>
      <c r="F197" s="12"/>
      <c r="G197" s="36"/>
      <c r="H197" s="12"/>
      <c r="I197" s="26"/>
      <c r="J197" s="26"/>
      <c r="K197" s="26"/>
      <c r="L197" s="26"/>
      <c r="M197" s="26"/>
      <c r="N197" s="26"/>
      <c r="O197" s="26"/>
      <c r="P197" s="7"/>
      <c r="Q197" s="7"/>
      <c r="R197" s="7"/>
    </row>
    <row r="199" spans="4:53" x14ac:dyDescent="0.2">
      <c r="I199" s="748"/>
      <c r="J199" s="748"/>
      <c r="K199" s="748"/>
      <c r="L199" s="748"/>
      <c r="M199" s="748"/>
      <c r="N199" s="748"/>
      <c r="O199" s="748"/>
      <c r="P199" s="748"/>
      <c r="Q199" s="748"/>
      <c r="R199" s="748"/>
      <c r="S199" s="748"/>
    </row>
    <row r="201" spans="4:53" x14ac:dyDescent="0.2">
      <c r="P201" s="15"/>
      <c r="Q201" s="15"/>
      <c r="R201" s="15"/>
    </row>
  </sheetData>
  <mergeCells count="25">
    <mergeCell ref="AA7:AA10"/>
    <mergeCell ref="AR8:AR10"/>
    <mergeCell ref="AS8:AX9"/>
    <mergeCell ref="AY8:AY10"/>
    <mergeCell ref="AH8:AI9"/>
    <mergeCell ref="AJ8:AJ9"/>
    <mergeCell ref="AK8:AL8"/>
    <mergeCell ref="AM8:AN9"/>
    <mergeCell ref="AO8:AQ9"/>
    <mergeCell ref="AZ8:BA9"/>
    <mergeCell ref="A3:E3"/>
    <mergeCell ref="I8:I10"/>
    <mergeCell ref="AB7:AB10"/>
    <mergeCell ref="I6:R7"/>
    <mergeCell ref="S6:AQ6"/>
    <mergeCell ref="AR6:BA7"/>
    <mergeCell ref="S7:W9"/>
    <mergeCell ref="X7:Z9"/>
    <mergeCell ref="AC7:AC10"/>
    <mergeCell ref="AD7:AF9"/>
    <mergeCell ref="AG7:AG10"/>
    <mergeCell ref="AH7:AQ7"/>
    <mergeCell ref="J8:O9"/>
    <mergeCell ref="P8:P10"/>
    <mergeCell ref="Q8:R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116"/>
  <sheetViews>
    <sheetView workbookViewId="0">
      <pane xSplit="8" ySplit="11" topLeftCell="AI96" activePane="bottomRight" state="frozen"/>
      <selection pane="topRight" activeCell="AU456" sqref="AU456"/>
      <selection pane="bottomLeft" activeCell="AU456" sqref="AU456"/>
      <selection pane="bottomRight" activeCell="AU99" sqref="AU99"/>
    </sheetView>
  </sheetViews>
  <sheetFormatPr defaultRowHeight="12.75" x14ac:dyDescent="0.2"/>
  <cols>
    <col min="1" max="1" width="5" style="748" customWidth="1"/>
    <col min="2" max="2" width="7.140625" style="748" bestFit="1" customWidth="1"/>
    <col min="3" max="3" width="8.7109375" style="748" bestFit="1" customWidth="1"/>
    <col min="4" max="4" width="7.85546875" style="748" bestFit="1" customWidth="1"/>
    <col min="5" max="5" width="28.85546875" style="748" customWidth="1"/>
    <col min="6" max="6" width="4.42578125" style="748" bestFit="1" customWidth="1"/>
    <col min="7" max="7" width="10.28515625" style="78" bestFit="1" customWidth="1"/>
    <col min="8" max="8" width="8" style="748" customWidth="1"/>
    <col min="9" max="12" width="11" style="15" customWidth="1"/>
    <col min="13" max="13" width="11.7109375" style="15" customWidth="1"/>
    <col min="14" max="14" width="11.85546875" style="15" customWidth="1"/>
    <col min="15" max="15" width="12" style="15" customWidth="1"/>
    <col min="16" max="16" width="11.28515625" style="14" customWidth="1"/>
    <col min="17" max="17" width="8.42578125" style="14" customWidth="1"/>
    <col min="18" max="18" width="8.28515625" style="14" customWidth="1"/>
    <col min="19" max="19" width="9.140625" style="15" customWidth="1"/>
    <col min="20" max="20" width="9.140625" style="748" customWidth="1"/>
    <col min="21" max="21" width="10.42578125" style="748" customWidth="1"/>
    <col min="22" max="22" width="10.140625" style="748" customWidth="1"/>
    <col min="23" max="26" width="9.140625" style="748" customWidth="1"/>
    <col min="27" max="27" width="10.140625" style="748" customWidth="1"/>
    <col min="28" max="33" width="9.140625" style="748" customWidth="1"/>
    <col min="34" max="43" width="9.140625" style="14" customWidth="1"/>
    <col min="44" max="44" width="11" style="748" customWidth="1"/>
    <col min="45" max="45" width="10" style="748" customWidth="1"/>
    <col min="46" max="46" width="9.140625" style="748" customWidth="1"/>
    <col min="47" max="47" width="11" style="748" customWidth="1"/>
    <col min="48" max="48" width="9.5703125" style="748" customWidth="1"/>
    <col min="49" max="49" width="9.140625" style="748" customWidth="1"/>
    <col min="50" max="50" width="9.140625" style="748"/>
    <col min="51" max="51" width="11.5703125" style="14" customWidth="1"/>
    <col min="52" max="53" width="9.140625" style="14"/>
    <col min="54" max="225" width="9.140625" style="748"/>
    <col min="226" max="226" width="7" style="748" customWidth="1"/>
    <col min="227" max="227" width="30.140625" style="748" customWidth="1"/>
    <col min="228" max="228" width="6.28515625" style="748" customWidth="1"/>
    <col min="229" max="229" width="31.42578125" style="748" customWidth="1"/>
    <col min="230" max="230" width="10.5703125" style="748" customWidth="1"/>
    <col min="231" max="231" width="10.42578125" style="748" customWidth="1"/>
    <col min="232" max="232" width="9.5703125" style="748" customWidth="1"/>
    <col min="233" max="233" width="8.42578125" style="748" customWidth="1"/>
    <col min="234" max="234" width="9" style="748" customWidth="1"/>
    <col min="235" max="235" width="10.42578125" style="748" customWidth="1"/>
    <col min="236" max="237" width="9.140625" style="748"/>
    <col min="238" max="238" width="10.28515625" style="748" customWidth="1"/>
    <col min="239" max="481" width="9.140625" style="748"/>
    <col min="482" max="482" width="7" style="748" customWidth="1"/>
    <col min="483" max="483" width="30.140625" style="748" customWidth="1"/>
    <col min="484" max="484" width="6.28515625" style="748" customWidth="1"/>
    <col min="485" max="485" width="31.42578125" style="748" customWidth="1"/>
    <col min="486" max="486" width="10.5703125" style="748" customWidth="1"/>
    <col min="487" max="487" width="10.42578125" style="748" customWidth="1"/>
    <col min="488" max="488" width="9.5703125" style="748" customWidth="1"/>
    <col min="489" max="489" width="8.42578125" style="748" customWidth="1"/>
    <col min="490" max="490" width="9" style="748" customWidth="1"/>
    <col min="491" max="491" width="10.42578125" style="748" customWidth="1"/>
    <col min="492" max="493" width="9.140625" style="748"/>
    <col min="494" max="494" width="10.28515625" style="748" customWidth="1"/>
    <col min="495" max="737" width="9.140625" style="748"/>
    <col min="738" max="738" width="7" style="748" customWidth="1"/>
    <col min="739" max="739" width="30.140625" style="748" customWidth="1"/>
    <col min="740" max="740" width="6.28515625" style="748" customWidth="1"/>
    <col min="741" max="741" width="31.42578125" style="748" customWidth="1"/>
    <col min="742" max="742" width="10.5703125" style="748" customWidth="1"/>
    <col min="743" max="743" width="10.42578125" style="748" customWidth="1"/>
    <col min="744" max="744" width="9.5703125" style="748" customWidth="1"/>
    <col min="745" max="745" width="8.42578125" style="748" customWidth="1"/>
    <col min="746" max="746" width="9" style="748" customWidth="1"/>
    <col min="747" max="747" width="10.42578125" style="748" customWidth="1"/>
    <col min="748" max="749" width="9.140625" style="748"/>
    <col min="750" max="750" width="10.28515625" style="748" customWidth="1"/>
    <col min="751" max="993" width="9.140625" style="748"/>
    <col min="994" max="994" width="7" style="748" customWidth="1"/>
    <col min="995" max="995" width="30.140625" style="748" customWidth="1"/>
    <col min="996" max="996" width="6.28515625" style="748" customWidth="1"/>
    <col min="997" max="997" width="31.42578125" style="748" customWidth="1"/>
    <col min="998" max="998" width="10.5703125" style="748" customWidth="1"/>
    <col min="999" max="999" width="10.42578125" style="748" customWidth="1"/>
    <col min="1000" max="1000" width="9.5703125" style="748" customWidth="1"/>
    <col min="1001" max="1001" width="8.42578125" style="748" customWidth="1"/>
    <col min="1002" max="1002" width="9" style="748" customWidth="1"/>
    <col min="1003" max="1003" width="10.42578125" style="748" customWidth="1"/>
    <col min="1004" max="1005" width="9.140625" style="748"/>
    <col min="1006" max="1006" width="10.28515625" style="748" customWidth="1"/>
    <col min="1007" max="1249" width="9.140625" style="748"/>
    <col min="1250" max="1250" width="7" style="748" customWidth="1"/>
    <col min="1251" max="1251" width="30.140625" style="748" customWidth="1"/>
    <col min="1252" max="1252" width="6.28515625" style="748" customWidth="1"/>
    <col min="1253" max="1253" width="31.42578125" style="748" customWidth="1"/>
    <col min="1254" max="1254" width="10.5703125" style="748" customWidth="1"/>
    <col min="1255" max="1255" width="10.42578125" style="748" customWidth="1"/>
    <col min="1256" max="1256" width="9.5703125" style="748" customWidth="1"/>
    <col min="1257" max="1257" width="8.42578125" style="748" customWidth="1"/>
    <col min="1258" max="1258" width="9" style="748" customWidth="1"/>
    <col min="1259" max="1259" width="10.42578125" style="748" customWidth="1"/>
    <col min="1260" max="1261" width="9.140625" style="748"/>
    <col min="1262" max="1262" width="10.28515625" style="748" customWidth="1"/>
    <col min="1263" max="1505" width="9.140625" style="748"/>
    <col min="1506" max="1506" width="7" style="748" customWidth="1"/>
    <col min="1507" max="1507" width="30.140625" style="748" customWidth="1"/>
    <col min="1508" max="1508" width="6.28515625" style="748" customWidth="1"/>
    <col min="1509" max="1509" width="31.42578125" style="748" customWidth="1"/>
    <col min="1510" max="1510" width="10.5703125" style="748" customWidth="1"/>
    <col min="1511" max="1511" width="10.42578125" style="748" customWidth="1"/>
    <col min="1512" max="1512" width="9.5703125" style="748" customWidth="1"/>
    <col min="1513" max="1513" width="8.42578125" style="748" customWidth="1"/>
    <col min="1514" max="1514" width="9" style="748" customWidth="1"/>
    <col min="1515" max="1515" width="10.42578125" style="748" customWidth="1"/>
    <col min="1516" max="1517" width="9.140625" style="748"/>
    <col min="1518" max="1518" width="10.28515625" style="748" customWidth="1"/>
    <col min="1519" max="1761" width="9.140625" style="748"/>
    <col min="1762" max="1762" width="7" style="748" customWidth="1"/>
    <col min="1763" max="1763" width="30.140625" style="748" customWidth="1"/>
    <col min="1764" max="1764" width="6.28515625" style="748" customWidth="1"/>
    <col min="1765" max="1765" width="31.42578125" style="748" customWidth="1"/>
    <col min="1766" max="1766" width="10.5703125" style="748" customWidth="1"/>
    <col min="1767" max="1767" width="10.42578125" style="748" customWidth="1"/>
    <col min="1768" max="1768" width="9.5703125" style="748" customWidth="1"/>
    <col min="1769" max="1769" width="8.42578125" style="748" customWidth="1"/>
    <col min="1770" max="1770" width="9" style="748" customWidth="1"/>
    <col min="1771" max="1771" width="10.42578125" style="748" customWidth="1"/>
    <col min="1772" max="1773" width="9.140625" style="748"/>
    <col min="1774" max="1774" width="10.28515625" style="748" customWidth="1"/>
    <col min="1775" max="2017" width="9.140625" style="748"/>
    <col min="2018" max="2018" width="7" style="748" customWidth="1"/>
    <col min="2019" max="2019" width="30.140625" style="748" customWidth="1"/>
    <col min="2020" max="2020" width="6.28515625" style="748" customWidth="1"/>
    <col min="2021" max="2021" width="31.42578125" style="748" customWidth="1"/>
    <col min="2022" max="2022" width="10.5703125" style="748" customWidth="1"/>
    <col min="2023" max="2023" width="10.42578125" style="748" customWidth="1"/>
    <col min="2024" max="2024" width="9.5703125" style="748" customWidth="1"/>
    <col min="2025" max="2025" width="8.42578125" style="748" customWidth="1"/>
    <col min="2026" max="2026" width="9" style="748" customWidth="1"/>
    <col min="2027" max="2027" width="10.42578125" style="748" customWidth="1"/>
    <col min="2028" max="2029" width="9.140625" style="748"/>
    <col min="2030" max="2030" width="10.28515625" style="748" customWidth="1"/>
    <col min="2031" max="2273" width="9.140625" style="748"/>
    <col min="2274" max="2274" width="7" style="748" customWidth="1"/>
    <col min="2275" max="2275" width="30.140625" style="748" customWidth="1"/>
    <col min="2276" max="2276" width="6.28515625" style="748" customWidth="1"/>
    <col min="2277" max="2277" width="31.42578125" style="748" customWidth="1"/>
    <col min="2278" max="2278" width="10.5703125" style="748" customWidth="1"/>
    <col min="2279" max="2279" width="10.42578125" style="748" customWidth="1"/>
    <col min="2280" max="2280" width="9.5703125" style="748" customWidth="1"/>
    <col min="2281" max="2281" width="8.42578125" style="748" customWidth="1"/>
    <col min="2282" max="2282" width="9" style="748" customWidth="1"/>
    <col min="2283" max="2283" width="10.42578125" style="748" customWidth="1"/>
    <col min="2284" max="2285" width="9.140625" style="748"/>
    <col min="2286" max="2286" width="10.28515625" style="748" customWidth="1"/>
    <col min="2287" max="2529" width="9.140625" style="748"/>
    <col min="2530" max="2530" width="7" style="748" customWidth="1"/>
    <col min="2531" max="2531" width="30.140625" style="748" customWidth="1"/>
    <col min="2532" max="2532" width="6.28515625" style="748" customWidth="1"/>
    <col min="2533" max="2533" width="31.42578125" style="748" customWidth="1"/>
    <col min="2534" max="2534" width="10.5703125" style="748" customWidth="1"/>
    <col min="2535" max="2535" width="10.42578125" style="748" customWidth="1"/>
    <col min="2536" max="2536" width="9.5703125" style="748" customWidth="1"/>
    <col min="2537" max="2537" width="8.42578125" style="748" customWidth="1"/>
    <col min="2538" max="2538" width="9" style="748" customWidth="1"/>
    <col min="2539" max="2539" width="10.42578125" style="748" customWidth="1"/>
    <col min="2540" max="2541" width="9.140625" style="748"/>
    <col min="2542" max="2542" width="10.28515625" style="748" customWidth="1"/>
    <col min="2543" max="2785" width="9.140625" style="748"/>
    <col min="2786" max="2786" width="7" style="748" customWidth="1"/>
    <col min="2787" max="2787" width="30.140625" style="748" customWidth="1"/>
    <col min="2788" max="2788" width="6.28515625" style="748" customWidth="1"/>
    <col min="2789" max="2789" width="31.42578125" style="748" customWidth="1"/>
    <col min="2790" max="2790" width="10.5703125" style="748" customWidth="1"/>
    <col min="2791" max="2791" width="10.42578125" style="748" customWidth="1"/>
    <col min="2792" max="2792" width="9.5703125" style="748" customWidth="1"/>
    <col min="2793" max="2793" width="8.42578125" style="748" customWidth="1"/>
    <col min="2794" max="2794" width="9" style="748" customWidth="1"/>
    <col min="2795" max="2795" width="10.42578125" style="748" customWidth="1"/>
    <col min="2796" max="2797" width="9.140625" style="748"/>
    <col min="2798" max="2798" width="10.28515625" style="748" customWidth="1"/>
    <col min="2799" max="3041" width="9.140625" style="748"/>
    <col min="3042" max="3042" width="7" style="748" customWidth="1"/>
    <col min="3043" max="3043" width="30.140625" style="748" customWidth="1"/>
    <col min="3044" max="3044" width="6.28515625" style="748" customWidth="1"/>
    <col min="3045" max="3045" width="31.42578125" style="748" customWidth="1"/>
    <col min="3046" max="3046" width="10.5703125" style="748" customWidth="1"/>
    <col min="3047" max="3047" width="10.42578125" style="748" customWidth="1"/>
    <col min="3048" max="3048" width="9.5703125" style="748" customWidth="1"/>
    <col min="3049" max="3049" width="8.42578125" style="748" customWidth="1"/>
    <col min="3050" max="3050" width="9" style="748" customWidth="1"/>
    <col min="3051" max="3051" width="10.42578125" style="748" customWidth="1"/>
    <col min="3052" max="3053" width="9.140625" style="748"/>
    <col min="3054" max="3054" width="10.28515625" style="748" customWidth="1"/>
    <col min="3055" max="3297" width="9.140625" style="748"/>
    <col min="3298" max="3298" width="7" style="748" customWidth="1"/>
    <col min="3299" max="3299" width="30.140625" style="748" customWidth="1"/>
    <col min="3300" max="3300" width="6.28515625" style="748" customWidth="1"/>
    <col min="3301" max="3301" width="31.42578125" style="748" customWidth="1"/>
    <col min="3302" max="3302" width="10.5703125" style="748" customWidth="1"/>
    <col min="3303" max="3303" width="10.42578125" style="748" customWidth="1"/>
    <col min="3304" max="3304" width="9.5703125" style="748" customWidth="1"/>
    <col min="3305" max="3305" width="8.42578125" style="748" customWidth="1"/>
    <col min="3306" max="3306" width="9" style="748" customWidth="1"/>
    <col min="3307" max="3307" width="10.42578125" style="748" customWidth="1"/>
    <col min="3308" max="3309" width="9.140625" style="748"/>
    <col min="3310" max="3310" width="10.28515625" style="748" customWidth="1"/>
    <col min="3311" max="3553" width="9.140625" style="748"/>
    <col min="3554" max="3554" width="7" style="748" customWidth="1"/>
    <col min="3555" max="3555" width="30.140625" style="748" customWidth="1"/>
    <col min="3556" max="3556" width="6.28515625" style="748" customWidth="1"/>
    <col min="3557" max="3557" width="31.42578125" style="748" customWidth="1"/>
    <col min="3558" max="3558" width="10.5703125" style="748" customWidth="1"/>
    <col min="3559" max="3559" width="10.42578125" style="748" customWidth="1"/>
    <col min="3560" max="3560" width="9.5703125" style="748" customWidth="1"/>
    <col min="3561" max="3561" width="8.42578125" style="748" customWidth="1"/>
    <col min="3562" max="3562" width="9" style="748" customWidth="1"/>
    <col min="3563" max="3563" width="10.42578125" style="748" customWidth="1"/>
    <col min="3564" max="3565" width="9.140625" style="748"/>
    <col min="3566" max="3566" width="10.28515625" style="748" customWidth="1"/>
    <col min="3567" max="3809" width="9.140625" style="748"/>
    <col min="3810" max="3810" width="7" style="748" customWidth="1"/>
    <col min="3811" max="3811" width="30.140625" style="748" customWidth="1"/>
    <col min="3812" max="3812" width="6.28515625" style="748" customWidth="1"/>
    <col min="3813" max="3813" width="31.42578125" style="748" customWidth="1"/>
    <col min="3814" max="3814" width="10.5703125" style="748" customWidth="1"/>
    <col min="3815" max="3815" width="10.42578125" style="748" customWidth="1"/>
    <col min="3816" max="3816" width="9.5703125" style="748" customWidth="1"/>
    <col min="3817" max="3817" width="8.42578125" style="748" customWidth="1"/>
    <col min="3818" max="3818" width="9" style="748" customWidth="1"/>
    <col min="3819" max="3819" width="10.42578125" style="748" customWidth="1"/>
    <col min="3820" max="3821" width="9.140625" style="748"/>
    <col min="3822" max="3822" width="10.28515625" style="748" customWidth="1"/>
    <col min="3823" max="4065" width="9.140625" style="748"/>
    <col min="4066" max="4066" width="7" style="748" customWidth="1"/>
    <col min="4067" max="4067" width="30.140625" style="748" customWidth="1"/>
    <col min="4068" max="4068" width="6.28515625" style="748" customWidth="1"/>
    <col min="4069" max="4069" width="31.42578125" style="748" customWidth="1"/>
    <col min="4070" max="4070" width="10.5703125" style="748" customWidth="1"/>
    <col min="4071" max="4071" width="10.42578125" style="748" customWidth="1"/>
    <col min="4072" max="4072" width="9.5703125" style="748" customWidth="1"/>
    <col min="4073" max="4073" width="8.42578125" style="748" customWidth="1"/>
    <col min="4074" max="4074" width="9" style="748" customWidth="1"/>
    <col min="4075" max="4075" width="10.42578125" style="748" customWidth="1"/>
    <col min="4076" max="4077" width="9.140625" style="748"/>
    <col min="4078" max="4078" width="10.28515625" style="748" customWidth="1"/>
    <col min="4079" max="4321" width="9.140625" style="748"/>
    <col min="4322" max="4322" width="7" style="748" customWidth="1"/>
    <col min="4323" max="4323" width="30.140625" style="748" customWidth="1"/>
    <col min="4324" max="4324" width="6.28515625" style="748" customWidth="1"/>
    <col min="4325" max="4325" width="31.42578125" style="748" customWidth="1"/>
    <col min="4326" max="4326" width="10.5703125" style="748" customWidth="1"/>
    <col min="4327" max="4327" width="10.42578125" style="748" customWidth="1"/>
    <col min="4328" max="4328" width="9.5703125" style="748" customWidth="1"/>
    <col min="4329" max="4329" width="8.42578125" style="748" customWidth="1"/>
    <col min="4330" max="4330" width="9" style="748" customWidth="1"/>
    <col min="4331" max="4331" width="10.42578125" style="748" customWidth="1"/>
    <col min="4332" max="4333" width="9.140625" style="748"/>
    <col min="4334" max="4334" width="10.28515625" style="748" customWidth="1"/>
    <col min="4335" max="4577" width="9.140625" style="748"/>
    <col min="4578" max="4578" width="7" style="748" customWidth="1"/>
    <col min="4579" max="4579" width="30.140625" style="748" customWidth="1"/>
    <col min="4580" max="4580" width="6.28515625" style="748" customWidth="1"/>
    <col min="4581" max="4581" width="31.42578125" style="748" customWidth="1"/>
    <col min="4582" max="4582" width="10.5703125" style="748" customWidth="1"/>
    <col min="4583" max="4583" width="10.42578125" style="748" customWidth="1"/>
    <col min="4584" max="4584" width="9.5703125" style="748" customWidth="1"/>
    <col min="4585" max="4585" width="8.42578125" style="748" customWidth="1"/>
    <col min="4586" max="4586" width="9" style="748" customWidth="1"/>
    <col min="4587" max="4587" width="10.42578125" style="748" customWidth="1"/>
    <col min="4588" max="4589" width="9.140625" style="748"/>
    <col min="4590" max="4590" width="10.28515625" style="748" customWidth="1"/>
    <col min="4591" max="4833" width="9.140625" style="748"/>
    <col min="4834" max="4834" width="7" style="748" customWidth="1"/>
    <col min="4835" max="4835" width="30.140625" style="748" customWidth="1"/>
    <col min="4836" max="4836" width="6.28515625" style="748" customWidth="1"/>
    <col min="4837" max="4837" width="31.42578125" style="748" customWidth="1"/>
    <col min="4838" max="4838" width="10.5703125" style="748" customWidth="1"/>
    <col min="4839" max="4839" width="10.42578125" style="748" customWidth="1"/>
    <col min="4840" max="4840" width="9.5703125" style="748" customWidth="1"/>
    <col min="4841" max="4841" width="8.42578125" style="748" customWidth="1"/>
    <col min="4842" max="4842" width="9" style="748" customWidth="1"/>
    <col min="4843" max="4843" width="10.42578125" style="748" customWidth="1"/>
    <col min="4844" max="4845" width="9.140625" style="748"/>
    <col min="4846" max="4846" width="10.28515625" style="748" customWidth="1"/>
    <col min="4847" max="5089" width="9.140625" style="748"/>
    <col min="5090" max="5090" width="7" style="748" customWidth="1"/>
    <col min="5091" max="5091" width="30.140625" style="748" customWidth="1"/>
    <col min="5092" max="5092" width="6.28515625" style="748" customWidth="1"/>
    <col min="5093" max="5093" width="31.42578125" style="748" customWidth="1"/>
    <col min="5094" max="5094" width="10.5703125" style="748" customWidth="1"/>
    <col min="5095" max="5095" width="10.42578125" style="748" customWidth="1"/>
    <col min="5096" max="5096" width="9.5703125" style="748" customWidth="1"/>
    <col min="5097" max="5097" width="8.42578125" style="748" customWidth="1"/>
    <col min="5098" max="5098" width="9" style="748" customWidth="1"/>
    <col min="5099" max="5099" width="10.42578125" style="748" customWidth="1"/>
    <col min="5100" max="5101" width="9.140625" style="748"/>
    <col min="5102" max="5102" width="10.28515625" style="748" customWidth="1"/>
    <col min="5103" max="5345" width="9.140625" style="748"/>
    <col min="5346" max="5346" width="7" style="748" customWidth="1"/>
    <col min="5347" max="5347" width="30.140625" style="748" customWidth="1"/>
    <col min="5348" max="5348" width="6.28515625" style="748" customWidth="1"/>
    <col min="5349" max="5349" width="31.42578125" style="748" customWidth="1"/>
    <col min="5350" max="5350" width="10.5703125" style="748" customWidth="1"/>
    <col min="5351" max="5351" width="10.42578125" style="748" customWidth="1"/>
    <col min="5352" max="5352" width="9.5703125" style="748" customWidth="1"/>
    <col min="5353" max="5353" width="8.42578125" style="748" customWidth="1"/>
    <col min="5354" max="5354" width="9" style="748" customWidth="1"/>
    <col min="5355" max="5355" width="10.42578125" style="748" customWidth="1"/>
    <col min="5356" max="5357" width="9.140625" style="748"/>
    <col min="5358" max="5358" width="10.28515625" style="748" customWidth="1"/>
    <col min="5359" max="5601" width="9.140625" style="748"/>
    <col min="5602" max="5602" width="7" style="748" customWidth="1"/>
    <col min="5603" max="5603" width="30.140625" style="748" customWidth="1"/>
    <col min="5604" max="5604" width="6.28515625" style="748" customWidth="1"/>
    <col min="5605" max="5605" width="31.42578125" style="748" customWidth="1"/>
    <col min="5606" max="5606" width="10.5703125" style="748" customWidth="1"/>
    <col min="5607" max="5607" width="10.42578125" style="748" customWidth="1"/>
    <col min="5608" max="5608" width="9.5703125" style="748" customWidth="1"/>
    <col min="5609" max="5609" width="8.42578125" style="748" customWidth="1"/>
    <col min="5610" max="5610" width="9" style="748" customWidth="1"/>
    <col min="5611" max="5611" width="10.42578125" style="748" customWidth="1"/>
    <col min="5612" max="5613" width="9.140625" style="748"/>
    <col min="5614" max="5614" width="10.28515625" style="748" customWidth="1"/>
    <col min="5615" max="5857" width="9.140625" style="748"/>
    <col min="5858" max="5858" width="7" style="748" customWidth="1"/>
    <col min="5859" max="5859" width="30.140625" style="748" customWidth="1"/>
    <col min="5860" max="5860" width="6.28515625" style="748" customWidth="1"/>
    <col min="5861" max="5861" width="31.42578125" style="748" customWidth="1"/>
    <col min="5862" max="5862" width="10.5703125" style="748" customWidth="1"/>
    <col min="5863" max="5863" width="10.42578125" style="748" customWidth="1"/>
    <col min="5864" max="5864" width="9.5703125" style="748" customWidth="1"/>
    <col min="5865" max="5865" width="8.42578125" style="748" customWidth="1"/>
    <col min="5866" max="5866" width="9" style="748" customWidth="1"/>
    <col min="5867" max="5867" width="10.42578125" style="748" customWidth="1"/>
    <col min="5868" max="5869" width="9.140625" style="748"/>
    <col min="5870" max="5870" width="10.28515625" style="748" customWidth="1"/>
    <col min="5871" max="6113" width="9.140625" style="748"/>
    <col min="6114" max="6114" width="7" style="748" customWidth="1"/>
    <col min="6115" max="6115" width="30.140625" style="748" customWidth="1"/>
    <col min="6116" max="6116" width="6.28515625" style="748" customWidth="1"/>
    <col min="6117" max="6117" width="31.42578125" style="748" customWidth="1"/>
    <col min="6118" max="6118" width="10.5703125" style="748" customWidth="1"/>
    <col min="6119" max="6119" width="10.42578125" style="748" customWidth="1"/>
    <col min="6120" max="6120" width="9.5703125" style="748" customWidth="1"/>
    <col min="6121" max="6121" width="8.42578125" style="748" customWidth="1"/>
    <col min="6122" max="6122" width="9" style="748" customWidth="1"/>
    <col min="6123" max="6123" width="10.42578125" style="748" customWidth="1"/>
    <col min="6124" max="6125" width="9.140625" style="748"/>
    <col min="6126" max="6126" width="10.28515625" style="748" customWidth="1"/>
    <col min="6127" max="6369" width="9.140625" style="748"/>
    <col min="6370" max="6370" width="7" style="748" customWidth="1"/>
    <col min="6371" max="6371" width="30.140625" style="748" customWidth="1"/>
    <col min="6372" max="6372" width="6.28515625" style="748" customWidth="1"/>
    <col min="6373" max="6373" width="31.42578125" style="748" customWidth="1"/>
    <col min="6374" max="6374" width="10.5703125" style="748" customWidth="1"/>
    <col min="6375" max="6375" width="10.42578125" style="748" customWidth="1"/>
    <col min="6376" max="6376" width="9.5703125" style="748" customWidth="1"/>
    <col min="6377" max="6377" width="8.42578125" style="748" customWidth="1"/>
    <col min="6378" max="6378" width="9" style="748" customWidth="1"/>
    <col min="6379" max="6379" width="10.42578125" style="748" customWidth="1"/>
    <col min="6380" max="6381" width="9.140625" style="748"/>
    <col min="6382" max="6382" width="10.28515625" style="748" customWidth="1"/>
    <col min="6383" max="6625" width="9.140625" style="748"/>
    <col min="6626" max="6626" width="7" style="748" customWidth="1"/>
    <col min="6627" max="6627" width="30.140625" style="748" customWidth="1"/>
    <col min="6628" max="6628" width="6.28515625" style="748" customWidth="1"/>
    <col min="6629" max="6629" width="31.42578125" style="748" customWidth="1"/>
    <col min="6630" max="6630" width="10.5703125" style="748" customWidth="1"/>
    <col min="6631" max="6631" width="10.42578125" style="748" customWidth="1"/>
    <col min="6632" max="6632" width="9.5703125" style="748" customWidth="1"/>
    <col min="6633" max="6633" width="8.42578125" style="748" customWidth="1"/>
    <col min="6634" max="6634" width="9" style="748" customWidth="1"/>
    <col min="6635" max="6635" width="10.42578125" style="748" customWidth="1"/>
    <col min="6636" max="6637" width="9.140625" style="748"/>
    <col min="6638" max="6638" width="10.28515625" style="748" customWidth="1"/>
    <col min="6639" max="6881" width="9.140625" style="748"/>
    <col min="6882" max="6882" width="7" style="748" customWidth="1"/>
    <col min="6883" max="6883" width="30.140625" style="748" customWidth="1"/>
    <col min="6884" max="6884" width="6.28515625" style="748" customWidth="1"/>
    <col min="6885" max="6885" width="31.42578125" style="748" customWidth="1"/>
    <col min="6886" max="6886" width="10.5703125" style="748" customWidth="1"/>
    <col min="6887" max="6887" width="10.42578125" style="748" customWidth="1"/>
    <col min="6888" max="6888" width="9.5703125" style="748" customWidth="1"/>
    <col min="6889" max="6889" width="8.42578125" style="748" customWidth="1"/>
    <col min="6890" max="6890" width="9" style="748" customWidth="1"/>
    <col min="6891" max="6891" width="10.42578125" style="748" customWidth="1"/>
    <col min="6892" max="6893" width="9.140625" style="748"/>
    <col min="6894" max="6894" width="10.28515625" style="748" customWidth="1"/>
    <col min="6895" max="7137" width="9.140625" style="748"/>
    <col min="7138" max="7138" width="7" style="748" customWidth="1"/>
    <col min="7139" max="7139" width="30.140625" style="748" customWidth="1"/>
    <col min="7140" max="7140" width="6.28515625" style="748" customWidth="1"/>
    <col min="7141" max="7141" width="31.42578125" style="748" customWidth="1"/>
    <col min="7142" max="7142" width="10.5703125" style="748" customWidth="1"/>
    <col min="7143" max="7143" width="10.42578125" style="748" customWidth="1"/>
    <col min="7144" max="7144" width="9.5703125" style="748" customWidth="1"/>
    <col min="7145" max="7145" width="8.42578125" style="748" customWidth="1"/>
    <col min="7146" max="7146" width="9" style="748" customWidth="1"/>
    <col min="7147" max="7147" width="10.42578125" style="748" customWidth="1"/>
    <col min="7148" max="7149" width="9.140625" style="748"/>
    <col min="7150" max="7150" width="10.28515625" style="748" customWidth="1"/>
    <col min="7151" max="7393" width="9.140625" style="748"/>
    <col min="7394" max="7394" width="7" style="748" customWidth="1"/>
    <col min="7395" max="7395" width="30.140625" style="748" customWidth="1"/>
    <col min="7396" max="7396" width="6.28515625" style="748" customWidth="1"/>
    <col min="7397" max="7397" width="31.42578125" style="748" customWidth="1"/>
    <col min="7398" max="7398" width="10.5703125" style="748" customWidth="1"/>
    <col min="7399" max="7399" width="10.42578125" style="748" customWidth="1"/>
    <col min="7400" max="7400" width="9.5703125" style="748" customWidth="1"/>
    <col min="7401" max="7401" width="8.42578125" style="748" customWidth="1"/>
    <col min="7402" max="7402" width="9" style="748" customWidth="1"/>
    <col min="7403" max="7403" width="10.42578125" style="748" customWidth="1"/>
    <col min="7404" max="7405" width="9.140625" style="748"/>
    <col min="7406" max="7406" width="10.28515625" style="748" customWidth="1"/>
    <col min="7407" max="7649" width="9.140625" style="748"/>
    <col min="7650" max="7650" width="7" style="748" customWidth="1"/>
    <col min="7651" max="7651" width="30.140625" style="748" customWidth="1"/>
    <col min="7652" max="7652" width="6.28515625" style="748" customWidth="1"/>
    <col min="7653" max="7653" width="31.42578125" style="748" customWidth="1"/>
    <col min="7654" max="7654" width="10.5703125" style="748" customWidth="1"/>
    <col min="7655" max="7655" width="10.42578125" style="748" customWidth="1"/>
    <col min="7656" max="7656" width="9.5703125" style="748" customWidth="1"/>
    <col min="7657" max="7657" width="8.42578125" style="748" customWidth="1"/>
    <col min="7658" max="7658" width="9" style="748" customWidth="1"/>
    <col min="7659" max="7659" width="10.42578125" style="748" customWidth="1"/>
    <col min="7660" max="7661" width="9.140625" style="748"/>
    <col min="7662" max="7662" width="10.28515625" style="748" customWidth="1"/>
    <col min="7663" max="7905" width="9.140625" style="748"/>
    <col min="7906" max="7906" width="7" style="748" customWidth="1"/>
    <col min="7907" max="7907" width="30.140625" style="748" customWidth="1"/>
    <col min="7908" max="7908" width="6.28515625" style="748" customWidth="1"/>
    <col min="7909" max="7909" width="31.42578125" style="748" customWidth="1"/>
    <col min="7910" max="7910" width="10.5703125" style="748" customWidth="1"/>
    <col min="7911" max="7911" width="10.42578125" style="748" customWidth="1"/>
    <col min="7912" max="7912" width="9.5703125" style="748" customWidth="1"/>
    <col min="7913" max="7913" width="8.42578125" style="748" customWidth="1"/>
    <col min="7914" max="7914" width="9" style="748" customWidth="1"/>
    <col min="7915" max="7915" width="10.42578125" style="748" customWidth="1"/>
    <col min="7916" max="7917" width="9.140625" style="748"/>
    <col min="7918" max="7918" width="10.28515625" style="748" customWidth="1"/>
    <col min="7919" max="8161" width="9.140625" style="748"/>
    <col min="8162" max="8162" width="7" style="748" customWidth="1"/>
    <col min="8163" max="8163" width="30.140625" style="748" customWidth="1"/>
    <col min="8164" max="8164" width="6.28515625" style="748" customWidth="1"/>
    <col min="8165" max="8165" width="31.42578125" style="748" customWidth="1"/>
    <col min="8166" max="8166" width="10.5703125" style="748" customWidth="1"/>
    <col min="8167" max="8167" width="10.42578125" style="748" customWidth="1"/>
    <col min="8168" max="8168" width="9.5703125" style="748" customWidth="1"/>
    <col min="8169" max="8169" width="8.42578125" style="748" customWidth="1"/>
    <col min="8170" max="8170" width="9" style="748" customWidth="1"/>
    <col min="8171" max="8171" width="10.42578125" style="748" customWidth="1"/>
    <col min="8172" max="8173" width="9.140625" style="748"/>
    <col min="8174" max="8174" width="10.28515625" style="748" customWidth="1"/>
    <col min="8175" max="8417" width="9.140625" style="748"/>
    <col min="8418" max="8418" width="7" style="748" customWidth="1"/>
    <col min="8419" max="8419" width="30.140625" style="748" customWidth="1"/>
    <col min="8420" max="8420" width="6.28515625" style="748" customWidth="1"/>
    <col min="8421" max="8421" width="31.42578125" style="748" customWidth="1"/>
    <col min="8422" max="8422" width="10.5703125" style="748" customWidth="1"/>
    <col min="8423" max="8423" width="10.42578125" style="748" customWidth="1"/>
    <col min="8424" max="8424" width="9.5703125" style="748" customWidth="1"/>
    <col min="8425" max="8425" width="8.42578125" style="748" customWidth="1"/>
    <col min="8426" max="8426" width="9" style="748" customWidth="1"/>
    <col min="8427" max="8427" width="10.42578125" style="748" customWidth="1"/>
    <col min="8428" max="8429" width="9.140625" style="748"/>
    <col min="8430" max="8430" width="10.28515625" style="748" customWidth="1"/>
    <col min="8431" max="8673" width="9.140625" style="748"/>
    <col min="8674" max="8674" width="7" style="748" customWidth="1"/>
    <col min="8675" max="8675" width="30.140625" style="748" customWidth="1"/>
    <col min="8676" max="8676" width="6.28515625" style="748" customWidth="1"/>
    <col min="8677" max="8677" width="31.42578125" style="748" customWidth="1"/>
    <col min="8678" max="8678" width="10.5703125" style="748" customWidth="1"/>
    <col min="8679" max="8679" width="10.42578125" style="748" customWidth="1"/>
    <col min="8680" max="8680" width="9.5703125" style="748" customWidth="1"/>
    <col min="8681" max="8681" width="8.42578125" style="748" customWidth="1"/>
    <col min="8682" max="8682" width="9" style="748" customWidth="1"/>
    <col min="8683" max="8683" width="10.42578125" style="748" customWidth="1"/>
    <col min="8684" max="8685" width="9.140625" style="748"/>
    <col min="8686" max="8686" width="10.28515625" style="748" customWidth="1"/>
    <col min="8687" max="8929" width="9.140625" style="748"/>
    <col min="8930" max="8930" width="7" style="748" customWidth="1"/>
    <col min="8931" max="8931" width="30.140625" style="748" customWidth="1"/>
    <col min="8932" max="8932" width="6.28515625" style="748" customWidth="1"/>
    <col min="8933" max="8933" width="31.42578125" style="748" customWidth="1"/>
    <col min="8934" max="8934" width="10.5703125" style="748" customWidth="1"/>
    <col min="8935" max="8935" width="10.42578125" style="748" customWidth="1"/>
    <col min="8936" max="8936" width="9.5703125" style="748" customWidth="1"/>
    <col min="8937" max="8937" width="8.42578125" style="748" customWidth="1"/>
    <col min="8938" max="8938" width="9" style="748" customWidth="1"/>
    <col min="8939" max="8939" width="10.42578125" style="748" customWidth="1"/>
    <col min="8940" max="8941" width="9.140625" style="748"/>
    <col min="8942" max="8942" width="10.28515625" style="748" customWidth="1"/>
    <col min="8943" max="9185" width="9.140625" style="748"/>
    <col min="9186" max="9186" width="7" style="748" customWidth="1"/>
    <col min="9187" max="9187" width="30.140625" style="748" customWidth="1"/>
    <col min="9188" max="9188" width="6.28515625" style="748" customWidth="1"/>
    <col min="9189" max="9189" width="31.42578125" style="748" customWidth="1"/>
    <col min="9190" max="9190" width="10.5703125" style="748" customWidth="1"/>
    <col min="9191" max="9191" width="10.42578125" style="748" customWidth="1"/>
    <col min="9192" max="9192" width="9.5703125" style="748" customWidth="1"/>
    <col min="9193" max="9193" width="8.42578125" style="748" customWidth="1"/>
    <col min="9194" max="9194" width="9" style="748" customWidth="1"/>
    <col min="9195" max="9195" width="10.42578125" style="748" customWidth="1"/>
    <col min="9196" max="9197" width="9.140625" style="748"/>
    <col min="9198" max="9198" width="10.28515625" style="748" customWidth="1"/>
    <col min="9199" max="9441" width="9.140625" style="748"/>
    <col min="9442" max="9442" width="7" style="748" customWidth="1"/>
    <col min="9443" max="9443" width="30.140625" style="748" customWidth="1"/>
    <col min="9444" max="9444" width="6.28515625" style="748" customWidth="1"/>
    <col min="9445" max="9445" width="31.42578125" style="748" customWidth="1"/>
    <col min="9446" max="9446" width="10.5703125" style="748" customWidth="1"/>
    <col min="9447" max="9447" width="10.42578125" style="748" customWidth="1"/>
    <col min="9448" max="9448" width="9.5703125" style="748" customWidth="1"/>
    <col min="9449" max="9449" width="8.42578125" style="748" customWidth="1"/>
    <col min="9450" max="9450" width="9" style="748" customWidth="1"/>
    <col min="9451" max="9451" width="10.42578125" style="748" customWidth="1"/>
    <col min="9452" max="9453" width="9.140625" style="748"/>
    <col min="9454" max="9454" width="10.28515625" style="748" customWidth="1"/>
    <col min="9455" max="9697" width="9.140625" style="748"/>
    <col min="9698" max="9698" width="7" style="748" customWidth="1"/>
    <col min="9699" max="9699" width="30.140625" style="748" customWidth="1"/>
    <col min="9700" max="9700" width="6.28515625" style="748" customWidth="1"/>
    <col min="9701" max="9701" width="31.42578125" style="748" customWidth="1"/>
    <col min="9702" max="9702" width="10.5703125" style="748" customWidth="1"/>
    <col min="9703" max="9703" width="10.42578125" style="748" customWidth="1"/>
    <col min="9704" max="9704" width="9.5703125" style="748" customWidth="1"/>
    <col min="9705" max="9705" width="8.42578125" style="748" customWidth="1"/>
    <col min="9706" max="9706" width="9" style="748" customWidth="1"/>
    <col min="9707" max="9707" width="10.42578125" style="748" customWidth="1"/>
    <col min="9708" max="9709" width="9.140625" style="748"/>
    <col min="9710" max="9710" width="10.28515625" style="748" customWidth="1"/>
    <col min="9711" max="9953" width="9.140625" style="748"/>
    <col min="9954" max="9954" width="7" style="748" customWidth="1"/>
    <col min="9955" max="9955" width="30.140625" style="748" customWidth="1"/>
    <col min="9956" max="9956" width="6.28515625" style="748" customWidth="1"/>
    <col min="9957" max="9957" width="31.42578125" style="748" customWidth="1"/>
    <col min="9958" max="9958" width="10.5703125" style="748" customWidth="1"/>
    <col min="9959" max="9959" width="10.42578125" style="748" customWidth="1"/>
    <col min="9960" max="9960" width="9.5703125" style="748" customWidth="1"/>
    <col min="9961" max="9961" width="8.42578125" style="748" customWidth="1"/>
    <col min="9962" max="9962" width="9" style="748" customWidth="1"/>
    <col min="9963" max="9963" width="10.42578125" style="748" customWidth="1"/>
    <col min="9964" max="9965" width="9.140625" style="748"/>
    <col min="9966" max="9966" width="10.28515625" style="748" customWidth="1"/>
    <col min="9967" max="10209" width="9.140625" style="748"/>
    <col min="10210" max="10210" width="7" style="748" customWidth="1"/>
    <col min="10211" max="10211" width="30.140625" style="748" customWidth="1"/>
    <col min="10212" max="10212" width="6.28515625" style="748" customWidth="1"/>
    <col min="10213" max="10213" width="31.42578125" style="748" customWidth="1"/>
    <col min="10214" max="10214" width="10.5703125" style="748" customWidth="1"/>
    <col min="10215" max="10215" width="10.42578125" style="748" customWidth="1"/>
    <col min="10216" max="10216" width="9.5703125" style="748" customWidth="1"/>
    <col min="10217" max="10217" width="8.42578125" style="748" customWidth="1"/>
    <col min="10218" max="10218" width="9" style="748" customWidth="1"/>
    <col min="10219" max="10219" width="10.42578125" style="748" customWidth="1"/>
    <col min="10220" max="10221" width="9.140625" style="748"/>
    <col min="10222" max="10222" width="10.28515625" style="748" customWidth="1"/>
    <col min="10223" max="10465" width="9.140625" style="748"/>
    <col min="10466" max="10466" width="7" style="748" customWidth="1"/>
    <col min="10467" max="10467" width="30.140625" style="748" customWidth="1"/>
    <col min="10468" max="10468" width="6.28515625" style="748" customWidth="1"/>
    <col min="10469" max="10469" width="31.42578125" style="748" customWidth="1"/>
    <col min="10470" max="10470" width="10.5703125" style="748" customWidth="1"/>
    <col min="10471" max="10471" width="10.42578125" style="748" customWidth="1"/>
    <col min="10472" max="10472" width="9.5703125" style="748" customWidth="1"/>
    <col min="10473" max="10473" width="8.42578125" style="748" customWidth="1"/>
    <col min="10474" max="10474" width="9" style="748" customWidth="1"/>
    <col min="10475" max="10475" width="10.42578125" style="748" customWidth="1"/>
    <col min="10476" max="10477" width="9.140625" style="748"/>
    <col min="10478" max="10478" width="10.28515625" style="748" customWidth="1"/>
    <col min="10479" max="10721" width="9.140625" style="748"/>
    <col min="10722" max="10722" width="7" style="748" customWidth="1"/>
    <col min="10723" max="10723" width="30.140625" style="748" customWidth="1"/>
    <col min="10724" max="10724" width="6.28515625" style="748" customWidth="1"/>
    <col min="10725" max="10725" width="31.42578125" style="748" customWidth="1"/>
    <col min="10726" max="10726" width="10.5703125" style="748" customWidth="1"/>
    <col min="10727" max="10727" width="10.42578125" style="748" customWidth="1"/>
    <col min="10728" max="10728" width="9.5703125" style="748" customWidth="1"/>
    <col min="10729" max="10729" width="8.42578125" style="748" customWidth="1"/>
    <col min="10730" max="10730" width="9" style="748" customWidth="1"/>
    <col min="10731" max="10731" width="10.42578125" style="748" customWidth="1"/>
    <col min="10732" max="10733" width="9.140625" style="748"/>
    <col min="10734" max="10734" width="10.28515625" style="748" customWidth="1"/>
    <col min="10735" max="10977" width="9.140625" style="748"/>
    <col min="10978" max="10978" width="7" style="748" customWidth="1"/>
    <col min="10979" max="10979" width="30.140625" style="748" customWidth="1"/>
    <col min="10980" max="10980" width="6.28515625" style="748" customWidth="1"/>
    <col min="10981" max="10981" width="31.42578125" style="748" customWidth="1"/>
    <col min="10982" max="10982" width="10.5703125" style="748" customWidth="1"/>
    <col min="10983" max="10983" width="10.42578125" style="748" customWidth="1"/>
    <col min="10984" max="10984" width="9.5703125" style="748" customWidth="1"/>
    <col min="10985" max="10985" width="8.42578125" style="748" customWidth="1"/>
    <col min="10986" max="10986" width="9" style="748" customWidth="1"/>
    <col min="10987" max="10987" width="10.42578125" style="748" customWidth="1"/>
    <col min="10988" max="10989" width="9.140625" style="748"/>
    <col min="10990" max="10990" width="10.28515625" style="748" customWidth="1"/>
    <col min="10991" max="11233" width="9.140625" style="748"/>
    <col min="11234" max="11234" width="7" style="748" customWidth="1"/>
    <col min="11235" max="11235" width="30.140625" style="748" customWidth="1"/>
    <col min="11236" max="11236" width="6.28515625" style="748" customWidth="1"/>
    <col min="11237" max="11237" width="31.42578125" style="748" customWidth="1"/>
    <col min="11238" max="11238" width="10.5703125" style="748" customWidth="1"/>
    <col min="11239" max="11239" width="10.42578125" style="748" customWidth="1"/>
    <col min="11240" max="11240" width="9.5703125" style="748" customWidth="1"/>
    <col min="11241" max="11241" width="8.42578125" style="748" customWidth="1"/>
    <col min="11242" max="11242" width="9" style="748" customWidth="1"/>
    <col min="11243" max="11243" width="10.42578125" style="748" customWidth="1"/>
    <col min="11244" max="11245" width="9.140625" style="748"/>
    <col min="11246" max="11246" width="10.28515625" style="748" customWidth="1"/>
    <col min="11247" max="11489" width="9.140625" style="748"/>
    <col min="11490" max="11490" width="7" style="748" customWidth="1"/>
    <col min="11491" max="11491" width="30.140625" style="748" customWidth="1"/>
    <col min="11492" max="11492" width="6.28515625" style="748" customWidth="1"/>
    <col min="11493" max="11493" width="31.42578125" style="748" customWidth="1"/>
    <col min="11494" max="11494" width="10.5703125" style="748" customWidth="1"/>
    <col min="11495" max="11495" width="10.42578125" style="748" customWidth="1"/>
    <col min="11496" max="11496" width="9.5703125" style="748" customWidth="1"/>
    <col min="11497" max="11497" width="8.42578125" style="748" customWidth="1"/>
    <col min="11498" max="11498" width="9" style="748" customWidth="1"/>
    <col min="11499" max="11499" width="10.42578125" style="748" customWidth="1"/>
    <col min="11500" max="11501" width="9.140625" style="748"/>
    <col min="11502" max="11502" width="10.28515625" style="748" customWidth="1"/>
    <col min="11503" max="11745" width="9.140625" style="748"/>
    <col min="11746" max="11746" width="7" style="748" customWidth="1"/>
    <col min="11747" max="11747" width="30.140625" style="748" customWidth="1"/>
    <col min="11748" max="11748" width="6.28515625" style="748" customWidth="1"/>
    <col min="11749" max="11749" width="31.42578125" style="748" customWidth="1"/>
    <col min="11750" max="11750" width="10.5703125" style="748" customWidth="1"/>
    <col min="11751" max="11751" width="10.42578125" style="748" customWidth="1"/>
    <col min="11752" max="11752" width="9.5703125" style="748" customWidth="1"/>
    <col min="11753" max="11753" width="8.42578125" style="748" customWidth="1"/>
    <col min="11754" max="11754" width="9" style="748" customWidth="1"/>
    <col min="11755" max="11755" width="10.42578125" style="748" customWidth="1"/>
    <col min="11756" max="11757" width="9.140625" style="748"/>
    <col min="11758" max="11758" width="10.28515625" style="748" customWidth="1"/>
    <col min="11759" max="12001" width="9.140625" style="748"/>
    <col min="12002" max="12002" width="7" style="748" customWidth="1"/>
    <col min="12003" max="12003" width="30.140625" style="748" customWidth="1"/>
    <col min="12004" max="12004" width="6.28515625" style="748" customWidth="1"/>
    <col min="12005" max="12005" width="31.42578125" style="748" customWidth="1"/>
    <col min="12006" max="12006" width="10.5703125" style="748" customWidth="1"/>
    <col min="12007" max="12007" width="10.42578125" style="748" customWidth="1"/>
    <col min="12008" max="12008" width="9.5703125" style="748" customWidth="1"/>
    <col min="12009" max="12009" width="8.42578125" style="748" customWidth="1"/>
    <col min="12010" max="12010" width="9" style="748" customWidth="1"/>
    <col min="12011" max="12011" width="10.42578125" style="748" customWidth="1"/>
    <col min="12012" max="12013" width="9.140625" style="748"/>
    <col min="12014" max="12014" width="10.28515625" style="748" customWidth="1"/>
    <col min="12015" max="12257" width="9.140625" style="748"/>
    <col min="12258" max="12258" width="7" style="748" customWidth="1"/>
    <col min="12259" max="12259" width="30.140625" style="748" customWidth="1"/>
    <col min="12260" max="12260" width="6.28515625" style="748" customWidth="1"/>
    <col min="12261" max="12261" width="31.42578125" style="748" customWidth="1"/>
    <col min="12262" max="12262" width="10.5703125" style="748" customWidth="1"/>
    <col min="12263" max="12263" width="10.42578125" style="748" customWidth="1"/>
    <col min="12264" max="12264" width="9.5703125" style="748" customWidth="1"/>
    <col min="12265" max="12265" width="8.42578125" style="748" customWidth="1"/>
    <col min="12266" max="12266" width="9" style="748" customWidth="1"/>
    <col min="12267" max="12267" width="10.42578125" style="748" customWidth="1"/>
    <col min="12268" max="12269" width="9.140625" style="748"/>
    <col min="12270" max="12270" width="10.28515625" style="748" customWidth="1"/>
    <col min="12271" max="12513" width="9.140625" style="748"/>
    <col min="12514" max="12514" width="7" style="748" customWidth="1"/>
    <col min="12515" max="12515" width="30.140625" style="748" customWidth="1"/>
    <col min="12516" max="12516" width="6.28515625" style="748" customWidth="1"/>
    <col min="12517" max="12517" width="31.42578125" style="748" customWidth="1"/>
    <col min="12518" max="12518" width="10.5703125" style="748" customWidth="1"/>
    <col min="12519" max="12519" width="10.42578125" style="748" customWidth="1"/>
    <col min="12520" max="12520" width="9.5703125" style="748" customWidth="1"/>
    <col min="12521" max="12521" width="8.42578125" style="748" customWidth="1"/>
    <col min="12522" max="12522" width="9" style="748" customWidth="1"/>
    <col min="12523" max="12523" width="10.42578125" style="748" customWidth="1"/>
    <col min="12524" max="12525" width="9.140625" style="748"/>
    <col min="12526" max="12526" width="10.28515625" style="748" customWidth="1"/>
    <col min="12527" max="12769" width="9.140625" style="748"/>
    <col min="12770" max="12770" width="7" style="748" customWidth="1"/>
    <col min="12771" max="12771" width="30.140625" style="748" customWidth="1"/>
    <col min="12772" max="12772" width="6.28515625" style="748" customWidth="1"/>
    <col min="12773" max="12773" width="31.42578125" style="748" customWidth="1"/>
    <col min="12774" max="12774" width="10.5703125" style="748" customWidth="1"/>
    <col min="12775" max="12775" width="10.42578125" style="748" customWidth="1"/>
    <col min="12776" max="12776" width="9.5703125" style="748" customWidth="1"/>
    <col min="12777" max="12777" width="8.42578125" style="748" customWidth="1"/>
    <col min="12778" max="12778" width="9" style="748" customWidth="1"/>
    <col min="12779" max="12779" width="10.42578125" style="748" customWidth="1"/>
    <col min="12780" max="12781" width="9.140625" style="748"/>
    <col min="12782" max="12782" width="10.28515625" style="748" customWidth="1"/>
    <col min="12783" max="13025" width="9.140625" style="748"/>
    <col min="13026" max="13026" width="7" style="748" customWidth="1"/>
    <col min="13027" max="13027" width="30.140625" style="748" customWidth="1"/>
    <col min="13028" max="13028" width="6.28515625" style="748" customWidth="1"/>
    <col min="13029" max="13029" width="31.42578125" style="748" customWidth="1"/>
    <col min="13030" max="13030" width="10.5703125" style="748" customWidth="1"/>
    <col min="13031" max="13031" width="10.42578125" style="748" customWidth="1"/>
    <col min="13032" max="13032" width="9.5703125" style="748" customWidth="1"/>
    <col min="13033" max="13033" width="8.42578125" style="748" customWidth="1"/>
    <col min="13034" max="13034" width="9" style="748" customWidth="1"/>
    <col min="13035" max="13035" width="10.42578125" style="748" customWidth="1"/>
    <col min="13036" max="13037" width="9.140625" style="748"/>
    <col min="13038" max="13038" width="10.28515625" style="748" customWidth="1"/>
    <col min="13039" max="13281" width="9.140625" style="748"/>
    <col min="13282" max="13282" width="7" style="748" customWidth="1"/>
    <col min="13283" max="13283" width="30.140625" style="748" customWidth="1"/>
    <col min="13284" max="13284" width="6.28515625" style="748" customWidth="1"/>
    <col min="13285" max="13285" width="31.42578125" style="748" customWidth="1"/>
    <col min="13286" max="13286" width="10.5703125" style="748" customWidth="1"/>
    <col min="13287" max="13287" width="10.42578125" style="748" customWidth="1"/>
    <col min="13288" max="13288" width="9.5703125" style="748" customWidth="1"/>
    <col min="13289" max="13289" width="8.42578125" style="748" customWidth="1"/>
    <col min="13290" max="13290" width="9" style="748" customWidth="1"/>
    <col min="13291" max="13291" width="10.42578125" style="748" customWidth="1"/>
    <col min="13292" max="13293" width="9.140625" style="748"/>
    <col min="13294" max="13294" width="10.28515625" style="748" customWidth="1"/>
    <col min="13295" max="13537" width="9.140625" style="748"/>
    <col min="13538" max="13538" width="7" style="748" customWidth="1"/>
    <col min="13539" max="13539" width="30.140625" style="748" customWidth="1"/>
    <col min="13540" max="13540" width="6.28515625" style="748" customWidth="1"/>
    <col min="13541" max="13541" width="31.42578125" style="748" customWidth="1"/>
    <col min="13542" max="13542" width="10.5703125" style="748" customWidth="1"/>
    <col min="13543" max="13543" width="10.42578125" style="748" customWidth="1"/>
    <col min="13544" max="13544" width="9.5703125" style="748" customWidth="1"/>
    <col min="13545" max="13545" width="8.42578125" style="748" customWidth="1"/>
    <col min="13546" max="13546" width="9" style="748" customWidth="1"/>
    <col min="13547" max="13547" width="10.42578125" style="748" customWidth="1"/>
    <col min="13548" max="13549" width="9.140625" style="748"/>
    <col min="13550" max="13550" width="10.28515625" style="748" customWidth="1"/>
    <col min="13551" max="13793" width="9.140625" style="748"/>
    <col min="13794" max="13794" width="7" style="748" customWidth="1"/>
    <col min="13795" max="13795" width="30.140625" style="748" customWidth="1"/>
    <col min="13796" max="13796" width="6.28515625" style="748" customWidth="1"/>
    <col min="13797" max="13797" width="31.42578125" style="748" customWidth="1"/>
    <col min="13798" max="13798" width="10.5703125" style="748" customWidth="1"/>
    <col min="13799" max="13799" width="10.42578125" style="748" customWidth="1"/>
    <col min="13800" max="13800" width="9.5703125" style="748" customWidth="1"/>
    <col min="13801" max="13801" width="8.42578125" style="748" customWidth="1"/>
    <col min="13802" max="13802" width="9" style="748" customWidth="1"/>
    <col min="13803" max="13803" width="10.42578125" style="748" customWidth="1"/>
    <col min="13804" max="13805" width="9.140625" style="748"/>
    <col min="13806" max="13806" width="10.28515625" style="748" customWidth="1"/>
    <col min="13807" max="14049" width="9.140625" style="748"/>
    <col min="14050" max="14050" width="7" style="748" customWidth="1"/>
    <col min="14051" max="14051" width="30.140625" style="748" customWidth="1"/>
    <col min="14052" max="14052" width="6.28515625" style="748" customWidth="1"/>
    <col min="14053" max="14053" width="31.42578125" style="748" customWidth="1"/>
    <col min="14054" max="14054" width="10.5703125" style="748" customWidth="1"/>
    <col min="14055" max="14055" width="10.42578125" style="748" customWidth="1"/>
    <col min="14056" max="14056" width="9.5703125" style="748" customWidth="1"/>
    <col min="14057" max="14057" width="8.42578125" style="748" customWidth="1"/>
    <col min="14058" max="14058" width="9" style="748" customWidth="1"/>
    <col min="14059" max="14059" width="10.42578125" style="748" customWidth="1"/>
    <col min="14060" max="14061" width="9.140625" style="748"/>
    <col min="14062" max="14062" width="10.28515625" style="748" customWidth="1"/>
    <col min="14063" max="14305" width="9.140625" style="748"/>
    <col min="14306" max="14306" width="7" style="748" customWidth="1"/>
    <col min="14307" max="14307" width="30.140625" style="748" customWidth="1"/>
    <col min="14308" max="14308" width="6.28515625" style="748" customWidth="1"/>
    <col min="14309" max="14309" width="31.42578125" style="748" customWidth="1"/>
    <col min="14310" max="14310" width="10.5703125" style="748" customWidth="1"/>
    <col min="14311" max="14311" width="10.42578125" style="748" customWidth="1"/>
    <col min="14312" max="14312" width="9.5703125" style="748" customWidth="1"/>
    <col min="14313" max="14313" width="8.42578125" style="748" customWidth="1"/>
    <col min="14314" max="14314" width="9" style="748" customWidth="1"/>
    <col min="14315" max="14315" width="10.42578125" style="748" customWidth="1"/>
    <col min="14316" max="14317" width="9.140625" style="748"/>
    <col min="14318" max="14318" width="10.28515625" style="748" customWidth="1"/>
    <col min="14319" max="14561" width="9.140625" style="748"/>
    <col min="14562" max="14562" width="7" style="748" customWidth="1"/>
    <col min="14563" max="14563" width="30.140625" style="748" customWidth="1"/>
    <col min="14564" max="14564" width="6.28515625" style="748" customWidth="1"/>
    <col min="14565" max="14565" width="31.42578125" style="748" customWidth="1"/>
    <col min="14566" max="14566" width="10.5703125" style="748" customWidth="1"/>
    <col min="14567" max="14567" width="10.42578125" style="748" customWidth="1"/>
    <col min="14568" max="14568" width="9.5703125" style="748" customWidth="1"/>
    <col min="14569" max="14569" width="8.42578125" style="748" customWidth="1"/>
    <col min="14570" max="14570" width="9" style="748" customWidth="1"/>
    <col min="14571" max="14571" width="10.42578125" style="748" customWidth="1"/>
    <col min="14572" max="14573" width="9.140625" style="748"/>
    <col min="14574" max="14574" width="10.28515625" style="748" customWidth="1"/>
    <col min="14575" max="14817" width="9.140625" style="748"/>
    <col min="14818" max="14818" width="7" style="748" customWidth="1"/>
    <col min="14819" max="14819" width="30.140625" style="748" customWidth="1"/>
    <col min="14820" max="14820" width="6.28515625" style="748" customWidth="1"/>
    <col min="14821" max="14821" width="31.42578125" style="748" customWidth="1"/>
    <col min="14822" max="14822" width="10.5703125" style="748" customWidth="1"/>
    <col min="14823" max="14823" width="10.42578125" style="748" customWidth="1"/>
    <col min="14824" max="14824" width="9.5703125" style="748" customWidth="1"/>
    <col min="14825" max="14825" width="8.42578125" style="748" customWidth="1"/>
    <col min="14826" max="14826" width="9" style="748" customWidth="1"/>
    <col min="14827" max="14827" width="10.42578125" style="748" customWidth="1"/>
    <col min="14828" max="14829" width="9.140625" style="748"/>
    <col min="14830" max="14830" width="10.28515625" style="748" customWidth="1"/>
    <col min="14831" max="15073" width="9.140625" style="748"/>
    <col min="15074" max="15074" width="7" style="748" customWidth="1"/>
    <col min="15075" max="15075" width="30.140625" style="748" customWidth="1"/>
    <col min="15076" max="15076" width="6.28515625" style="748" customWidth="1"/>
    <col min="15077" max="15077" width="31.42578125" style="748" customWidth="1"/>
    <col min="15078" max="15078" width="10.5703125" style="748" customWidth="1"/>
    <col min="15079" max="15079" width="10.42578125" style="748" customWidth="1"/>
    <col min="15080" max="15080" width="9.5703125" style="748" customWidth="1"/>
    <col min="15081" max="15081" width="8.42578125" style="748" customWidth="1"/>
    <col min="15082" max="15082" width="9" style="748" customWidth="1"/>
    <col min="15083" max="15083" width="10.42578125" style="748" customWidth="1"/>
    <col min="15084" max="15085" width="9.140625" style="748"/>
    <col min="15086" max="15086" width="10.28515625" style="748" customWidth="1"/>
    <col min="15087" max="15329" width="9.140625" style="748"/>
    <col min="15330" max="15330" width="7" style="748" customWidth="1"/>
    <col min="15331" max="15331" width="30.140625" style="748" customWidth="1"/>
    <col min="15332" max="15332" width="6.28515625" style="748" customWidth="1"/>
    <col min="15333" max="15333" width="31.42578125" style="748" customWidth="1"/>
    <col min="15334" max="15334" width="10.5703125" style="748" customWidth="1"/>
    <col min="15335" max="15335" width="10.42578125" style="748" customWidth="1"/>
    <col min="15336" max="15336" width="9.5703125" style="748" customWidth="1"/>
    <col min="15337" max="15337" width="8.42578125" style="748" customWidth="1"/>
    <col min="15338" max="15338" width="9" style="748" customWidth="1"/>
    <col min="15339" max="15339" width="10.42578125" style="748" customWidth="1"/>
    <col min="15340" max="15341" width="9.140625" style="748"/>
    <col min="15342" max="15342" width="10.28515625" style="748" customWidth="1"/>
    <col min="15343" max="15585" width="9.140625" style="748"/>
    <col min="15586" max="15586" width="7" style="748" customWidth="1"/>
    <col min="15587" max="15587" width="30.140625" style="748" customWidth="1"/>
    <col min="15588" max="15588" width="6.28515625" style="748" customWidth="1"/>
    <col min="15589" max="15589" width="31.42578125" style="748" customWidth="1"/>
    <col min="15590" max="15590" width="10.5703125" style="748" customWidth="1"/>
    <col min="15591" max="15591" width="10.42578125" style="748" customWidth="1"/>
    <col min="15592" max="15592" width="9.5703125" style="748" customWidth="1"/>
    <col min="15593" max="15593" width="8.42578125" style="748" customWidth="1"/>
    <col min="15594" max="15594" width="9" style="748" customWidth="1"/>
    <col min="15595" max="15595" width="10.42578125" style="748" customWidth="1"/>
    <col min="15596" max="15597" width="9.140625" style="748"/>
    <col min="15598" max="15598" width="10.28515625" style="748" customWidth="1"/>
    <col min="15599" max="15841" width="9.140625" style="748"/>
    <col min="15842" max="15842" width="7" style="748" customWidth="1"/>
    <col min="15843" max="15843" width="30.140625" style="748" customWidth="1"/>
    <col min="15844" max="15844" width="6.28515625" style="748" customWidth="1"/>
    <col min="15845" max="15845" width="31.42578125" style="748" customWidth="1"/>
    <col min="15846" max="15846" width="10.5703125" style="748" customWidth="1"/>
    <col min="15847" max="15847" width="10.42578125" style="748" customWidth="1"/>
    <col min="15848" max="15848" width="9.5703125" style="748" customWidth="1"/>
    <col min="15849" max="15849" width="8.42578125" style="748" customWidth="1"/>
    <col min="15850" max="15850" width="9" style="748" customWidth="1"/>
    <col min="15851" max="15851" width="10.42578125" style="748" customWidth="1"/>
    <col min="15852" max="15853" width="9.140625" style="748"/>
    <col min="15854" max="15854" width="10.28515625" style="748" customWidth="1"/>
    <col min="15855" max="16097" width="9.140625" style="748"/>
    <col min="16098" max="16098" width="7" style="748" customWidth="1"/>
    <col min="16099" max="16099" width="30.140625" style="748" customWidth="1"/>
    <col min="16100" max="16100" width="6.28515625" style="748" customWidth="1"/>
    <col min="16101" max="16101" width="31.42578125" style="748" customWidth="1"/>
    <col min="16102" max="16102" width="10.5703125" style="748" customWidth="1"/>
    <col min="16103" max="16103" width="10.42578125" style="748" customWidth="1"/>
    <col min="16104" max="16104" width="9.5703125" style="748" customWidth="1"/>
    <col min="16105" max="16105" width="8.42578125" style="748" customWidth="1"/>
    <col min="16106" max="16106" width="9" style="748" customWidth="1"/>
    <col min="16107" max="16107" width="10.42578125" style="748" customWidth="1"/>
    <col min="16108" max="16109" width="9.140625" style="748"/>
    <col min="16110" max="16110" width="10.28515625" style="748" customWidth="1"/>
    <col min="16111" max="16384" width="9.140625" style="748"/>
  </cols>
  <sheetData>
    <row r="1" spans="1:53" ht="15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5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.75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.75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5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6.5" customHeight="1" thickBot="1" x14ac:dyDescent="0.3">
      <c r="A7" s="205"/>
      <c r="B7" s="466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.75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3.5" thickBot="1" x14ac:dyDescent="0.25">
      <c r="A9" s="468" t="s">
        <v>400</v>
      </c>
      <c r="D9" s="46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51.75" customHeight="1" thickBot="1" x14ac:dyDescent="0.25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9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8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3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1" t="s">
        <v>78</v>
      </c>
      <c r="AO11" s="759" t="s">
        <v>77</v>
      </c>
      <c r="AP11" s="420" t="s">
        <v>78</v>
      </c>
      <c r="AQ11" s="42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x14ac:dyDescent="0.2">
      <c r="A12" s="712">
        <v>1</v>
      </c>
      <c r="B12" s="713">
        <v>3440</v>
      </c>
      <c r="C12" s="713">
        <v>600078078</v>
      </c>
      <c r="D12" s="713">
        <v>72743441</v>
      </c>
      <c r="E12" s="714" t="s">
        <v>401</v>
      </c>
      <c r="F12" s="713">
        <v>3111</v>
      </c>
      <c r="G12" s="715" t="s">
        <v>85</v>
      </c>
      <c r="H12" s="716" t="s">
        <v>86</v>
      </c>
      <c r="I12" s="479">
        <v>10241699</v>
      </c>
      <c r="J12" s="480">
        <v>7327010</v>
      </c>
      <c r="K12" s="480">
        <v>140000</v>
      </c>
      <c r="L12" s="480">
        <v>0</v>
      </c>
      <c r="M12" s="480">
        <v>2523849</v>
      </c>
      <c r="N12" s="480">
        <v>146540</v>
      </c>
      <c r="O12" s="480">
        <v>104300</v>
      </c>
      <c r="P12" s="482">
        <v>17.034499999999998</v>
      </c>
      <c r="Q12" s="483">
        <v>12.4</v>
      </c>
      <c r="R12" s="484">
        <v>4.6344999999999983</v>
      </c>
      <c r="S12" s="553">
        <f>X12*-1</f>
        <v>0</v>
      </c>
      <c r="T12" s="491">
        <v>0</v>
      </c>
      <c r="U12" s="491">
        <v>0</v>
      </c>
      <c r="V12" s="491">
        <v>0</v>
      </c>
      <c r="W12" s="491">
        <f>SUM(S12:V12)</f>
        <v>0</v>
      </c>
      <c r="X12" s="491">
        <v>0</v>
      </c>
      <c r="Y12" s="491">
        <v>0</v>
      </c>
      <c r="Z12" s="491">
        <f>SUM(X12:Y12)</f>
        <v>0</v>
      </c>
      <c r="AA12" s="491">
        <f>W12+Z12</f>
        <v>0</v>
      </c>
      <c r="AB12" s="321">
        <f>ROUND((W12+X12)*33.8%,0)</f>
        <v>0</v>
      </c>
      <c r="AC12" s="263">
        <f>ROUND(W12*2%,0)</f>
        <v>0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0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488">
        <f>AH12+AJ12+AK12+AM12</f>
        <v>0</v>
      </c>
      <c r="AP12" s="488">
        <f>AI12+AL12+AN12</f>
        <v>0</v>
      </c>
      <c r="AQ12" s="530">
        <f>SUM(AO12:AP12)</f>
        <v>0</v>
      </c>
      <c r="AR12" s="531">
        <f>I12+AG12</f>
        <v>10241699</v>
      </c>
      <c r="AS12" s="486">
        <f>J12+W12</f>
        <v>7327010</v>
      </c>
      <c r="AT12" s="486">
        <f>K12+Z12</f>
        <v>140000</v>
      </c>
      <c r="AU12" s="486">
        <f>L12</f>
        <v>0</v>
      </c>
      <c r="AV12" s="486">
        <f t="shared" ref="AV12:AW14" si="0">M12+AB12</f>
        <v>2523849</v>
      </c>
      <c r="AW12" s="486">
        <f t="shared" si="0"/>
        <v>146540</v>
      </c>
      <c r="AX12" s="486">
        <f>O12+AF12</f>
        <v>104300</v>
      </c>
      <c r="AY12" s="488">
        <f>P12+AQ12</f>
        <v>17.034499999999998</v>
      </c>
      <c r="AZ12" s="488">
        <f t="shared" ref="AZ12:BA14" si="1">Q12+AO12</f>
        <v>12.4</v>
      </c>
      <c r="BA12" s="489">
        <f t="shared" si="1"/>
        <v>4.6344999999999983</v>
      </c>
    </row>
    <row r="13" spans="1:53" x14ac:dyDescent="0.2">
      <c r="A13" s="717">
        <v>1</v>
      </c>
      <c r="B13" s="718">
        <v>3440</v>
      </c>
      <c r="C13" s="718">
        <v>600078078</v>
      </c>
      <c r="D13" s="718">
        <v>72743441</v>
      </c>
      <c r="E13" s="719" t="s">
        <v>401</v>
      </c>
      <c r="F13" s="718">
        <v>3111</v>
      </c>
      <c r="G13" s="720" t="s">
        <v>91</v>
      </c>
      <c r="H13" s="721" t="s">
        <v>82</v>
      </c>
      <c r="I13" s="501">
        <v>250017</v>
      </c>
      <c r="J13" s="502">
        <v>183002</v>
      </c>
      <c r="K13" s="481">
        <v>0</v>
      </c>
      <c r="L13" s="481">
        <v>0</v>
      </c>
      <c r="M13" s="321">
        <v>61855</v>
      </c>
      <c r="N13" s="321">
        <v>3660</v>
      </c>
      <c r="O13" s="502">
        <v>1500</v>
      </c>
      <c r="P13" s="503">
        <v>0.59</v>
      </c>
      <c r="Q13" s="418">
        <v>0.59</v>
      </c>
      <c r="R13" s="504">
        <v>0</v>
      </c>
      <c r="S13" s="505">
        <f>X13*-1</f>
        <v>0</v>
      </c>
      <c r="T13" s="492">
        <v>0</v>
      </c>
      <c r="U13" s="492">
        <v>0</v>
      </c>
      <c r="V13" s="492">
        <v>0</v>
      </c>
      <c r="W13" s="492">
        <f t="shared" ref="W13:W76" si="2">SUM(S13:V13)</f>
        <v>0</v>
      </c>
      <c r="X13" s="492">
        <v>0</v>
      </c>
      <c r="Y13" s="492">
        <v>0</v>
      </c>
      <c r="Z13" s="492">
        <f>SUM(X13:Y13)</f>
        <v>0</v>
      </c>
      <c r="AA13" s="492">
        <f>W13+Z13</f>
        <v>0</v>
      </c>
      <c r="AB13" s="321">
        <f>ROUND((W13+X13)*33.8%,0)</f>
        <v>0</v>
      </c>
      <c r="AC13" s="179">
        <f>ROUND(W13*2%,0)</f>
        <v>0</v>
      </c>
      <c r="AD13" s="492">
        <v>0</v>
      </c>
      <c r="AE13" s="492">
        <v>0</v>
      </c>
      <c r="AF13" s="492">
        <f t="shared" ref="AF13:AF76" si="3">SUM(AD13:AE13)</f>
        <v>0</v>
      </c>
      <c r="AG13" s="492">
        <f t="shared" ref="AG13:AG76" si="4">AA13+AB13+AC13+AF13</f>
        <v>0</v>
      </c>
      <c r="AH13" s="507">
        <v>0</v>
      </c>
      <c r="AI13" s="507">
        <v>0</v>
      </c>
      <c r="AJ13" s="507">
        <v>0</v>
      </c>
      <c r="AK13" s="507">
        <v>0</v>
      </c>
      <c r="AL13" s="507">
        <v>0</v>
      </c>
      <c r="AM13" s="507">
        <v>0</v>
      </c>
      <c r="AN13" s="507">
        <v>0</v>
      </c>
      <c r="AO13" s="507">
        <f>AH13+AJ13+AK13+AM13</f>
        <v>0</v>
      </c>
      <c r="AP13" s="507">
        <f>AI13+AL13+AN13</f>
        <v>0</v>
      </c>
      <c r="AQ13" s="535">
        <f t="shared" ref="AQ13" si="5">SUM(AO13:AP13)</f>
        <v>0</v>
      </c>
      <c r="AR13" s="536">
        <f>I13+AG13</f>
        <v>250017</v>
      </c>
      <c r="AS13" s="492">
        <f>J13+W13</f>
        <v>183002</v>
      </c>
      <c r="AT13" s="492">
        <f>K13+Z13</f>
        <v>0</v>
      </c>
      <c r="AU13" s="492">
        <f>L13</f>
        <v>0</v>
      </c>
      <c r="AV13" s="492">
        <f t="shared" si="0"/>
        <v>61855</v>
      </c>
      <c r="AW13" s="492">
        <f t="shared" si="0"/>
        <v>3660</v>
      </c>
      <c r="AX13" s="492">
        <f>O13+AF13</f>
        <v>1500</v>
      </c>
      <c r="AY13" s="507">
        <f>P13+AQ13</f>
        <v>0.59</v>
      </c>
      <c r="AZ13" s="507">
        <f t="shared" si="1"/>
        <v>0.59</v>
      </c>
      <c r="BA13" s="508">
        <f t="shared" si="1"/>
        <v>0</v>
      </c>
    </row>
    <row r="14" spans="1:53" x14ac:dyDescent="0.2">
      <c r="A14" s="717">
        <v>1</v>
      </c>
      <c r="B14" s="718">
        <v>3440</v>
      </c>
      <c r="C14" s="718">
        <v>600078078</v>
      </c>
      <c r="D14" s="718">
        <v>72743441</v>
      </c>
      <c r="E14" s="719" t="s">
        <v>401</v>
      </c>
      <c r="F14" s="718">
        <v>3141</v>
      </c>
      <c r="G14" s="720" t="s">
        <v>88</v>
      </c>
      <c r="H14" s="721" t="s">
        <v>82</v>
      </c>
      <c r="I14" s="501">
        <v>1853534</v>
      </c>
      <c r="J14" s="502">
        <v>1299088</v>
      </c>
      <c r="K14" s="481">
        <v>60000</v>
      </c>
      <c r="L14" s="481">
        <v>0</v>
      </c>
      <c r="M14" s="321">
        <v>459372</v>
      </c>
      <c r="N14" s="321">
        <v>25982</v>
      </c>
      <c r="O14" s="502">
        <v>9092</v>
      </c>
      <c r="P14" s="503">
        <v>4.47</v>
      </c>
      <c r="Q14" s="418">
        <v>0</v>
      </c>
      <c r="R14" s="504">
        <v>4.47</v>
      </c>
      <c r="S14" s="505">
        <f>X14*-1</f>
        <v>0</v>
      </c>
      <c r="T14" s="492">
        <v>0</v>
      </c>
      <c r="U14" s="492">
        <v>-9355</v>
      </c>
      <c r="V14" s="492">
        <v>0</v>
      </c>
      <c r="W14" s="492">
        <f t="shared" si="2"/>
        <v>-9355</v>
      </c>
      <c r="X14" s="492">
        <v>0</v>
      </c>
      <c r="Y14" s="492">
        <v>0</v>
      </c>
      <c r="Z14" s="492">
        <f>SUM(X14:Y14)</f>
        <v>0</v>
      </c>
      <c r="AA14" s="492">
        <f>W14+Z14</f>
        <v>-9355</v>
      </c>
      <c r="AB14" s="321">
        <f>ROUND((W14+X14)*33.8%,0)</f>
        <v>-3162</v>
      </c>
      <c r="AC14" s="179">
        <f>ROUND(W14*2%,0)</f>
        <v>-187</v>
      </c>
      <c r="AD14" s="492">
        <v>0</v>
      </c>
      <c r="AE14" s="492">
        <v>0</v>
      </c>
      <c r="AF14" s="492">
        <f t="shared" si="3"/>
        <v>0</v>
      </c>
      <c r="AG14" s="492">
        <f t="shared" si="4"/>
        <v>-12704</v>
      </c>
      <c r="AH14" s="507">
        <v>0</v>
      </c>
      <c r="AI14" s="507">
        <v>0</v>
      </c>
      <c r="AJ14" s="507">
        <v>0</v>
      </c>
      <c r="AK14" s="507">
        <v>0</v>
      </c>
      <c r="AL14" s="507">
        <v>-0.03</v>
      </c>
      <c r="AM14" s="507">
        <v>0</v>
      </c>
      <c r="AN14" s="507">
        <v>0</v>
      </c>
      <c r="AO14" s="507">
        <f>AH14+AJ14+AK14+AM14</f>
        <v>0</v>
      </c>
      <c r="AP14" s="507">
        <f>AI14+AL14+AN14</f>
        <v>-0.03</v>
      </c>
      <c r="AQ14" s="535">
        <f t="shared" ref="AQ14:AQ77" si="6">SUM(AO14:AP14)</f>
        <v>-0.03</v>
      </c>
      <c r="AR14" s="536">
        <f>I14+AG14</f>
        <v>1840830</v>
      </c>
      <c r="AS14" s="492">
        <f>J14+W14</f>
        <v>1289733</v>
      </c>
      <c r="AT14" s="492">
        <f>K14+Z14</f>
        <v>60000</v>
      </c>
      <c r="AU14" s="492">
        <f>L14</f>
        <v>0</v>
      </c>
      <c r="AV14" s="492">
        <f t="shared" si="0"/>
        <v>456210</v>
      </c>
      <c r="AW14" s="492">
        <f t="shared" si="0"/>
        <v>25795</v>
      </c>
      <c r="AX14" s="492">
        <f>O14+AF14</f>
        <v>9092</v>
      </c>
      <c r="AY14" s="507">
        <f>P14+AQ14</f>
        <v>4.4399999999999995</v>
      </c>
      <c r="AZ14" s="507">
        <f t="shared" si="1"/>
        <v>0</v>
      </c>
      <c r="BA14" s="508">
        <f t="shared" si="1"/>
        <v>4.4399999999999995</v>
      </c>
    </row>
    <row r="15" spans="1:53" x14ac:dyDescent="0.2">
      <c r="A15" s="284">
        <v>1</v>
      </c>
      <c r="B15" s="27">
        <v>3440</v>
      </c>
      <c r="C15" s="27">
        <v>600078078</v>
      </c>
      <c r="D15" s="27">
        <v>72743441</v>
      </c>
      <c r="E15" s="294" t="s">
        <v>402</v>
      </c>
      <c r="F15" s="27"/>
      <c r="G15" s="283"/>
      <c r="H15" s="383"/>
      <c r="I15" s="6">
        <v>12345250</v>
      </c>
      <c r="J15" s="10">
        <v>8809100</v>
      </c>
      <c r="K15" s="10">
        <v>200000</v>
      </c>
      <c r="L15" s="10">
        <v>0</v>
      </c>
      <c r="M15" s="10">
        <v>3045076</v>
      </c>
      <c r="N15" s="10">
        <v>176182</v>
      </c>
      <c r="O15" s="10">
        <v>114892</v>
      </c>
      <c r="P15" s="11">
        <v>22.094499999999996</v>
      </c>
      <c r="Q15" s="11">
        <v>12.99</v>
      </c>
      <c r="R15" s="75">
        <v>9.104499999999998</v>
      </c>
      <c r="S15" s="273">
        <f t="shared" ref="S15:BA15" si="7">SUM(S12:S14)</f>
        <v>0</v>
      </c>
      <c r="T15" s="10">
        <f t="shared" si="7"/>
        <v>0</v>
      </c>
      <c r="U15" s="10">
        <f t="shared" si="7"/>
        <v>-9355</v>
      </c>
      <c r="V15" s="10">
        <f t="shared" si="7"/>
        <v>0</v>
      </c>
      <c r="W15" s="10">
        <f t="shared" si="7"/>
        <v>-9355</v>
      </c>
      <c r="X15" s="10">
        <f t="shared" si="7"/>
        <v>0</v>
      </c>
      <c r="Y15" s="10">
        <f t="shared" si="7"/>
        <v>0</v>
      </c>
      <c r="Z15" s="10">
        <f t="shared" si="7"/>
        <v>0</v>
      </c>
      <c r="AA15" s="10">
        <f t="shared" si="7"/>
        <v>-9355</v>
      </c>
      <c r="AB15" s="10">
        <f t="shared" si="7"/>
        <v>-3162</v>
      </c>
      <c r="AC15" s="10">
        <f t="shared" si="7"/>
        <v>-187</v>
      </c>
      <c r="AD15" s="10">
        <f t="shared" si="7"/>
        <v>0</v>
      </c>
      <c r="AE15" s="10">
        <f t="shared" si="7"/>
        <v>0</v>
      </c>
      <c r="AF15" s="10">
        <f t="shared" si="7"/>
        <v>0</v>
      </c>
      <c r="AG15" s="10">
        <f t="shared" si="7"/>
        <v>-12704</v>
      </c>
      <c r="AH15" s="11">
        <f t="shared" si="7"/>
        <v>0</v>
      </c>
      <c r="AI15" s="11">
        <f t="shared" si="7"/>
        <v>0</v>
      </c>
      <c r="AJ15" s="11">
        <f t="shared" si="7"/>
        <v>0</v>
      </c>
      <c r="AK15" s="11">
        <f t="shared" si="7"/>
        <v>0</v>
      </c>
      <c r="AL15" s="11">
        <f t="shared" si="7"/>
        <v>-0.03</v>
      </c>
      <c r="AM15" s="11">
        <f t="shared" si="7"/>
        <v>0</v>
      </c>
      <c r="AN15" s="11">
        <f t="shared" si="7"/>
        <v>0</v>
      </c>
      <c r="AO15" s="11">
        <f t="shared" si="7"/>
        <v>0</v>
      </c>
      <c r="AP15" s="11">
        <f t="shared" si="7"/>
        <v>-0.03</v>
      </c>
      <c r="AQ15" s="32">
        <f t="shared" si="7"/>
        <v>-0.03</v>
      </c>
      <c r="AR15" s="6">
        <f t="shared" si="7"/>
        <v>12332546</v>
      </c>
      <c r="AS15" s="10">
        <f t="shared" si="7"/>
        <v>8799745</v>
      </c>
      <c r="AT15" s="71">
        <f t="shared" si="7"/>
        <v>200000</v>
      </c>
      <c r="AU15" s="71">
        <f t="shared" si="7"/>
        <v>0</v>
      </c>
      <c r="AV15" s="10">
        <f t="shared" si="7"/>
        <v>3041914</v>
      </c>
      <c r="AW15" s="10">
        <f t="shared" si="7"/>
        <v>175995</v>
      </c>
      <c r="AX15" s="10">
        <f t="shared" si="7"/>
        <v>114892</v>
      </c>
      <c r="AY15" s="11">
        <f t="shared" si="7"/>
        <v>22.064499999999995</v>
      </c>
      <c r="AZ15" s="11">
        <f t="shared" si="7"/>
        <v>12.99</v>
      </c>
      <c r="BA15" s="75">
        <f t="shared" si="7"/>
        <v>9.0744999999999969</v>
      </c>
    </row>
    <row r="16" spans="1:53" x14ac:dyDescent="0.2">
      <c r="A16" s="717">
        <v>2</v>
      </c>
      <c r="B16" s="718">
        <v>3458</v>
      </c>
      <c r="C16" s="718">
        <v>600029069</v>
      </c>
      <c r="D16" s="718">
        <v>75121557</v>
      </c>
      <c r="E16" s="719" t="s">
        <v>403</v>
      </c>
      <c r="F16" s="718">
        <v>3233</v>
      </c>
      <c r="G16" s="720" t="s">
        <v>81</v>
      </c>
      <c r="H16" s="721" t="s">
        <v>82</v>
      </c>
      <c r="I16" s="501">
        <v>3198215</v>
      </c>
      <c r="J16" s="502">
        <v>2234697</v>
      </c>
      <c r="K16" s="481">
        <v>100000</v>
      </c>
      <c r="L16" s="481">
        <v>0</v>
      </c>
      <c r="M16" s="321">
        <v>789128</v>
      </c>
      <c r="N16" s="321">
        <v>44694</v>
      </c>
      <c r="O16" s="502">
        <v>29696</v>
      </c>
      <c r="P16" s="503">
        <v>5.2299999999999995</v>
      </c>
      <c r="Q16" s="418">
        <v>3.3899999999999997</v>
      </c>
      <c r="R16" s="504">
        <v>1.84</v>
      </c>
      <c r="S16" s="505">
        <f>X16*-1</f>
        <v>0</v>
      </c>
      <c r="T16" s="492">
        <v>0</v>
      </c>
      <c r="U16" s="492">
        <v>0</v>
      </c>
      <c r="V16" s="492">
        <v>0</v>
      </c>
      <c r="W16" s="492">
        <f t="shared" si="2"/>
        <v>0</v>
      </c>
      <c r="X16" s="492">
        <v>0</v>
      </c>
      <c r="Y16" s="492">
        <v>0</v>
      </c>
      <c r="Z16" s="492">
        <f>SUM(X16:Y16)</f>
        <v>0</v>
      </c>
      <c r="AA16" s="492">
        <f>W16+Z16</f>
        <v>0</v>
      </c>
      <c r="AB16" s="321">
        <f>ROUND((W16+X16)*33.8%,0)</f>
        <v>0</v>
      </c>
      <c r="AC16" s="179">
        <f>ROUND(W16*2%,0)</f>
        <v>0</v>
      </c>
      <c r="AD16" s="492">
        <v>0</v>
      </c>
      <c r="AE16" s="492">
        <v>0</v>
      </c>
      <c r="AF16" s="492">
        <f t="shared" si="3"/>
        <v>0</v>
      </c>
      <c r="AG16" s="492">
        <f t="shared" si="4"/>
        <v>0</v>
      </c>
      <c r="AH16" s="507">
        <v>0</v>
      </c>
      <c r="AI16" s="507">
        <v>0</v>
      </c>
      <c r="AJ16" s="507">
        <v>0</v>
      </c>
      <c r="AK16" s="507">
        <v>0</v>
      </c>
      <c r="AL16" s="507">
        <v>0</v>
      </c>
      <c r="AM16" s="507">
        <v>0</v>
      </c>
      <c r="AN16" s="507">
        <v>0</v>
      </c>
      <c r="AO16" s="507">
        <f>AH16+AJ16+AK16+AM16</f>
        <v>0</v>
      </c>
      <c r="AP16" s="507">
        <f>AI16+AL16+AN16</f>
        <v>0</v>
      </c>
      <c r="AQ16" s="535">
        <f t="shared" si="6"/>
        <v>0</v>
      </c>
      <c r="AR16" s="536">
        <f>I16+AG16</f>
        <v>3198215</v>
      </c>
      <c r="AS16" s="492">
        <f>J16+W16</f>
        <v>2234697</v>
      </c>
      <c r="AT16" s="492">
        <f>K16+Z16</f>
        <v>100000</v>
      </c>
      <c r="AU16" s="492">
        <f>L16</f>
        <v>0</v>
      </c>
      <c r="AV16" s="492">
        <f>M16+AB16</f>
        <v>789128</v>
      </c>
      <c r="AW16" s="492">
        <f>N16+AC16</f>
        <v>44694</v>
      </c>
      <c r="AX16" s="492">
        <f>O16+AF16</f>
        <v>29696</v>
      </c>
      <c r="AY16" s="507">
        <f>P16+AQ16</f>
        <v>5.2299999999999995</v>
      </c>
      <c r="AZ16" s="507">
        <f>Q16+AO16</f>
        <v>3.3899999999999997</v>
      </c>
      <c r="BA16" s="508">
        <f>R16+AP16</f>
        <v>1.84</v>
      </c>
    </row>
    <row r="17" spans="1:53" x14ac:dyDescent="0.2">
      <c r="A17" s="284">
        <v>2</v>
      </c>
      <c r="B17" s="27">
        <v>3458</v>
      </c>
      <c r="C17" s="27">
        <v>600029069</v>
      </c>
      <c r="D17" s="27">
        <v>75121557</v>
      </c>
      <c r="E17" s="294" t="s">
        <v>404</v>
      </c>
      <c r="F17" s="27"/>
      <c r="G17" s="283"/>
      <c r="H17" s="383"/>
      <c r="I17" s="6">
        <v>3198215</v>
      </c>
      <c r="J17" s="10">
        <v>2234697</v>
      </c>
      <c r="K17" s="10">
        <v>100000</v>
      </c>
      <c r="L17" s="10">
        <v>0</v>
      </c>
      <c r="M17" s="10">
        <v>789128</v>
      </c>
      <c r="N17" s="10">
        <v>44694</v>
      </c>
      <c r="O17" s="10">
        <v>29696</v>
      </c>
      <c r="P17" s="11">
        <v>5.2299999999999995</v>
      </c>
      <c r="Q17" s="11">
        <v>3.3899999999999997</v>
      </c>
      <c r="R17" s="75">
        <v>1.84</v>
      </c>
      <c r="S17" s="273">
        <f t="shared" ref="S17:BA17" si="8">SUM(S16)</f>
        <v>0</v>
      </c>
      <c r="T17" s="10">
        <f t="shared" si="8"/>
        <v>0</v>
      </c>
      <c r="U17" s="10">
        <f t="shared" si="8"/>
        <v>0</v>
      </c>
      <c r="V17" s="10">
        <f t="shared" si="8"/>
        <v>0</v>
      </c>
      <c r="W17" s="10">
        <f t="shared" si="8"/>
        <v>0</v>
      </c>
      <c r="X17" s="10">
        <f t="shared" si="8"/>
        <v>0</v>
      </c>
      <c r="Y17" s="10">
        <f t="shared" si="8"/>
        <v>0</v>
      </c>
      <c r="Z17" s="10">
        <f t="shared" si="8"/>
        <v>0</v>
      </c>
      <c r="AA17" s="10">
        <f t="shared" si="8"/>
        <v>0</v>
      </c>
      <c r="AB17" s="10">
        <f t="shared" si="8"/>
        <v>0</v>
      </c>
      <c r="AC17" s="10">
        <f t="shared" si="8"/>
        <v>0</v>
      </c>
      <c r="AD17" s="10">
        <f t="shared" si="8"/>
        <v>0</v>
      </c>
      <c r="AE17" s="10">
        <f t="shared" si="8"/>
        <v>0</v>
      </c>
      <c r="AF17" s="10">
        <f t="shared" si="8"/>
        <v>0</v>
      </c>
      <c r="AG17" s="10">
        <f t="shared" si="8"/>
        <v>0</v>
      </c>
      <c r="AH17" s="11">
        <f t="shared" si="8"/>
        <v>0</v>
      </c>
      <c r="AI17" s="11">
        <f t="shared" si="8"/>
        <v>0</v>
      </c>
      <c r="AJ17" s="11">
        <f t="shared" si="8"/>
        <v>0</v>
      </c>
      <c r="AK17" s="11">
        <f t="shared" si="8"/>
        <v>0</v>
      </c>
      <c r="AL17" s="11">
        <f t="shared" si="8"/>
        <v>0</v>
      </c>
      <c r="AM17" s="11">
        <f t="shared" si="8"/>
        <v>0</v>
      </c>
      <c r="AN17" s="11">
        <f t="shared" si="8"/>
        <v>0</v>
      </c>
      <c r="AO17" s="11">
        <f t="shared" si="8"/>
        <v>0</v>
      </c>
      <c r="AP17" s="11">
        <f t="shared" si="8"/>
        <v>0</v>
      </c>
      <c r="AQ17" s="32">
        <f t="shared" si="8"/>
        <v>0</v>
      </c>
      <c r="AR17" s="6">
        <f t="shared" si="8"/>
        <v>3198215</v>
      </c>
      <c r="AS17" s="10">
        <f t="shared" si="8"/>
        <v>2234697</v>
      </c>
      <c r="AT17" s="71">
        <f t="shared" si="8"/>
        <v>100000</v>
      </c>
      <c r="AU17" s="71">
        <f t="shared" si="8"/>
        <v>0</v>
      </c>
      <c r="AV17" s="10">
        <f t="shared" si="8"/>
        <v>789128</v>
      </c>
      <c r="AW17" s="10">
        <f t="shared" si="8"/>
        <v>44694</v>
      </c>
      <c r="AX17" s="10">
        <f t="shared" si="8"/>
        <v>29696</v>
      </c>
      <c r="AY17" s="11">
        <f t="shared" si="8"/>
        <v>5.2299999999999995</v>
      </c>
      <c r="AZ17" s="11">
        <f t="shared" si="8"/>
        <v>3.3899999999999997</v>
      </c>
      <c r="BA17" s="75">
        <f t="shared" si="8"/>
        <v>1.84</v>
      </c>
    </row>
    <row r="18" spans="1:53" x14ac:dyDescent="0.2">
      <c r="A18" s="717">
        <v>3</v>
      </c>
      <c r="B18" s="718">
        <v>3439</v>
      </c>
      <c r="C18" s="718">
        <v>600010473</v>
      </c>
      <c r="D18" s="718">
        <v>43256791</v>
      </c>
      <c r="E18" s="719" t="s">
        <v>405</v>
      </c>
      <c r="F18" s="718">
        <v>3113</v>
      </c>
      <c r="G18" s="720" t="s">
        <v>148</v>
      </c>
      <c r="H18" s="721" t="s">
        <v>86</v>
      </c>
      <c r="I18" s="501">
        <v>16431071</v>
      </c>
      <c r="J18" s="502">
        <v>11433805</v>
      </c>
      <c r="K18" s="502">
        <v>120528</v>
      </c>
      <c r="L18" s="502">
        <v>27528</v>
      </c>
      <c r="M18" s="502">
        <v>3896061</v>
      </c>
      <c r="N18" s="502">
        <v>228677</v>
      </c>
      <c r="O18" s="502">
        <v>752000</v>
      </c>
      <c r="P18" s="503">
        <v>23.599899999999998</v>
      </c>
      <c r="Q18" s="418">
        <v>18.7669</v>
      </c>
      <c r="R18" s="504">
        <v>4.8330000000000002</v>
      </c>
      <c r="S18" s="505">
        <f t="shared" ref="S18:S22" si="9">X18*-1</f>
        <v>0</v>
      </c>
      <c r="T18" s="492">
        <v>0</v>
      </c>
      <c r="U18" s="492">
        <v>308836</v>
      </c>
      <c r="V18" s="492">
        <v>0</v>
      </c>
      <c r="W18" s="492">
        <f t="shared" si="2"/>
        <v>308836</v>
      </c>
      <c r="X18" s="492">
        <v>0</v>
      </c>
      <c r="Y18" s="492">
        <v>0</v>
      </c>
      <c r="Z18" s="492">
        <f>SUM(X18:Y18)</f>
        <v>0</v>
      </c>
      <c r="AA18" s="492">
        <f>W18+Z18</f>
        <v>308836</v>
      </c>
      <c r="AB18" s="321">
        <f>ROUND((W18+X18)*33.8%,0)</f>
        <v>104387</v>
      </c>
      <c r="AC18" s="179">
        <f>ROUND(W18*2%,0)</f>
        <v>6177</v>
      </c>
      <c r="AD18" s="492">
        <v>0</v>
      </c>
      <c r="AE18" s="492">
        <v>0</v>
      </c>
      <c r="AF18" s="492">
        <f t="shared" si="3"/>
        <v>0</v>
      </c>
      <c r="AG18" s="492">
        <f t="shared" si="4"/>
        <v>419400</v>
      </c>
      <c r="AH18" s="507">
        <v>0</v>
      </c>
      <c r="AI18" s="507">
        <v>0</v>
      </c>
      <c r="AJ18" s="507">
        <v>0</v>
      </c>
      <c r="AK18" s="507">
        <v>0.69</v>
      </c>
      <c r="AL18" s="507">
        <v>0</v>
      </c>
      <c r="AM18" s="507">
        <v>0</v>
      </c>
      <c r="AN18" s="507">
        <v>0</v>
      </c>
      <c r="AO18" s="507">
        <f t="shared" ref="AO18:AO22" si="10">AH18+AJ18+AK18+AM18</f>
        <v>0.69</v>
      </c>
      <c r="AP18" s="507">
        <f t="shared" ref="AP18:AP22" si="11">AI18+AL18+AN18</f>
        <v>0</v>
      </c>
      <c r="AQ18" s="535">
        <f t="shared" si="6"/>
        <v>0.69</v>
      </c>
      <c r="AR18" s="536">
        <f>I18+AG18</f>
        <v>16850471</v>
      </c>
      <c r="AS18" s="492">
        <f>J18+W18</f>
        <v>11742641</v>
      </c>
      <c r="AT18" s="492">
        <f>K18+Z18</f>
        <v>120528</v>
      </c>
      <c r="AU18" s="492">
        <f>L18</f>
        <v>27528</v>
      </c>
      <c r="AV18" s="492">
        <f t="shared" ref="AV18:AW22" si="12">M18+AB18</f>
        <v>4000448</v>
      </c>
      <c r="AW18" s="492">
        <f t="shared" si="12"/>
        <v>234854</v>
      </c>
      <c r="AX18" s="492">
        <f>O18+AF18</f>
        <v>752000</v>
      </c>
      <c r="AY18" s="507">
        <f>P18+AQ18</f>
        <v>24.289899999999999</v>
      </c>
      <c r="AZ18" s="507">
        <f t="shared" ref="AZ18:BA22" si="13">Q18+AO18</f>
        <v>19.456900000000001</v>
      </c>
      <c r="BA18" s="508">
        <f t="shared" si="13"/>
        <v>4.8330000000000002</v>
      </c>
    </row>
    <row r="19" spans="1:53" x14ac:dyDescent="0.2">
      <c r="A19" s="717">
        <v>3</v>
      </c>
      <c r="B19" s="718">
        <v>3439</v>
      </c>
      <c r="C19" s="718">
        <v>600010473</v>
      </c>
      <c r="D19" s="718">
        <v>43256791</v>
      </c>
      <c r="E19" s="719" t="s">
        <v>405</v>
      </c>
      <c r="F19" s="718">
        <v>3113</v>
      </c>
      <c r="G19" s="720" t="s">
        <v>91</v>
      </c>
      <c r="H19" s="721" t="s">
        <v>82</v>
      </c>
      <c r="I19" s="501">
        <v>5244990</v>
      </c>
      <c r="J19" s="502">
        <v>3831031</v>
      </c>
      <c r="K19" s="481">
        <v>0</v>
      </c>
      <c r="L19" s="481">
        <v>0</v>
      </c>
      <c r="M19" s="321">
        <v>1294888</v>
      </c>
      <c r="N19" s="321">
        <v>76621</v>
      </c>
      <c r="O19" s="502">
        <v>42450</v>
      </c>
      <c r="P19" s="503">
        <v>10.6</v>
      </c>
      <c r="Q19" s="418">
        <v>10.6</v>
      </c>
      <c r="R19" s="504">
        <v>0</v>
      </c>
      <c r="S19" s="505">
        <f t="shared" si="9"/>
        <v>0</v>
      </c>
      <c r="T19" s="492">
        <v>0</v>
      </c>
      <c r="U19" s="492">
        <v>0</v>
      </c>
      <c r="V19" s="492">
        <v>0</v>
      </c>
      <c r="W19" s="492">
        <f t="shared" si="2"/>
        <v>0</v>
      </c>
      <c r="X19" s="492">
        <v>0</v>
      </c>
      <c r="Y19" s="492">
        <v>0</v>
      </c>
      <c r="Z19" s="492">
        <f>SUM(X19:Y19)</f>
        <v>0</v>
      </c>
      <c r="AA19" s="492">
        <f>W19+Z19</f>
        <v>0</v>
      </c>
      <c r="AB19" s="321">
        <f>ROUND((W19+X19)*33.8%,0)</f>
        <v>0</v>
      </c>
      <c r="AC19" s="179">
        <f>ROUND(W19*2%,0)</f>
        <v>0</v>
      </c>
      <c r="AD19" s="492">
        <v>0</v>
      </c>
      <c r="AE19" s="492">
        <v>0</v>
      </c>
      <c r="AF19" s="492">
        <f t="shared" si="3"/>
        <v>0</v>
      </c>
      <c r="AG19" s="492">
        <f t="shared" si="4"/>
        <v>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</v>
      </c>
      <c r="AN19" s="507">
        <v>0</v>
      </c>
      <c r="AO19" s="507">
        <f t="shared" si="10"/>
        <v>0</v>
      </c>
      <c r="AP19" s="507">
        <f t="shared" si="11"/>
        <v>0</v>
      </c>
      <c r="AQ19" s="535">
        <f t="shared" si="6"/>
        <v>0</v>
      </c>
      <c r="AR19" s="536">
        <f>I19+AG19</f>
        <v>5244990</v>
      </c>
      <c r="AS19" s="492">
        <f>J19+W19</f>
        <v>3831031</v>
      </c>
      <c r="AT19" s="492">
        <f>K19+Z19</f>
        <v>0</v>
      </c>
      <c r="AU19" s="492">
        <f>L19</f>
        <v>0</v>
      </c>
      <c r="AV19" s="492">
        <f t="shared" si="12"/>
        <v>1294888</v>
      </c>
      <c r="AW19" s="492">
        <f t="shared" si="12"/>
        <v>76621</v>
      </c>
      <c r="AX19" s="492">
        <f>O19+AF19</f>
        <v>42450</v>
      </c>
      <c r="AY19" s="507">
        <f>P19+AQ19</f>
        <v>10.6</v>
      </c>
      <c r="AZ19" s="507">
        <f t="shared" si="13"/>
        <v>10.6</v>
      </c>
      <c r="BA19" s="508">
        <f t="shared" si="13"/>
        <v>0</v>
      </c>
    </row>
    <row r="20" spans="1:53" x14ac:dyDescent="0.2">
      <c r="A20" s="717">
        <v>3</v>
      </c>
      <c r="B20" s="718">
        <v>3439</v>
      </c>
      <c r="C20" s="718">
        <v>600010473</v>
      </c>
      <c r="D20" s="718">
        <v>43256791</v>
      </c>
      <c r="E20" s="719" t="s">
        <v>405</v>
      </c>
      <c r="F20" s="718">
        <v>3143</v>
      </c>
      <c r="G20" s="720" t="s">
        <v>149</v>
      </c>
      <c r="H20" s="708" t="s">
        <v>86</v>
      </c>
      <c r="I20" s="501">
        <v>1439494</v>
      </c>
      <c r="J20" s="502">
        <v>1050158</v>
      </c>
      <c r="K20" s="481">
        <v>10000</v>
      </c>
      <c r="L20" s="481">
        <v>0</v>
      </c>
      <c r="M20" s="321">
        <v>358333</v>
      </c>
      <c r="N20" s="321">
        <v>21003</v>
      </c>
      <c r="O20" s="502">
        <v>0</v>
      </c>
      <c r="P20" s="503">
        <v>2.37</v>
      </c>
      <c r="Q20" s="418">
        <v>2.37</v>
      </c>
      <c r="R20" s="504">
        <v>0</v>
      </c>
      <c r="S20" s="505">
        <f t="shared" si="9"/>
        <v>0</v>
      </c>
      <c r="T20" s="492">
        <v>0</v>
      </c>
      <c r="U20" s="492">
        <v>14911</v>
      </c>
      <c r="V20" s="492">
        <v>0</v>
      </c>
      <c r="W20" s="492">
        <f t="shared" si="2"/>
        <v>14911</v>
      </c>
      <c r="X20" s="492">
        <v>0</v>
      </c>
      <c r="Y20" s="492">
        <v>0</v>
      </c>
      <c r="Z20" s="492">
        <f>SUM(X20:Y20)</f>
        <v>0</v>
      </c>
      <c r="AA20" s="492">
        <f>W20+Z20</f>
        <v>14911</v>
      </c>
      <c r="AB20" s="321">
        <f>ROUND((W20+X20)*33.8%,0)</f>
        <v>5040</v>
      </c>
      <c r="AC20" s="179">
        <f>ROUND(W20*2%,0)</f>
        <v>298</v>
      </c>
      <c r="AD20" s="492">
        <v>0</v>
      </c>
      <c r="AE20" s="492">
        <v>0</v>
      </c>
      <c r="AF20" s="492">
        <f t="shared" si="3"/>
        <v>0</v>
      </c>
      <c r="AG20" s="492">
        <f t="shared" si="4"/>
        <v>20249</v>
      </c>
      <c r="AH20" s="507">
        <v>0</v>
      </c>
      <c r="AI20" s="507">
        <v>0</v>
      </c>
      <c r="AJ20" s="507">
        <v>0</v>
      </c>
      <c r="AK20" s="507">
        <v>0.03</v>
      </c>
      <c r="AL20" s="507">
        <v>0</v>
      </c>
      <c r="AM20" s="507">
        <v>0</v>
      </c>
      <c r="AN20" s="507">
        <v>0</v>
      </c>
      <c r="AO20" s="507">
        <f t="shared" si="10"/>
        <v>0.03</v>
      </c>
      <c r="AP20" s="507">
        <f t="shared" si="11"/>
        <v>0</v>
      </c>
      <c r="AQ20" s="535">
        <f t="shared" si="6"/>
        <v>0.03</v>
      </c>
      <c r="AR20" s="536">
        <f>I20+AG20</f>
        <v>1459743</v>
      </c>
      <c r="AS20" s="492">
        <f>J20+W20</f>
        <v>1065069</v>
      </c>
      <c r="AT20" s="492">
        <f>K20+Z20</f>
        <v>10000</v>
      </c>
      <c r="AU20" s="492">
        <f>L20</f>
        <v>0</v>
      </c>
      <c r="AV20" s="492">
        <f t="shared" si="12"/>
        <v>363373</v>
      </c>
      <c r="AW20" s="492">
        <f t="shared" si="12"/>
        <v>21301</v>
      </c>
      <c r="AX20" s="492">
        <f>O20+AF20</f>
        <v>0</v>
      </c>
      <c r="AY20" s="507">
        <f>P20+AQ20</f>
        <v>2.4</v>
      </c>
      <c r="AZ20" s="507">
        <f t="shared" si="13"/>
        <v>2.4</v>
      </c>
      <c r="BA20" s="508">
        <f t="shared" si="13"/>
        <v>0</v>
      </c>
    </row>
    <row r="21" spans="1:53" x14ac:dyDescent="0.2">
      <c r="A21" s="717">
        <v>3</v>
      </c>
      <c r="B21" s="718">
        <v>3439</v>
      </c>
      <c r="C21" s="718">
        <v>600010473</v>
      </c>
      <c r="D21" s="718">
        <v>43256791</v>
      </c>
      <c r="E21" s="719" t="s">
        <v>405</v>
      </c>
      <c r="F21" s="718">
        <v>3143</v>
      </c>
      <c r="G21" s="720" t="s">
        <v>150</v>
      </c>
      <c r="H21" s="708" t="s">
        <v>82</v>
      </c>
      <c r="I21" s="501">
        <v>48452</v>
      </c>
      <c r="J21" s="502">
        <v>34155</v>
      </c>
      <c r="K21" s="481">
        <v>0</v>
      </c>
      <c r="L21" s="481">
        <v>0</v>
      </c>
      <c r="M21" s="321">
        <v>11544</v>
      </c>
      <c r="N21" s="321">
        <v>683</v>
      </c>
      <c r="O21" s="502">
        <v>2070</v>
      </c>
      <c r="P21" s="503">
        <v>0.14000000000000001</v>
      </c>
      <c r="Q21" s="418">
        <v>0</v>
      </c>
      <c r="R21" s="504">
        <v>0.14000000000000001</v>
      </c>
      <c r="S21" s="505">
        <f t="shared" si="9"/>
        <v>0</v>
      </c>
      <c r="T21" s="492">
        <v>0</v>
      </c>
      <c r="U21" s="492">
        <v>0</v>
      </c>
      <c r="V21" s="492">
        <v>0</v>
      </c>
      <c r="W21" s="492">
        <f t="shared" si="2"/>
        <v>0</v>
      </c>
      <c r="X21" s="492">
        <v>0</v>
      </c>
      <c r="Y21" s="492">
        <v>0</v>
      </c>
      <c r="Z21" s="492">
        <f>SUM(X21:Y21)</f>
        <v>0</v>
      </c>
      <c r="AA21" s="492">
        <f>W21+Z21</f>
        <v>0</v>
      </c>
      <c r="AB21" s="321">
        <f>ROUND((W21+X21)*33.8%,0)</f>
        <v>0</v>
      </c>
      <c r="AC21" s="179">
        <f>ROUND(W21*2%,0)</f>
        <v>0</v>
      </c>
      <c r="AD21" s="492">
        <v>0</v>
      </c>
      <c r="AE21" s="492">
        <v>0</v>
      </c>
      <c r="AF21" s="492">
        <f t="shared" si="3"/>
        <v>0</v>
      </c>
      <c r="AG21" s="492">
        <f t="shared" si="4"/>
        <v>0</v>
      </c>
      <c r="AH21" s="507">
        <v>0</v>
      </c>
      <c r="AI21" s="507">
        <v>0</v>
      </c>
      <c r="AJ21" s="507">
        <v>0</v>
      </c>
      <c r="AK21" s="507">
        <v>0</v>
      </c>
      <c r="AL21" s="507">
        <v>0</v>
      </c>
      <c r="AM21" s="507">
        <v>0</v>
      </c>
      <c r="AN21" s="507">
        <v>0</v>
      </c>
      <c r="AO21" s="507">
        <f t="shared" si="10"/>
        <v>0</v>
      </c>
      <c r="AP21" s="507">
        <f t="shared" si="11"/>
        <v>0</v>
      </c>
      <c r="AQ21" s="535">
        <f t="shared" si="6"/>
        <v>0</v>
      </c>
      <c r="AR21" s="536">
        <f>I21+AG21</f>
        <v>48452</v>
      </c>
      <c r="AS21" s="492">
        <f>J21+W21</f>
        <v>34155</v>
      </c>
      <c r="AT21" s="492">
        <f>K21+Z21</f>
        <v>0</v>
      </c>
      <c r="AU21" s="492">
        <f>L21</f>
        <v>0</v>
      </c>
      <c r="AV21" s="492">
        <f t="shared" si="12"/>
        <v>11544</v>
      </c>
      <c r="AW21" s="492">
        <f t="shared" si="12"/>
        <v>683</v>
      </c>
      <c r="AX21" s="492">
        <f>O21+AF21</f>
        <v>2070</v>
      </c>
      <c r="AY21" s="507">
        <f>P21+AQ21</f>
        <v>0.14000000000000001</v>
      </c>
      <c r="AZ21" s="507">
        <f t="shared" si="13"/>
        <v>0</v>
      </c>
      <c r="BA21" s="508">
        <f t="shared" si="13"/>
        <v>0.14000000000000001</v>
      </c>
    </row>
    <row r="22" spans="1:53" x14ac:dyDescent="0.2">
      <c r="A22" s="717">
        <v>3</v>
      </c>
      <c r="B22" s="718">
        <v>3439</v>
      </c>
      <c r="C22" s="718">
        <v>600010473</v>
      </c>
      <c r="D22" s="718">
        <v>43256791</v>
      </c>
      <c r="E22" s="719" t="s">
        <v>405</v>
      </c>
      <c r="F22" s="718">
        <v>3143</v>
      </c>
      <c r="G22" s="720" t="s">
        <v>168</v>
      </c>
      <c r="H22" s="721" t="s">
        <v>82</v>
      </c>
      <c r="I22" s="501">
        <v>329622</v>
      </c>
      <c r="J22" s="502">
        <v>225490</v>
      </c>
      <c r="K22" s="481">
        <v>17000</v>
      </c>
      <c r="L22" s="481">
        <v>0</v>
      </c>
      <c r="M22" s="321">
        <v>81962</v>
      </c>
      <c r="N22" s="321">
        <v>4510</v>
      </c>
      <c r="O22" s="502">
        <v>660</v>
      </c>
      <c r="P22" s="503">
        <v>0.51</v>
      </c>
      <c r="Q22" s="418">
        <v>0.45999999999999996</v>
      </c>
      <c r="R22" s="504">
        <v>0.05</v>
      </c>
      <c r="S22" s="505">
        <f t="shared" si="9"/>
        <v>0</v>
      </c>
      <c r="T22" s="492">
        <v>0</v>
      </c>
      <c r="U22" s="492">
        <v>0</v>
      </c>
      <c r="V22" s="492">
        <v>0</v>
      </c>
      <c r="W22" s="492">
        <f t="shared" si="2"/>
        <v>0</v>
      </c>
      <c r="X22" s="492">
        <v>0</v>
      </c>
      <c r="Y22" s="492">
        <v>0</v>
      </c>
      <c r="Z22" s="492">
        <f>SUM(X22:Y22)</f>
        <v>0</v>
      </c>
      <c r="AA22" s="492">
        <f>W22+Z22</f>
        <v>0</v>
      </c>
      <c r="AB22" s="321">
        <f>ROUND((W22+X22)*33.8%,0)</f>
        <v>0</v>
      </c>
      <c r="AC22" s="179">
        <f>ROUND(W22*2%,0)</f>
        <v>0</v>
      </c>
      <c r="AD22" s="492">
        <v>0</v>
      </c>
      <c r="AE22" s="492">
        <v>0</v>
      </c>
      <c r="AF22" s="492">
        <f t="shared" si="3"/>
        <v>0</v>
      </c>
      <c r="AG22" s="492">
        <f t="shared" si="4"/>
        <v>0</v>
      </c>
      <c r="AH22" s="507">
        <v>0</v>
      </c>
      <c r="AI22" s="507">
        <v>0</v>
      </c>
      <c r="AJ22" s="507">
        <v>0</v>
      </c>
      <c r="AK22" s="507">
        <v>0</v>
      </c>
      <c r="AL22" s="507">
        <v>0</v>
      </c>
      <c r="AM22" s="507">
        <v>0</v>
      </c>
      <c r="AN22" s="507">
        <v>0</v>
      </c>
      <c r="AO22" s="507">
        <f t="shared" si="10"/>
        <v>0</v>
      </c>
      <c r="AP22" s="507">
        <f t="shared" si="11"/>
        <v>0</v>
      </c>
      <c r="AQ22" s="535">
        <f t="shared" si="6"/>
        <v>0</v>
      </c>
      <c r="AR22" s="536">
        <f>I22+AG22</f>
        <v>329622</v>
      </c>
      <c r="AS22" s="492">
        <f>J22+W22</f>
        <v>225490</v>
      </c>
      <c r="AT22" s="492">
        <f>K22+Z22</f>
        <v>17000</v>
      </c>
      <c r="AU22" s="492">
        <f>L22</f>
        <v>0</v>
      </c>
      <c r="AV22" s="492">
        <f t="shared" si="12"/>
        <v>81962</v>
      </c>
      <c r="AW22" s="492">
        <f t="shared" si="12"/>
        <v>4510</v>
      </c>
      <c r="AX22" s="492">
        <f>O22+AF22</f>
        <v>660</v>
      </c>
      <c r="AY22" s="507">
        <f>P22+AQ22</f>
        <v>0.51</v>
      </c>
      <c r="AZ22" s="507">
        <f t="shared" si="13"/>
        <v>0.45999999999999996</v>
      </c>
      <c r="BA22" s="508">
        <f t="shared" si="13"/>
        <v>0.05</v>
      </c>
    </row>
    <row r="23" spans="1:53" x14ac:dyDescent="0.2">
      <c r="A23" s="284">
        <v>3</v>
      </c>
      <c r="B23" s="27">
        <v>3439</v>
      </c>
      <c r="C23" s="27">
        <v>600010473</v>
      </c>
      <c r="D23" s="27">
        <v>43256791</v>
      </c>
      <c r="E23" s="294" t="s">
        <v>406</v>
      </c>
      <c r="F23" s="27"/>
      <c r="G23" s="283"/>
      <c r="H23" s="383"/>
      <c r="I23" s="5">
        <v>23493629</v>
      </c>
      <c r="J23" s="8">
        <v>16574639</v>
      </c>
      <c r="K23" s="8">
        <v>147528</v>
      </c>
      <c r="L23" s="8">
        <v>27528</v>
      </c>
      <c r="M23" s="8">
        <v>5642788</v>
      </c>
      <c r="N23" s="8">
        <v>331494</v>
      </c>
      <c r="O23" s="8">
        <v>797180</v>
      </c>
      <c r="P23" s="9">
        <v>37.219899999999996</v>
      </c>
      <c r="Q23" s="9">
        <v>32.196899999999999</v>
      </c>
      <c r="R23" s="74">
        <v>5.0229999999999997</v>
      </c>
      <c r="S23" s="272">
        <f t="shared" ref="S23:BA23" si="14">SUM(S18:S22)</f>
        <v>0</v>
      </c>
      <c r="T23" s="8">
        <f t="shared" si="14"/>
        <v>0</v>
      </c>
      <c r="U23" s="8">
        <f t="shared" si="14"/>
        <v>323747</v>
      </c>
      <c r="V23" s="8">
        <f t="shared" si="14"/>
        <v>0</v>
      </c>
      <c r="W23" s="8">
        <f t="shared" si="14"/>
        <v>323747</v>
      </c>
      <c r="X23" s="8">
        <f t="shared" si="14"/>
        <v>0</v>
      </c>
      <c r="Y23" s="8">
        <f t="shared" si="14"/>
        <v>0</v>
      </c>
      <c r="Z23" s="8">
        <f t="shared" si="14"/>
        <v>0</v>
      </c>
      <c r="AA23" s="8">
        <f t="shared" si="14"/>
        <v>323747</v>
      </c>
      <c r="AB23" s="8">
        <f t="shared" si="14"/>
        <v>109427</v>
      </c>
      <c r="AC23" s="8">
        <f t="shared" si="14"/>
        <v>6475</v>
      </c>
      <c r="AD23" s="8">
        <f t="shared" si="14"/>
        <v>0</v>
      </c>
      <c r="AE23" s="8">
        <f t="shared" si="14"/>
        <v>0</v>
      </c>
      <c r="AF23" s="8">
        <f t="shared" si="14"/>
        <v>0</v>
      </c>
      <c r="AG23" s="8">
        <f t="shared" si="14"/>
        <v>439649</v>
      </c>
      <c r="AH23" s="9">
        <f t="shared" si="14"/>
        <v>0</v>
      </c>
      <c r="AI23" s="9">
        <f t="shared" si="14"/>
        <v>0</v>
      </c>
      <c r="AJ23" s="9">
        <f t="shared" si="14"/>
        <v>0</v>
      </c>
      <c r="AK23" s="9">
        <f t="shared" ref="AK23:AL23" si="15">SUM(AK18:AK22)</f>
        <v>0.72</v>
      </c>
      <c r="AL23" s="9">
        <f t="shared" si="15"/>
        <v>0</v>
      </c>
      <c r="AM23" s="9">
        <f t="shared" si="14"/>
        <v>0</v>
      </c>
      <c r="AN23" s="9">
        <f t="shared" si="14"/>
        <v>0</v>
      </c>
      <c r="AO23" s="9">
        <f t="shared" si="14"/>
        <v>0.72</v>
      </c>
      <c r="AP23" s="9">
        <f t="shared" si="14"/>
        <v>0</v>
      </c>
      <c r="AQ23" s="33">
        <f t="shared" si="14"/>
        <v>0.72</v>
      </c>
      <c r="AR23" s="5">
        <f t="shared" si="14"/>
        <v>23933278</v>
      </c>
      <c r="AS23" s="8">
        <f t="shared" si="14"/>
        <v>16898386</v>
      </c>
      <c r="AT23" s="38">
        <f t="shared" si="14"/>
        <v>147528</v>
      </c>
      <c r="AU23" s="38">
        <f t="shared" si="14"/>
        <v>27528</v>
      </c>
      <c r="AV23" s="8">
        <f t="shared" si="14"/>
        <v>5752215</v>
      </c>
      <c r="AW23" s="8">
        <f t="shared" si="14"/>
        <v>337969</v>
      </c>
      <c r="AX23" s="8">
        <f t="shared" si="14"/>
        <v>797180</v>
      </c>
      <c r="AY23" s="9">
        <f t="shared" si="14"/>
        <v>37.939899999999994</v>
      </c>
      <c r="AZ23" s="9">
        <f t="shared" si="14"/>
        <v>32.916899999999998</v>
      </c>
      <c r="BA23" s="74">
        <f t="shared" si="14"/>
        <v>5.0229999999999997</v>
      </c>
    </row>
    <row r="24" spans="1:53" x14ac:dyDescent="0.2">
      <c r="A24" s="717">
        <v>4</v>
      </c>
      <c r="B24" s="718">
        <v>3438</v>
      </c>
      <c r="C24" s="718">
        <v>600078493</v>
      </c>
      <c r="D24" s="718">
        <v>43257089</v>
      </c>
      <c r="E24" s="719" t="s">
        <v>407</v>
      </c>
      <c r="F24" s="718">
        <v>3113</v>
      </c>
      <c r="G24" s="720" t="s">
        <v>148</v>
      </c>
      <c r="H24" s="721" t="s">
        <v>86</v>
      </c>
      <c r="I24" s="501">
        <v>24162852</v>
      </c>
      <c r="J24" s="502">
        <v>17018736</v>
      </c>
      <c r="K24" s="502">
        <v>264329</v>
      </c>
      <c r="L24" s="502">
        <v>204329</v>
      </c>
      <c r="M24" s="502">
        <v>5772612</v>
      </c>
      <c r="N24" s="502">
        <v>340375</v>
      </c>
      <c r="O24" s="502">
        <v>766800</v>
      </c>
      <c r="P24" s="503">
        <v>32.955999999999996</v>
      </c>
      <c r="Q24" s="418">
        <v>25.3734</v>
      </c>
      <c r="R24" s="504">
        <v>7.5825999999999993</v>
      </c>
      <c r="S24" s="505">
        <f t="shared" ref="S24:S27" si="16">X24*-1</f>
        <v>0</v>
      </c>
      <c r="T24" s="492">
        <v>0</v>
      </c>
      <c r="U24" s="492">
        <v>422327</v>
      </c>
      <c r="V24" s="492">
        <v>13080</v>
      </c>
      <c r="W24" s="492">
        <f t="shared" si="2"/>
        <v>435407</v>
      </c>
      <c r="X24" s="492">
        <v>0</v>
      </c>
      <c r="Y24" s="492">
        <v>0</v>
      </c>
      <c r="Z24" s="492">
        <f>SUM(X24:Y24)</f>
        <v>0</v>
      </c>
      <c r="AA24" s="492">
        <f>W24+Z24</f>
        <v>435407</v>
      </c>
      <c r="AB24" s="321">
        <f>ROUND((W24+X24)*33.8%,0)</f>
        <v>147168</v>
      </c>
      <c r="AC24" s="179">
        <f>ROUND(W24*2%,0)</f>
        <v>8708</v>
      </c>
      <c r="AD24" s="492">
        <v>0</v>
      </c>
      <c r="AE24" s="492">
        <v>0</v>
      </c>
      <c r="AF24" s="492">
        <f t="shared" si="3"/>
        <v>0</v>
      </c>
      <c r="AG24" s="492">
        <f t="shared" si="4"/>
        <v>591283</v>
      </c>
      <c r="AH24" s="507">
        <v>0</v>
      </c>
      <c r="AI24" s="507">
        <v>0</v>
      </c>
      <c r="AJ24" s="507">
        <v>0</v>
      </c>
      <c r="AK24" s="507">
        <v>0.73</v>
      </c>
      <c r="AL24" s="507">
        <v>0</v>
      </c>
      <c r="AM24" s="507">
        <v>0.12</v>
      </c>
      <c r="AN24" s="507">
        <v>0</v>
      </c>
      <c r="AO24" s="507">
        <f t="shared" ref="AO24:AO27" si="17">AH24+AJ24+AK24+AM24</f>
        <v>0.85</v>
      </c>
      <c r="AP24" s="507">
        <f t="shared" ref="AP24:AP27" si="18">AI24+AL24+AN24</f>
        <v>0</v>
      </c>
      <c r="AQ24" s="535">
        <f t="shared" si="6"/>
        <v>0.85</v>
      </c>
      <c r="AR24" s="536">
        <f>I24+AG24</f>
        <v>24754135</v>
      </c>
      <c r="AS24" s="492">
        <f>J24+W24</f>
        <v>17454143</v>
      </c>
      <c r="AT24" s="492">
        <f>K24+Z24</f>
        <v>264329</v>
      </c>
      <c r="AU24" s="492">
        <f>L24</f>
        <v>204329</v>
      </c>
      <c r="AV24" s="492">
        <f t="shared" ref="AV24:AW27" si="19">M24+AB24</f>
        <v>5919780</v>
      </c>
      <c r="AW24" s="492">
        <f t="shared" si="19"/>
        <v>349083</v>
      </c>
      <c r="AX24" s="492">
        <f>O24+AF24</f>
        <v>766800</v>
      </c>
      <c r="AY24" s="507">
        <f>P24+AQ24</f>
        <v>33.805999999999997</v>
      </c>
      <c r="AZ24" s="507">
        <f t="shared" ref="AZ24:BA27" si="20">Q24+AO24</f>
        <v>26.223400000000002</v>
      </c>
      <c r="BA24" s="508">
        <f t="shared" si="20"/>
        <v>7.5825999999999993</v>
      </c>
    </row>
    <row r="25" spans="1:53" x14ac:dyDescent="0.2">
      <c r="A25" s="717">
        <v>4</v>
      </c>
      <c r="B25" s="718">
        <v>3438</v>
      </c>
      <c r="C25" s="718">
        <v>600078493</v>
      </c>
      <c r="D25" s="718">
        <v>43257089</v>
      </c>
      <c r="E25" s="719" t="s">
        <v>407</v>
      </c>
      <c r="F25" s="718">
        <v>3113</v>
      </c>
      <c r="G25" s="720" t="s">
        <v>91</v>
      </c>
      <c r="H25" s="721" t="s">
        <v>82</v>
      </c>
      <c r="I25" s="501">
        <v>2052733</v>
      </c>
      <c r="J25" s="502">
        <v>1510665</v>
      </c>
      <c r="K25" s="481">
        <v>0</v>
      </c>
      <c r="L25" s="481">
        <v>0</v>
      </c>
      <c r="M25" s="321">
        <v>510604</v>
      </c>
      <c r="N25" s="321">
        <v>30214</v>
      </c>
      <c r="O25" s="502">
        <v>1250</v>
      </c>
      <c r="P25" s="503">
        <v>4.3600000000000003</v>
      </c>
      <c r="Q25" s="418">
        <v>4.3600000000000003</v>
      </c>
      <c r="R25" s="504">
        <v>0</v>
      </c>
      <c r="S25" s="505">
        <f t="shared" si="16"/>
        <v>0</v>
      </c>
      <c r="T25" s="492">
        <v>0</v>
      </c>
      <c r="U25" s="492">
        <v>0</v>
      </c>
      <c r="V25" s="492">
        <v>0</v>
      </c>
      <c r="W25" s="492">
        <f t="shared" si="2"/>
        <v>0</v>
      </c>
      <c r="X25" s="492">
        <v>0</v>
      </c>
      <c r="Y25" s="492">
        <v>0</v>
      </c>
      <c r="Z25" s="492">
        <f>SUM(X25:Y25)</f>
        <v>0</v>
      </c>
      <c r="AA25" s="492">
        <f>W25+Z25</f>
        <v>0</v>
      </c>
      <c r="AB25" s="321">
        <f>ROUND((W25+X25)*33.8%,0)</f>
        <v>0</v>
      </c>
      <c r="AC25" s="179">
        <f>ROUND(W25*2%,0)</f>
        <v>0</v>
      </c>
      <c r="AD25" s="492">
        <v>0</v>
      </c>
      <c r="AE25" s="492">
        <v>0</v>
      </c>
      <c r="AF25" s="492">
        <f t="shared" si="3"/>
        <v>0</v>
      </c>
      <c r="AG25" s="492">
        <f t="shared" si="4"/>
        <v>0</v>
      </c>
      <c r="AH25" s="507">
        <v>0</v>
      </c>
      <c r="AI25" s="507">
        <v>0</v>
      </c>
      <c r="AJ25" s="507">
        <v>0</v>
      </c>
      <c r="AK25" s="507">
        <v>0</v>
      </c>
      <c r="AL25" s="507">
        <v>0</v>
      </c>
      <c r="AM25" s="507">
        <v>0</v>
      </c>
      <c r="AN25" s="507">
        <v>0</v>
      </c>
      <c r="AO25" s="507">
        <f t="shared" si="17"/>
        <v>0</v>
      </c>
      <c r="AP25" s="507">
        <f t="shared" si="18"/>
        <v>0</v>
      </c>
      <c r="AQ25" s="535">
        <f t="shared" si="6"/>
        <v>0</v>
      </c>
      <c r="AR25" s="536">
        <f>I25+AG25</f>
        <v>2052733</v>
      </c>
      <c r="AS25" s="492">
        <f>J25+W25</f>
        <v>1510665</v>
      </c>
      <c r="AT25" s="492">
        <f>K25+Z25</f>
        <v>0</v>
      </c>
      <c r="AU25" s="492">
        <f>L25</f>
        <v>0</v>
      </c>
      <c r="AV25" s="492">
        <f t="shared" si="19"/>
        <v>510604</v>
      </c>
      <c r="AW25" s="492">
        <f t="shared" si="19"/>
        <v>30214</v>
      </c>
      <c r="AX25" s="492">
        <f>O25+AF25</f>
        <v>1250</v>
      </c>
      <c r="AY25" s="507">
        <f>P25+AQ25</f>
        <v>4.3600000000000003</v>
      </c>
      <c r="AZ25" s="507">
        <f t="shared" si="20"/>
        <v>4.3600000000000003</v>
      </c>
      <c r="BA25" s="508">
        <f t="shared" si="20"/>
        <v>0</v>
      </c>
    </row>
    <row r="26" spans="1:53" x14ac:dyDescent="0.2">
      <c r="A26" s="717">
        <v>4</v>
      </c>
      <c r="B26" s="718">
        <v>3438</v>
      </c>
      <c r="C26" s="718">
        <v>600078493</v>
      </c>
      <c r="D26" s="718">
        <v>43257089</v>
      </c>
      <c r="E26" s="719" t="s">
        <v>407</v>
      </c>
      <c r="F26" s="718">
        <v>3143</v>
      </c>
      <c r="G26" s="720" t="s">
        <v>149</v>
      </c>
      <c r="H26" s="708" t="s">
        <v>86</v>
      </c>
      <c r="I26" s="501">
        <v>1663541</v>
      </c>
      <c r="J26" s="502">
        <v>1224993</v>
      </c>
      <c r="K26" s="481">
        <v>0</v>
      </c>
      <c r="L26" s="481">
        <v>0</v>
      </c>
      <c r="M26" s="321">
        <v>414048</v>
      </c>
      <c r="N26" s="321">
        <v>24500</v>
      </c>
      <c r="O26" s="502">
        <v>0</v>
      </c>
      <c r="P26" s="503">
        <v>2.6606999999999998</v>
      </c>
      <c r="Q26" s="418">
        <v>2.6606999999999998</v>
      </c>
      <c r="R26" s="504">
        <v>0</v>
      </c>
      <c r="S26" s="505">
        <f t="shared" si="16"/>
        <v>0</v>
      </c>
      <c r="T26" s="492">
        <v>0</v>
      </c>
      <c r="U26" s="492">
        <v>0</v>
      </c>
      <c r="V26" s="492">
        <v>0</v>
      </c>
      <c r="W26" s="492">
        <f t="shared" si="2"/>
        <v>0</v>
      </c>
      <c r="X26" s="492">
        <v>0</v>
      </c>
      <c r="Y26" s="492">
        <v>0</v>
      </c>
      <c r="Z26" s="492">
        <f>SUM(X26:Y26)</f>
        <v>0</v>
      </c>
      <c r="AA26" s="492">
        <f>W26+Z26</f>
        <v>0</v>
      </c>
      <c r="AB26" s="321">
        <f>ROUND((W26+X26)*33.8%,0)</f>
        <v>0</v>
      </c>
      <c r="AC26" s="179">
        <f>ROUND(W26*2%,0)</f>
        <v>0</v>
      </c>
      <c r="AD26" s="492">
        <v>0</v>
      </c>
      <c r="AE26" s="492">
        <v>0</v>
      </c>
      <c r="AF26" s="492">
        <f t="shared" si="3"/>
        <v>0</v>
      </c>
      <c r="AG26" s="492">
        <f t="shared" si="4"/>
        <v>0</v>
      </c>
      <c r="AH26" s="507">
        <v>0</v>
      </c>
      <c r="AI26" s="507">
        <v>0</v>
      </c>
      <c r="AJ26" s="507">
        <v>0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si="17"/>
        <v>0</v>
      </c>
      <c r="AP26" s="507">
        <f t="shared" si="18"/>
        <v>0</v>
      </c>
      <c r="AQ26" s="535">
        <f t="shared" si="6"/>
        <v>0</v>
      </c>
      <c r="AR26" s="536">
        <f>I26+AG26</f>
        <v>1663541</v>
      </c>
      <c r="AS26" s="492">
        <f>J26+W26</f>
        <v>1224993</v>
      </c>
      <c r="AT26" s="492">
        <f>K26+Z26</f>
        <v>0</v>
      </c>
      <c r="AU26" s="492">
        <f>L26</f>
        <v>0</v>
      </c>
      <c r="AV26" s="492">
        <f t="shared" si="19"/>
        <v>414048</v>
      </c>
      <c r="AW26" s="492">
        <f t="shared" si="19"/>
        <v>24500</v>
      </c>
      <c r="AX26" s="492">
        <f>O26+AF26</f>
        <v>0</v>
      </c>
      <c r="AY26" s="507">
        <f>P26+AQ26</f>
        <v>2.6606999999999998</v>
      </c>
      <c r="AZ26" s="507">
        <f t="shared" si="20"/>
        <v>2.6606999999999998</v>
      </c>
      <c r="BA26" s="508">
        <f t="shared" si="20"/>
        <v>0</v>
      </c>
    </row>
    <row r="27" spans="1:53" x14ac:dyDescent="0.2">
      <c r="A27" s="717">
        <v>4</v>
      </c>
      <c r="B27" s="718">
        <v>3438</v>
      </c>
      <c r="C27" s="718">
        <v>600078493</v>
      </c>
      <c r="D27" s="718">
        <v>43257089</v>
      </c>
      <c r="E27" s="719" t="s">
        <v>407</v>
      </c>
      <c r="F27" s="718">
        <v>3143</v>
      </c>
      <c r="G27" s="720" t="s">
        <v>150</v>
      </c>
      <c r="H27" s="708" t="s">
        <v>82</v>
      </c>
      <c r="I27" s="501">
        <v>45644</v>
      </c>
      <c r="J27" s="502">
        <v>32175</v>
      </c>
      <c r="K27" s="481">
        <v>0</v>
      </c>
      <c r="L27" s="481">
        <v>0</v>
      </c>
      <c r="M27" s="321">
        <v>10875</v>
      </c>
      <c r="N27" s="321">
        <v>644</v>
      </c>
      <c r="O27" s="502">
        <v>1950</v>
      </c>
      <c r="P27" s="503">
        <v>0.14000000000000001</v>
      </c>
      <c r="Q27" s="418">
        <v>0</v>
      </c>
      <c r="R27" s="504">
        <v>0.14000000000000001</v>
      </c>
      <c r="S27" s="505">
        <f t="shared" si="16"/>
        <v>0</v>
      </c>
      <c r="T27" s="492">
        <v>0</v>
      </c>
      <c r="U27" s="492">
        <v>0</v>
      </c>
      <c r="V27" s="492">
        <v>0</v>
      </c>
      <c r="W27" s="492">
        <f t="shared" si="2"/>
        <v>0</v>
      </c>
      <c r="X27" s="492">
        <v>0</v>
      </c>
      <c r="Y27" s="492">
        <v>0</v>
      </c>
      <c r="Z27" s="492">
        <f>SUM(X27:Y27)</f>
        <v>0</v>
      </c>
      <c r="AA27" s="492">
        <f>W27+Z27</f>
        <v>0</v>
      </c>
      <c r="AB27" s="321">
        <f>ROUND((W27+X27)*33.8%,0)</f>
        <v>0</v>
      </c>
      <c r="AC27" s="179">
        <f>ROUND(W27*2%,0)</f>
        <v>0</v>
      </c>
      <c r="AD27" s="492">
        <v>0</v>
      </c>
      <c r="AE27" s="492">
        <v>0</v>
      </c>
      <c r="AF27" s="492">
        <f t="shared" si="3"/>
        <v>0</v>
      </c>
      <c r="AG27" s="492">
        <f t="shared" si="4"/>
        <v>0</v>
      </c>
      <c r="AH27" s="507">
        <v>0</v>
      </c>
      <c r="AI27" s="507">
        <v>0</v>
      </c>
      <c r="AJ27" s="507">
        <v>0</v>
      </c>
      <c r="AK27" s="507">
        <v>0</v>
      </c>
      <c r="AL27" s="507">
        <v>0</v>
      </c>
      <c r="AM27" s="507">
        <v>0</v>
      </c>
      <c r="AN27" s="507">
        <v>0</v>
      </c>
      <c r="AO27" s="507">
        <f t="shared" si="17"/>
        <v>0</v>
      </c>
      <c r="AP27" s="507">
        <f t="shared" si="18"/>
        <v>0</v>
      </c>
      <c r="AQ27" s="535">
        <f t="shared" si="6"/>
        <v>0</v>
      </c>
      <c r="AR27" s="536">
        <f>I27+AG27</f>
        <v>45644</v>
      </c>
      <c r="AS27" s="492">
        <f>J27+W27</f>
        <v>32175</v>
      </c>
      <c r="AT27" s="492">
        <f>K27+Z27</f>
        <v>0</v>
      </c>
      <c r="AU27" s="492">
        <f>L27</f>
        <v>0</v>
      </c>
      <c r="AV27" s="492">
        <f t="shared" si="19"/>
        <v>10875</v>
      </c>
      <c r="AW27" s="492">
        <f t="shared" si="19"/>
        <v>644</v>
      </c>
      <c r="AX27" s="492">
        <f>O27+AF27</f>
        <v>1950</v>
      </c>
      <c r="AY27" s="507">
        <f>P27+AQ27</f>
        <v>0.14000000000000001</v>
      </c>
      <c r="AZ27" s="507">
        <f t="shared" si="20"/>
        <v>0</v>
      </c>
      <c r="BA27" s="508">
        <f t="shared" si="20"/>
        <v>0.14000000000000001</v>
      </c>
    </row>
    <row r="28" spans="1:53" x14ac:dyDescent="0.2">
      <c r="A28" s="284">
        <v>4</v>
      </c>
      <c r="B28" s="27">
        <v>3438</v>
      </c>
      <c r="C28" s="27">
        <v>600078493</v>
      </c>
      <c r="D28" s="27">
        <v>43257089</v>
      </c>
      <c r="E28" s="294" t="s">
        <v>408</v>
      </c>
      <c r="F28" s="27"/>
      <c r="G28" s="283"/>
      <c r="H28" s="383"/>
      <c r="I28" s="5">
        <v>27924770</v>
      </c>
      <c r="J28" s="8">
        <v>19786569</v>
      </c>
      <c r="K28" s="8">
        <v>264329</v>
      </c>
      <c r="L28" s="8">
        <v>204329</v>
      </c>
      <c r="M28" s="8">
        <v>6708139</v>
      </c>
      <c r="N28" s="8">
        <v>395733</v>
      </c>
      <c r="O28" s="8">
        <v>770000</v>
      </c>
      <c r="P28" s="9">
        <v>40.116699999999994</v>
      </c>
      <c r="Q28" s="9">
        <v>32.394100000000002</v>
      </c>
      <c r="R28" s="74">
        <v>7.722599999999999</v>
      </c>
      <c r="S28" s="272">
        <f t="shared" ref="S28:BA28" si="21">SUM(S24:S27)</f>
        <v>0</v>
      </c>
      <c r="T28" s="8">
        <f t="shared" si="21"/>
        <v>0</v>
      </c>
      <c r="U28" s="8">
        <f t="shared" si="21"/>
        <v>422327</v>
      </c>
      <c r="V28" s="8">
        <f t="shared" si="21"/>
        <v>13080</v>
      </c>
      <c r="W28" s="8">
        <f t="shared" si="21"/>
        <v>435407</v>
      </c>
      <c r="X28" s="8">
        <f t="shared" si="21"/>
        <v>0</v>
      </c>
      <c r="Y28" s="8">
        <f t="shared" si="21"/>
        <v>0</v>
      </c>
      <c r="Z28" s="8">
        <f t="shared" si="21"/>
        <v>0</v>
      </c>
      <c r="AA28" s="8">
        <f t="shared" si="21"/>
        <v>435407</v>
      </c>
      <c r="AB28" s="8">
        <f t="shared" si="21"/>
        <v>147168</v>
      </c>
      <c r="AC28" s="8">
        <f t="shared" si="21"/>
        <v>8708</v>
      </c>
      <c r="AD28" s="8">
        <f t="shared" si="21"/>
        <v>0</v>
      </c>
      <c r="AE28" s="8">
        <f t="shared" si="21"/>
        <v>0</v>
      </c>
      <c r="AF28" s="8">
        <f t="shared" si="21"/>
        <v>0</v>
      </c>
      <c r="AG28" s="8">
        <f t="shared" si="21"/>
        <v>591283</v>
      </c>
      <c r="AH28" s="9">
        <f t="shared" si="21"/>
        <v>0</v>
      </c>
      <c r="AI28" s="9">
        <f t="shared" si="21"/>
        <v>0</v>
      </c>
      <c r="AJ28" s="9">
        <f t="shared" si="21"/>
        <v>0</v>
      </c>
      <c r="AK28" s="9">
        <f t="shared" ref="AK28:AL28" si="22">SUM(AK24:AK27)</f>
        <v>0.73</v>
      </c>
      <c r="AL28" s="9">
        <f t="shared" si="22"/>
        <v>0</v>
      </c>
      <c r="AM28" s="9">
        <f t="shared" si="21"/>
        <v>0.12</v>
      </c>
      <c r="AN28" s="9">
        <f t="shared" si="21"/>
        <v>0</v>
      </c>
      <c r="AO28" s="9">
        <f t="shared" si="21"/>
        <v>0.85</v>
      </c>
      <c r="AP28" s="9">
        <f t="shared" si="21"/>
        <v>0</v>
      </c>
      <c r="AQ28" s="33">
        <f t="shared" si="21"/>
        <v>0.85</v>
      </c>
      <c r="AR28" s="5">
        <f t="shared" si="21"/>
        <v>28516053</v>
      </c>
      <c r="AS28" s="8">
        <f t="shared" si="21"/>
        <v>20221976</v>
      </c>
      <c r="AT28" s="38">
        <f t="shared" si="21"/>
        <v>264329</v>
      </c>
      <c r="AU28" s="38">
        <f t="shared" si="21"/>
        <v>204329</v>
      </c>
      <c r="AV28" s="8">
        <f t="shared" si="21"/>
        <v>6855307</v>
      </c>
      <c r="AW28" s="8">
        <f t="shared" si="21"/>
        <v>404441</v>
      </c>
      <c r="AX28" s="8">
        <f t="shared" si="21"/>
        <v>770000</v>
      </c>
      <c r="AY28" s="9">
        <f t="shared" si="21"/>
        <v>40.966699999999996</v>
      </c>
      <c r="AZ28" s="9">
        <f t="shared" si="21"/>
        <v>33.244100000000003</v>
      </c>
      <c r="BA28" s="74">
        <f t="shared" si="21"/>
        <v>7.722599999999999</v>
      </c>
    </row>
    <row r="29" spans="1:53" s="3" customFormat="1" x14ac:dyDescent="0.2">
      <c r="A29" s="717">
        <v>5</v>
      </c>
      <c r="B29" s="718">
        <v>3459</v>
      </c>
      <c r="C29" s="718">
        <v>651040264</v>
      </c>
      <c r="D29" s="718">
        <v>75121531</v>
      </c>
      <c r="E29" s="719" t="s">
        <v>409</v>
      </c>
      <c r="F29" s="718">
        <v>3231</v>
      </c>
      <c r="G29" s="720" t="s">
        <v>153</v>
      </c>
      <c r="H29" s="708" t="s">
        <v>86</v>
      </c>
      <c r="I29" s="501">
        <v>12990220</v>
      </c>
      <c r="J29" s="502">
        <v>9297489</v>
      </c>
      <c r="K29" s="502">
        <v>240000</v>
      </c>
      <c r="L29" s="502">
        <v>0</v>
      </c>
      <c r="M29" s="502">
        <v>3223671</v>
      </c>
      <c r="N29" s="502">
        <v>185950</v>
      </c>
      <c r="O29" s="502">
        <v>43110</v>
      </c>
      <c r="P29" s="503">
        <v>18.182400000000001</v>
      </c>
      <c r="Q29" s="418">
        <v>16.273299999999999</v>
      </c>
      <c r="R29" s="504">
        <v>1.9090999999999998</v>
      </c>
      <c r="S29" s="505">
        <f>X29*-1</f>
        <v>0</v>
      </c>
      <c r="T29" s="492">
        <v>0</v>
      </c>
      <c r="U29" s="492">
        <v>0</v>
      </c>
      <c r="V29" s="492">
        <v>0</v>
      </c>
      <c r="W29" s="492">
        <f t="shared" si="2"/>
        <v>0</v>
      </c>
      <c r="X29" s="492">
        <v>0</v>
      </c>
      <c r="Y29" s="492">
        <v>0</v>
      </c>
      <c r="Z29" s="492">
        <f>SUM(X29:Y29)</f>
        <v>0</v>
      </c>
      <c r="AA29" s="492">
        <f>W29+Z29</f>
        <v>0</v>
      </c>
      <c r="AB29" s="321">
        <f>ROUND((W29+X29)*33.8%,0)</f>
        <v>0</v>
      </c>
      <c r="AC29" s="179">
        <f>ROUND(W29*2%,0)</f>
        <v>0</v>
      </c>
      <c r="AD29" s="492">
        <v>0</v>
      </c>
      <c r="AE29" s="492">
        <v>0</v>
      </c>
      <c r="AF29" s="492">
        <f t="shared" si="3"/>
        <v>0</v>
      </c>
      <c r="AG29" s="492">
        <f t="shared" si="4"/>
        <v>0</v>
      </c>
      <c r="AH29" s="507">
        <v>0</v>
      </c>
      <c r="AI29" s="507">
        <v>0</v>
      </c>
      <c r="AJ29" s="507">
        <v>0</v>
      </c>
      <c r="AK29" s="507">
        <v>0</v>
      </c>
      <c r="AL29" s="507">
        <v>0</v>
      </c>
      <c r="AM29" s="507">
        <v>0</v>
      </c>
      <c r="AN29" s="507">
        <v>0</v>
      </c>
      <c r="AO29" s="507">
        <f>AH29+AJ29+AK29+AM29</f>
        <v>0</v>
      </c>
      <c r="AP29" s="507">
        <f>AI29+AL29+AN29</f>
        <v>0</v>
      </c>
      <c r="AQ29" s="535">
        <f t="shared" si="6"/>
        <v>0</v>
      </c>
      <c r="AR29" s="536">
        <f>I29+AG29</f>
        <v>12990220</v>
      </c>
      <c r="AS29" s="492">
        <f>J29+W29</f>
        <v>9297489</v>
      </c>
      <c r="AT29" s="492">
        <f>K29+Z29</f>
        <v>240000</v>
      </c>
      <c r="AU29" s="492">
        <f>L29</f>
        <v>0</v>
      </c>
      <c r="AV29" s="492">
        <f>M29+AB29</f>
        <v>3223671</v>
      </c>
      <c r="AW29" s="492">
        <f>N29+AC29</f>
        <v>185950</v>
      </c>
      <c r="AX29" s="492">
        <f>O29+AF29</f>
        <v>43110</v>
      </c>
      <c r="AY29" s="507">
        <f>P29+AQ29</f>
        <v>18.182400000000001</v>
      </c>
      <c r="AZ29" s="507">
        <f>Q29+AO29</f>
        <v>16.273299999999999</v>
      </c>
      <c r="BA29" s="508">
        <f>R29+AP29</f>
        <v>1.9090999999999998</v>
      </c>
    </row>
    <row r="30" spans="1:53" s="3" customFormat="1" x14ac:dyDescent="0.2">
      <c r="A30" s="284">
        <v>5</v>
      </c>
      <c r="B30" s="27">
        <v>3459</v>
      </c>
      <c r="C30" s="27">
        <v>651040264</v>
      </c>
      <c r="D30" s="27">
        <v>75121531</v>
      </c>
      <c r="E30" s="294" t="s">
        <v>410</v>
      </c>
      <c r="F30" s="27"/>
      <c r="G30" s="283"/>
      <c r="H30" s="383"/>
      <c r="I30" s="6">
        <v>12990220</v>
      </c>
      <c r="J30" s="10">
        <v>9297489</v>
      </c>
      <c r="K30" s="10">
        <v>240000</v>
      </c>
      <c r="L30" s="10">
        <v>0</v>
      </c>
      <c r="M30" s="10">
        <v>3223671</v>
      </c>
      <c r="N30" s="10">
        <v>185950</v>
      </c>
      <c r="O30" s="10">
        <v>43110</v>
      </c>
      <c r="P30" s="11">
        <v>18.182400000000001</v>
      </c>
      <c r="Q30" s="11">
        <v>16.273299999999999</v>
      </c>
      <c r="R30" s="75">
        <v>1.9090999999999998</v>
      </c>
      <c r="S30" s="273">
        <f t="shared" ref="S30:BA30" si="23">SUM(S29)</f>
        <v>0</v>
      </c>
      <c r="T30" s="10">
        <f t="shared" si="23"/>
        <v>0</v>
      </c>
      <c r="U30" s="10">
        <f t="shared" si="23"/>
        <v>0</v>
      </c>
      <c r="V30" s="10">
        <f t="shared" si="23"/>
        <v>0</v>
      </c>
      <c r="W30" s="10">
        <f t="shared" si="23"/>
        <v>0</v>
      </c>
      <c r="X30" s="10">
        <f t="shared" si="23"/>
        <v>0</v>
      </c>
      <c r="Y30" s="10">
        <f t="shared" si="23"/>
        <v>0</v>
      </c>
      <c r="Z30" s="10">
        <f t="shared" si="23"/>
        <v>0</v>
      </c>
      <c r="AA30" s="10">
        <f t="shared" si="23"/>
        <v>0</v>
      </c>
      <c r="AB30" s="10">
        <f t="shared" si="23"/>
        <v>0</v>
      </c>
      <c r="AC30" s="10">
        <f t="shared" si="23"/>
        <v>0</v>
      </c>
      <c r="AD30" s="10">
        <f t="shared" si="23"/>
        <v>0</v>
      </c>
      <c r="AE30" s="10">
        <f t="shared" si="23"/>
        <v>0</v>
      </c>
      <c r="AF30" s="10">
        <f t="shared" si="23"/>
        <v>0</v>
      </c>
      <c r="AG30" s="10">
        <f t="shared" si="23"/>
        <v>0</v>
      </c>
      <c r="AH30" s="11">
        <f t="shared" si="23"/>
        <v>0</v>
      </c>
      <c r="AI30" s="11">
        <f t="shared" si="23"/>
        <v>0</v>
      </c>
      <c r="AJ30" s="11">
        <f t="shared" si="23"/>
        <v>0</v>
      </c>
      <c r="AK30" s="11">
        <f t="shared" si="23"/>
        <v>0</v>
      </c>
      <c r="AL30" s="11">
        <f t="shared" si="23"/>
        <v>0</v>
      </c>
      <c r="AM30" s="11">
        <f t="shared" si="23"/>
        <v>0</v>
      </c>
      <c r="AN30" s="11">
        <f t="shared" si="23"/>
        <v>0</v>
      </c>
      <c r="AO30" s="11">
        <f t="shared" si="23"/>
        <v>0</v>
      </c>
      <c r="AP30" s="11">
        <f t="shared" si="23"/>
        <v>0</v>
      </c>
      <c r="AQ30" s="32">
        <f t="shared" si="23"/>
        <v>0</v>
      </c>
      <c r="AR30" s="6">
        <f t="shared" si="23"/>
        <v>12990220</v>
      </c>
      <c r="AS30" s="10">
        <f t="shared" si="23"/>
        <v>9297489</v>
      </c>
      <c r="AT30" s="71">
        <f t="shared" si="23"/>
        <v>240000</v>
      </c>
      <c r="AU30" s="71">
        <f t="shared" si="23"/>
        <v>0</v>
      </c>
      <c r="AV30" s="10">
        <f t="shared" si="23"/>
        <v>3223671</v>
      </c>
      <c r="AW30" s="10">
        <f t="shared" si="23"/>
        <v>185950</v>
      </c>
      <c r="AX30" s="10">
        <f t="shared" si="23"/>
        <v>43110</v>
      </c>
      <c r="AY30" s="11">
        <f t="shared" si="23"/>
        <v>18.182400000000001</v>
      </c>
      <c r="AZ30" s="11">
        <f t="shared" si="23"/>
        <v>16.273299999999999</v>
      </c>
      <c r="BA30" s="75">
        <f t="shared" si="23"/>
        <v>1.9090999999999998</v>
      </c>
    </row>
    <row r="31" spans="1:53" s="3" customFormat="1" x14ac:dyDescent="0.2">
      <c r="A31" s="717">
        <v>6</v>
      </c>
      <c r="B31" s="718">
        <v>3401</v>
      </c>
      <c r="C31" s="718">
        <v>650023404</v>
      </c>
      <c r="D31" s="718">
        <v>70981477</v>
      </c>
      <c r="E31" s="719" t="s">
        <v>411</v>
      </c>
      <c r="F31" s="718">
        <v>3111</v>
      </c>
      <c r="G31" s="720" t="s">
        <v>85</v>
      </c>
      <c r="H31" s="721" t="s">
        <v>86</v>
      </c>
      <c r="I31" s="501">
        <v>1637247</v>
      </c>
      <c r="J31" s="502">
        <v>1191289</v>
      </c>
      <c r="K31" s="481">
        <v>2000</v>
      </c>
      <c r="L31" s="481">
        <v>0</v>
      </c>
      <c r="M31" s="321">
        <v>403332</v>
      </c>
      <c r="N31" s="321">
        <v>23826</v>
      </c>
      <c r="O31" s="502">
        <v>16800</v>
      </c>
      <c r="P31" s="503">
        <v>2.5108999999999999</v>
      </c>
      <c r="Q31" s="418">
        <v>2</v>
      </c>
      <c r="R31" s="504">
        <v>0.51090000000000002</v>
      </c>
      <c r="S31" s="505">
        <f t="shared" ref="S31:S35" si="24">X31*-1</f>
        <v>0</v>
      </c>
      <c r="T31" s="492">
        <v>0</v>
      </c>
      <c r="U31" s="492">
        <v>0</v>
      </c>
      <c r="V31" s="492">
        <v>0</v>
      </c>
      <c r="W31" s="492">
        <f t="shared" si="2"/>
        <v>0</v>
      </c>
      <c r="X31" s="492">
        <v>0</v>
      </c>
      <c r="Y31" s="492">
        <v>0</v>
      </c>
      <c r="Z31" s="492">
        <f>SUM(X31:Y31)</f>
        <v>0</v>
      </c>
      <c r="AA31" s="492">
        <f>W31+Z31</f>
        <v>0</v>
      </c>
      <c r="AB31" s="321">
        <f>ROUND((W31+X31)*33.8%,0)</f>
        <v>0</v>
      </c>
      <c r="AC31" s="179">
        <f>ROUND(W31*2%,0)</f>
        <v>0</v>
      </c>
      <c r="AD31" s="492">
        <v>0</v>
      </c>
      <c r="AE31" s="492">
        <v>0</v>
      </c>
      <c r="AF31" s="492">
        <f t="shared" si="3"/>
        <v>0</v>
      </c>
      <c r="AG31" s="492">
        <f t="shared" si="4"/>
        <v>0</v>
      </c>
      <c r="AH31" s="507">
        <v>0</v>
      </c>
      <c r="AI31" s="507">
        <v>0</v>
      </c>
      <c r="AJ31" s="507">
        <v>0</v>
      </c>
      <c r="AK31" s="507">
        <v>0</v>
      </c>
      <c r="AL31" s="507">
        <v>0</v>
      </c>
      <c r="AM31" s="507">
        <v>0</v>
      </c>
      <c r="AN31" s="507">
        <v>0</v>
      </c>
      <c r="AO31" s="507">
        <f t="shared" ref="AO31:AO35" si="25">AH31+AJ31+AK31+AM31</f>
        <v>0</v>
      </c>
      <c r="AP31" s="507">
        <f t="shared" ref="AP31:AP35" si="26">AI31+AL31+AN31</f>
        <v>0</v>
      </c>
      <c r="AQ31" s="535">
        <f t="shared" si="6"/>
        <v>0</v>
      </c>
      <c r="AR31" s="536">
        <f>I31+AG31</f>
        <v>1637247</v>
      </c>
      <c r="AS31" s="492">
        <f>J31+W31</f>
        <v>1191289</v>
      </c>
      <c r="AT31" s="492">
        <f>K31+Z31</f>
        <v>2000</v>
      </c>
      <c r="AU31" s="492">
        <f>L31</f>
        <v>0</v>
      </c>
      <c r="AV31" s="492">
        <f t="shared" ref="AV31:AW35" si="27">M31+AB31</f>
        <v>403332</v>
      </c>
      <c r="AW31" s="492">
        <f t="shared" si="27"/>
        <v>23826</v>
      </c>
      <c r="AX31" s="492">
        <f>O31+AF31</f>
        <v>16800</v>
      </c>
      <c r="AY31" s="507">
        <f>P31+AQ31</f>
        <v>2.5108999999999999</v>
      </c>
      <c r="AZ31" s="507">
        <f t="shared" ref="AZ31:BA35" si="28">Q31+AO31</f>
        <v>2</v>
      </c>
      <c r="BA31" s="508">
        <f t="shared" si="28"/>
        <v>0.51090000000000002</v>
      </c>
    </row>
    <row r="32" spans="1:53" x14ac:dyDescent="0.2">
      <c r="A32" s="717">
        <v>6</v>
      </c>
      <c r="B32" s="718">
        <v>3401</v>
      </c>
      <c r="C32" s="718">
        <v>650023404</v>
      </c>
      <c r="D32" s="718">
        <v>70981477</v>
      </c>
      <c r="E32" s="719" t="s">
        <v>411</v>
      </c>
      <c r="F32" s="718">
        <v>3117</v>
      </c>
      <c r="G32" s="720" t="s">
        <v>148</v>
      </c>
      <c r="H32" s="721" t="s">
        <v>86</v>
      </c>
      <c r="I32" s="501">
        <v>2987390</v>
      </c>
      <c r="J32" s="502">
        <v>2120102</v>
      </c>
      <c r="K32" s="502">
        <v>12588</v>
      </c>
      <c r="L32" s="502">
        <v>4588</v>
      </c>
      <c r="M32" s="502">
        <v>719298</v>
      </c>
      <c r="N32" s="502">
        <v>42402</v>
      </c>
      <c r="O32" s="502">
        <v>93000</v>
      </c>
      <c r="P32" s="503">
        <v>4.2779999999999996</v>
      </c>
      <c r="Q32" s="418">
        <v>2.7076000000000002</v>
      </c>
      <c r="R32" s="504">
        <v>1.5703999999999996</v>
      </c>
      <c r="S32" s="505">
        <f t="shared" si="24"/>
        <v>0</v>
      </c>
      <c r="T32" s="492">
        <v>0</v>
      </c>
      <c r="U32" s="492">
        <v>0</v>
      </c>
      <c r="V32" s="492">
        <v>0</v>
      </c>
      <c r="W32" s="492">
        <f t="shared" si="2"/>
        <v>0</v>
      </c>
      <c r="X32" s="492">
        <v>0</v>
      </c>
      <c r="Y32" s="492">
        <v>0</v>
      </c>
      <c r="Z32" s="492">
        <f>SUM(X32:Y32)</f>
        <v>0</v>
      </c>
      <c r="AA32" s="492">
        <f>W32+Z32</f>
        <v>0</v>
      </c>
      <c r="AB32" s="321">
        <f>ROUND((W32+X32)*33.8%,0)</f>
        <v>0</v>
      </c>
      <c r="AC32" s="179">
        <f>ROUND(W32*2%,0)</f>
        <v>0</v>
      </c>
      <c r="AD32" s="492">
        <v>0</v>
      </c>
      <c r="AE32" s="492">
        <v>0</v>
      </c>
      <c r="AF32" s="492">
        <f t="shared" si="3"/>
        <v>0</v>
      </c>
      <c r="AG32" s="492">
        <f t="shared" si="4"/>
        <v>0</v>
      </c>
      <c r="AH32" s="507">
        <v>0</v>
      </c>
      <c r="AI32" s="507">
        <v>0</v>
      </c>
      <c r="AJ32" s="507">
        <v>0</v>
      </c>
      <c r="AK32" s="507">
        <v>0</v>
      </c>
      <c r="AL32" s="507">
        <v>0</v>
      </c>
      <c r="AM32" s="507">
        <v>0</v>
      </c>
      <c r="AN32" s="507">
        <v>0</v>
      </c>
      <c r="AO32" s="507">
        <f t="shared" si="25"/>
        <v>0</v>
      </c>
      <c r="AP32" s="507">
        <f t="shared" si="26"/>
        <v>0</v>
      </c>
      <c r="AQ32" s="535">
        <f t="shared" si="6"/>
        <v>0</v>
      </c>
      <c r="AR32" s="536">
        <f>I32+AG32</f>
        <v>2987390</v>
      </c>
      <c r="AS32" s="492">
        <f>J32+W32</f>
        <v>2120102</v>
      </c>
      <c r="AT32" s="492">
        <f>K32+Z32</f>
        <v>12588</v>
      </c>
      <c r="AU32" s="492">
        <f>L32</f>
        <v>4588</v>
      </c>
      <c r="AV32" s="492">
        <f t="shared" si="27"/>
        <v>719298</v>
      </c>
      <c r="AW32" s="492">
        <f t="shared" si="27"/>
        <v>42402</v>
      </c>
      <c r="AX32" s="492">
        <f>O32+AF32</f>
        <v>93000</v>
      </c>
      <c r="AY32" s="507">
        <f>P32+AQ32</f>
        <v>4.2779999999999996</v>
      </c>
      <c r="AZ32" s="507">
        <f t="shared" si="28"/>
        <v>2.7076000000000002</v>
      </c>
      <c r="BA32" s="508">
        <f t="shared" si="28"/>
        <v>1.5703999999999996</v>
      </c>
    </row>
    <row r="33" spans="1:53" x14ac:dyDescent="0.2">
      <c r="A33" s="717">
        <v>6</v>
      </c>
      <c r="B33" s="718">
        <v>3401</v>
      </c>
      <c r="C33" s="718">
        <v>650023404</v>
      </c>
      <c r="D33" s="718">
        <v>70981477</v>
      </c>
      <c r="E33" s="719" t="s">
        <v>411</v>
      </c>
      <c r="F33" s="718">
        <v>3141</v>
      </c>
      <c r="G33" s="720" t="s">
        <v>88</v>
      </c>
      <c r="H33" s="721" t="s">
        <v>82</v>
      </c>
      <c r="I33" s="501">
        <v>722552</v>
      </c>
      <c r="J33" s="502">
        <v>529722</v>
      </c>
      <c r="K33" s="481">
        <v>0</v>
      </c>
      <c r="L33" s="481">
        <v>0</v>
      </c>
      <c r="M33" s="321">
        <v>179046</v>
      </c>
      <c r="N33" s="321">
        <v>10594</v>
      </c>
      <c r="O33" s="502">
        <v>3190</v>
      </c>
      <c r="P33" s="503">
        <v>1.8</v>
      </c>
      <c r="Q33" s="418">
        <v>0</v>
      </c>
      <c r="R33" s="504">
        <v>1.8</v>
      </c>
      <c r="S33" s="505">
        <f t="shared" si="24"/>
        <v>0</v>
      </c>
      <c r="T33" s="492">
        <v>0</v>
      </c>
      <c r="U33" s="492">
        <v>216</v>
      </c>
      <c r="V33" s="492">
        <v>0</v>
      </c>
      <c r="W33" s="492">
        <f t="shared" si="2"/>
        <v>216</v>
      </c>
      <c r="X33" s="492">
        <v>0</v>
      </c>
      <c r="Y33" s="492">
        <v>0</v>
      </c>
      <c r="Z33" s="492">
        <f>SUM(X33:Y33)</f>
        <v>0</v>
      </c>
      <c r="AA33" s="492">
        <f>W33+Z33</f>
        <v>216</v>
      </c>
      <c r="AB33" s="321">
        <f>ROUND((W33+X33)*33.8%,0)</f>
        <v>73</v>
      </c>
      <c r="AC33" s="179">
        <f>ROUND(W33*2%,0)</f>
        <v>4</v>
      </c>
      <c r="AD33" s="492">
        <v>0</v>
      </c>
      <c r="AE33" s="492">
        <v>0</v>
      </c>
      <c r="AF33" s="492">
        <f t="shared" si="3"/>
        <v>0</v>
      </c>
      <c r="AG33" s="492">
        <f t="shared" si="4"/>
        <v>293</v>
      </c>
      <c r="AH33" s="507">
        <v>0</v>
      </c>
      <c r="AI33" s="507">
        <v>0</v>
      </c>
      <c r="AJ33" s="507">
        <v>0</v>
      </c>
      <c r="AK33" s="507">
        <v>0</v>
      </c>
      <c r="AL33" s="507">
        <v>0</v>
      </c>
      <c r="AM33" s="507">
        <v>0</v>
      </c>
      <c r="AN33" s="507">
        <v>0</v>
      </c>
      <c r="AO33" s="507">
        <f t="shared" si="25"/>
        <v>0</v>
      </c>
      <c r="AP33" s="507">
        <f t="shared" si="26"/>
        <v>0</v>
      </c>
      <c r="AQ33" s="535">
        <f t="shared" si="6"/>
        <v>0</v>
      </c>
      <c r="AR33" s="536">
        <f>I33+AG33</f>
        <v>722845</v>
      </c>
      <c r="AS33" s="492">
        <f>J33+W33</f>
        <v>529938</v>
      </c>
      <c r="AT33" s="492">
        <f>K33+Z33</f>
        <v>0</v>
      </c>
      <c r="AU33" s="492">
        <f>L33</f>
        <v>0</v>
      </c>
      <c r="AV33" s="492">
        <f t="shared" si="27"/>
        <v>179119</v>
      </c>
      <c r="AW33" s="492">
        <f t="shared" si="27"/>
        <v>10598</v>
      </c>
      <c r="AX33" s="492">
        <f>O33+AF33</f>
        <v>3190</v>
      </c>
      <c r="AY33" s="507">
        <f>P33+AQ33</f>
        <v>1.8</v>
      </c>
      <c r="AZ33" s="507">
        <f t="shared" si="28"/>
        <v>0</v>
      </c>
      <c r="BA33" s="508">
        <f t="shared" si="28"/>
        <v>1.8</v>
      </c>
    </row>
    <row r="34" spans="1:53" x14ac:dyDescent="0.2">
      <c r="A34" s="717">
        <v>6</v>
      </c>
      <c r="B34" s="718">
        <v>3401</v>
      </c>
      <c r="C34" s="718">
        <v>650023404</v>
      </c>
      <c r="D34" s="718">
        <v>70981477</v>
      </c>
      <c r="E34" s="719" t="s">
        <v>411</v>
      </c>
      <c r="F34" s="718">
        <v>3143</v>
      </c>
      <c r="G34" s="720" t="s">
        <v>149</v>
      </c>
      <c r="H34" s="708" t="s">
        <v>86</v>
      </c>
      <c r="I34" s="501">
        <v>599292</v>
      </c>
      <c r="J34" s="502">
        <v>441305</v>
      </c>
      <c r="K34" s="481">
        <v>0</v>
      </c>
      <c r="L34" s="481">
        <v>0</v>
      </c>
      <c r="M34" s="321">
        <v>149161</v>
      </c>
      <c r="N34" s="321">
        <v>8826</v>
      </c>
      <c r="O34" s="502">
        <v>0</v>
      </c>
      <c r="P34" s="503">
        <v>0.86899999999999999</v>
      </c>
      <c r="Q34" s="418">
        <v>0.86899999999999999</v>
      </c>
      <c r="R34" s="504">
        <v>0</v>
      </c>
      <c r="S34" s="505">
        <f t="shared" si="24"/>
        <v>0</v>
      </c>
      <c r="T34" s="492">
        <v>0</v>
      </c>
      <c r="U34" s="492">
        <v>0</v>
      </c>
      <c r="V34" s="492">
        <v>0</v>
      </c>
      <c r="W34" s="492">
        <f t="shared" si="2"/>
        <v>0</v>
      </c>
      <c r="X34" s="492">
        <v>0</v>
      </c>
      <c r="Y34" s="492">
        <v>0</v>
      </c>
      <c r="Z34" s="492">
        <f>SUM(X34:Y34)</f>
        <v>0</v>
      </c>
      <c r="AA34" s="492">
        <f>W34+Z34</f>
        <v>0</v>
      </c>
      <c r="AB34" s="321">
        <f>ROUND((W34+X34)*33.8%,0)</f>
        <v>0</v>
      </c>
      <c r="AC34" s="179">
        <f>ROUND(W34*2%,0)</f>
        <v>0</v>
      </c>
      <c r="AD34" s="492">
        <v>0</v>
      </c>
      <c r="AE34" s="492">
        <v>0</v>
      </c>
      <c r="AF34" s="492">
        <f t="shared" si="3"/>
        <v>0</v>
      </c>
      <c r="AG34" s="492">
        <f t="shared" si="4"/>
        <v>0</v>
      </c>
      <c r="AH34" s="507">
        <v>0</v>
      </c>
      <c r="AI34" s="507">
        <v>0</v>
      </c>
      <c r="AJ34" s="507">
        <v>0</v>
      </c>
      <c r="AK34" s="507">
        <v>0</v>
      </c>
      <c r="AL34" s="507">
        <v>0</v>
      </c>
      <c r="AM34" s="507">
        <v>0</v>
      </c>
      <c r="AN34" s="507">
        <v>0</v>
      </c>
      <c r="AO34" s="507">
        <f t="shared" si="25"/>
        <v>0</v>
      </c>
      <c r="AP34" s="507">
        <f t="shared" si="26"/>
        <v>0</v>
      </c>
      <c r="AQ34" s="535">
        <f t="shared" si="6"/>
        <v>0</v>
      </c>
      <c r="AR34" s="536">
        <f>I34+AG34</f>
        <v>599292</v>
      </c>
      <c r="AS34" s="492">
        <f>J34+W34</f>
        <v>441305</v>
      </c>
      <c r="AT34" s="492">
        <f>K34+Z34</f>
        <v>0</v>
      </c>
      <c r="AU34" s="492">
        <f>L34</f>
        <v>0</v>
      </c>
      <c r="AV34" s="492">
        <f t="shared" si="27"/>
        <v>149161</v>
      </c>
      <c r="AW34" s="492">
        <f t="shared" si="27"/>
        <v>8826</v>
      </c>
      <c r="AX34" s="492">
        <f>O34+AF34</f>
        <v>0</v>
      </c>
      <c r="AY34" s="507">
        <f>P34+AQ34</f>
        <v>0.86899999999999999</v>
      </c>
      <c r="AZ34" s="507">
        <f t="shared" si="28"/>
        <v>0.86899999999999999</v>
      </c>
      <c r="BA34" s="508">
        <f t="shared" si="28"/>
        <v>0</v>
      </c>
    </row>
    <row r="35" spans="1:53" x14ac:dyDescent="0.2">
      <c r="A35" s="717">
        <v>6</v>
      </c>
      <c r="B35" s="718">
        <v>3401</v>
      </c>
      <c r="C35" s="718">
        <v>650023404</v>
      </c>
      <c r="D35" s="718">
        <v>70981477</v>
      </c>
      <c r="E35" s="719" t="s">
        <v>411</v>
      </c>
      <c r="F35" s="718">
        <v>3143</v>
      </c>
      <c r="G35" s="720" t="s">
        <v>150</v>
      </c>
      <c r="H35" s="708" t="s">
        <v>82</v>
      </c>
      <c r="I35" s="501">
        <v>20364</v>
      </c>
      <c r="J35" s="502">
        <v>14355</v>
      </c>
      <c r="K35" s="481">
        <v>0</v>
      </c>
      <c r="L35" s="481">
        <v>0</v>
      </c>
      <c r="M35" s="321">
        <v>4852</v>
      </c>
      <c r="N35" s="321">
        <v>287</v>
      </c>
      <c r="O35" s="502">
        <v>870</v>
      </c>
      <c r="P35" s="503">
        <v>0.06</v>
      </c>
      <c r="Q35" s="418">
        <v>0</v>
      </c>
      <c r="R35" s="504">
        <v>0.06</v>
      </c>
      <c r="S35" s="505">
        <f t="shared" si="24"/>
        <v>0</v>
      </c>
      <c r="T35" s="492">
        <v>0</v>
      </c>
      <c r="U35" s="492">
        <v>0</v>
      </c>
      <c r="V35" s="492">
        <v>0</v>
      </c>
      <c r="W35" s="492">
        <f t="shared" si="2"/>
        <v>0</v>
      </c>
      <c r="X35" s="492">
        <v>0</v>
      </c>
      <c r="Y35" s="492">
        <v>0</v>
      </c>
      <c r="Z35" s="492">
        <f>SUM(X35:Y35)</f>
        <v>0</v>
      </c>
      <c r="AA35" s="492">
        <f>W35+Z35</f>
        <v>0</v>
      </c>
      <c r="AB35" s="321">
        <f>ROUND((W35+X35)*33.8%,0)</f>
        <v>0</v>
      </c>
      <c r="AC35" s="179">
        <f>ROUND(W35*2%,0)</f>
        <v>0</v>
      </c>
      <c r="AD35" s="492">
        <v>0</v>
      </c>
      <c r="AE35" s="492">
        <v>0</v>
      </c>
      <c r="AF35" s="492">
        <f t="shared" si="3"/>
        <v>0</v>
      </c>
      <c r="AG35" s="492">
        <f t="shared" si="4"/>
        <v>0</v>
      </c>
      <c r="AH35" s="507">
        <v>0</v>
      </c>
      <c r="AI35" s="507">
        <v>0</v>
      </c>
      <c r="AJ35" s="507">
        <v>0</v>
      </c>
      <c r="AK35" s="507">
        <v>0</v>
      </c>
      <c r="AL35" s="507">
        <v>0</v>
      </c>
      <c r="AM35" s="507">
        <v>0</v>
      </c>
      <c r="AN35" s="507">
        <v>0</v>
      </c>
      <c r="AO35" s="507">
        <f t="shared" si="25"/>
        <v>0</v>
      </c>
      <c r="AP35" s="507">
        <f t="shared" si="26"/>
        <v>0</v>
      </c>
      <c r="AQ35" s="535">
        <f t="shared" si="6"/>
        <v>0</v>
      </c>
      <c r="AR35" s="536">
        <f>I35+AG35</f>
        <v>20364</v>
      </c>
      <c r="AS35" s="492">
        <f>J35+W35</f>
        <v>14355</v>
      </c>
      <c r="AT35" s="492">
        <f>K35+Z35</f>
        <v>0</v>
      </c>
      <c r="AU35" s="492">
        <f>L35</f>
        <v>0</v>
      </c>
      <c r="AV35" s="492">
        <f t="shared" si="27"/>
        <v>4852</v>
      </c>
      <c r="AW35" s="492">
        <f t="shared" si="27"/>
        <v>287</v>
      </c>
      <c r="AX35" s="492">
        <f>O35+AF35</f>
        <v>870</v>
      </c>
      <c r="AY35" s="507">
        <f>P35+AQ35</f>
        <v>0.06</v>
      </c>
      <c r="AZ35" s="507">
        <f t="shared" si="28"/>
        <v>0</v>
      </c>
      <c r="BA35" s="508">
        <f t="shared" si="28"/>
        <v>0.06</v>
      </c>
    </row>
    <row r="36" spans="1:53" x14ac:dyDescent="0.2">
      <c r="A36" s="284">
        <v>6</v>
      </c>
      <c r="B36" s="27">
        <v>3401</v>
      </c>
      <c r="C36" s="27">
        <v>650023404</v>
      </c>
      <c r="D36" s="27">
        <v>70981477</v>
      </c>
      <c r="E36" s="294" t="s">
        <v>412</v>
      </c>
      <c r="F36" s="27"/>
      <c r="G36" s="283"/>
      <c r="H36" s="383"/>
      <c r="I36" s="6">
        <v>5966845</v>
      </c>
      <c r="J36" s="10">
        <v>4296773</v>
      </c>
      <c r="K36" s="10">
        <v>14588</v>
      </c>
      <c r="L36" s="10">
        <v>4588</v>
      </c>
      <c r="M36" s="10">
        <v>1455689</v>
      </c>
      <c r="N36" s="10">
        <v>85935</v>
      </c>
      <c r="O36" s="10">
        <v>113860</v>
      </c>
      <c r="P36" s="11">
        <v>9.5179000000000009</v>
      </c>
      <c r="Q36" s="11">
        <v>5.5766</v>
      </c>
      <c r="R36" s="75">
        <v>3.9412999999999996</v>
      </c>
      <c r="S36" s="273">
        <f t="shared" ref="S36:BA36" si="29">SUM(S31:S35)</f>
        <v>0</v>
      </c>
      <c r="T36" s="10">
        <f t="shared" si="29"/>
        <v>0</v>
      </c>
      <c r="U36" s="10">
        <f t="shared" si="29"/>
        <v>216</v>
      </c>
      <c r="V36" s="10">
        <f t="shared" si="29"/>
        <v>0</v>
      </c>
      <c r="W36" s="10">
        <f t="shared" si="29"/>
        <v>216</v>
      </c>
      <c r="X36" s="10">
        <f t="shared" si="29"/>
        <v>0</v>
      </c>
      <c r="Y36" s="10">
        <f t="shared" si="29"/>
        <v>0</v>
      </c>
      <c r="Z36" s="10">
        <f t="shared" si="29"/>
        <v>0</v>
      </c>
      <c r="AA36" s="10">
        <f t="shared" si="29"/>
        <v>216</v>
      </c>
      <c r="AB36" s="10">
        <f t="shared" si="29"/>
        <v>73</v>
      </c>
      <c r="AC36" s="10">
        <f t="shared" si="29"/>
        <v>4</v>
      </c>
      <c r="AD36" s="10">
        <f t="shared" si="29"/>
        <v>0</v>
      </c>
      <c r="AE36" s="10">
        <f t="shared" si="29"/>
        <v>0</v>
      </c>
      <c r="AF36" s="10">
        <f t="shared" si="29"/>
        <v>0</v>
      </c>
      <c r="AG36" s="10">
        <f t="shared" si="29"/>
        <v>293</v>
      </c>
      <c r="AH36" s="11">
        <f t="shared" si="29"/>
        <v>0</v>
      </c>
      <c r="AI36" s="11">
        <f t="shared" si="29"/>
        <v>0</v>
      </c>
      <c r="AJ36" s="11">
        <f t="shared" si="29"/>
        <v>0</v>
      </c>
      <c r="AK36" s="11">
        <f t="shared" ref="AK36:AL36" si="30">SUM(AK31:AK35)</f>
        <v>0</v>
      </c>
      <c r="AL36" s="11">
        <f t="shared" si="30"/>
        <v>0</v>
      </c>
      <c r="AM36" s="11">
        <f t="shared" si="29"/>
        <v>0</v>
      </c>
      <c r="AN36" s="11">
        <f t="shared" si="29"/>
        <v>0</v>
      </c>
      <c r="AO36" s="11">
        <f t="shared" si="29"/>
        <v>0</v>
      </c>
      <c r="AP36" s="11">
        <f t="shared" si="29"/>
        <v>0</v>
      </c>
      <c r="AQ36" s="32">
        <f t="shared" si="29"/>
        <v>0</v>
      </c>
      <c r="AR36" s="6">
        <f t="shared" si="29"/>
        <v>5967138</v>
      </c>
      <c r="AS36" s="10">
        <f t="shared" si="29"/>
        <v>4296989</v>
      </c>
      <c r="AT36" s="71">
        <f t="shared" si="29"/>
        <v>14588</v>
      </c>
      <c r="AU36" s="71">
        <f t="shared" si="29"/>
        <v>4588</v>
      </c>
      <c r="AV36" s="10">
        <f t="shared" si="29"/>
        <v>1455762</v>
      </c>
      <c r="AW36" s="10">
        <f t="shared" si="29"/>
        <v>85939</v>
      </c>
      <c r="AX36" s="10">
        <f t="shared" si="29"/>
        <v>113860</v>
      </c>
      <c r="AY36" s="11">
        <f t="shared" si="29"/>
        <v>9.5179000000000009</v>
      </c>
      <c r="AZ36" s="11">
        <f t="shared" si="29"/>
        <v>5.5766</v>
      </c>
      <c r="BA36" s="75">
        <f t="shared" si="29"/>
        <v>3.9412999999999996</v>
      </c>
    </row>
    <row r="37" spans="1:53" x14ac:dyDescent="0.2">
      <c r="A37" s="717">
        <v>7</v>
      </c>
      <c r="B37" s="718">
        <v>3404</v>
      </c>
      <c r="C37" s="718">
        <v>650023021</v>
      </c>
      <c r="D37" s="718">
        <v>70982597</v>
      </c>
      <c r="E37" s="719" t="s">
        <v>413</v>
      </c>
      <c r="F37" s="718">
        <v>3111</v>
      </c>
      <c r="G37" s="720" t="s">
        <v>85</v>
      </c>
      <c r="H37" s="721" t="s">
        <v>86</v>
      </c>
      <c r="I37" s="501">
        <v>5655035</v>
      </c>
      <c r="J37" s="502">
        <v>4126609</v>
      </c>
      <c r="K37" s="481">
        <v>0</v>
      </c>
      <c r="L37" s="481">
        <v>0</v>
      </c>
      <c r="M37" s="321">
        <v>1394794</v>
      </c>
      <c r="N37" s="321">
        <v>82532</v>
      </c>
      <c r="O37" s="502">
        <v>51100</v>
      </c>
      <c r="P37" s="503">
        <v>9.8437000000000001</v>
      </c>
      <c r="Q37" s="418">
        <v>8</v>
      </c>
      <c r="R37" s="504">
        <v>1.8436999999999999</v>
      </c>
      <c r="S37" s="505">
        <f t="shared" ref="S37:S42" si="31">X37*-1</f>
        <v>0</v>
      </c>
      <c r="T37" s="492">
        <v>0</v>
      </c>
      <c r="U37" s="492">
        <v>-13596</v>
      </c>
      <c r="V37" s="492">
        <v>0</v>
      </c>
      <c r="W37" s="492">
        <f t="shared" si="2"/>
        <v>-13596</v>
      </c>
      <c r="X37" s="492">
        <v>0</v>
      </c>
      <c r="Y37" s="492">
        <v>0</v>
      </c>
      <c r="Z37" s="492">
        <f t="shared" ref="Z37:Z42" si="32">SUM(X37:Y37)</f>
        <v>0</v>
      </c>
      <c r="AA37" s="492">
        <f t="shared" ref="AA37:AA42" si="33">W37+Z37</f>
        <v>-13596</v>
      </c>
      <c r="AB37" s="321">
        <f t="shared" ref="AB37:AB42" si="34">ROUND((W37+X37)*33.8%,0)</f>
        <v>-4595</v>
      </c>
      <c r="AC37" s="179">
        <f t="shared" ref="AC37:AC42" si="35">ROUND(W37*2%,0)</f>
        <v>-272</v>
      </c>
      <c r="AD37" s="492">
        <v>0</v>
      </c>
      <c r="AE37" s="492">
        <v>0</v>
      </c>
      <c r="AF37" s="492">
        <f t="shared" si="3"/>
        <v>0</v>
      </c>
      <c r="AG37" s="492">
        <f t="shared" si="4"/>
        <v>-18463</v>
      </c>
      <c r="AH37" s="507">
        <v>0</v>
      </c>
      <c r="AI37" s="507">
        <v>0</v>
      </c>
      <c r="AJ37" s="507">
        <v>0</v>
      </c>
      <c r="AK37" s="507">
        <v>-0.03</v>
      </c>
      <c r="AL37" s="507">
        <v>0</v>
      </c>
      <c r="AM37" s="507">
        <v>0</v>
      </c>
      <c r="AN37" s="507">
        <v>0</v>
      </c>
      <c r="AO37" s="507">
        <f t="shared" ref="AO37:AO42" si="36">AH37+AJ37+AK37+AM37</f>
        <v>-0.03</v>
      </c>
      <c r="AP37" s="507">
        <f t="shared" ref="AP37:AP42" si="37">AI37+AL37+AN37</f>
        <v>0</v>
      </c>
      <c r="AQ37" s="535">
        <f t="shared" si="6"/>
        <v>-0.03</v>
      </c>
      <c r="AR37" s="536">
        <f t="shared" ref="AR37:AR42" si="38">I37+AG37</f>
        <v>5636572</v>
      </c>
      <c r="AS37" s="492">
        <f t="shared" ref="AS37:AS42" si="39">J37+W37</f>
        <v>4113013</v>
      </c>
      <c r="AT37" s="492">
        <f t="shared" ref="AT37:AT42" si="40">K37+Z37</f>
        <v>0</v>
      </c>
      <c r="AU37" s="492">
        <f t="shared" ref="AU37:AU42" si="41">L37</f>
        <v>0</v>
      </c>
      <c r="AV37" s="492">
        <f t="shared" ref="AV37:AW42" si="42">M37+AB37</f>
        <v>1390199</v>
      </c>
      <c r="AW37" s="492">
        <f t="shared" si="42"/>
        <v>82260</v>
      </c>
      <c r="AX37" s="492">
        <f t="shared" ref="AX37:AX42" si="43">O37+AF37</f>
        <v>51100</v>
      </c>
      <c r="AY37" s="507">
        <f t="shared" ref="AY37:AY42" si="44">P37+AQ37</f>
        <v>9.8137000000000008</v>
      </c>
      <c r="AZ37" s="507">
        <f t="shared" ref="AZ37:BA42" si="45">Q37+AO37</f>
        <v>7.97</v>
      </c>
      <c r="BA37" s="508">
        <f t="shared" si="45"/>
        <v>1.8436999999999999</v>
      </c>
    </row>
    <row r="38" spans="1:53" x14ac:dyDescent="0.2">
      <c r="A38" s="717">
        <v>7</v>
      </c>
      <c r="B38" s="718">
        <v>3404</v>
      </c>
      <c r="C38" s="718">
        <v>650023021</v>
      </c>
      <c r="D38" s="718">
        <v>70982597</v>
      </c>
      <c r="E38" s="719" t="s">
        <v>413</v>
      </c>
      <c r="F38" s="718">
        <v>3113</v>
      </c>
      <c r="G38" s="720" t="s">
        <v>148</v>
      </c>
      <c r="H38" s="721" t="s">
        <v>86</v>
      </c>
      <c r="I38" s="501">
        <v>18588439</v>
      </c>
      <c r="J38" s="502">
        <v>13212929</v>
      </c>
      <c r="K38" s="502">
        <v>71852</v>
      </c>
      <c r="L38" s="502">
        <v>36852</v>
      </c>
      <c r="M38" s="502">
        <v>4477799</v>
      </c>
      <c r="N38" s="502">
        <v>264259</v>
      </c>
      <c r="O38" s="502">
        <v>561600</v>
      </c>
      <c r="P38" s="503">
        <v>26.510400000000004</v>
      </c>
      <c r="Q38" s="418">
        <v>19.6053</v>
      </c>
      <c r="R38" s="504">
        <v>6.9051000000000045</v>
      </c>
      <c r="S38" s="505">
        <f t="shared" si="31"/>
        <v>0</v>
      </c>
      <c r="T38" s="492">
        <v>0</v>
      </c>
      <c r="U38" s="492">
        <v>-43440</v>
      </c>
      <c r="V38" s="492">
        <v>0</v>
      </c>
      <c r="W38" s="492">
        <f t="shared" si="2"/>
        <v>-43440</v>
      </c>
      <c r="X38" s="492">
        <v>0</v>
      </c>
      <c r="Y38" s="492">
        <v>0</v>
      </c>
      <c r="Z38" s="492">
        <f t="shared" si="32"/>
        <v>0</v>
      </c>
      <c r="AA38" s="492">
        <f t="shared" si="33"/>
        <v>-43440</v>
      </c>
      <c r="AB38" s="321">
        <f t="shared" si="34"/>
        <v>-14683</v>
      </c>
      <c r="AC38" s="179">
        <f t="shared" si="35"/>
        <v>-869</v>
      </c>
      <c r="AD38" s="492">
        <v>0</v>
      </c>
      <c r="AE38" s="492">
        <v>0</v>
      </c>
      <c r="AF38" s="492">
        <f t="shared" si="3"/>
        <v>0</v>
      </c>
      <c r="AG38" s="492">
        <f t="shared" si="4"/>
        <v>-58992</v>
      </c>
      <c r="AH38" s="507">
        <v>0</v>
      </c>
      <c r="AI38" s="507">
        <v>0</v>
      </c>
      <c r="AJ38" s="507">
        <v>0</v>
      </c>
      <c r="AK38" s="507">
        <v>-0.08</v>
      </c>
      <c r="AL38" s="507">
        <v>0</v>
      </c>
      <c r="AM38" s="507">
        <v>0</v>
      </c>
      <c r="AN38" s="507">
        <v>0</v>
      </c>
      <c r="AO38" s="507">
        <f t="shared" si="36"/>
        <v>-0.08</v>
      </c>
      <c r="AP38" s="507">
        <f t="shared" si="37"/>
        <v>0</v>
      </c>
      <c r="AQ38" s="535">
        <f t="shared" si="6"/>
        <v>-0.08</v>
      </c>
      <c r="AR38" s="536">
        <f t="shared" si="38"/>
        <v>18529447</v>
      </c>
      <c r="AS38" s="492">
        <f t="shared" si="39"/>
        <v>13169489</v>
      </c>
      <c r="AT38" s="492">
        <f t="shared" si="40"/>
        <v>71852</v>
      </c>
      <c r="AU38" s="492">
        <f t="shared" si="41"/>
        <v>36852</v>
      </c>
      <c r="AV38" s="492">
        <f t="shared" si="42"/>
        <v>4463116</v>
      </c>
      <c r="AW38" s="492">
        <f t="shared" si="42"/>
        <v>263390</v>
      </c>
      <c r="AX38" s="492">
        <f t="shared" si="43"/>
        <v>561600</v>
      </c>
      <c r="AY38" s="507">
        <f t="shared" si="44"/>
        <v>26.430400000000006</v>
      </c>
      <c r="AZ38" s="507">
        <f t="shared" si="45"/>
        <v>19.525300000000001</v>
      </c>
      <c r="BA38" s="508">
        <f t="shared" si="45"/>
        <v>6.9051000000000045</v>
      </c>
    </row>
    <row r="39" spans="1:53" x14ac:dyDescent="0.2">
      <c r="A39" s="717">
        <v>7</v>
      </c>
      <c r="B39" s="718">
        <v>3404</v>
      </c>
      <c r="C39" s="718">
        <v>650023021</v>
      </c>
      <c r="D39" s="718">
        <v>70982597</v>
      </c>
      <c r="E39" s="719" t="s">
        <v>413</v>
      </c>
      <c r="F39" s="718">
        <v>3113</v>
      </c>
      <c r="G39" s="720" t="s">
        <v>91</v>
      </c>
      <c r="H39" s="721" t="s">
        <v>82</v>
      </c>
      <c r="I39" s="501">
        <v>2438312</v>
      </c>
      <c r="J39" s="502">
        <v>1787417</v>
      </c>
      <c r="K39" s="481">
        <v>0</v>
      </c>
      <c r="L39" s="481">
        <v>0</v>
      </c>
      <c r="M39" s="321">
        <v>604147</v>
      </c>
      <c r="N39" s="321">
        <v>35748</v>
      </c>
      <c r="O39" s="502">
        <v>11000</v>
      </c>
      <c r="P39" s="503">
        <v>5.22</v>
      </c>
      <c r="Q39" s="418">
        <v>5.22</v>
      </c>
      <c r="R39" s="504">
        <v>0</v>
      </c>
      <c r="S39" s="505">
        <f t="shared" si="31"/>
        <v>0</v>
      </c>
      <c r="T39" s="492">
        <v>75016</v>
      </c>
      <c r="U39" s="492">
        <v>0</v>
      </c>
      <c r="V39" s="492">
        <v>0</v>
      </c>
      <c r="W39" s="492">
        <f t="shared" si="2"/>
        <v>75016</v>
      </c>
      <c r="X39" s="492">
        <v>0</v>
      </c>
      <c r="Y39" s="492">
        <v>0</v>
      </c>
      <c r="Z39" s="492">
        <f t="shared" si="32"/>
        <v>0</v>
      </c>
      <c r="AA39" s="492">
        <f t="shared" si="33"/>
        <v>75016</v>
      </c>
      <c r="AB39" s="321">
        <f t="shared" si="34"/>
        <v>25355</v>
      </c>
      <c r="AC39" s="179">
        <f t="shared" si="35"/>
        <v>1500</v>
      </c>
      <c r="AD39" s="492">
        <v>0</v>
      </c>
      <c r="AE39" s="492">
        <v>0</v>
      </c>
      <c r="AF39" s="492">
        <f t="shared" si="3"/>
        <v>0</v>
      </c>
      <c r="AG39" s="492">
        <f t="shared" si="4"/>
        <v>101871</v>
      </c>
      <c r="AH39" s="507">
        <v>0</v>
      </c>
      <c r="AI39" s="507">
        <v>0</v>
      </c>
      <c r="AJ39" s="507">
        <v>0.22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si="36"/>
        <v>0.22</v>
      </c>
      <c r="AP39" s="507">
        <f t="shared" si="37"/>
        <v>0</v>
      </c>
      <c r="AQ39" s="535">
        <f t="shared" si="6"/>
        <v>0.22</v>
      </c>
      <c r="AR39" s="536">
        <f t="shared" si="38"/>
        <v>2540183</v>
      </c>
      <c r="AS39" s="492">
        <f t="shared" si="39"/>
        <v>1862433</v>
      </c>
      <c r="AT39" s="492">
        <f t="shared" si="40"/>
        <v>0</v>
      </c>
      <c r="AU39" s="492">
        <f t="shared" si="41"/>
        <v>0</v>
      </c>
      <c r="AV39" s="492">
        <f t="shared" si="42"/>
        <v>629502</v>
      </c>
      <c r="AW39" s="492">
        <f t="shared" si="42"/>
        <v>37248</v>
      </c>
      <c r="AX39" s="492">
        <f t="shared" si="43"/>
        <v>11000</v>
      </c>
      <c r="AY39" s="507">
        <f t="shared" si="44"/>
        <v>5.4399999999999995</v>
      </c>
      <c r="AZ39" s="507">
        <f t="shared" si="45"/>
        <v>5.4399999999999995</v>
      </c>
      <c r="BA39" s="508">
        <f t="shared" si="45"/>
        <v>0</v>
      </c>
    </row>
    <row r="40" spans="1:53" x14ac:dyDescent="0.2">
      <c r="A40" s="717">
        <v>7</v>
      </c>
      <c r="B40" s="718">
        <v>3404</v>
      </c>
      <c r="C40" s="718">
        <v>650023021</v>
      </c>
      <c r="D40" s="718">
        <v>70982597</v>
      </c>
      <c r="E40" s="719" t="s">
        <v>413</v>
      </c>
      <c r="F40" s="718">
        <v>3141</v>
      </c>
      <c r="G40" s="720" t="s">
        <v>88</v>
      </c>
      <c r="H40" s="721" t="s">
        <v>82</v>
      </c>
      <c r="I40" s="501">
        <v>2320926</v>
      </c>
      <c r="J40" s="502">
        <v>1696334</v>
      </c>
      <c r="K40" s="481">
        <v>0</v>
      </c>
      <c r="L40" s="481">
        <v>0</v>
      </c>
      <c r="M40" s="321">
        <v>573361</v>
      </c>
      <c r="N40" s="321">
        <v>33927</v>
      </c>
      <c r="O40" s="502">
        <v>17304</v>
      </c>
      <c r="P40" s="503">
        <v>5.77</v>
      </c>
      <c r="Q40" s="418">
        <v>0</v>
      </c>
      <c r="R40" s="504">
        <v>5.77</v>
      </c>
      <c r="S40" s="505">
        <f t="shared" si="31"/>
        <v>0</v>
      </c>
      <c r="T40" s="492">
        <v>0</v>
      </c>
      <c r="U40" s="492">
        <v>21289</v>
      </c>
      <c r="V40" s="492">
        <v>0</v>
      </c>
      <c r="W40" s="492">
        <f t="shared" si="2"/>
        <v>21289</v>
      </c>
      <c r="X40" s="492">
        <v>0</v>
      </c>
      <c r="Y40" s="492">
        <v>0</v>
      </c>
      <c r="Z40" s="492">
        <f t="shared" si="32"/>
        <v>0</v>
      </c>
      <c r="AA40" s="492">
        <f t="shared" si="33"/>
        <v>21289</v>
      </c>
      <c r="AB40" s="321">
        <f t="shared" si="34"/>
        <v>7196</v>
      </c>
      <c r="AC40" s="179">
        <f t="shared" si="35"/>
        <v>426</v>
      </c>
      <c r="AD40" s="492">
        <v>0</v>
      </c>
      <c r="AE40" s="492">
        <v>0</v>
      </c>
      <c r="AF40" s="492">
        <f t="shared" si="3"/>
        <v>0</v>
      </c>
      <c r="AG40" s="492">
        <f t="shared" si="4"/>
        <v>28911</v>
      </c>
      <c r="AH40" s="507">
        <v>0</v>
      </c>
      <c r="AI40" s="507">
        <v>0</v>
      </c>
      <c r="AJ40" s="507">
        <v>0</v>
      </c>
      <c r="AK40" s="507">
        <v>0</v>
      </c>
      <c r="AL40" s="507">
        <v>0.06</v>
      </c>
      <c r="AM40" s="507">
        <v>0</v>
      </c>
      <c r="AN40" s="507">
        <v>0</v>
      </c>
      <c r="AO40" s="507">
        <f t="shared" si="36"/>
        <v>0</v>
      </c>
      <c r="AP40" s="507">
        <f t="shared" si="37"/>
        <v>0.06</v>
      </c>
      <c r="AQ40" s="535">
        <f t="shared" si="6"/>
        <v>0.06</v>
      </c>
      <c r="AR40" s="536">
        <f t="shared" si="38"/>
        <v>2349837</v>
      </c>
      <c r="AS40" s="492">
        <f t="shared" si="39"/>
        <v>1717623</v>
      </c>
      <c r="AT40" s="492">
        <f t="shared" si="40"/>
        <v>0</v>
      </c>
      <c r="AU40" s="492">
        <f t="shared" si="41"/>
        <v>0</v>
      </c>
      <c r="AV40" s="492">
        <f t="shared" si="42"/>
        <v>580557</v>
      </c>
      <c r="AW40" s="492">
        <f t="shared" si="42"/>
        <v>34353</v>
      </c>
      <c r="AX40" s="492">
        <f t="shared" si="43"/>
        <v>17304</v>
      </c>
      <c r="AY40" s="507">
        <f t="shared" si="44"/>
        <v>5.8299999999999992</v>
      </c>
      <c r="AZ40" s="507">
        <f t="shared" si="45"/>
        <v>0</v>
      </c>
      <c r="BA40" s="508">
        <f t="shared" si="45"/>
        <v>5.8299999999999992</v>
      </c>
    </row>
    <row r="41" spans="1:53" s="3" customFormat="1" x14ac:dyDescent="0.2">
      <c r="A41" s="717">
        <v>7</v>
      </c>
      <c r="B41" s="718">
        <v>3404</v>
      </c>
      <c r="C41" s="718">
        <v>650023021</v>
      </c>
      <c r="D41" s="718">
        <v>70982597</v>
      </c>
      <c r="E41" s="719" t="s">
        <v>413</v>
      </c>
      <c r="F41" s="718">
        <v>3143</v>
      </c>
      <c r="G41" s="720" t="s">
        <v>149</v>
      </c>
      <c r="H41" s="708" t="s">
        <v>86</v>
      </c>
      <c r="I41" s="501">
        <v>1341976</v>
      </c>
      <c r="J41" s="502">
        <v>988200</v>
      </c>
      <c r="K41" s="481">
        <v>0</v>
      </c>
      <c r="L41" s="481">
        <v>0</v>
      </c>
      <c r="M41" s="321">
        <v>334012</v>
      </c>
      <c r="N41" s="321">
        <v>19764</v>
      </c>
      <c r="O41" s="502">
        <v>0</v>
      </c>
      <c r="P41" s="503">
        <v>2</v>
      </c>
      <c r="Q41" s="418">
        <v>2</v>
      </c>
      <c r="R41" s="504">
        <v>0</v>
      </c>
      <c r="S41" s="505">
        <f t="shared" si="31"/>
        <v>0</v>
      </c>
      <c r="T41" s="492">
        <v>0</v>
      </c>
      <c r="U41" s="492">
        <v>0</v>
      </c>
      <c r="V41" s="492">
        <v>0</v>
      </c>
      <c r="W41" s="492">
        <f t="shared" si="2"/>
        <v>0</v>
      </c>
      <c r="X41" s="492">
        <v>0</v>
      </c>
      <c r="Y41" s="492">
        <v>0</v>
      </c>
      <c r="Z41" s="492">
        <f t="shared" si="32"/>
        <v>0</v>
      </c>
      <c r="AA41" s="492">
        <f t="shared" si="33"/>
        <v>0</v>
      </c>
      <c r="AB41" s="321">
        <f t="shared" si="34"/>
        <v>0</v>
      </c>
      <c r="AC41" s="179">
        <f t="shared" si="35"/>
        <v>0</v>
      </c>
      <c r="AD41" s="492">
        <v>0</v>
      </c>
      <c r="AE41" s="492">
        <v>0</v>
      </c>
      <c r="AF41" s="492">
        <f t="shared" si="3"/>
        <v>0</v>
      </c>
      <c r="AG41" s="492">
        <f t="shared" si="4"/>
        <v>0</v>
      </c>
      <c r="AH41" s="507">
        <v>0</v>
      </c>
      <c r="AI41" s="507">
        <v>0</v>
      </c>
      <c r="AJ41" s="507">
        <v>0</v>
      </c>
      <c r="AK41" s="507">
        <v>0</v>
      </c>
      <c r="AL41" s="507">
        <v>0</v>
      </c>
      <c r="AM41" s="507">
        <v>0</v>
      </c>
      <c r="AN41" s="507">
        <v>0</v>
      </c>
      <c r="AO41" s="507">
        <f t="shared" si="36"/>
        <v>0</v>
      </c>
      <c r="AP41" s="507">
        <f t="shared" si="37"/>
        <v>0</v>
      </c>
      <c r="AQ41" s="535">
        <f t="shared" si="6"/>
        <v>0</v>
      </c>
      <c r="AR41" s="536">
        <f t="shared" si="38"/>
        <v>1341976</v>
      </c>
      <c r="AS41" s="492">
        <f t="shared" si="39"/>
        <v>988200</v>
      </c>
      <c r="AT41" s="492">
        <f t="shared" si="40"/>
        <v>0</v>
      </c>
      <c r="AU41" s="492">
        <f t="shared" si="41"/>
        <v>0</v>
      </c>
      <c r="AV41" s="492">
        <f t="shared" si="42"/>
        <v>334012</v>
      </c>
      <c r="AW41" s="492">
        <f t="shared" si="42"/>
        <v>19764</v>
      </c>
      <c r="AX41" s="492">
        <f t="shared" si="43"/>
        <v>0</v>
      </c>
      <c r="AY41" s="507">
        <f t="shared" si="44"/>
        <v>2</v>
      </c>
      <c r="AZ41" s="507">
        <f t="shared" si="45"/>
        <v>2</v>
      </c>
      <c r="BA41" s="508">
        <f t="shared" si="45"/>
        <v>0</v>
      </c>
    </row>
    <row r="42" spans="1:53" s="3" customFormat="1" x14ac:dyDescent="0.2">
      <c r="A42" s="717">
        <v>7</v>
      </c>
      <c r="B42" s="718">
        <v>3404</v>
      </c>
      <c r="C42" s="718">
        <v>650023021</v>
      </c>
      <c r="D42" s="718">
        <v>70982597</v>
      </c>
      <c r="E42" s="719" t="s">
        <v>413</v>
      </c>
      <c r="F42" s="718">
        <v>3143</v>
      </c>
      <c r="G42" s="720" t="s">
        <v>150</v>
      </c>
      <c r="H42" s="708" t="s">
        <v>82</v>
      </c>
      <c r="I42" s="501">
        <v>42133</v>
      </c>
      <c r="J42" s="502">
        <v>29700</v>
      </c>
      <c r="K42" s="481">
        <v>0</v>
      </c>
      <c r="L42" s="481">
        <v>0</v>
      </c>
      <c r="M42" s="321">
        <v>10039</v>
      </c>
      <c r="N42" s="321">
        <v>594</v>
      </c>
      <c r="O42" s="502">
        <v>1800</v>
      </c>
      <c r="P42" s="503">
        <v>0.13</v>
      </c>
      <c r="Q42" s="418">
        <v>0</v>
      </c>
      <c r="R42" s="504">
        <v>0.13</v>
      </c>
      <c r="S42" s="505">
        <f t="shared" si="31"/>
        <v>0</v>
      </c>
      <c r="T42" s="492">
        <v>0</v>
      </c>
      <c r="U42" s="492">
        <v>0</v>
      </c>
      <c r="V42" s="492">
        <v>0</v>
      </c>
      <c r="W42" s="492">
        <f t="shared" si="2"/>
        <v>0</v>
      </c>
      <c r="X42" s="492">
        <v>0</v>
      </c>
      <c r="Y42" s="492">
        <v>0</v>
      </c>
      <c r="Z42" s="492">
        <f t="shared" si="32"/>
        <v>0</v>
      </c>
      <c r="AA42" s="492">
        <f t="shared" si="33"/>
        <v>0</v>
      </c>
      <c r="AB42" s="321">
        <f t="shared" si="34"/>
        <v>0</v>
      </c>
      <c r="AC42" s="179">
        <f t="shared" si="35"/>
        <v>0</v>
      </c>
      <c r="AD42" s="492">
        <v>0</v>
      </c>
      <c r="AE42" s="492">
        <v>0</v>
      </c>
      <c r="AF42" s="492">
        <f t="shared" si="3"/>
        <v>0</v>
      </c>
      <c r="AG42" s="492">
        <f t="shared" si="4"/>
        <v>0</v>
      </c>
      <c r="AH42" s="507">
        <v>0</v>
      </c>
      <c r="AI42" s="507">
        <v>0</v>
      </c>
      <c r="AJ42" s="507">
        <v>0</v>
      </c>
      <c r="AK42" s="507">
        <v>0</v>
      </c>
      <c r="AL42" s="507">
        <v>0</v>
      </c>
      <c r="AM42" s="507">
        <v>0</v>
      </c>
      <c r="AN42" s="507">
        <v>0</v>
      </c>
      <c r="AO42" s="507">
        <f t="shared" si="36"/>
        <v>0</v>
      </c>
      <c r="AP42" s="507">
        <f t="shared" si="37"/>
        <v>0</v>
      </c>
      <c r="AQ42" s="535">
        <f t="shared" si="6"/>
        <v>0</v>
      </c>
      <c r="AR42" s="536">
        <f t="shared" si="38"/>
        <v>42133</v>
      </c>
      <c r="AS42" s="492">
        <f t="shared" si="39"/>
        <v>29700</v>
      </c>
      <c r="AT42" s="492">
        <f t="shared" si="40"/>
        <v>0</v>
      </c>
      <c r="AU42" s="492">
        <f t="shared" si="41"/>
        <v>0</v>
      </c>
      <c r="AV42" s="492">
        <f t="shared" si="42"/>
        <v>10039</v>
      </c>
      <c r="AW42" s="492">
        <f t="shared" si="42"/>
        <v>594</v>
      </c>
      <c r="AX42" s="492">
        <f t="shared" si="43"/>
        <v>1800</v>
      </c>
      <c r="AY42" s="507">
        <f t="shared" si="44"/>
        <v>0.13</v>
      </c>
      <c r="AZ42" s="507">
        <f t="shared" si="45"/>
        <v>0</v>
      </c>
      <c r="BA42" s="508">
        <f t="shared" si="45"/>
        <v>0.13</v>
      </c>
    </row>
    <row r="43" spans="1:53" x14ac:dyDescent="0.2">
      <c r="A43" s="284">
        <v>7</v>
      </c>
      <c r="B43" s="27">
        <v>3404</v>
      </c>
      <c r="C43" s="27">
        <v>650023021</v>
      </c>
      <c r="D43" s="27">
        <v>70982597</v>
      </c>
      <c r="E43" s="294" t="s">
        <v>414</v>
      </c>
      <c r="F43" s="27"/>
      <c r="G43" s="283"/>
      <c r="H43" s="383"/>
      <c r="I43" s="6">
        <v>30386821</v>
      </c>
      <c r="J43" s="10">
        <v>21841189</v>
      </c>
      <c r="K43" s="10">
        <v>71852</v>
      </c>
      <c r="L43" s="10">
        <v>36852</v>
      </c>
      <c r="M43" s="10">
        <v>7394152</v>
      </c>
      <c r="N43" s="10">
        <v>436824</v>
      </c>
      <c r="O43" s="10">
        <v>642804</v>
      </c>
      <c r="P43" s="11">
        <v>49.4741</v>
      </c>
      <c r="Q43" s="11">
        <v>34.825299999999999</v>
      </c>
      <c r="R43" s="75">
        <v>14.648800000000005</v>
      </c>
      <c r="S43" s="273">
        <f t="shared" ref="S43:BA43" si="46">SUM(S37:S42)</f>
        <v>0</v>
      </c>
      <c r="T43" s="10">
        <f t="shared" si="46"/>
        <v>75016</v>
      </c>
      <c r="U43" s="10">
        <f t="shared" si="46"/>
        <v>-35747</v>
      </c>
      <c r="V43" s="10">
        <f t="shared" si="46"/>
        <v>0</v>
      </c>
      <c r="W43" s="10">
        <f t="shared" si="46"/>
        <v>39269</v>
      </c>
      <c r="X43" s="10">
        <f t="shared" si="46"/>
        <v>0</v>
      </c>
      <c r="Y43" s="10">
        <f t="shared" si="46"/>
        <v>0</v>
      </c>
      <c r="Z43" s="10">
        <f t="shared" si="46"/>
        <v>0</v>
      </c>
      <c r="AA43" s="10">
        <f t="shared" si="46"/>
        <v>39269</v>
      </c>
      <c r="AB43" s="10">
        <f t="shared" si="46"/>
        <v>13273</v>
      </c>
      <c r="AC43" s="10">
        <f t="shared" si="46"/>
        <v>785</v>
      </c>
      <c r="AD43" s="10">
        <f t="shared" si="46"/>
        <v>0</v>
      </c>
      <c r="AE43" s="10">
        <f t="shared" si="46"/>
        <v>0</v>
      </c>
      <c r="AF43" s="10">
        <f t="shared" si="46"/>
        <v>0</v>
      </c>
      <c r="AG43" s="10">
        <f t="shared" si="46"/>
        <v>53327</v>
      </c>
      <c r="AH43" s="11">
        <f t="shared" si="46"/>
        <v>0</v>
      </c>
      <c r="AI43" s="11">
        <f t="shared" si="46"/>
        <v>0</v>
      </c>
      <c r="AJ43" s="11">
        <f t="shared" si="46"/>
        <v>0.22</v>
      </c>
      <c r="AK43" s="11">
        <f t="shared" si="46"/>
        <v>-0.11</v>
      </c>
      <c r="AL43" s="11">
        <f t="shared" si="46"/>
        <v>0.06</v>
      </c>
      <c r="AM43" s="11">
        <f t="shared" si="46"/>
        <v>0</v>
      </c>
      <c r="AN43" s="11">
        <f t="shared" si="46"/>
        <v>0</v>
      </c>
      <c r="AO43" s="11">
        <f t="shared" si="46"/>
        <v>0.11</v>
      </c>
      <c r="AP43" s="11">
        <f t="shared" si="46"/>
        <v>0.06</v>
      </c>
      <c r="AQ43" s="32">
        <f t="shared" si="46"/>
        <v>0.16999999999999998</v>
      </c>
      <c r="AR43" s="6">
        <f t="shared" si="46"/>
        <v>30440148</v>
      </c>
      <c r="AS43" s="10">
        <f t="shared" si="46"/>
        <v>21880458</v>
      </c>
      <c r="AT43" s="71">
        <f t="shared" si="46"/>
        <v>71852</v>
      </c>
      <c r="AU43" s="71">
        <f t="shared" si="46"/>
        <v>36852</v>
      </c>
      <c r="AV43" s="10">
        <f t="shared" si="46"/>
        <v>7407425</v>
      </c>
      <c r="AW43" s="10">
        <f t="shared" si="46"/>
        <v>437609</v>
      </c>
      <c r="AX43" s="10">
        <f t="shared" si="46"/>
        <v>642804</v>
      </c>
      <c r="AY43" s="11">
        <f t="shared" si="46"/>
        <v>49.644100000000002</v>
      </c>
      <c r="AZ43" s="11">
        <f t="shared" si="46"/>
        <v>34.935299999999998</v>
      </c>
      <c r="BA43" s="75">
        <f t="shared" si="46"/>
        <v>14.708800000000005</v>
      </c>
    </row>
    <row r="44" spans="1:53" x14ac:dyDescent="0.2">
      <c r="A44" s="717">
        <v>8</v>
      </c>
      <c r="B44" s="718">
        <v>3477</v>
      </c>
      <c r="C44" s="718">
        <v>600098451</v>
      </c>
      <c r="D44" s="718">
        <v>70695491</v>
      </c>
      <c r="E44" s="719" t="s">
        <v>415</v>
      </c>
      <c r="F44" s="718">
        <v>3111</v>
      </c>
      <c r="G44" s="720" t="s">
        <v>85</v>
      </c>
      <c r="H44" s="721" t="s">
        <v>86</v>
      </c>
      <c r="I44" s="501">
        <v>3885858</v>
      </c>
      <c r="J44" s="502">
        <v>2836199</v>
      </c>
      <c r="K44" s="502">
        <v>0</v>
      </c>
      <c r="L44" s="502">
        <v>0</v>
      </c>
      <c r="M44" s="502">
        <v>958635</v>
      </c>
      <c r="N44" s="502">
        <v>56724</v>
      </c>
      <c r="O44" s="502">
        <v>34300</v>
      </c>
      <c r="P44" s="503">
        <v>6.9842000000000004</v>
      </c>
      <c r="Q44" s="418">
        <v>5</v>
      </c>
      <c r="R44" s="504">
        <v>1.9842000000000004</v>
      </c>
      <c r="S44" s="505">
        <f t="shared" ref="S44:S46" si="47">X44*-1</f>
        <v>0</v>
      </c>
      <c r="T44" s="492">
        <v>0</v>
      </c>
      <c r="U44" s="492">
        <v>0</v>
      </c>
      <c r="V44" s="492">
        <v>0</v>
      </c>
      <c r="W44" s="492">
        <f t="shared" si="2"/>
        <v>0</v>
      </c>
      <c r="X44" s="492">
        <v>0</v>
      </c>
      <c r="Y44" s="492">
        <v>0</v>
      </c>
      <c r="Z44" s="492">
        <f>SUM(X44:Y44)</f>
        <v>0</v>
      </c>
      <c r="AA44" s="492">
        <f>W44+Z44</f>
        <v>0</v>
      </c>
      <c r="AB44" s="321">
        <f>ROUND((W44+X44)*33.8%,0)</f>
        <v>0</v>
      </c>
      <c r="AC44" s="179">
        <f>ROUND(W44*2%,0)</f>
        <v>0</v>
      </c>
      <c r="AD44" s="492">
        <v>0</v>
      </c>
      <c r="AE44" s="492">
        <v>0</v>
      </c>
      <c r="AF44" s="492">
        <f t="shared" si="3"/>
        <v>0</v>
      </c>
      <c r="AG44" s="492">
        <f t="shared" si="4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 t="shared" ref="AO44:AO46" si="48">AH44+AJ44+AK44+AM44</f>
        <v>0</v>
      </c>
      <c r="AP44" s="507">
        <f t="shared" ref="AP44:AP46" si="49">AI44+AL44+AN44</f>
        <v>0</v>
      </c>
      <c r="AQ44" s="535">
        <f t="shared" si="6"/>
        <v>0</v>
      </c>
      <c r="AR44" s="536">
        <f>I44+AG44</f>
        <v>3885858</v>
      </c>
      <c r="AS44" s="492">
        <f>J44+W44</f>
        <v>2836199</v>
      </c>
      <c r="AT44" s="492">
        <f>K44+Z44</f>
        <v>0</v>
      </c>
      <c r="AU44" s="492">
        <f>L44</f>
        <v>0</v>
      </c>
      <c r="AV44" s="492">
        <f t="shared" ref="AV44:AW46" si="50">M44+AB44</f>
        <v>958635</v>
      </c>
      <c r="AW44" s="492">
        <f t="shared" si="50"/>
        <v>56724</v>
      </c>
      <c r="AX44" s="492">
        <f>O44+AF44</f>
        <v>34300</v>
      </c>
      <c r="AY44" s="507">
        <f>P44+AQ44</f>
        <v>6.9842000000000004</v>
      </c>
      <c r="AZ44" s="507">
        <f t="shared" ref="AZ44:BA46" si="51">Q44+AO44</f>
        <v>5</v>
      </c>
      <c r="BA44" s="508">
        <f t="shared" si="51"/>
        <v>1.9842000000000004</v>
      </c>
    </row>
    <row r="45" spans="1:53" x14ac:dyDescent="0.2">
      <c r="A45" s="717">
        <v>8</v>
      </c>
      <c r="B45" s="718">
        <v>3477</v>
      </c>
      <c r="C45" s="718">
        <v>600098451</v>
      </c>
      <c r="D45" s="718">
        <v>70695491</v>
      </c>
      <c r="E45" s="719" t="s">
        <v>415</v>
      </c>
      <c r="F45" s="718">
        <v>3111</v>
      </c>
      <c r="G45" s="720" t="s">
        <v>91</v>
      </c>
      <c r="H45" s="721" t="s">
        <v>82</v>
      </c>
      <c r="I45" s="501">
        <v>461179</v>
      </c>
      <c r="J45" s="502">
        <v>339602</v>
      </c>
      <c r="K45" s="481">
        <v>0</v>
      </c>
      <c r="L45" s="481">
        <v>0</v>
      </c>
      <c r="M45" s="321">
        <v>114785</v>
      </c>
      <c r="N45" s="321">
        <v>6792</v>
      </c>
      <c r="O45" s="502">
        <v>0</v>
      </c>
      <c r="P45" s="503">
        <v>1</v>
      </c>
      <c r="Q45" s="418">
        <v>1</v>
      </c>
      <c r="R45" s="504">
        <v>0</v>
      </c>
      <c r="S45" s="505">
        <f t="shared" si="47"/>
        <v>0</v>
      </c>
      <c r="T45" s="492">
        <v>0</v>
      </c>
      <c r="U45" s="492">
        <v>0</v>
      </c>
      <c r="V45" s="492">
        <v>0</v>
      </c>
      <c r="W45" s="492">
        <f t="shared" si="2"/>
        <v>0</v>
      </c>
      <c r="X45" s="492">
        <v>0</v>
      </c>
      <c r="Y45" s="492">
        <v>0</v>
      </c>
      <c r="Z45" s="492">
        <f>SUM(X45:Y45)</f>
        <v>0</v>
      </c>
      <c r="AA45" s="492">
        <f>W45+Z45</f>
        <v>0</v>
      </c>
      <c r="AB45" s="321">
        <f>ROUND((W45+X45)*33.8%,0)</f>
        <v>0</v>
      </c>
      <c r="AC45" s="179">
        <f>ROUND(W45*2%,0)</f>
        <v>0</v>
      </c>
      <c r="AD45" s="492">
        <v>0</v>
      </c>
      <c r="AE45" s="492">
        <v>0</v>
      </c>
      <c r="AF45" s="492">
        <f t="shared" si="3"/>
        <v>0</v>
      </c>
      <c r="AG45" s="492">
        <f t="shared" si="4"/>
        <v>0</v>
      </c>
      <c r="AH45" s="507">
        <v>0</v>
      </c>
      <c r="AI45" s="507">
        <v>0</v>
      </c>
      <c r="AJ45" s="507">
        <v>0</v>
      </c>
      <c r="AK45" s="507">
        <v>0</v>
      </c>
      <c r="AL45" s="507">
        <v>0</v>
      </c>
      <c r="AM45" s="507">
        <v>0</v>
      </c>
      <c r="AN45" s="507">
        <v>0</v>
      </c>
      <c r="AO45" s="507">
        <f t="shared" si="48"/>
        <v>0</v>
      </c>
      <c r="AP45" s="507">
        <f t="shared" si="49"/>
        <v>0</v>
      </c>
      <c r="AQ45" s="535">
        <f t="shared" si="6"/>
        <v>0</v>
      </c>
      <c r="AR45" s="536">
        <f>I45+AG45</f>
        <v>461179</v>
      </c>
      <c r="AS45" s="492">
        <f>J45+W45</f>
        <v>339602</v>
      </c>
      <c r="AT45" s="492">
        <f>K45+Z45</f>
        <v>0</v>
      </c>
      <c r="AU45" s="492">
        <f>L45</f>
        <v>0</v>
      </c>
      <c r="AV45" s="492">
        <f t="shared" si="50"/>
        <v>114785</v>
      </c>
      <c r="AW45" s="492">
        <f t="shared" si="50"/>
        <v>6792</v>
      </c>
      <c r="AX45" s="492">
        <f>O45+AF45</f>
        <v>0</v>
      </c>
      <c r="AY45" s="507">
        <f>P45+AQ45</f>
        <v>1</v>
      </c>
      <c r="AZ45" s="507">
        <f t="shared" si="51"/>
        <v>1</v>
      </c>
      <c r="BA45" s="508">
        <f t="shared" si="51"/>
        <v>0</v>
      </c>
    </row>
    <row r="46" spans="1:53" x14ac:dyDescent="0.2">
      <c r="A46" s="717">
        <v>8</v>
      </c>
      <c r="B46" s="718">
        <v>3477</v>
      </c>
      <c r="C46" s="718">
        <v>600098451</v>
      </c>
      <c r="D46" s="718">
        <v>70695491</v>
      </c>
      <c r="E46" s="719" t="s">
        <v>415</v>
      </c>
      <c r="F46" s="718">
        <v>3141</v>
      </c>
      <c r="G46" s="720" t="s">
        <v>88</v>
      </c>
      <c r="H46" s="721" t="s">
        <v>82</v>
      </c>
      <c r="I46" s="501">
        <v>636990</v>
      </c>
      <c r="J46" s="502">
        <v>466929</v>
      </c>
      <c r="K46" s="481">
        <v>0</v>
      </c>
      <c r="L46" s="481">
        <v>0</v>
      </c>
      <c r="M46" s="321">
        <v>157822</v>
      </c>
      <c r="N46" s="321">
        <v>9339</v>
      </c>
      <c r="O46" s="502">
        <v>2900</v>
      </c>
      <c r="P46" s="503">
        <v>1.59</v>
      </c>
      <c r="Q46" s="418">
        <v>0</v>
      </c>
      <c r="R46" s="504">
        <v>1.59</v>
      </c>
      <c r="S46" s="505">
        <f t="shared" si="47"/>
        <v>0</v>
      </c>
      <c r="T46" s="492">
        <v>0</v>
      </c>
      <c r="U46" s="492">
        <v>0</v>
      </c>
      <c r="V46" s="492">
        <v>0</v>
      </c>
      <c r="W46" s="492">
        <f t="shared" si="2"/>
        <v>0</v>
      </c>
      <c r="X46" s="492">
        <v>0</v>
      </c>
      <c r="Y46" s="492">
        <v>0</v>
      </c>
      <c r="Z46" s="492">
        <f>SUM(X46:Y46)</f>
        <v>0</v>
      </c>
      <c r="AA46" s="492">
        <f>W46+Z46</f>
        <v>0</v>
      </c>
      <c r="AB46" s="321">
        <f>ROUND((W46+X46)*33.8%,0)</f>
        <v>0</v>
      </c>
      <c r="AC46" s="179">
        <f>ROUND(W46*2%,0)</f>
        <v>0</v>
      </c>
      <c r="AD46" s="492">
        <v>0</v>
      </c>
      <c r="AE46" s="492">
        <v>0</v>
      </c>
      <c r="AF46" s="492">
        <f t="shared" si="3"/>
        <v>0</v>
      </c>
      <c r="AG46" s="492">
        <f t="shared" si="4"/>
        <v>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si="48"/>
        <v>0</v>
      </c>
      <c r="AP46" s="507">
        <f t="shared" si="49"/>
        <v>0</v>
      </c>
      <c r="AQ46" s="535">
        <f t="shared" si="6"/>
        <v>0</v>
      </c>
      <c r="AR46" s="536">
        <f>I46+AG46</f>
        <v>636990</v>
      </c>
      <c r="AS46" s="492">
        <f>J46+W46</f>
        <v>466929</v>
      </c>
      <c r="AT46" s="492">
        <f>K46+Z46</f>
        <v>0</v>
      </c>
      <c r="AU46" s="492">
        <f>L46</f>
        <v>0</v>
      </c>
      <c r="AV46" s="492">
        <f t="shared" si="50"/>
        <v>157822</v>
      </c>
      <c r="AW46" s="492">
        <f t="shared" si="50"/>
        <v>9339</v>
      </c>
      <c r="AX46" s="492">
        <f>O46+AF46</f>
        <v>2900</v>
      </c>
      <c r="AY46" s="507">
        <f>P46+AQ46</f>
        <v>1.59</v>
      </c>
      <c r="AZ46" s="507">
        <f t="shared" si="51"/>
        <v>0</v>
      </c>
      <c r="BA46" s="508">
        <f t="shared" si="51"/>
        <v>1.59</v>
      </c>
    </row>
    <row r="47" spans="1:53" x14ac:dyDescent="0.2">
      <c r="A47" s="284">
        <v>8</v>
      </c>
      <c r="B47" s="27">
        <v>3477</v>
      </c>
      <c r="C47" s="27">
        <v>600098451</v>
      </c>
      <c r="D47" s="27">
        <v>70695491</v>
      </c>
      <c r="E47" s="294" t="s">
        <v>416</v>
      </c>
      <c r="F47" s="27"/>
      <c r="G47" s="283"/>
      <c r="H47" s="383"/>
      <c r="I47" s="5">
        <v>4984027</v>
      </c>
      <c r="J47" s="8">
        <v>3642730</v>
      </c>
      <c r="K47" s="8">
        <v>0</v>
      </c>
      <c r="L47" s="8">
        <v>0</v>
      </c>
      <c r="M47" s="8">
        <v>1231242</v>
      </c>
      <c r="N47" s="8">
        <v>72855</v>
      </c>
      <c r="O47" s="8">
        <v>37200</v>
      </c>
      <c r="P47" s="9">
        <v>9.5742000000000012</v>
      </c>
      <c r="Q47" s="9">
        <v>6</v>
      </c>
      <c r="R47" s="74">
        <v>3.5742000000000003</v>
      </c>
      <c r="S47" s="272">
        <f t="shared" ref="S47:BA47" si="52">SUM(S44:S46)</f>
        <v>0</v>
      </c>
      <c r="T47" s="8">
        <f t="shared" si="52"/>
        <v>0</v>
      </c>
      <c r="U47" s="8">
        <f t="shared" si="52"/>
        <v>0</v>
      </c>
      <c r="V47" s="8">
        <f t="shared" si="52"/>
        <v>0</v>
      </c>
      <c r="W47" s="8">
        <f t="shared" si="52"/>
        <v>0</v>
      </c>
      <c r="X47" s="8">
        <f t="shared" si="52"/>
        <v>0</v>
      </c>
      <c r="Y47" s="8">
        <f t="shared" si="52"/>
        <v>0</v>
      </c>
      <c r="Z47" s="8">
        <f t="shared" si="52"/>
        <v>0</v>
      </c>
      <c r="AA47" s="8">
        <f t="shared" si="52"/>
        <v>0</v>
      </c>
      <c r="AB47" s="8">
        <f t="shared" si="52"/>
        <v>0</v>
      </c>
      <c r="AC47" s="8">
        <f t="shared" si="52"/>
        <v>0</v>
      </c>
      <c r="AD47" s="8">
        <f t="shared" si="52"/>
        <v>0</v>
      </c>
      <c r="AE47" s="8">
        <f t="shared" si="52"/>
        <v>0</v>
      </c>
      <c r="AF47" s="8">
        <f t="shared" si="52"/>
        <v>0</v>
      </c>
      <c r="AG47" s="8">
        <f t="shared" si="52"/>
        <v>0</v>
      </c>
      <c r="AH47" s="9">
        <f t="shared" si="52"/>
        <v>0</v>
      </c>
      <c r="AI47" s="9">
        <f t="shared" si="52"/>
        <v>0</v>
      </c>
      <c r="AJ47" s="9">
        <f t="shared" si="52"/>
        <v>0</v>
      </c>
      <c r="AK47" s="9">
        <f t="shared" ref="AK47:AL47" si="53">SUM(AK44:AK46)</f>
        <v>0</v>
      </c>
      <c r="AL47" s="9">
        <f t="shared" si="53"/>
        <v>0</v>
      </c>
      <c r="AM47" s="9">
        <f t="shared" si="52"/>
        <v>0</v>
      </c>
      <c r="AN47" s="9">
        <f t="shared" si="52"/>
        <v>0</v>
      </c>
      <c r="AO47" s="9">
        <f t="shared" si="52"/>
        <v>0</v>
      </c>
      <c r="AP47" s="9">
        <f t="shared" si="52"/>
        <v>0</v>
      </c>
      <c r="AQ47" s="33">
        <f t="shared" si="52"/>
        <v>0</v>
      </c>
      <c r="AR47" s="5">
        <f t="shared" si="52"/>
        <v>4984027</v>
      </c>
      <c r="AS47" s="8">
        <f t="shared" si="52"/>
        <v>3642730</v>
      </c>
      <c r="AT47" s="38">
        <f t="shared" si="52"/>
        <v>0</v>
      </c>
      <c r="AU47" s="38">
        <f t="shared" si="52"/>
        <v>0</v>
      </c>
      <c r="AV47" s="8">
        <f t="shared" si="52"/>
        <v>1231242</v>
      </c>
      <c r="AW47" s="8">
        <f t="shared" si="52"/>
        <v>72855</v>
      </c>
      <c r="AX47" s="8">
        <f t="shared" si="52"/>
        <v>37200</v>
      </c>
      <c r="AY47" s="9">
        <f t="shared" si="52"/>
        <v>9.5742000000000012</v>
      </c>
      <c r="AZ47" s="9">
        <f t="shared" si="52"/>
        <v>6</v>
      </c>
      <c r="BA47" s="74">
        <f t="shared" si="52"/>
        <v>3.5742000000000003</v>
      </c>
    </row>
    <row r="48" spans="1:53" x14ac:dyDescent="0.2">
      <c r="A48" s="717">
        <v>9</v>
      </c>
      <c r="B48" s="718">
        <v>3476</v>
      </c>
      <c r="C48" s="718">
        <v>600099164</v>
      </c>
      <c r="D48" s="718">
        <v>854808</v>
      </c>
      <c r="E48" s="719" t="s">
        <v>417</v>
      </c>
      <c r="F48" s="718">
        <v>3113</v>
      </c>
      <c r="G48" s="720" t="s">
        <v>148</v>
      </c>
      <c r="H48" s="721" t="s">
        <v>86</v>
      </c>
      <c r="I48" s="501">
        <v>10111061</v>
      </c>
      <c r="J48" s="502">
        <v>7222722</v>
      </c>
      <c r="K48" s="502">
        <v>18204</v>
      </c>
      <c r="L48" s="502">
        <v>18204</v>
      </c>
      <c r="M48" s="502">
        <v>2441280</v>
      </c>
      <c r="N48" s="502">
        <v>144455</v>
      </c>
      <c r="O48" s="502">
        <v>284400</v>
      </c>
      <c r="P48" s="503">
        <v>14.7499</v>
      </c>
      <c r="Q48" s="418">
        <v>11.0808</v>
      </c>
      <c r="R48" s="504">
        <v>3.6691000000000003</v>
      </c>
      <c r="S48" s="505">
        <f t="shared" ref="S48:S52" si="54">X48*-1</f>
        <v>0</v>
      </c>
      <c r="T48" s="492">
        <v>0</v>
      </c>
      <c r="U48" s="492">
        <v>0</v>
      </c>
      <c r="V48" s="492">
        <v>0</v>
      </c>
      <c r="W48" s="492">
        <f t="shared" si="2"/>
        <v>0</v>
      </c>
      <c r="X48" s="492">
        <v>0</v>
      </c>
      <c r="Y48" s="492">
        <v>0</v>
      </c>
      <c r="Z48" s="492">
        <f>SUM(X48:Y48)</f>
        <v>0</v>
      </c>
      <c r="AA48" s="492">
        <f>W48+Z48</f>
        <v>0</v>
      </c>
      <c r="AB48" s="321">
        <f>ROUND((W48+X48)*33.8%,0)</f>
        <v>0</v>
      </c>
      <c r="AC48" s="179">
        <f>ROUND(W48*2%,0)</f>
        <v>0</v>
      </c>
      <c r="AD48" s="492">
        <v>0</v>
      </c>
      <c r="AE48" s="492">
        <v>0</v>
      </c>
      <c r="AF48" s="492">
        <f t="shared" si="3"/>
        <v>0</v>
      </c>
      <c r="AG48" s="492">
        <f t="shared" si="4"/>
        <v>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ref="AO48:AO52" si="55">AH48+AJ48+AK48+AM48</f>
        <v>0</v>
      </c>
      <c r="AP48" s="507">
        <f t="shared" ref="AP48:AP52" si="56">AI48+AL48+AN48</f>
        <v>0</v>
      </c>
      <c r="AQ48" s="535">
        <f t="shared" si="6"/>
        <v>0</v>
      </c>
      <c r="AR48" s="536">
        <f>I48+AG48</f>
        <v>10111061</v>
      </c>
      <c r="AS48" s="492">
        <f>J48+W48</f>
        <v>7222722</v>
      </c>
      <c r="AT48" s="492">
        <f>K48+Z48</f>
        <v>18204</v>
      </c>
      <c r="AU48" s="492">
        <f>L48</f>
        <v>18204</v>
      </c>
      <c r="AV48" s="492">
        <f t="shared" ref="AV48:AW52" si="57">M48+AB48</f>
        <v>2441280</v>
      </c>
      <c r="AW48" s="492">
        <f t="shared" si="57"/>
        <v>144455</v>
      </c>
      <c r="AX48" s="492">
        <f>O48+AF48</f>
        <v>284400</v>
      </c>
      <c r="AY48" s="507">
        <f>P48+AQ48</f>
        <v>14.7499</v>
      </c>
      <c r="AZ48" s="507">
        <f t="shared" ref="AZ48:BA52" si="58">Q48+AO48</f>
        <v>11.0808</v>
      </c>
      <c r="BA48" s="508">
        <f t="shared" si="58"/>
        <v>3.6691000000000003</v>
      </c>
    </row>
    <row r="49" spans="1:53" x14ac:dyDescent="0.2">
      <c r="A49" s="717">
        <v>9</v>
      </c>
      <c r="B49" s="718">
        <v>3476</v>
      </c>
      <c r="C49" s="718">
        <v>600099164</v>
      </c>
      <c r="D49" s="718">
        <v>854808</v>
      </c>
      <c r="E49" s="719" t="s">
        <v>417</v>
      </c>
      <c r="F49" s="718">
        <v>3113</v>
      </c>
      <c r="G49" s="720" t="s">
        <v>91</v>
      </c>
      <c r="H49" s="721" t="s">
        <v>82</v>
      </c>
      <c r="I49" s="501">
        <v>821347</v>
      </c>
      <c r="J49" s="502">
        <v>604453</v>
      </c>
      <c r="K49" s="481">
        <v>0</v>
      </c>
      <c r="L49" s="481">
        <v>0</v>
      </c>
      <c r="M49" s="321">
        <v>204305</v>
      </c>
      <c r="N49" s="321">
        <v>12089</v>
      </c>
      <c r="O49" s="502">
        <v>500</v>
      </c>
      <c r="P49" s="503">
        <v>1.9200000000000002</v>
      </c>
      <c r="Q49" s="418">
        <v>1.9200000000000002</v>
      </c>
      <c r="R49" s="504">
        <v>0</v>
      </c>
      <c r="S49" s="505">
        <f t="shared" si="54"/>
        <v>0</v>
      </c>
      <c r="T49" s="492">
        <v>11340</v>
      </c>
      <c r="U49" s="492">
        <v>0</v>
      </c>
      <c r="V49" s="492">
        <v>0</v>
      </c>
      <c r="W49" s="492">
        <f t="shared" si="2"/>
        <v>11340</v>
      </c>
      <c r="X49" s="492">
        <v>0</v>
      </c>
      <c r="Y49" s="492">
        <v>0</v>
      </c>
      <c r="Z49" s="492">
        <f>SUM(X49:Y49)</f>
        <v>0</v>
      </c>
      <c r="AA49" s="492">
        <f>W49+Z49</f>
        <v>11340</v>
      </c>
      <c r="AB49" s="321">
        <f>ROUND((W49+X49)*33.8%,0)</f>
        <v>3833</v>
      </c>
      <c r="AC49" s="179">
        <f>ROUND(W49*2%,0)</f>
        <v>227</v>
      </c>
      <c r="AD49" s="492">
        <v>0</v>
      </c>
      <c r="AE49" s="492">
        <v>0</v>
      </c>
      <c r="AF49" s="492">
        <f t="shared" si="3"/>
        <v>0</v>
      </c>
      <c r="AG49" s="492">
        <f t="shared" si="4"/>
        <v>15400</v>
      </c>
      <c r="AH49" s="507">
        <v>0</v>
      </c>
      <c r="AI49" s="507">
        <v>0</v>
      </c>
      <c r="AJ49" s="507">
        <v>0.03</v>
      </c>
      <c r="AK49" s="507">
        <v>0</v>
      </c>
      <c r="AL49" s="507">
        <v>0</v>
      </c>
      <c r="AM49" s="507">
        <v>0</v>
      </c>
      <c r="AN49" s="507">
        <v>0</v>
      </c>
      <c r="AO49" s="507">
        <f t="shared" si="55"/>
        <v>0.03</v>
      </c>
      <c r="AP49" s="507">
        <f t="shared" si="56"/>
        <v>0</v>
      </c>
      <c r="AQ49" s="535">
        <f t="shared" si="6"/>
        <v>0.03</v>
      </c>
      <c r="AR49" s="536">
        <f>I49+AG49</f>
        <v>836747</v>
      </c>
      <c r="AS49" s="492">
        <f>J49+W49</f>
        <v>615793</v>
      </c>
      <c r="AT49" s="492">
        <f>K49+Z49</f>
        <v>0</v>
      </c>
      <c r="AU49" s="492">
        <f>L49</f>
        <v>0</v>
      </c>
      <c r="AV49" s="492">
        <f t="shared" si="57"/>
        <v>208138</v>
      </c>
      <c r="AW49" s="492">
        <f t="shared" si="57"/>
        <v>12316</v>
      </c>
      <c r="AX49" s="492">
        <f>O49+AF49</f>
        <v>500</v>
      </c>
      <c r="AY49" s="507">
        <f>P49+AQ49</f>
        <v>1.9500000000000002</v>
      </c>
      <c r="AZ49" s="507">
        <f t="shared" si="58"/>
        <v>1.9500000000000002</v>
      </c>
      <c r="BA49" s="508">
        <f t="shared" si="58"/>
        <v>0</v>
      </c>
    </row>
    <row r="50" spans="1:53" x14ac:dyDescent="0.2">
      <c r="A50" s="717">
        <v>9</v>
      </c>
      <c r="B50" s="718">
        <v>3476</v>
      </c>
      <c r="C50" s="718">
        <v>600099164</v>
      </c>
      <c r="D50" s="718">
        <v>854808</v>
      </c>
      <c r="E50" s="719" t="s">
        <v>417</v>
      </c>
      <c r="F50" s="718">
        <v>3141</v>
      </c>
      <c r="G50" s="720" t="s">
        <v>88</v>
      </c>
      <c r="H50" s="721" t="s">
        <v>82</v>
      </c>
      <c r="I50" s="501">
        <v>935099</v>
      </c>
      <c r="J50" s="502">
        <v>683503</v>
      </c>
      <c r="K50" s="481">
        <v>0</v>
      </c>
      <c r="L50" s="481">
        <v>0</v>
      </c>
      <c r="M50" s="321">
        <v>231024</v>
      </c>
      <c r="N50" s="321">
        <v>13670</v>
      </c>
      <c r="O50" s="502">
        <v>6902</v>
      </c>
      <c r="P50" s="503">
        <v>2.3199999999999998</v>
      </c>
      <c r="Q50" s="418">
        <v>0</v>
      </c>
      <c r="R50" s="504">
        <v>2.3199999999999998</v>
      </c>
      <c r="S50" s="505">
        <f t="shared" si="54"/>
        <v>0</v>
      </c>
      <c r="T50" s="492">
        <v>0</v>
      </c>
      <c r="U50" s="492">
        <v>-10387</v>
      </c>
      <c r="V50" s="492">
        <v>0</v>
      </c>
      <c r="W50" s="492">
        <f t="shared" si="2"/>
        <v>-10387</v>
      </c>
      <c r="X50" s="492">
        <v>0</v>
      </c>
      <c r="Y50" s="492">
        <v>0</v>
      </c>
      <c r="Z50" s="492">
        <f>SUM(X50:Y50)</f>
        <v>0</v>
      </c>
      <c r="AA50" s="492">
        <f>W50+Z50</f>
        <v>-10387</v>
      </c>
      <c r="AB50" s="321">
        <f>ROUND((W50+X50)*33.8%,0)</f>
        <v>-3511</v>
      </c>
      <c r="AC50" s="179">
        <f>ROUND(W50*2%,0)</f>
        <v>-208</v>
      </c>
      <c r="AD50" s="492">
        <v>0</v>
      </c>
      <c r="AE50" s="492">
        <v>0</v>
      </c>
      <c r="AF50" s="492">
        <f t="shared" si="3"/>
        <v>0</v>
      </c>
      <c r="AG50" s="492">
        <f t="shared" si="4"/>
        <v>-14106</v>
      </c>
      <c r="AH50" s="507">
        <v>0</v>
      </c>
      <c r="AI50" s="507">
        <v>0</v>
      </c>
      <c r="AJ50" s="507">
        <v>0</v>
      </c>
      <c r="AK50" s="507">
        <v>0</v>
      </c>
      <c r="AL50" s="507">
        <v>-0.03</v>
      </c>
      <c r="AM50" s="507">
        <v>0</v>
      </c>
      <c r="AN50" s="507">
        <v>0</v>
      </c>
      <c r="AO50" s="507">
        <f t="shared" si="55"/>
        <v>0</v>
      </c>
      <c r="AP50" s="507">
        <f t="shared" si="56"/>
        <v>-0.03</v>
      </c>
      <c r="AQ50" s="535">
        <f t="shared" si="6"/>
        <v>-0.03</v>
      </c>
      <c r="AR50" s="536">
        <f>I50+AG50</f>
        <v>920993</v>
      </c>
      <c r="AS50" s="492">
        <f>J50+W50</f>
        <v>673116</v>
      </c>
      <c r="AT50" s="492">
        <f>K50+Z50</f>
        <v>0</v>
      </c>
      <c r="AU50" s="492">
        <f>L50</f>
        <v>0</v>
      </c>
      <c r="AV50" s="492">
        <f t="shared" si="57"/>
        <v>227513</v>
      </c>
      <c r="AW50" s="492">
        <f t="shared" si="57"/>
        <v>13462</v>
      </c>
      <c r="AX50" s="492">
        <f>O50+AF50</f>
        <v>6902</v>
      </c>
      <c r="AY50" s="507">
        <f>P50+AQ50</f>
        <v>2.29</v>
      </c>
      <c r="AZ50" s="507">
        <f t="shared" si="58"/>
        <v>0</v>
      </c>
      <c r="BA50" s="508">
        <f t="shared" si="58"/>
        <v>2.29</v>
      </c>
    </row>
    <row r="51" spans="1:53" x14ac:dyDescent="0.2">
      <c r="A51" s="717">
        <v>9</v>
      </c>
      <c r="B51" s="718">
        <v>3476</v>
      </c>
      <c r="C51" s="718">
        <v>600099164</v>
      </c>
      <c r="D51" s="718">
        <v>854808</v>
      </c>
      <c r="E51" s="719" t="s">
        <v>417</v>
      </c>
      <c r="F51" s="718">
        <v>3143</v>
      </c>
      <c r="G51" s="720" t="s">
        <v>149</v>
      </c>
      <c r="H51" s="708" t="s">
        <v>86</v>
      </c>
      <c r="I51" s="501">
        <v>582999</v>
      </c>
      <c r="J51" s="502">
        <v>429307</v>
      </c>
      <c r="K51" s="481">
        <v>0</v>
      </c>
      <c r="L51" s="481">
        <v>0</v>
      </c>
      <c r="M51" s="321">
        <v>145106</v>
      </c>
      <c r="N51" s="321">
        <v>8586</v>
      </c>
      <c r="O51" s="502">
        <v>0</v>
      </c>
      <c r="P51" s="503">
        <v>0.89280000000000004</v>
      </c>
      <c r="Q51" s="418">
        <v>0.89280000000000004</v>
      </c>
      <c r="R51" s="504">
        <v>0</v>
      </c>
      <c r="S51" s="505">
        <f t="shared" si="54"/>
        <v>0</v>
      </c>
      <c r="T51" s="492">
        <v>0</v>
      </c>
      <c r="U51" s="492">
        <v>0</v>
      </c>
      <c r="V51" s="492">
        <v>0</v>
      </c>
      <c r="W51" s="492">
        <f t="shared" si="2"/>
        <v>0</v>
      </c>
      <c r="X51" s="492">
        <v>0</v>
      </c>
      <c r="Y51" s="492">
        <v>0</v>
      </c>
      <c r="Z51" s="492">
        <f>SUM(X51:Y51)</f>
        <v>0</v>
      </c>
      <c r="AA51" s="492">
        <f>W51+Z51</f>
        <v>0</v>
      </c>
      <c r="AB51" s="321">
        <f>ROUND((W51+X51)*33.8%,0)</f>
        <v>0</v>
      </c>
      <c r="AC51" s="179">
        <f>ROUND(W51*2%,0)</f>
        <v>0</v>
      </c>
      <c r="AD51" s="492">
        <v>0</v>
      </c>
      <c r="AE51" s="492">
        <v>0</v>
      </c>
      <c r="AF51" s="492">
        <f t="shared" si="3"/>
        <v>0</v>
      </c>
      <c r="AG51" s="492">
        <f t="shared" si="4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si="55"/>
        <v>0</v>
      </c>
      <c r="AP51" s="507">
        <f t="shared" si="56"/>
        <v>0</v>
      </c>
      <c r="AQ51" s="535">
        <f t="shared" si="6"/>
        <v>0</v>
      </c>
      <c r="AR51" s="536">
        <f>I51+AG51</f>
        <v>582999</v>
      </c>
      <c r="AS51" s="492">
        <f>J51+W51</f>
        <v>429307</v>
      </c>
      <c r="AT51" s="492">
        <f>K51+Z51</f>
        <v>0</v>
      </c>
      <c r="AU51" s="492">
        <f>L51</f>
        <v>0</v>
      </c>
      <c r="AV51" s="492">
        <f t="shared" si="57"/>
        <v>145106</v>
      </c>
      <c r="AW51" s="492">
        <f t="shared" si="57"/>
        <v>8586</v>
      </c>
      <c r="AX51" s="492">
        <f>O51+AF51</f>
        <v>0</v>
      </c>
      <c r="AY51" s="507">
        <f>P51+AQ51</f>
        <v>0.89280000000000004</v>
      </c>
      <c r="AZ51" s="507">
        <f t="shared" si="58"/>
        <v>0.89280000000000004</v>
      </c>
      <c r="BA51" s="508">
        <f t="shared" si="58"/>
        <v>0</v>
      </c>
    </row>
    <row r="52" spans="1:53" x14ac:dyDescent="0.2">
      <c r="A52" s="717">
        <v>9</v>
      </c>
      <c r="B52" s="718">
        <v>3476</v>
      </c>
      <c r="C52" s="718">
        <v>600099164</v>
      </c>
      <c r="D52" s="718">
        <v>854808</v>
      </c>
      <c r="E52" s="719" t="s">
        <v>417</v>
      </c>
      <c r="F52" s="718">
        <v>3143</v>
      </c>
      <c r="G52" s="720" t="s">
        <v>150</v>
      </c>
      <c r="H52" s="708" t="s">
        <v>82</v>
      </c>
      <c r="I52" s="501">
        <v>21066</v>
      </c>
      <c r="J52" s="502">
        <v>14850</v>
      </c>
      <c r="K52" s="481">
        <v>0</v>
      </c>
      <c r="L52" s="481">
        <v>0</v>
      </c>
      <c r="M52" s="321">
        <v>5019</v>
      </c>
      <c r="N52" s="321">
        <v>297</v>
      </c>
      <c r="O52" s="502">
        <v>900</v>
      </c>
      <c r="P52" s="503">
        <v>0.06</v>
      </c>
      <c r="Q52" s="418">
        <v>0</v>
      </c>
      <c r="R52" s="504">
        <v>0.06</v>
      </c>
      <c r="S52" s="505">
        <f t="shared" si="54"/>
        <v>0</v>
      </c>
      <c r="T52" s="492">
        <v>0</v>
      </c>
      <c r="U52" s="492">
        <v>0</v>
      </c>
      <c r="V52" s="492">
        <v>0</v>
      </c>
      <c r="W52" s="492">
        <f t="shared" si="2"/>
        <v>0</v>
      </c>
      <c r="X52" s="492">
        <v>0</v>
      </c>
      <c r="Y52" s="492">
        <v>0</v>
      </c>
      <c r="Z52" s="492">
        <f>SUM(X52:Y52)</f>
        <v>0</v>
      </c>
      <c r="AA52" s="492">
        <f>W52+Z52</f>
        <v>0</v>
      </c>
      <c r="AB52" s="321">
        <f>ROUND((W52+X52)*33.8%,0)</f>
        <v>0</v>
      </c>
      <c r="AC52" s="179">
        <f>ROUND(W52*2%,0)</f>
        <v>0</v>
      </c>
      <c r="AD52" s="492">
        <v>0</v>
      </c>
      <c r="AE52" s="492">
        <v>0</v>
      </c>
      <c r="AF52" s="492">
        <f t="shared" si="3"/>
        <v>0</v>
      </c>
      <c r="AG52" s="492">
        <f t="shared" si="4"/>
        <v>0</v>
      </c>
      <c r="AH52" s="507">
        <v>0</v>
      </c>
      <c r="AI52" s="507">
        <v>0</v>
      </c>
      <c r="AJ52" s="507">
        <v>0</v>
      </c>
      <c r="AK52" s="507">
        <v>0</v>
      </c>
      <c r="AL52" s="507">
        <v>0</v>
      </c>
      <c r="AM52" s="507">
        <v>0</v>
      </c>
      <c r="AN52" s="507">
        <v>0</v>
      </c>
      <c r="AO52" s="507">
        <f t="shared" si="55"/>
        <v>0</v>
      </c>
      <c r="AP52" s="507">
        <f t="shared" si="56"/>
        <v>0</v>
      </c>
      <c r="AQ52" s="535">
        <f t="shared" si="6"/>
        <v>0</v>
      </c>
      <c r="AR52" s="536">
        <f>I52+AG52</f>
        <v>21066</v>
      </c>
      <c r="AS52" s="492">
        <f>J52+W52</f>
        <v>14850</v>
      </c>
      <c r="AT52" s="492">
        <f>K52+Z52</f>
        <v>0</v>
      </c>
      <c r="AU52" s="492">
        <f>L52</f>
        <v>0</v>
      </c>
      <c r="AV52" s="492">
        <f t="shared" si="57"/>
        <v>5019</v>
      </c>
      <c r="AW52" s="492">
        <f t="shared" si="57"/>
        <v>297</v>
      </c>
      <c r="AX52" s="492">
        <f>O52+AF52</f>
        <v>900</v>
      </c>
      <c r="AY52" s="507">
        <f>P52+AQ52</f>
        <v>0.06</v>
      </c>
      <c r="AZ52" s="507">
        <f t="shared" si="58"/>
        <v>0</v>
      </c>
      <c r="BA52" s="508">
        <f t="shared" si="58"/>
        <v>0.06</v>
      </c>
    </row>
    <row r="53" spans="1:53" x14ac:dyDescent="0.2">
      <c r="A53" s="284">
        <v>9</v>
      </c>
      <c r="B53" s="27">
        <v>3476</v>
      </c>
      <c r="C53" s="27">
        <v>600099164</v>
      </c>
      <c r="D53" s="27">
        <v>854808</v>
      </c>
      <c r="E53" s="294" t="s">
        <v>418</v>
      </c>
      <c r="F53" s="27"/>
      <c r="G53" s="283"/>
      <c r="H53" s="383"/>
      <c r="I53" s="6">
        <v>12471572</v>
      </c>
      <c r="J53" s="10">
        <v>8954835</v>
      </c>
      <c r="K53" s="10">
        <v>18204</v>
      </c>
      <c r="L53" s="10">
        <v>18204</v>
      </c>
      <c r="M53" s="10">
        <v>3026734</v>
      </c>
      <c r="N53" s="10">
        <v>179097</v>
      </c>
      <c r="O53" s="10">
        <v>292702</v>
      </c>
      <c r="P53" s="11">
        <v>19.942700000000002</v>
      </c>
      <c r="Q53" s="11">
        <v>13.893599999999999</v>
      </c>
      <c r="R53" s="75">
        <v>6.0491000000000001</v>
      </c>
      <c r="S53" s="273">
        <f t="shared" ref="S53:BA53" si="59">SUM(S48:S52)</f>
        <v>0</v>
      </c>
      <c r="T53" s="10">
        <f t="shared" si="59"/>
        <v>11340</v>
      </c>
      <c r="U53" s="10">
        <f t="shared" si="59"/>
        <v>-10387</v>
      </c>
      <c r="V53" s="10">
        <f t="shared" si="59"/>
        <v>0</v>
      </c>
      <c r="W53" s="10">
        <f t="shared" si="59"/>
        <v>953</v>
      </c>
      <c r="X53" s="10">
        <f t="shared" si="59"/>
        <v>0</v>
      </c>
      <c r="Y53" s="10">
        <f t="shared" si="59"/>
        <v>0</v>
      </c>
      <c r="Z53" s="10">
        <f t="shared" si="59"/>
        <v>0</v>
      </c>
      <c r="AA53" s="10">
        <f t="shared" si="59"/>
        <v>953</v>
      </c>
      <c r="AB53" s="10">
        <f t="shared" si="59"/>
        <v>322</v>
      </c>
      <c r="AC53" s="10">
        <f t="shared" si="59"/>
        <v>19</v>
      </c>
      <c r="AD53" s="10">
        <f t="shared" si="59"/>
        <v>0</v>
      </c>
      <c r="AE53" s="10">
        <f t="shared" si="59"/>
        <v>0</v>
      </c>
      <c r="AF53" s="10">
        <f t="shared" si="59"/>
        <v>0</v>
      </c>
      <c r="AG53" s="10">
        <f t="shared" si="59"/>
        <v>1294</v>
      </c>
      <c r="AH53" s="11">
        <f t="shared" si="59"/>
        <v>0</v>
      </c>
      <c r="AI53" s="11">
        <f t="shared" si="59"/>
        <v>0</v>
      </c>
      <c r="AJ53" s="11">
        <f t="shared" si="59"/>
        <v>0.03</v>
      </c>
      <c r="AK53" s="11">
        <f t="shared" ref="AK53:AL53" si="60">SUM(AK48:AK52)</f>
        <v>0</v>
      </c>
      <c r="AL53" s="11">
        <f t="shared" si="60"/>
        <v>-0.03</v>
      </c>
      <c r="AM53" s="11">
        <f t="shared" si="59"/>
        <v>0</v>
      </c>
      <c r="AN53" s="11">
        <f t="shared" si="59"/>
        <v>0</v>
      </c>
      <c r="AO53" s="11">
        <f t="shared" si="59"/>
        <v>0.03</v>
      </c>
      <c r="AP53" s="11">
        <f t="shared" si="59"/>
        <v>-0.03</v>
      </c>
      <c r="AQ53" s="32">
        <f t="shared" si="59"/>
        <v>0</v>
      </c>
      <c r="AR53" s="6">
        <f t="shared" si="59"/>
        <v>12472866</v>
      </c>
      <c r="AS53" s="10">
        <f t="shared" si="59"/>
        <v>8955788</v>
      </c>
      <c r="AT53" s="71">
        <f t="shared" si="59"/>
        <v>18204</v>
      </c>
      <c r="AU53" s="71">
        <f t="shared" si="59"/>
        <v>18204</v>
      </c>
      <c r="AV53" s="10">
        <f t="shared" si="59"/>
        <v>3027056</v>
      </c>
      <c r="AW53" s="10">
        <f t="shared" si="59"/>
        <v>179116</v>
      </c>
      <c r="AX53" s="10">
        <f t="shared" si="59"/>
        <v>292702</v>
      </c>
      <c r="AY53" s="11">
        <f t="shared" si="59"/>
        <v>19.942699999999999</v>
      </c>
      <c r="AZ53" s="11">
        <f t="shared" si="59"/>
        <v>13.923599999999999</v>
      </c>
      <c r="BA53" s="75">
        <f t="shared" si="59"/>
        <v>6.0190999999999999</v>
      </c>
    </row>
    <row r="54" spans="1:53" x14ac:dyDescent="0.2">
      <c r="A54" s="717">
        <v>10</v>
      </c>
      <c r="B54" s="718">
        <v>3424</v>
      </c>
      <c r="C54" s="718">
        <v>650040384</v>
      </c>
      <c r="D54" s="718">
        <v>72744561</v>
      </c>
      <c r="E54" s="719" t="s">
        <v>419</v>
      </c>
      <c r="F54" s="718">
        <v>3111</v>
      </c>
      <c r="G54" s="720" t="s">
        <v>85</v>
      </c>
      <c r="H54" s="721" t="s">
        <v>86</v>
      </c>
      <c r="I54" s="501">
        <v>1428310</v>
      </c>
      <c r="J54" s="502">
        <v>1040434</v>
      </c>
      <c r="K54" s="481">
        <v>0</v>
      </c>
      <c r="L54" s="481">
        <v>0</v>
      </c>
      <c r="M54" s="321">
        <v>351667</v>
      </c>
      <c r="N54" s="321">
        <v>20809</v>
      </c>
      <c r="O54" s="502">
        <v>15400</v>
      </c>
      <c r="P54" s="503">
        <v>2.5108999999999999</v>
      </c>
      <c r="Q54" s="418">
        <v>2</v>
      </c>
      <c r="R54" s="504">
        <v>0.51090000000000002</v>
      </c>
      <c r="S54" s="505">
        <f t="shared" ref="S54:S59" si="61">X54*-1</f>
        <v>0</v>
      </c>
      <c r="T54" s="492">
        <v>0</v>
      </c>
      <c r="U54" s="492">
        <v>0</v>
      </c>
      <c r="V54" s="492">
        <v>0</v>
      </c>
      <c r="W54" s="492">
        <f t="shared" si="2"/>
        <v>0</v>
      </c>
      <c r="X54" s="492">
        <v>0</v>
      </c>
      <c r="Y54" s="492">
        <v>0</v>
      </c>
      <c r="Z54" s="492">
        <f t="shared" ref="Z54:Z59" si="62">SUM(X54:Y54)</f>
        <v>0</v>
      </c>
      <c r="AA54" s="492">
        <f t="shared" ref="AA54:AA59" si="63">W54+Z54</f>
        <v>0</v>
      </c>
      <c r="AB54" s="321">
        <f t="shared" ref="AB54:AB59" si="64">ROUND((W54+X54)*33.8%,0)</f>
        <v>0</v>
      </c>
      <c r="AC54" s="179">
        <f t="shared" ref="AC54:AC59" si="65">ROUND(W54*2%,0)</f>
        <v>0</v>
      </c>
      <c r="AD54" s="492">
        <v>0</v>
      </c>
      <c r="AE54" s="492">
        <v>0</v>
      </c>
      <c r="AF54" s="492">
        <f t="shared" si="3"/>
        <v>0</v>
      </c>
      <c r="AG54" s="492">
        <f t="shared" si="4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 t="shared" ref="AO54:AO59" si="66">AH54+AJ54+AK54+AM54</f>
        <v>0</v>
      </c>
      <c r="AP54" s="507">
        <f t="shared" ref="AP54:AP59" si="67">AI54+AL54+AN54</f>
        <v>0</v>
      </c>
      <c r="AQ54" s="535">
        <f t="shared" si="6"/>
        <v>0</v>
      </c>
      <c r="AR54" s="536">
        <f t="shared" ref="AR54:AR59" si="68">I54+AG54</f>
        <v>1428310</v>
      </c>
      <c r="AS54" s="492">
        <f t="shared" ref="AS54:AS59" si="69">J54+W54</f>
        <v>1040434</v>
      </c>
      <c r="AT54" s="492">
        <f t="shared" ref="AT54:AT59" si="70">K54+Z54</f>
        <v>0</v>
      </c>
      <c r="AU54" s="492">
        <f t="shared" ref="AU54:AU59" si="71">L54</f>
        <v>0</v>
      </c>
      <c r="AV54" s="492">
        <f t="shared" ref="AV54:AW59" si="72">M54+AB54</f>
        <v>351667</v>
      </c>
      <c r="AW54" s="492">
        <f t="shared" si="72"/>
        <v>20809</v>
      </c>
      <c r="AX54" s="492">
        <f t="shared" ref="AX54:AX59" si="73">O54+AF54</f>
        <v>15400</v>
      </c>
      <c r="AY54" s="507">
        <f t="shared" ref="AY54:AY59" si="74">P54+AQ54</f>
        <v>2.5108999999999999</v>
      </c>
      <c r="AZ54" s="507">
        <f t="shared" ref="AZ54:BA59" si="75">Q54+AO54</f>
        <v>2</v>
      </c>
      <c r="BA54" s="508">
        <f t="shared" si="75"/>
        <v>0.51090000000000002</v>
      </c>
    </row>
    <row r="55" spans="1:53" x14ac:dyDescent="0.2">
      <c r="A55" s="717">
        <v>10</v>
      </c>
      <c r="B55" s="718">
        <v>3424</v>
      </c>
      <c r="C55" s="718">
        <v>650040384</v>
      </c>
      <c r="D55" s="718">
        <v>72744561</v>
      </c>
      <c r="E55" s="719" t="s">
        <v>419</v>
      </c>
      <c r="F55" s="718">
        <v>3117</v>
      </c>
      <c r="G55" s="720" t="s">
        <v>148</v>
      </c>
      <c r="H55" s="721" t="s">
        <v>86</v>
      </c>
      <c r="I55" s="501">
        <v>2958393</v>
      </c>
      <c r="J55" s="502">
        <v>2069249</v>
      </c>
      <c r="K55" s="502">
        <v>49144</v>
      </c>
      <c r="L55" s="502">
        <v>4144</v>
      </c>
      <c r="M55" s="502">
        <v>714616</v>
      </c>
      <c r="N55" s="502">
        <v>41384</v>
      </c>
      <c r="O55" s="502">
        <v>84000</v>
      </c>
      <c r="P55" s="503">
        <v>4.1885999999999992</v>
      </c>
      <c r="Q55" s="418">
        <v>2.8182</v>
      </c>
      <c r="R55" s="504">
        <v>1.3703999999999996</v>
      </c>
      <c r="S55" s="505">
        <f t="shared" si="61"/>
        <v>0</v>
      </c>
      <c r="T55" s="492">
        <v>0</v>
      </c>
      <c r="U55" s="492">
        <v>0</v>
      </c>
      <c r="V55" s="492">
        <v>0</v>
      </c>
      <c r="W55" s="492">
        <f t="shared" si="2"/>
        <v>0</v>
      </c>
      <c r="X55" s="492">
        <v>0</v>
      </c>
      <c r="Y55" s="492">
        <v>0</v>
      </c>
      <c r="Z55" s="492">
        <f t="shared" si="62"/>
        <v>0</v>
      </c>
      <c r="AA55" s="492">
        <f t="shared" si="63"/>
        <v>0</v>
      </c>
      <c r="AB55" s="321">
        <f t="shared" si="64"/>
        <v>0</v>
      </c>
      <c r="AC55" s="179">
        <f t="shared" si="65"/>
        <v>0</v>
      </c>
      <c r="AD55" s="492">
        <v>0</v>
      </c>
      <c r="AE55" s="492">
        <v>0</v>
      </c>
      <c r="AF55" s="492">
        <f t="shared" si="3"/>
        <v>0</v>
      </c>
      <c r="AG55" s="492">
        <f t="shared" si="4"/>
        <v>0</v>
      </c>
      <c r="AH55" s="507">
        <v>0</v>
      </c>
      <c r="AI55" s="507">
        <v>0</v>
      </c>
      <c r="AJ55" s="507">
        <v>0</v>
      </c>
      <c r="AK55" s="507">
        <v>0</v>
      </c>
      <c r="AL55" s="507">
        <v>0</v>
      </c>
      <c r="AM55" s="507">
        <v>0</v>
      </c>
      <c r="AN55" s="507">
        <v>0</v>
      </c>
      <c r="AO55" s="507">
        <f t="shared" si="66"/>
        <v>0</v>
      </c>
      <c r="AP55" s="507">
        <f t="shared" si="67"/>
        <v>0</v>
      </c>
      <c r="AQ55" s="535">
        <f t="shared" si="6"/>
        <v>0</v>
      </c>
      <c r="AR55" s="536">
        <f t="shared" si="68"/>
        <v>2958393</v>
      </c>
      <c r="AS55" s="492">
        <f t="shared" si="69"/>
        <v>2069249</v>
      </c>
      <c r="AT55" s="492">
        <f t="shared" si="70"/>
        <v>49144</v>
      </c>
      <c r="AU55" s="492">
        <f t="shared" si="71"/>
        <v>4144</v>
      </c>
      <c r="AV55" s="492">
        <f t="shared" si="72"/>
        <v>714616</v>
      </c>
      <c r="AW55" s="492">
        <f t="shared" si="72"/>
        <v>41384</v>
      </c>
      <c r="AX55" s="492">
        <f t="shared" si="73"/>
        <v>84000</v>
      </c>
      <c r="AY55" s="507">
        <f t="shared" si="74"/>
        <v>4.1885999999999992</v>
      </c>
      <c r="AZ55" s="507">
        <f t="shared" si="75"/>
        <v>2.8182</v>
      </c>
      <c r="BA55" s="508">
        <f t="shared" si="75"/>
        <v>1.3703999999999996</v>
      </c>
    </row>
    <row r="56" spans="1:53" x14ac:dyDescent="0.2">
      <c r="A56" s="717">
        <v>10</v>
      </c>
      <c r="B56" s="718">
        <v>3424</v>
      </c>
      <c r="C56" s="718">
        <v>650040384</v>
      </c>
      <c r="D56" s="718">
        <v>72744561</v>
      </c>
      <c r="E56" s="719" t="s">
        <v>419</v>
      </c>
      <c r="F56" s="718">
        <v>3117</v>
      </c>
      <c r="G56" s="720" t="s">
        <v>91</v>
      </c>
      <c r="H56" s="721" t="s">
        <v>82</v>
      </c>
      <c r="I56" s="501">
        <v>3267</v>
      </c>
      <c r="J56" s="502">
        <v>1890</v>
      </c>
      <c r="K56" s="481">
        <v>0</v>
      </c>
      <c r="L56" s="481">
        <v>0</v>
      </c>
      <c r="M56" s="321">
        <v>639</v>
      </c>
      <c r="N56" s="321">
        <v>38</v>
      </c>
      <c r="O56" s="502">
        <v>700</v>
      </c>
      <c r="P56" s="503">
        <v>0</v>
      </c>
      <c r="Q56" s="418">
        <v>0</v>
      </c>
      <c r="R56" s="504">
        <v>0</v>
      </c>
      <c r="S56" s="505">
        <f t="shared" si="61"/>
        <v>0</v>
      </c>
      <c r="T56" s="492">
        <v>0</v>
      </c>
      <c r="U56" s="492">
        <v>0</v>
      </c>
      <c r="V56" s="492">
        <v>0</v>
      </c>
      <c r="W56" s="492">
        <f t="shared" si="2"/>
        <v>0</v>
      </c>
      <c r="X56" s="492">
        <v>0</v>
      </c>
      <c r="Y56" s="492">
        <v>0</v>
      </c>
      <c r="Z56" s="492">
        <f t="shared" si="62"/>
        <v>0</v>
      </c>
      <c r="AA56" s="492">
        <f t="shared" si="63"/>
        <v>0</v>
      </c>
      <c r="AB56" s="321">
        <f t="shared" si="64"/>
        <v>0</v>
      </c>
      <c r="AC56" s="179">
        <f t="shared" si="65"/>
        <v>0</v>
      </c>
      <c r="AD56" s="492">
        <v>0</v>
      </c>
      <c r="AE56" s="492">
        <v>0</v>
      </c>
      <c r="AF56" s="492">
        <f t="shared" si="3"/>
        <v>0</v>
      </c>
      <c r="AG56" s="492">
        <f t="shared" si="4"/>
        <v>0</v>
      </c>
      <c r="AH56" s="507">
        <v>0</v>
      </c>
      <c r="AI56" s="507">
        <v>0</v>
      </c>
      <c r="AJ56" s="507">
        <v>0</v>
      </c>
      <c r="AK56" s="507">
        <v>0</v>
      </c>
      <c r="AL56" s="507">
        <v>0</v>
      </c>
      <c r="AM56" s="507">
        <v>0</v>
      </c>
      <c r="AN56" s="507">
        <v>0</v>
      </c>
      <c r="AO56" s="507">
        <f t="shared" si="66"/>
        <v>0</v>
      </c>
      <c r="AP56" s="507">
        <f t="shared" si="67"/>
        <v>0</v>
      </c>
      <c r="AQ56" s="535">
        <f t="shared" si="6"/>
        <v>0</v>
      </c>
      <c r="AR56" s="536">
        <f t="shared" si="68"/>
        <v>3267</v>
      </c>
      <c r="AS56" s="492">
        <f t="shared" si="69"/>
        <v>1890</v>
      </c>
      <c r="AT56" s="492">
        <f t="shared" si="70"/>
        <v>0</v>
      </c>
      <c r="AU56" s="492">
        <f t="shared" si="71"/>
        <v>0</v>
      </c>
      <c r="AV56" s="492">
        <f t="shared" si="72"/>
        <v>639</v>
      </c>
      <c r="AW56" s="492">
        <f t="shared" si="72"/>
        <v>38</v>
      </c>
      <c r="AX56" s="492">
        <f t="shared" si="73"/>
        <v>700</v>
      </c>
      <c r="AY56" s="507">
        <f t="shared" si="74"/>
        <v>0</v>
      </c>
      <c r="AZ56" s="507">
        <f t="shared" si="75"/>
        <v>0</v>
      </c>
      <c r="BA56" s="508">
        <f t="shared" si="75"/>
        <v>0</v>
      </c>
    </row>
    <row r="57" spans="1:53" x14ac:dyDescent="0.2">
      <c r="A57" s="717">
        <v>10</v>
      </c>
      <c r="B57" s="718">
        <v>3424</v>
      </c>
      <c r="C57" s="718">
        <v>650040384</v>
      </c>
      <c r="D57" s="718">
        <v>72744561</v>
      </c>
      <c r="E57" s="719" t="s">
        <v>419</v>
      </c>
      <c r="F57" s="718">
        <v>3141</v>
      </c>
      <c r="G57" s="720" t="s">
        <v>88</v>
      </c>
      <c r="H57" s="721" t="s">
        <v>82</v>
      </c>
      <c r="I57" s="501">
        <v>677295</v>
      </c>
      <c r="J57" s="502">
        <v>496195</v>
      </c>
      <c r="K57" s="481">
        <v>0</v>
      </c>
      <c r="L57" s="481">
        <v>0</v>
      </c>
      <c r="M57" s="321">
        <v>167714</v>
      </c>
      <c r="N57" s="321">
        <v>9924</v>
      </c>
      <c r="O57" s="502">
        <v>3462</v>
      </c>
      <c r="P57" s="503">
        <v>1.68</v>
      </c>
      <c r="Q57" s="418">
        <v>0</v>
      </c>
      <c r="R57" s="504">
        <v>1.68</v>
      </c>
      <c r="S57" s="505">
        <f t="shared" si="61"/>
        <v>0</v>
      </c>
      <c r="T57" s="492">
        <v>0</v>
      </c>
      <c r="U57" s="492">
        <v>-8489</v>
      </c>
      <c r="V57" s="492">
        <v>0</v>
      </c>
      <c r="W57" s="492">
        <f t="shared" si="2"/>
        <v>-8489</v>
      </c>
      <c r="X57" s="492">
        <v>0</v>
      </c>
      <c r="Y57" s="492">
        <v>0</v>
      </c>
      <c r="Z57" s="492">
        <f t="shared" si="62"/>
        <v>0</v>
      </c>
      <c r="AA57" s="492">
        <f t="shared" si="63"/>
        <v>-8489</v>
      </c>
      <c r="AB57" s="321">
        <f t="shared" si="64"/>
        <v>-2869</v>
      </c>
      <c r="AC57" s="179">
        <f t="shared" si="65"/>
        <v>-170</v>
      </c>
      <c r="AD57" s="492">
        <v>0</v>
      </c>
      <c r="AE57" s="492">
        <v>0</v>
      </c>
      <c r="AF57" s="492">
        <f t="shared" si="3"/>
        <v>0</v>
      </c>
      <c r="AG57" s="492">
        <f t="shared" si="4"/>
        <v>-11528</v>
      </c>
      <c r="AH57" s="507">
        <v>0</v>
      </c>
      <c r="AI57" s="507">
        <v>0</v>
      </c>
      <c r="AJ57" s="507">
        <v>0</v>
      </c>
      <c r="AK57" s="507">
        <v>0</v>
      </c>
      <c r="AL57" s="507">
        <v>-0.02</v>
      </c>
      <c r="AM57" s="507">
        <v>0</v>
      </c>
      <c r="AN57" s="507">
        <v>0</v>
      </c>
      <c r="AO57" s="507">
        <f t="shared" si="66"/>
        <v>0</v>
      </c>
      <c r="AP57" s="507">
        <f t="shared" si="67"/>
        <v>-0.02</v>
      </c>
      <c r="AQ57" s="535">
        <f t="shared" si="6"/>
        <v>-0.02</v>
      </c>
      <c r="AR57" s="536">
        <f t="shared" si="68"/>
        <v>665767</v>
      </c>
      <c r="AS57" s="492">
        <f t="shared" si="69"/>
        <v>487706</v>
      </c>
      <c r="AT57" s="492">
        <f t="shared" si="70"/>
        <v>0</v>
      </c>
      <c r="AU57" s="492">
        <f t="shared" si="71"/>
        <v>0</v>
      </c>
      <c r="AV57" s="492">
        <f t="shared" si="72"/>
        <v>164845</v>
      </c>
      <c r="AW57" s="492">
        <f t="shared" si="72"/>
        <v>9754</v>
      </c>
      <c r="AX57" s="492">
        <f t="shared" si="73"/>
        <v>3462</v>
      </c>
      <c r="AY57" s="507">
        <f t="shared" si="74"/>
        <v>1.66</v>
      </c>
      <c r="AZ57" s="507">
        <f t="shared" si="75"/>
        <v>0</v>
      </c>
      <c r="BA57" s="508">
        <f t="shared" si="75"/>
        <v>1.66</v>
      </c>
    </row>
    <row r="58" spans="1:53" x14ac:dyDescent="0.2">
      <c r="A58" s="717">
        <v>10</v>
      </c>
      <c r="B58" s="718">
        <v>3424</v>
      </c>
      <c r="C58" s="718">
        <v>650040384</v>
      </c>
      <c r="D58" s="718">
        <v>72744561</v>
      </c>
      <c r="E58" s="719" t="s">
        <v>419</v>
      </c>
      <c r="F58" s="718">
        <v>3143</v>
      </c>
      <c r="G58" s="720" t="s">
        <v>149</v>
      </c>
      <c r="H58" s="708" t="s">
        <v>86</v>
      </c>
      <c r="I58" s="501">
        <v>584458</v>
      </c>
      <c r="J58" s="502">
        <v>430381</v>
      </c>
      <c r="K58" s="481">
        <v>0</v>
      </c>
      <c r="L58" s="481">
        <v>0</v>
      </c>
      <c r="M58" s="321">
        <v>145469</v>
      </c>
      <c r="N58" s="321">
        <v>8608</v>
      </c>
      <c r="O58" s="502">
        <v>0</v>
      </c>
      <c r="P58" s="503">
        <v>0.86199999999999999</v>
      </c>
      <c r="Q58" s="503">
        <v>0.86199999999999999</v>
      </c>
      <c r="R58" s="504">
        <v>0</v>
      </c>
      <c r="S58" s="505">
        <f t="shared" si="61"/>
        <v>0</v>
      </c>
      <c r="T58" s="492">
        <v>0</v>
      </c>
      <c r="U58" s="492">
        <v>0</v>
      </c>
      <c r="V58" s="492">
        <v>0</v>
      </c>
      <c r="W58" s="492">
        <f t="shared" si="2"/>
        <v>0</v>
      </c>
      <c r="X58" s="492">
        <v>0</v>
      </c>
      <c r="Y58" s="492">
        <v>0</v>
      </c>
      <c r="Z58" s="492">
        <f t="shared" si="62"/>
        <v>0</v>
      </c>
      <c r="AA58" s="492">
        <f t="shared" si="63"/>
        <v>0</v>
      </c>
      <c r="AB58" s="321">
        <f t="shared" si="64"/>
        <v>0</v>
      </c>
      <c r="AC58" s="179">
        <f t="shared" si="65"/>
        <v>0</v>
      </c>
      <c r="AD58" s="492">
        <v>0</v>
      </c>
      <c r="AE58" s="492">
        <v>0</v>
      </c>
      <c r="AF58" s="492">
        <f t="shared" si="3"/>
        <v>0</v>
      </c>
      <c r="AG58" s="492">
        <f t="shared" si="4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si="66"/>
        <v>0</v>
      </c>
      <c r="AP58" s="507">
        <f t="shared" si="67"/>
        <v>0</v>
      </c>
      <c r="AQ58" s="535">
        <f t="shared" si="6"/>
        <v>0</v>
      </c>
      <c r="AR58" s="536">
        <f t="shared" si="68"/>
        <v>584458</v>
      </c>
      <c r="AS58" s="492">
        <f t="shared" si="69"/>
        <v>430381</v>
      </c>
      <c r="AT58" s="492">
        <f t="shared" si="70"/>
        <v>0</v>
      </c>
      <c r="AU58" s="492">
        <f t="shared" si="71"/>
        <v>0</v>
      </c>
      <c r="AV58" s="492">
        <f t="shared" si="72"/>
        <v>145469</v>
      </c>
      <c r="AW58" s="492">
        <f t="shared" si="72"/>
        <v>8608</v>
      </c>
      <c r="AX58" s="492">
        <f t="shared" si="73"/>
        <v>0</v>
      </c>
      <c r="AY58" s="507">
        <f t="shared" si="74"/>
        <v>0.86199999999999999</v>
      </c>
      <c r="AZ58" s="507">
        <f t="shared" si="75"/>
        <v>0.86199999999999999</v>
      </c>
      <c r="BA58" s="508">
        <f t="shared" si="75"/>
        <v>0</v>
      </c>
    </row>
    <row r="59" spans="1:53" x14ac:dyDescent="0.2">
      <c r="A59" s="717">
        <v>10</v>
      </c>
      <c r="B59" s="718">
        <v>3424</v>
      </c>
      <c r="C59" s="718">
        <v>650040384</v>
      </c>
      <c r="D59" s="718">
        <v>72744561</v>
      </c>
      <c r="E59" s="719" t="s">
        <v>419</v>
      </c>
      <c r="F59" s="718">
        <v>3143</v>
      </c>
      <c r="G59" s="720" t="s">
        <v>150</v>
      </c>
      <c r="H59" s="708" t="s">
        <v>82</v>
      </c>
      <c r="I59" s="501">
        <v>17556</v>
      </c>
      <c r="J59" s="502">
        <v>12375</v>
      </c>
      <c r="K59" s="481">
        <v>0</v>
      </c>
      <c r="L59" s="481">
        <v>0</v>
      </c>
      <c r="M59" s="321">
        <v>4183</v>
      </c>
      <c r="N59" s="321">
        <v>248</v>
      </c>
      <c r="O59" s="502">
        <v>750</v>
      </c>
      <c r="P59" s="503">
        <v>0.05</v>
      </c>
      <c r="Q59" s="418">
        <v>0</v>
      </c>
      <c r="R59" s="504">
        <v>0.05</v>
      </c>
      <c r="S59" s="505">
        <f t="shared" si="61"/>
        <v>0</v>
      </c>
      <c r="T59" s="492">
        <v>0</v>
      </c>
      <c r="U59" s="492">
        <v>0</v>
      </c>
      <c r="V59" s="492">
        <v>0</v>
      </c>
      <c r="W59" s="492">
        <f t="shared" si="2"/>
        <v>0</v>
      </c>
      <c r="X59" s="492">
        <v>0</v>
      </c>
      <c r="Y59" s="492">
        <v>0</v>
      </c>
      <c r="Z59" s="492">
        <f t="shared" si="62"/>
        <v>0</v>
      </c>
      <c r="AA59" s="492">
        <f t="shared" si="63"/>
        <v>0</v>
      </c>
      <c r="AB59" s="321">
        <f t="shared" si="64"/>
        <v>0</v>
      </c>
      <c r="AC59" s="179">
        <f t="shared" si="65"/>
        <v>0</v>
      </c>
      <c r="AD59" s="492">
        <v>0</v>
      </c>
      <c r="AE59" s="492">
        <v>0</v>
      </c>
      <c r="AF59" s="492">
        <f t="shared" si="3"/>
        <v>0</v>
      </c>
      <c r="AG59" s="492">
        <f t="shared" si="4"/>
        <v>0</v>
      </c>
      <c r="AH59" s="507">
        <v>0</v>
      </c>
      <c r="AI59" s="507">
        <v>0</v>
      </c>
      <c r="AJ59" s="507">
        <v>0</v>
      </c>
      <c r="AK59" s="507">
        <v>0</v>
      </c>
      <c r="AL59" s="507">
        <v>0</v>
      </c>
      <c r="AM59" s="507">
        <v>0</v>
      </c>
      <c r="AN59" s="507">
        <v>0</v>
      </c>
      <c r="AO59" s="507">
        <f t="shared" si="66"/>
        <v>0</v>
      </c>
      <c r="AP59" s="507">
        <f t="shared" si="67"/>
        <v>0</v>
      </c>
      <c r="AQ59" s="535">
        <f t="shared" si="6"/>
        <v>0</v>
      </c>
      <c r="AR59" s="536">
        <f t="shared" si="68"/>
        <v>17556</v>
      </c>
      <c r="AS59" s="492">
        <f t="shared" si="69"/>
        <v>12375</v>
      </c>
      <c r="AT59" s="492">
        <f t="shared" si="70"/>
        <v>0</v>
      </c>
      <c r="AU59" s="492">
        <f t="shared" si="71"/>
        <v>0</v>
      </c>
      <c r="AV59" s="492">
        <f t="shared" si="72"/>
        <v>4183</v>
      </c>
      <c r="AW59" s="492">
        <f t="shared" si="72"/>
        <v>248</v>
      </c>
      <c r="AX59" s="492">
        <f t="shared" si="73"/>
        <v>750</v>
      </c>
      <c r="AY59" s="507">
        <f t="shared" si="74"/>
        <v>0.05</v>
      </c>
      <c r="AZ59" s="507">
        <f t="shared" si="75"/>
        <v>0</v>
      </c>
      <c r="BA59" s="508">
        <f t="shared" si="75"/>
        <v>0.05</v>
      </c>
    </row>
    <row r="60" spans="1:53" x14ac:dyDescent="0.2">
      <c r="A60" s="284">
        <v>10</v>
      </c>
      <c r="B60" s="27">
        <v>3424</v>
      </c>
      <c r="C60" s="27">
        <v>650040384</v>
      </c>
      <c r="D60" s="27">
        <v>72744561</v>
      </c>
      <c r="E60" s="294" t="s">
        <v>420</v>
      </c>
      <c r="F60" s="27"/>
      <c r="G60" s="283"/>
      <c r="H60" s="383"/>
      <c r="I60" s="6">
        <v>5669279</v>
      </c>
      <c r="J60" s="10">
        <v>4050524</v>
      </c>
      <c r="K60" s="10">
        <v>49144</v>
      </c>
      <c r="L60" s="10">
        <v>4144</v>
      </c>
      <c r="M60" s="10">
        <v>1384288</v>
      </c>
      <c r="N60" s="10">
        <v>81011</v>
      </c>
      <c r="O60" s="10">
        <v>104312</v>
      </c>
      <c r="P60" s="11">
        <v>9.2914999999999992</v>
      </c>
      <c r="Q60" s="11">
        <v>5.6802000000000001</v>
      </c>
      <c r="R60" s="75">
        <v>3.6112999999999991</v>
      </c>
      <c r="S60" s="273">
        <f t="shared" ref="S60:BA60" si="76">SUM(S54:S59)</f>
        <v>0</v>
      </c>
      <c r="T60" s="10">
        <f t="shared" si="76"/>
        <v>0</v>
      </c>
      <c r="U60" s="10">
        <f t="shared" si="76"/>
        <v>-8489</v>
      </c>
      <c r="V60" s="10">
        <f t="shared" si="76"/>
        <v>0</v>
      </c>
      <c r="W60" s="10">
        <f t="shared" si="76"/>
        <v>-8489</v>
      </c>
      <c r="X60" s="10">
        <f t="shared" si="76"/>
        <v>0</v>
      </c>
      <c r="Y60" s="10">
        <f t="shared" si="76"/>
        <v>0</v>
      </c>
      <c r="Z60" s="10">
        <f t="shared" si="76"/>
        <v>0</v>
      </c>
      <c r="AA60" s="10">
        <f t="shared" si="76"/>
        <v>-8489</v>
      </c>
      <c r="AB60" s="10">
        <f t="shared" si="76"/>
        <v>-2869</v>
      </c>
      <c r="AC60" s="10">
        <f t="shared" si="76"/>
        <v>-170</v>
      </c>
      <c r="AD60" s="10">
        <f t="shared" si="76"/>
        <v>0</v>
      </c>
      <c r="AE60" s="10">
        <f t="shared" si="76"/>
        <v>0</v>
      </c>
      <c r="AF60" s="10">
        <f t="shared" si="76"/>
        <v>0</v>
      </c>
      <c r="AG60" s="10">
        <f t="shared" si="76"/>
        <v>-11528</v>
      </c>
      <c r="AH60" s="11">
        <f t="shared" si="76"/>
        <v>0</v>
      </c>
      <c r="AI60" s="11">
        <f t="shared" si="76"/>
        <v>0</v>
      </c>
      <c r="AJ60" s="11">
        <f t="shared" si="76"/>
        <v>0</v>
      </c>
      <c r="AK60" s="11">
        <f t="shared" si="76"/>
        <v>0</v>
      </c>
      <c r="AL60" s="11">
        <f t="shared" si="76"/>
        <v>-0.02</v>
      </c>
      <c r="AM60" s="11">
        <f t="shared" si="76"/>
        <v>0</v>
      </c>
      <c r="AN60" s="11">
        <f t="shared" si="76"/>
        <v>0</v>
      </c>
      <c r="AO60" s="11">
        <f t="shared" si="76"/>
        <v>0</v>
      </c>
      <c r="AP60" s="11">
        <f t="shared" si="76"/>
        <v>-0.02</v>
      </c>
      <c r="AQ60" s="32">
        <f t="shared" si="76"/>
        <v>-0.02</v>
      </c>
      <c r="AR60" s="6">
        <f t="shared" si="76"/>
        <v>5657751</v>
      </c>
      <c r="AS60" s="10">
        <f t="shared" si="76"/>
        <v>4042035</v>
      </c>
      <c r="AT60" s="71">
        <f t="shared" si="76"/>
        <v>49144</v>
      </c>
      <c r="AU60" s="71">
        <f t="shared" si="76"/>
        <v>4144</v>
      </c>
      <c r="AV60" s="10">
        <f t="shared" si="76"/>
        <v>1381419</v>
      </c>
      <c r="AW60" s="10">
        <f t="shared" si="76"/>
        <v>80841</v>
      </c>
      <c r="AX60" s="10">
        <f t="shared" si="76"/>
        <v>104312</v>
      </c>
      <c r="AY60" s="11">
        <f t="shared" si="76"/>
        <v>9.2714999999999996</v>
      </c>
      <c r="AZ60" s="11">
        <f t="shared" si="76"/>
        <v>5.6802000000000001</v>
      </c>
      <c r="BA60" s="75">
        <f t="shared" si="76"/>
        <v>3.5912999999999995</v>
      </c>
    </row>
    <row r="61" spans="1:53" x14ac:dyDescent="0.2">
      <c r="A61" s="717">
        <v>11</v>
      </c>
      <c r="B61" s="718">
        <v>3430</v>
      </c>
      <c r="C61" s="718">
        <v>600078183</v>
      </c>
      <c r="D61" s="718">
        <v>72744405</v>
      </c>
      <c r="E61" s="719" t="s">
        <v>421</v>
      </c>
      <c r="F61" s="718">
        <v>3111</v>
      </c>
      <c r="G61" s="720" t="s">
        <v>85</v>
      </c>
      <c r="H61" s="721" t="s">
        <v>86</v>
      </c>
      <c r="I61" s="501">
        <v>3367627</v>
      </c>
      <c r="J61" s="502">
        <v>2384365</v>
      </c>
      <c r="K61" s="502">
        <v>20000</v>
      </c>
      <c r="L61" s="502">
        <v>0</v>
      </c>
      <c r="M61" s="502">
        <v>812675</v>
      </c>
      <c r="N61" s="502">
        <v>47687</v>
      </c>
      <c r="O61" s="502">
        <v>102900</v>
      </c>
      <c r="P61" s="503">
        <v>5.3797999999999995</v>
      </c>
      <c r="Q61" s="418">
        <v>4</v>
      </c>
      <c r="R61" s="504">
        <v>1.3797999999999997</v>
      </c>
      <c r="S61" s="505">
        <f t="shared" ref="S61:S63" si="77">X61*-1</f>
        <v>0</v>
      </c>
      <c r="T61" s="492">
        <v>0</v>
      </c>
      <c r="U61" s="492">
        <v>0</v>
      </c>
      <c r="V61" s="492">
        <v>0</v>
      </c>
      <c r="W61" s="492">
        <f t="shared" si="2"/>
        <v>0</v>
      </c>
      <c r="X61" s="492">
        <v>0</v>
      </c>
      <c r="Y61" s="492">
        <v>0</v>
      </c>
      <c r="Z61" s="492">
        <f>SUM(X61:Y61)</f>
        <v>0</v>
      </c>
      <c r="AA61" s="492">
        <f>W61+Z61</f>
        <v>0</v>
      </c>
      <c r="AB61" s="321">
        <f>ROUND((W61+X61)*33.8%,0)</f>
        <v>0</v>
      </c>
      <c r="AC61" s="179">
        <f>ROUND(W61*2%,0)</f>
        <v>0</v>
      </c>
      <c r="AD61" s="492">
        <v>0</v>
      </c>
      <c r="AE61" s="492">
        <v>0</v>
      </c>
      <c r="AF61" s="492">
        <f t="shared" si="3"/>
        <v>0</v>
      </c>
      <c r="AG61" s="492">
        <f t="shared" si="4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 t="shared" ref="AO61:AO63" si="78">AH61+AJ61+AK61+AM61</f>
        <v>0</v>
      </c>
      <c r="AP61" s="507">
        <f t="shared" ref="AP61:AP63" si="79">AI61+AL61+AN61</f>
        <v>0</v>
      </c>
      <c r="AQ61" s="535">
        <f t="shared" si="6"/>
        <v>0</v>
      </c>
      <c r="AR61" s="536">
        <f>I61+AG61</f>
        <v>3367627</v>
      </c>
      <c r="AS61" s="492">
        <f>J61+W61</f>
        <v>2384365</v>
      </c>
      <c r="AT61" s="492">
        <f>K61+Z61</f>
        <v>20000</v>
      </c>
      <c r="AU61" s="492">
        <f>L61</f>
        <v>0</v>
      </c>
      <c r="AV61" s="492">
        <f t="shared" ref="AV61:AW63" si="80">M61+AB61</f>
        <v>812675</v>
      </c>
      <c r="AW61" s="492">
        <f t="shared" si="80"/>
        <v>47687</v>
      </c>
      <c r="AX61" s="492">
        <f>O61+AF61</f>
        <v>102900</v>
      </c>
      <c r="AY61" s="507">
        <f>P61+AQ61</f>
        <v>5.3797999999999995</v>
      </c>
      <c r="AZ61" s="507">
        <f t="shared" ref="AZ61:BA63" si="81">Q61+AO61</f>
        <v>4</v>
      </c>
      <c r="BA61" s="508">
        <f t="shared" si="81"/>
        <v>1.3797999999999997</v>
      </c>
    </row>
    <row r="62" spans="1:53" x14ac:dyDescent="0.2">
      <c r="A62" s="717">
        <v>11</v>
      </c>
      <c r="B62" s="718">
        <v>3430</v>
      </c>
      <c r="C62" s="718">
        <v>600078183</v>
      </c>
      <c r="D62" s="718">
        <v>72744405</v>
      </c>
      <c r="E62" s="719" t="s">
        <v>421</v>
      </c>
      <c r="F62" s="718">
        <v>3111</v>
      </c>
      <c r="G62" s="720" t="s">
        <v>91</v>
      </c>
      <c r="H62" s="721" t="s">
        <v>82</v>
      </c>
      <c r="I62" s="501">
        <v>635437</v>
      </c>
      <c r="J62" s="502">
        <v>467922</v>
      </c>
      <c r="K62" s="481">
        <v>0</v>
      </c>
      <c r="L62" s="481">
        <v>0</v>
      </c>
      <c r="M62" s="321">
        <v>158157</v>
      </c>
      <c r="N62" s="321">
        <v>9358</v>
      </c>
      <c r="O62" s="502">
        <v>0</v>
      </c>
      <c r="P62" s="503">
        <v>1.37</v>
      </c>
      <c r="Q62" s="418">
        <v>1.37</v>
      </c>
      <c r="R62" s="504">
        <v>0</v>
      </c>
      <c r="S62" s="505">
        <f t="shared" si="77"/>
        <v>0</v>
      </c>
      <c r="T62" s="492">
        <v>0</v>
      </c>
      <c r="U62" s="492">
        <v>0</v>
      </c>
      <c r="V62" s="492">
        <v>0</v>
      </c>
      <c r="W62" s="492">
        <f t="shared" si="2"/>
        <v>0</v>
      </c>
      <c r="X62" s="492">
        <v>0</v>
      </c>
      <c r="Y62" s="492">
        <v>0</v>
      </c>
      <c r="Z62" s="492">
        <f>SUM(X62:Y62)</f>
        <v>0</v>
      </c>
      <c r="AA62" s="492">
        <f>W62+Z62</f>
        <v>0</v>
      </c>
      <c r="AB62" s="321">
        <f>ROUND((W62+X62)*33.8%,0)</f>
        <v>0</v>
      </c>
      <c r="AC62" s="179">
        <f>ROUND(W62*2%,0)</f>
        <v>0</v>
      </c>
      <c r="AD62" s="492">
        <v>0</v>
      </c>
      <c r="AE62" s="492">
        <v>0</v>
      </c>
      <c r="AF62" s="492">
        <f t="shared" si="3"/>
        <v>0</v>
      </c>
      <c r="AG62" s="492">
        <f t="shared" si="4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 t="shared" si="78"/>
        <v>0</v>
      </c>
      <c r="AP62" s="507">
        <f t="shared" si="79"/>
        <v>0</v>
      </c>
      <c r="AQ62" s="535">
        <f t="shared" si="6"/>
        <v>0</v>
      </c>
      <c r="AR62" s="536">
        <f>I62+AG62</f>
        <v>635437</v>
      </c>
      <c r="AS62" s="492">
        <f>J62+W62</f>
        <v>467922</v>
      </c>
      <c r="AT62" s="492">
        <f>K62+Z62</f>
        <v>0</v>
      </c>
      <c r="AU62" s="492">
        <f>L62</f>
        <v>0</v>
      </c>
      <c r="AV62" s="492">
        <f t="shared" si="80"/>
        <v>158157</v>
      </c>
      <c r="AW62" s="492">
        <f t="shared" si="80"/>
        <v>9358</v>
      </c>
      <c r="AX62" s="492">
        <f>O62+AF62</f>
        <v>0</v>
      </c>
      <c r="AY62" s="507">
        <f>P62+AQ62</f>
        <v>1.37</v>
      </c>
      <c r="AZ62" s="507">
        <f t="shared" si="81"/>
        <v>1.37</v>
      </c>
      <c r="BA62" s="508">
        <f t="shared" si="81"/>
        <v>0</v>
      </c>
    </row>
    <row r="63" spans="1:53" x14ac:dyDescent="0.2">
      <c r="A63" s="717">
        <v>11</v>
      </c>
      <c r="B63" s="718">
        <v>3430</v>
      </c>
      <c r="C63" s="718">
        <v>600078183</v>
      </c>
      <c r="D63" s="718">
        <v>72744405</v>
      </c>
      <c r="E63" s="719" t="s">
        <v>421</v>
      </c>
      <c r="F63" s="718">
        <v>3141</v>
      </c>
      <c r="G63" s="720" t="s">
        <v>88</v>
      </c>
      <c r="H63" s="721" t="s">
        <v>82</v>
      </c>
      <c r="I63" s="501">
        <v>610527</v>
      </c>
      <c r="J63" s="502">
        <v>447571</v>
      </c>
      <c r="K63" s="481">
        <v>0</v>
      </c>
      <c r="L63" s="481">
        <v>0</v>
      </c>
      <c r="M63" s="321">
        <v>151279</v>
      </c>
      <c r="N63" s="321">
        <v>8951</v>
      </c>
      <c r="O63" s="502">
        <v>2726</v>
      </c>
      <c r="P63" s="503">
        <v>1.52</v>
      </c>
      <c r="Q63" s="418">
        <v>0</v>
      </c>
      <c r="R63" s="504">
        <v>1.52</v>
      </c>
      <c r="S63" s="505">
        <f t="shared" si="77"/>
        <v>0</v>
      </c>
      <c r="T63" s="492">
        <v>0</v>
      </c>
      <c r="U63" s="492">
        <v>4321</v>
      </c>
      <c r="V63" s="492">
        <v>0</v>
      </c>
      <c r="W63" s="492">
        <f t="shared" si="2"/>
        <v>4321</v>
      </c>
      <c r="X63" s="492">
        <v>0</v>
      </c>
      <c r="Y63" s="492">
        <v>0</v>
      </c>
      <c r="Z63" s="492">
        <f>SUM(X63:Y63)</f>
        <v>0</v>
      </c>
      <c r="AA63" s="492">
        <f>W63+Z63</f>
        <v>4321</v>
      </c>
      <c r="AB63" s="321">
        <f>ROUND((W63+X63)*33.8%,0)</f>
        <v>1460</v>
      </c>
      <c r="AC63" s="179">
        <f>ROUND(W63*2%,0)</f>
        <v>86</v>
      </c>
      <c r="AD63" s="492">
        <v>0</v>
      </c>
      <c r="AE63" s="492">
        <v>0</v>
      </c>
      <c r="AF63" s="492">
        <f t="shared" si="3"/>
        <v>0</v>
      </c>
      <c r="AG63" s="492">
        <f t="shared" si="4"/>
        <v>5867</v>
      </c>
      <c r="AH63" s="507">
        <v>0</v>
      </c>
      <c r="AI63" s="507">
        <v>0</v>
      </c>
      <c r="AJ63" s="507">
        <v>0</v>
      </c>
      <c r="AK63" s="507">
        <v>0</v>
      </c>
      <c r="AL63" s="507">
        <v>0.01</v>
      </c>
      <c r="AM63" s="507">
        <v>0</v>
      </c>
      <c r="AN63" s="507">
        <v>0</v>
      </c>
      <c r="AO63" s="507">
        <f t="shared" si="78"/>
        <v>0</v>
      </c>
      <c r="AP63" s="507">
        <f t="shared" si="79"/>
        <v>0.01</v>
      </c>
      <c r="AQ63" s="535">
        <f t="shared" si="6"/>
        <v>0.01</v>
      </c>
      <c r="AR63" s="536">
        <f>I63+AG63</f>
        <v>616394</v>
      </c>
      <c r="AS63" s="492">
        <f>J63+W63</f>
        <v>451892</v>
      </c>
      <c r="AT63" s="492">
        <f>K63+Z63</f>
        <v>0</v>
      </c>
      <c r="AU63" s="492">
        <f>L63</f>
        <v>0</v>
      </c>
      <c r="AV63" s="492">
        <f t="shared" si="80"/>
        <v>152739</v>
      </c>
      <c r="AW63" s="492">
        <f t="shared" si="80"/>
        <v>9037</v>
      </c>
      <c r="AX63" s="492">
        <f>O63+AF63</f>
        <v>2726</v>
      </c>
      <c r="AY63" s="507">
        <f>P63+AQ63</f>
        <v>1.53</v>
      </c>
      <c r="AZ63" s="507">
        <f t="shared" si="81"/>
        <v>0</v>
      </c>
      <c r="BA63" s="508">
        <f t="shared" si="81"/>
        <v>1.53</v>
      </c>
    </row>
    <row r="64" spans="1:53" x14ac:dyDescent="0.2">
      <c r="A64" s="284">
        <v>11</v>
      </c>
      <c r="B64" s="27">
        <v>3430</v>
      </c>
      <c r="C64" s="27">
        <v>600078183</v>
      </c>
      <c r="D64" s="27">
        <v>72744405</v>
      </c>
      <c r="E64" s="294" t="s">
        <v>422</v>
      </c>
      <c r="F64" s="27"/>
      <c r="G64" s="283"/>
      <c r="H64" s="383"/>
      <c r="I64" s="6">
        <v>4613591</v>
      </c>
      <c r="J64" s="10">
        <v>3299858</v>
      </c>
      <c r="K64" s="10">
        <v>20000</v>
      </c>
      <c r="L64" s="10">
        <v>0</v>
      </c>
      <c r="M64" s="10">
        <v>1122111</v>
      </c>
      <c r="N64" s="10">
        <v>65996</v>
      </c>
      <c r="O64" s="10">
        <v>105626</v>
      </c>
      <c r="P64" s="11">
        <v>8.2698</v>
      </c>
      <c r="Q64" s="11">
        <v>5.37</v>
      </c>
      <c r="R64" s="75">
        <v>2.8997999999999999</v>
      </c>
      <c r="S64" s="273">
        <f t="shared" ref="S64:BA64" si="82">SUM(S61:S63)</f>
        <v>0</v>
      </c>
      <c r="T64" s="10">
        <f t="shared" si="82"/>
        <v>0</v>
      </c>
      <c r="U64" s="10">
        <f t="shared" si="82"/>
        <v>4321</v>
      </c>
      <c r="V64" s="10">
        <f t="shared" si="82"/>
        <v>0</v>
      </c>
      <c r="W64" s="10">
        <f t="shared" si="82"/>
        <v>4321</v>
      </c>
      <c r="X64" s="10">
        <f t="shared" si="82"/>
        <v>0</v>
      </c>
      <c r="Y64" s="10">
        <f t="shared" si="82"/>
        <v>0</v>
      </c>
      <c r="Z64" s="10">
        <f t="shared" si="82"/>
        <v>0</v>
      </c>
      <c r="AA64" s="10">
        <f t="shared" si="82"/>
        <v>4321</v>
      </c>
      <c r="AB64" s="10">
        <f t="shared" si="82"/>
        <v>1460</v>
      </c>
      <c r="AC64" s="10">
        <f t="shared" si="82"/>
        <v>86</v>
      </c>
      <c r="AD64" s="10">
        <f t="shared" si="82"/>
        <v>0</v>
      </c>
      <c r="AE64" s="10">
        <f t="shared" si="82"/>
        <v>0</v>
      </c>
      <c r="AF64" s="10">
        <f t="shared" si="82"/>
        <v>0</v>
      </c>
      <c r="AG64" s="10">
        <f t="shared" si="82"/>
        <v>5867</v>
      </c>
      <c r="AH64" s="11">
        <f t="shared" si="82"/>
        <v>0</v>
      </c>
      <c r="AI64" s="11">
        <f t="shared" si="82"/>
        <v>0</v>
      </c>
      <c r="AJ64" s="11">
        <f t="shared" si="82"/>
        <v>0</v>
      </c>
      <c r="AK64" s="11">
        <f t="shared" ref="AK64:AL64" si="83">SUM(AK61:AK63)</f>
        <v>0</v>
      </c>
      <c r="AL64" s="11">
        <f t="shared" si="83"/>
        <v>0.01</v>
      </c>
      <c r="AM64" s="11">
        <f t="shared" si="82"/>
        <v>0</v>
      </c>
      <c r="AN64" s="11">
        <f t="shared" si="82"/>
        <v>0</v>
      </c>
      <c r="AO64" s="11">
        <f t="shared" si="82"/>
        <v>0</v>
      </c>
      <c r="AP64" s="11">
        <f t="shared" si="82"/>
        <v>0.01</v>
      </c>
      <c r="AQ64" s="32">
        <f t="shared" si="82"/>
        <v>0.01</v>
      </c>
      <c r="AR64" s="6">
        <f t="shared" si="82"/>
        <v>4619458</v>
      </c>
      <c r="AS64" s="10">
        <f t="shared" si="82"/>
        <v>3304179</v>
      </c>
      <c r="AT64" s="71">
        <f t="shared" si="82"/>
        <v>20000</v>
      </c>
      <c r="AU64" s="71">
        <f t="shared" si="82"/>
        <v>0</v>
      </c>
      <c r="AV64" s="10">
        <f t="shared" si="82"/>
        <v>1123571</v>
      </c>
      <c r="AW64" s="10">
        <f t="shared" si="82"/>
        <v>66082</v>
      </c>
      <c r="AX64" s="10">
        <f t="shared" si="82"/>
        <v>105626</v>
      </c>
      <c r="AY64" s="11">
        <f t="shared" si="82"/>
        <v>8.2797999999999998</v>
      </c>
      <c r="AZ64" s="11">
        <f t="shared" si="82"/>
        <v>5.37</v>
      </c>
      <c r="BA64" s="75">
        <f t="shared" si="82"/>
        <v>2.9097999999999997</v>
      </c>
    </row>
    <row r="65" spans="1:53" x14ac:dyDescent="0.2">
      <c r="A65" s="717">
        <v>12</v>
      </c>
      <c r="B65" s="718">
        <v>3431</v>
      </c>
      <c r="C65" s="718">
        <v>600078370</v>
      </c>
      <c r="D65" s="718">
        <v>72744162</v>
      </c>
      <c r="E65" s="719" t="s">
        <v>423</v>
      </c>
      <c r="F65" s="718">
        <v>3117</v>
      </c>
      <c r="G65" s="720" t="s">
        <v>148</v>
      </c>
      <c r="H65" s="721" t="s">
        <v>86</v>
      </c>
      <c r="I65" s="501">
        <v>3666747</v>
      </c>
      <c r="J65" s="502">
        <v>2521213</v>
      </c>
      <c r="K65" s="502">
        <v>87685</v>
      </c>
      <c r="L65" s="502">
        <v>18885</v>
      </c>
      <c r="M65" s="502">
        <v>875425</v>
      </c>
      <c r="N65" s="502">
        <v>50424</v>
      </c>
      <c r="O65" s="502">
        <v>132000</v>
      </c>
      <c r="P65" s="503">
        <v>5.0943000000000005</v>
      </c>
      <c r="Q65" s="418">
        <v>4</v>
      </c>
      <c r="R65" s="504">
        <v>1.0943000000000003</v>
      </c>
      <c r="S65" s="505">
        <f t="shared" ref="S65:S69" si="84">X65*-1</f>
        <v>0</v>
      </c>
      <c r="T65" s="492">
        <v>0</v>
      </c>
      <c r="U65" s="492">
        <v>0</v>
      </c>
      <c r="V65" s="492">
        <v>0</v>
      </c>
      <c r="W65" s="492">
        <f t="shared" si="2"/>
        <v>0</v>
      </c>
      <c r="X65" s="492">
        <v>0</v>
      </c>
      <c r="Y65" s="492">
        <v>0</v>
      </c>
      <c r="Z65" s="492">
        <f>SUM(X65:Y65)</f>
        <v>0</v>
      </c>
      <c r="AA65" s="492">
        <f>W65+Z65</f>
        <v>0</v>
      </c>
      <c r="AB65" s="321">
        <f>ROUND((W65+X65)*33.8%,0)</f>
        <v>0</v>
      </c>
      <c r="AC65" s="179">
        <f>ROUND(W65*2%,0)</f>
        <v>0</v>
      </c>
      <c r="AD65" s="492">
        <v>0</v>
      </c>
      <c r="AE65" s="492">
        <v>0</v>
      </c>
      <c r="AF65" s="492">
        <f t="shared" si="3"/>
        <v>0</v>
      </c>
      <c r="AG65" s="492">
        <f t="shared" si="4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ref="AO65:AO69" si="85">AH65+AJ65+AK65+AM65</f>
        <v>0</v>
      </c>
      <c r="AP65" s="507">
        <f t="shared" ref="AP65:AP69" si="86">AI65+AL65+AN65</f>
        <v>0</v>
      </c>
      <c r="AQ65" s="535">
        <f t="shared" si="6"/>
        <v>0</v>
      </c>
      <c r="AR65" s="536">
        <f>I65+AG65</f>
        <v>3666747</v>
      </c>
      <c r="AS65" s="492">
        <f>J65+W65</f>
        <v>2521213</v>
      </c>
      <c r="AT65" s="492">
        <f>K65+Z65</f>
        <v>87685</v>
      </c>
      <c r="AU65" s="492">
        <f>L65</f>
        <v>18885</v>
      </c>
      <c r="AV65" s="492">
        <f t="shared" ref="AV65:AW69" si="87">M65+AB65</f>
        <v>875425</v>
      </c>
      <c r="AW65" s="492">
        <f t="shared" si="87"/>
        <v>50424</v>
      </c>
      <c r="AX65" s="492">
        <f>O65+AF65</f>
        <v>132000</v>
      </c>
      <c r="AY65" s="507">
        <f>P65+AQ65</f>
        <v>5.0943000000000005</v>
      </c>
      <c r="AZ65" s="507">
        <f t="shared" ref="AZ65:BA69" si="88">Q65+AO65</f>
        <v>4</v>
      </c>
      <c r="BA65" s="508">
        <f t="shared" si="88"/>
        <v>1.0943000000000003</v>
      </c>
    </row>
    <row r="66" spans="1:53" x14ac:dyDescent="0.2">
      <c r="A66" s="717">
        <v>12</v>
      </c>
      <c r="B66" s="718">
        <v>3431</v>
      </c>
      <c r="C66" s="718">
        <v>600078370</v>
      </c>
      <c r="D66" s="718">
        <v>72744162</v>
      </c>
      <c r="E66" s="719" t="s">
        <v>423</v>
      </c>
      <c r="F66" s="718">
        <v>3117</v>
      </c>
      <c r="G66" s="720" t="s">
        <v>91</v>
      </c>
      <c r="H66" s="721" t="s">
        <v>82</v>
      </c>
      <c r="I66" s="501">
        <v>1275750</v>
      </c>
      <c r="J66" s="502">
        <v>927099</v>
      </c>
      <c r="K66" s="481">
        <v>0</v>
      </c>
      <c r="L66" s="481">
        <v>0</v>
      </c>
      <c r="M66" s="321">
        <v>313359</v>
      </c>
      <c r="N66" s="321">
        <v>18542</v>
      </c>
      <c r="O66" s="502">
        <v>16750</v>
      </c>
      <c r="P66" s="503">
        <v>2.69</v>
      </c>
      <c r="Q66" s="418">
        <v>2.69</v>
      </c>
      <c r="R66" s="504">
        <v>0</v>
      </c>
      <c r="S66" s="505">
        <f t="shared" si="84"/>
        <v>0</v>
      </c>
      <c r="T66" s="492">
        <v>0</v>
      </c>
      <c r="U66" s="492">
        <v>0</v>
      </c>
      <c r="V66" s="492">
        <v>0</v>
      </c>
      <c r="W66" s="492">
        <f t="shared" si="2"/>
        <v>0</v>
      </c>
      <c r="X66" s="492">
        <v>0</v>
      </c>
      <c r="Y66" s="492">
        <v>0</v>
      </c>
      <c r="Z66" s="492">
        <f>SUM(X66:Y66)</f>
        <v>0</v>
      </c>
      <c r="AA66" s="492">
        <f>W66+Z66</f>
        <v>0</v>
      </c>
      <c r="AB66" s="321">
        <f>ROUND((W66+X66)*33.8%,0)</f>
        <v>0</v>
      </c>
      <c r="AC66" s="179">
        <f>ROUND(W66*2%,0)</f>
        <v>0</v>
      </c>
      <c r="AD66" s="492">
        <v>0</v>
      </c>
      <c r="AE66" s="492">
        <v>0</v>
      </c>
      <c r="AF66" s="492">
        <f t="shared" si="3"/>
        <v>0</v>
      </c>
      <c r="AG66" s="492">
        <f t="shared" si="4"/>
        <v>0</v>
      </c>
      <c r="AH66" s="507">
        <v>0</v>
      </c>
      <c r="AI66" s="507">
        <v>0</v>
      </c>
      <c r="AJ66" s="507">
        <v>0</v>
      </c>
      <c r="AK66" s="507">
        <v>0</v>
      </c>
      <c r="AL66" s="507">
        <v>0</v>
      </c>
      <c r="AM66" s="507">
        <v>0</v>
      </c>
      <c r="AN66" s="507">
        <v>0</v>
      </c>
      <c r="AO66" s="507">
        <f t="shared" si="85"/>
        <v>0</v>
      </c>
      <c r="AP66" s="507">
        <f t="shared" si="86"/>
        <v>0</v>
      </c>
      <c r="AQ66" s="535">
        <f t="shared" si="6"/>
        <v>0</v>
      </c>
      <c r="AR66" s="536">
        <f>I66+AG66</f>
        <v>1275750</v>
      </c>
      <c r="AS66" s="492">
        <f>J66+W66</f>
        <v>927099</v>
      </c>
      <c r="AT66" s="492">
        <f>K66+Z66</f>
        <v>0</v>
      </c>
      <c r="AU66" s="492">
        <f>L66</f>
        <v>0</v>
      </c>
      <c r="AV66" s="492">
        <f t="shared" si="87"/>
        <v>313359</v>
      </c>
      <c r="AW66" s="492">
        <f t="shared" si="87"/>
        <v>18542</v>
      </c>
      <c r="AX66" s="492">
        <f>O66+AF66</f>
        <v>16750</v>
      </c>
      <c r="AY66" s="507">
        <f>P66+AQ66</f>
        <v>2.69</v>
      </c>
      <c r="AZ66" s="507">
        <f t="shared" si="88"/>
        <v>2.69</v>
      </c>
      <c r="BA66" s="508">
        <f t="shared" si="88"/>
        <v>0</v>
      </c>
    </row>
    <row r="67" spans="1:53" x14ac:dyDescent="0.2">
      <c r="A67" s="717">
        <v>12</v>
      </c>
      <c r="B67" s="718">
        <v>3431</v>
      </c>
      <c r="C67" s="718">
        <v>600078370</v>
      </c>
      <c r="D67" s="718">
        <v>72744162</v>
      </c>
      <c r="E67" s="719" t="s">
        <v>423</v>
      </c>
      <c r="F67" s="718">
        <v>3141</v>
      </c>
      <c r="G67" s="720" t="s">
        <v>88</v>
      </c>
      <c r="H67" s="721" t="s">
        <v>82</v>
      </c>
      <c r="I67" s="501">
        <v>415376</v>
      </c>
      <c r="J67" s="502">
        <v>304165</v>
      </c>
      <c r="K67" s="481">
        <v>0</v>
      </c>
      <c r="L67" s="481">
        <v>0</v>
      </c>
      <c r="M67" s="321">
        <v>102808</v>
      </c>
      <c r="N67" s="321">
        <v>6083</v>
      </c>
      <c r="O67" s="502">
        <v>2320</v>
      </c>
      <c r="P67" s="503">
        <v>1.03</v>
      </c>
      <c r="Q67" s="418">
        <v>0</v>
      </c>
      <c r="R67" s="504">
        <v>1.03</v>
      </c>
      <c r="S67" s="505">
        <f t="shared" si="84"/>
        <v>0</v>
      </c>
      <c r="T67" s="492">
        <v>0</v>
      </c>
      <c r="U67" s="492">
        <v>1789</v>
      </c>
      <c r="V67" s="492">
        <v>0</v>
      </c>
      <c r="W67" s="492">
        <f t="shared" si="2"/>
        <v>1789</v>
      </c>
      <c r="X67" s="492">
        <v>0</v>
      </c>
      <c r="Y67" s="492">
        <v>0</v>
      </c>
      <c r="Z67" s="492">
        <f>SUM(X67:Y67)</f>
        <v>0</v>
      </c>
      <c r="AA67" s="492">
        <f>W67+Z67</f>
        <v>1789</v>
      </c>
      <c r="AB67" s="321">
        <f>ROUND((W67+X67)*33.8%,0)</f>
        <v>605</v>
      </c>
      <c r="AC67" s="179">
        <f>ROUND(W67*2%,0)</f>
        <v>36</v>
      </c>
      <c r="AD67" s="492">
        <v>0</v>
      </c>
      <c r="AE67" s="492">
        <v>0</v>
      </c>
      <c r="AF67" s="492">
        <f t="shared" si="3"/>
        <v>0</v>
      </c>
      <c r="AG67" s="492">
        <f t="shared" si="4"/>
        <v>2430</v>
      </c>
      <c r="AH67" s="507">
        <v>0</v>
      </c>
      <c r="AI67" s="507">
        <v>0</v>
      </c>
      <c r="AJ67" s="507">
        <v>0</v>
      </c>
      <c r="AK67" s="507">
        <v>0</v>
      </c>
      <c r="AL67" s="507">
        <v>0.01</v>
      </c>
      <c r="AM67" s="507">
        <v>0</v>
      </c>
      <c r="AN67" s="507">
        <v>0</v>
      </c>
      <c r="AO67" s="507">
        <f t="shared" si="85"/>
        <v>0</v>
      </c>
      <c r="AP67" s="507">
        <f t="shared" si="86"/>
        <v>0.01</v>
      </c>
      <c r="AQ67" s="535">
        <f t="shared" si="6"/>
        <v>0.01</v>
      </c>
      <c r="AR67" s="536">
        <f>I67+AG67</f>
        <v>417806</v>
      </c>
      <c r="AS67" s="492">
        <f>J67+W67</f>
        <v>305954</v>
      </c>
      <c r="AT67" s="492">
        <f>K67+Z67</f>
        <v>0</v>
      </c>
      <c r="AU67" s="492">
        <f>L67</f>
        <v>0</v>
      </c>
      <c r="AV67" s="492">
        <f t="shared" si="87"/>
        <v>103413</v>
      </c>
      <c r="AW67" s="492">
        <f t="shared" si="87"/>
        <v>6119</v>
      </c>
      <c r="AX67" s="492">
        <f>O67+AF67</f>
        <v>2320</v>
      </c>
      <c r="AY67" s="507">
        <f>P67+AQ67</f>
        <v>1.04</v>
      </c>
      <c r="AZ67" s="507">
        <f t="shared" si="88"/>
        <v>0</v>
      </c>
      <c r="BA67" s="508">
        <f t="shared" si="88"/>
        <v>1.04</v>
      </c>
    </row>
    <row r="68" spans="1:53" x14ac:dyDescent="0.2">
      <c r="A68" s="717">
        <v>12</v>
      </c>
      <c r="B68" s="718">
        <v>3431</v>
      </c>
      <c r="C68" s="718">
        <v>600078370</v>
      </c>
      <c r="D68" s="718">
        <v>72744162</v>
      </c>
      <c r="E68" s="719" t="s">
        <v>423</v>
      </c>
      <c r="F68" s="718">
        <v>3143</v>
      </c>
      <c r="G68" s="720" t="s">
        <v>149</v>
      </c>
      <c r="H68" s="708" t="s">
        <v>86</v>
      </c>
      <c r="I68" s="501">
        <v>698085</v>
      </c>
      <c r="J68" s="502">
        <v>514054</v>
      </c>
      <c r="K68" s="481">
        <v>0</v>
      </c>
      <c r="L68" s="481">
        <v>0</v>
      </c>
      <c r="M68" s="321">
        <v>173750</v>
      </c>
      <c r="N68" s="321">
        <v>10281</v>
      </c>
      <c r="O68" s="502">
        <v>0</v>
      </c>
      <c r="P68" s="503">
        <v>1</v>
      </c>
      <c r="Q68" s="418">
        <v>1</v>
      </c>
      <c r="R68" s="504">
        <v>0</v>
      </c>
      <c r="S68" s="505">
        <f t="shared" si="84"/>
        <v>0</v>
      </c>
      <c r="T68" s="492">
        <v>0</v>
      </c>
      <c r="U68" s="492">
        <v>0</v>
      </c>
      <c r="V68" s="492">
        <v>0</v>
      </c>
      <c r="W68" s="492">
        <f t="shared" si="2"/>
        <v>0</v>
      </c>
      <c r="X68" s="492">
        <v>0</v>
      </c>
      <c r="Y68" s="492">
        <v>0</v>
      </c>
      <c r="Z68" s="492">
        <f>SUM(X68:Y68)</f>
        <v>0</v>
      </c>
      <c r="AA68" s="492">
        <f>W68+Z68</f>
        <v>0</v>
      </c>
      <c r="AB68" s="321">
        <f>ROUND((W68+X68)*33.8%,0)</f>
        <v>0</v>
      </c>
      <c r="AC68" s="179">
        <f>ROUND(W68*2%,0)</f>
        <v>0</v>
      </c>
      <c r="AD68" s="492">
        <v>0</v>
      </c>
      <c r="AE68" s="492">
        <v>0</v>
      </c>
      <c r="AF68" s="492">
        <f t="shared" si="3"/>
        <v>0</v>
      </c>
      <c r="AG68" s="492">
        <f t="shared" si="4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si="85"/>
        <v>0</v>
      </c>
      <c r="AP68" s="507">
        <f t="shared" si="86"/>
        <v>0</v>
      </c>
      <c r="AQ68" s="535">
        <f t="shared" si="6"/>
        <v>0</v>
      </c>
      <c r="AR68" s="536">
        <f>I68+AG68</f>
        <v>698085</v>
      </c>
      <c r="AS68" s="492">
        <f>J68+W68</f>
        <v>514054</v>
      </c>
      <c r="AT68" s="492">
        <f>K68+Z68</f>
        <v>0</v>
      </c>
      <c r="AU68" s="492">
        <f>L68</f>
        <v>0</v>
      </c>
      <c r="AV68" s="492">
        <f t="shared" si="87"/>
        <v>173750</v>
      </c>
      <c r="AW68" s="492">
        <f t="shared" si="87"/>
        <v>10281</v>
      </c>
      <c r="AX68" s="492">
        <f>O68+AF68</f>
        <v>0</v>
      </c>
      <c r="AY68" s="507">
        <f>P68+AQ68</f>
        <v>1</v>
      </c>
      <c r="AZ68" s="507">
        <f t="shared" si="88"/>
        <v>1</v>
      </c>
      <c r="BA68" s="508">
        <f t="shared" si="88"/>
        <v>0</v>
      </c>
    </row>
    <row r="69" spans="1:53" x14ac:dyDescent="0.2">
      <c r="A69" s="717">
        <v>12</v>
      </c>
      <c r="B69" s="718">
        <v>3431</v>
      </c>
      <c r="C69" s="718">
        <v>600078370</v>
      </c>
      <c r="D69" s="718">
        <v>72744162</v>
      </c>
      <c r="E69" s="719" t="s">
        <v>423</v>
      </c>
      <c r="F69" s="718">
        <v>3143</v>
      </c>
      <c r="G69" s="720" t="s">
        <v>150</v>
      </c>
      <c r="H69" s="708" t="s">
        <v>82</v>
      </c>
      <c r="I69" s="501">
        <v>21066</v>
      </c>
      <c r="J69" s="502">
        <v>14850</v>
      </c>
      <c r="K69" s="481">
        <v>0</v>
      </c>
      <c r="L69" s="481">
        <v>0</v>
      </c>
      <c r="M69" s="321">
        <v>5019</v>
      </c>
      <c r="N69" s="321">
        <v>297</v>
      </c>
      <c r="O69" s="502">
        <v>900</v>
      </c>
      <c r="P69" s="503">
        <v>0.06</v>
      </c>
      <c r="Q69" s="418">
        <v>0</v>
      </c>
      <c r="R69" s="504">
        <v>0.06</v>
      </c>
      <c r="S69" s="505">
        <f t="shared" si="84"/>
        <v>0</v>
      </c>
      <c r="T69" s="492">
        <v>0</v>
      </c>
      <c r="U69" s="492">
        <v>0</v>
      </c>
      <c r="V69" s="492">
        <v>0</v>
      </c>
      <c r="W69" s="492">
        <f t="shared" si="2"/>
        <v>0</v>
      </c>
      <c r="X69" s="492">
        <v>0</v>
      </c>
      <c r="Y69" s="492">
        <v>0</v>
      </c>
      <c r="Z69" s="492">
        <f>SUM(X69:Y69)</f>
        <v>0</v>
      </c>
      <c r="AA69" s="492">
        <f>W69+Z69</f>
        <v>0</v>
      </c>
      <c r="AB69" s="321">
        <f>ROUND((W69+X69)*33.8%,0)</f>
        <v>0</v>
      </c>
      <c r="AC69" s="179">
        <f>ROUND(W69*2%,0)</f>
        <v>0</v>
      </c>
      <c r="AD69" s="492">
        <v>0</v>
      </c>
      <c r="AE69" s="492">
        <v>0</v>
      </c>
      <c r="AF69" s="492">
        <f t="shared" si="3"/>
        <v>0</v>
      </c>
      <c r="AG69" s="492">
        <f t="shared" si="4"/>
        <v>0</v>
      </c>
      <c r="AH69" s="507">
        <v>0</v>
      </c>
      <c r="AI69" s="507">
        <v>0</v>
      </c>
      <c r="AJ69" s="507">
        <v>0</v>
      </c>
      <c r="AK69" s="507">
        <v>0</v>
      </c>
      <c r="AL69" s="507">
        <v>0</v>
      </c>
      <c r="AM69" s="507">
        <v>0</v>
      </c>
      <c r="AN69" s="507">
        <v>0</v>
      </c>
      <c r="AO69" s="507">
        <f t="shared" si="85"/>
        <v>0</v>
      </c>
      <c r="AP69" s="507">
        <f t="shared" si="86"/>
        <v>0</v>
      </c>
      <c r="AQ69" s="535">
        <f t="shared" si="6"/>
        <v>0</v>
      </c>
      <c r="AR69" s="536">
        <f>I69+AG69</f>
        <v>21066</v>
      </c>
      <c r="AS69" s="492">
        <f>J69+W69</f>
        <v>14850</v>
      </c>
      <c r="AT69" s="492">
        <f>K69+Z69</f>
        <v>0</v>
      </c>
      <c r="AU69" s="492">
        <f>L69</f>
        <v>0</v>
      </c>
      <c r="AV69" s="492">
        <f t="shared" si="87"/>
        <v>5019</v>
      </c>
      <c r="AW69" s="492">
        <f t="shared" si="87"/>
        <v>297</v>
      </c>
      <c r="AX69" s="492">
        <f>O69+AF69</f>
        <v>900</v>
      </c>
      <c r="AY69" s="507">
        <f>P69+AQ69</f>
        <v>0.06</v>
      </c>
      <c r="AZ69" s="507">
        <f t="shared" si="88"/>
        <v>0</v>
      </c>
      <c r="BA69" s="508">
        <f t="shared" si="88"/>
        <v>0.06</v>
      </c>
    </row>
    <row r="70" spans="1:53" x14ac:dyDescent="0.2">
      <c r="A70" s="284">
        <v>12</v>
      </c>
      <c r="B70" s="27">
        <v>3431</v>
      </c>
      <c r="C70" s="27">
        <v>600078370</v>
      </c>
      <c r="D70" s="27">
        <v>72744162</v>
      </c>
      <c r="E70" s="294" t="s">
        <v>424</v>
      </c>
      <c r="F70" s="27"/>
      <c r="G70" s="283"/>
      <c r="H70" s="383"/>
      <c r="I70" s="6">
        <v>6077024</v>
      </c>
      <c r="J70" s="10">
        <v>4281381</v>
      </c>
      <c r="K70" s="10">
        <v>87685</v>
      </c>
      <c r="L70" s="10">
        <v>18885</v>
      </c>
      <c r="M70" s="10">
        <v>1470361</v>
      </c>
      <c r="N70" s="10">
        <v>85627</v>
      </c>
      <c r="O70" s="10">
        <v>151970</v>
      </c>
      <c r="P70" s="11">
        <v>9.8742999999999999</v>
      </c>
      <c r="Q70" s="11">
        <v>7.6899999999999995</v>
      </c>
      <c r="R70" s="75">
        <v>2.1843000000000004</v>
      </c>
      <c r="S70" s="273">
        <f t="shared" ref="S70:BA70" si="89">SUM(S65:S69)</f>
        <v>0</v>
      </c>
      <c r="T70" s="10">
        <f t="shared" si="89"/>
        <v>0</v>
      </c>
      <c r="U70" s="10">
        <f t="shared" si="89"/>
        <v>1789</v>
      </c>
      <c r="V70" s="10">
        <f t="shared" si="89"/>
        <v>0</v>
      </c>
      <c r="W70" s="10">
        <f t="shared" si="89"/>
        <v>1789</v>
      </c>
      <c r="X70" s="10">
        <f t="shared" si="89"/>
        <v>0</v>
      </c>
      <c r="Y70" s="10">
        <f t="shared" si="89"/>
        <v>0</v>
      </c>
      <c r="Z70" s="10">
        <f t="shared" si="89"/>
        <v>0</v>
      </c>
      <c r="AA70" s="10">
        <f t="shared" si="89"/>
        <v>1789</v>
      </c>
      <c r="AB70" s="10">
        <f t="shared" si="89"/>
        <v>605</v>
      </c>
      <c r="AC70" s="10">
        <f t="shared" si="89"/>
        <v>36</v>
      </c>
      <c r="AD70" s="10">
        <f t="shared" si="89"/>
        <v>0</v>
      </c>
      <c r="AE70" s="10">
        <f t="shared" si="89"/>
        <v>0</v>
      </c>
      <c r="AF70" s="10">
        <f t="shared" si="89"/>
        <v>0</v>
      </c>
      <c r="AG70" s="10">
        <f t="shared" si="89"/>
        <v>2430</v>
      </c>
      <c r="AH70" s="11">
        <f t="shared" si="89"/>
        <v>0</v>
      </c>
      <c r="AI70" s="11">
        <f t="shared" si="89"/>
        <v>0</v>
      </c>
      <c r="AJ70" s="11">
        <f t="shared" si="89"/>
        <v>0</v>
      </c>
      <c r="AK70" s="11">
        <f t="shared" ref="AK70:AL70" si="90">SUM(AK65:AK69)</f>
        <v>0</v>
      </c>
      <c r="AL70" s="11">
        <f t="shared" si="90"/>
        <v>0.01</v>
      </c>
      <c r="AM70" s="11">
        <f t="shared" si="89"/>
        <v>0</v>
      </c>
      <c r="AN70" s="11">
        <f t="shared" si="89"/>
        <v>0</v>
      </c>
      <c r="AO70" s="11">
        <f t="shared" si="89"/>
        <v>0</v>
      </c>
      <c r="AP70" s="11">
        <f t="shared" si="89"/>
        <v>0.01</v>
      </c>
      <c r="AQ70" s="32">
        <f t="shared" si="89"/>
        <v>0.01</v>
      </c>
      <c r="AR70" s="6">
        <f t="shared" si="89"/>
        <v>6079454</v>
      </c>
      <c r="AS70" s="10">
        <f t="shared" si="89"/>
        <v>4283170</v>
      </c>
      <c r="AT70" s="71">
        <f t="shared" si="89"/>
        <v>87685</v>
      </c>
      <c r="AU70" s="71">
        <f t="shared" si="89"/>
        <v>18885</v>
      </c>
      <c r="AV70" s="10">
        <f t="shared" si="89"/>
        <v>1470966</v>
      </c>
      <c r="AW70" s="10">
        <f t="shared" si="89"/>
        <v>85663</v>
      </c>
      <c r="AX70" s="10">
        <f t="shared" si="89"/>
        <v>151970</v>
      </c>
      <c r="AY70" s="11">
        <f t="shared" si="89"/>
        <v>9.8843000000000014</v>
      </c>
      <c r="AZ70" s="11">
        <f t="shared" si="89"/>
        <v>7.6899999999999995</v>
      </c>
      <c r="BA70" s="75">
        <f t="shared" si="89"/>
        <v>2.1943000000000006</v>
      </c>
    </row>
    <row r="71" spans="1:53" x14ac:dyDescent="0.2">
      <c r="A71" s="717">
        <v>13</v>
      </c>
      <c r="B71" s="718">
        <v>3437</v>
      </c>
      <c r="C71" s="718">
        <v>600078051</v>
      </c>
      <c r="D71" s="718">
        <v>70695377</v>
      </c>
      <c r="E71" s="719" t="s">
        <v>425</v>
      </c>
      <c r="F71" s="718">
        <v>3111</v>
      </c>
      <c r="G71" s="720" t="s">
        <v>85</v>
      </c>
      <c r="H71" s="721" t="s">
        <v>86</v>
      </c>
      <c r="I71" s="501">
        <v>9347955</v>
      </c>
      <c r="J71" s="502">
        <v>6759098</v>
      </c>
      <c r="K71" s="502">
        <v>0</v>
      </c>
      <c r="L71" s="502">
        <v>0</v>
      </c>
      <c r="M71" s="502">
        <v>2284574</v>
      </c>
      <c r="N71" s="502">
        <v>135183</v>
      </c>
      <c r="O71" s="502">
        <v>169100</v>
      </c>
      <c r="P71" s="503">
        <v>15.952199999999999</v>
      </c>
      <c r="Q71" s="418">
        <v>12</v>
      </c>
      <c r="R71" s="504">
        <v>3.9521999999999995</v>
      </c>
      <c r="S71" s="505">
        <f t="shared" ref="S71:S72" si="91">X71*-1</f>
        <v>0</v>
      </c>
      <c r="T71" s="492">
        <v>0</v>
      </c>
      <c r="U71" s="492">
        <v>0</v>
      </c>
      <c r="V71" s="492">
        <v>0</v>
      </c>
      <c r="W71" s="492">
        <f t="shared" si="2"/>
        <v>0</v>
      </c>
      <c r="X71" s="492">
        <v>0</v>
      </c>
      <c r="Y71" s="492">
        <v>0</v>
      </c>
      <c r="Z71" s="492">
        <f>SUM(X71:Y71)</f>
        <v>0</v>
      </c>
      <c r="AA71" s="492">
        <f>W71+Z71</f>
        <v>0</v>
      </c>
      <c r="AB71" s="321">
        <f>ROUND((W71+X71)*33.8%,0)</f>
        <v>0</v>
      </c>
      <c r="AC71" s="179">
        <f>ROUND(W71*2%,0)</f>
        <v>0</v>
      </c>
      <c r="AD71" s="492">
        <v>0</v>
      </c>
      <c r="AE71" s="492">
        <v>0</v>
      </c>
      <c r="AF71" s="492">
        <f t="shared" si="3"/>
        <v>0</v>
      </c>
      <c r="AG71" s="492">
        <f t="shared" si="4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 t="shared" ref="AO71:AO72" si="92">AH71+AJ71+AK71+AM71</f>
        <v>0</v>
      </c>
      <c r="AP71" s="507">
        <f t="shared" ref="AP71:AP72" si="93">AI71+AL71+AN71</f>
        <v>0</v>
      </c>
      <c r="AQ71" s="535">
        <f t="shared" si="6"/>
        <v>0</v>
      </c>
      <c r="AR71" s="536">
        <f>I71+AG71</f>
        <v>9347955</v>
      </c>
      <c r="AS71" s="492">
        <f>J71+W71</f>
        <v>6759098</v>
      </c>
      <c r="AT71" s="492">
        <f>K71+Z71</f>
        <v>0</v>
      </c>
      <c r="AU71" s="492">
        <f>L71</f>
        <v>0</v>
      </c>
      <c r="AV71" s="492">
        <f>M71+AB71</f>
        <v>2284574</v>
      </c>
      <c r="AW71" s="492">
        <f>N71+AC71</f>
        <v>135183</v>
      </c>
      <c r="AX71" s="492">
        <f>O71+AF71</f>
        <v>169100</v>
      </c>
      <c r="AY71" s="507">
        <f>P71+AQ71</f>
        <v>15.952199999999999</v>
      </c>
      <c r="AZ71" s="507">
        <f>Q71+AO71</f>
        <v>12</v>
      </c>
      <c r="BA71" s="508">
        <f>R71+AP71</f>
        <v>3.9521999999999995</v>
      </c>
    </row>
    <row r="72" spans="1:53" x14ac:dyDescent="0.2">
      <c r="A72" s="717">
        <v>13</v>
      </c>
      <c r="B72" s="718">
        <v>3437</v>
      </c>
      <c r="C72" s="718">
        <v>600078051</v>
      </c>
      <c r="D72" s="718">
        <v>70695377</v>
      </c>
      <c r="E72" s="719" t="s">
        <v>425</v>
      </c>
      <c r="F72" s="718">
        <v>3141</v>
      </c>
      <c r="G72" s="720" t="s">
        <v>88</v>
      </c>
      <c r="H72" s="721" t="s">
        <v>82</v>
      </c>
      <c r="I72" s="501">
        <v>799844</v>
      </c>
      <c r="J72" s="502">
        <v>585997</v>
      </c>
      <c r="K72" s="481">
        <v>0</v>
      </c>
      <c r="L72" s="481">
        <v>0</v>
      </c>
      <c r="M72" s="321">
        <v>198067</v>
      </c>
      <c r="N72" s="321">
        <v>11720</v>
      </c>
      <c r="O72" s="502">
        <v>4060</v>
      </c>
      <c r="P72" s="503">
        <v>1.99</v>
      </c>
      <c r="Q72" s="418">
        <v>0</v>
      </c>
      <c r="R72" s="504">
        <v>1.99</v>
      </c>
      <c r="S72" s="505">
        <f t="shared" si="91"/>
        <v>0</v>
      </c>
      <c r="T72" s="492">
        <v>0</v>
      </c>
      <c r="U72" s="492">
        <v>33026</v>
      </c>
      <c r="V72" s="492">
        <v>0</v>
      </c>
      <c r="W72" s="492">
        <f t="shared" si="2"/>
        <v>33026</v>
      </c>
      <c r="X72" s="492">
        <v>0</v>
      </c>
      <c r="Y72" s="492">
        <v>0</v>
      </c>
      <c r="Z72" s="492">
        <f>SUM(X72:Y72)</f>
        <v>0</v>
      </c>
      <c r="AA72" s="492">
        <f>W72+Z72</f>
        <v>33026</v>
      </c>
      <c r="AB72" s="321">
        <f>ROUND((W72+X72)*33.8%,0)</f>
        <v>11163</v>
      </c>
      <c r="AC72" s="179">
        <f>ROUND(W72*2%,0)</f>
        <v>661</v>
      </c>
      <c r="AD72" s="492">
        <v>0</v>
      </c>
      <c r="AE72" s="492">
        <v>0</v>
      </c>
      <c r="AF72" s="492">
        <f t="shared" si="3"/>
        <v>0</v>
      </c>
      <c r="AG72" s="492">
        <f t="shared" si="4"/>
        <v>44850</v>
      </c>
      <c r="AH72" s="507">
        <v>0</v>
      </c>
      <c r="AI72" s="507">
        <v>0</v>
      </c>
      <c r="AJ72" s="507">
        <v>0</v>
      </c>
      <c r="AK72" s="507">
        <v>0</v>
      </c>
      <c r="AL72" s="507">
        <v>0.12</v>
      </c>
      <c r="AM72" s="507">
        <v>0</v>
      </c>
      <c r="AN72" s="507">
        <v>0</v>
      </c>
      <c r="AO72" s="507">
        <f t="shared" si="92"/>
        <v>0</v>
      </c>
      <c r="AP72" s="507">
        <f t="shared" si="93"/>
        <v>0.12</v>
      </c>
      <c r="AQ72" s="535">
        <f t="shared" si="6"/>
        <v>0.12</v>
      </c>
      <c r="AR72" s="536">
        <f>I72+AG72</f>
        <v>844694</v>
      </c>
      <c r="AS72" s="492">
        <f>J72+W72</f>
        <v>619023</v>
      </c>
      <c r="AT72" s="492">
        <f>K72+Z72</f>
        <v>0</v>
      </c>
      <c r="AU72" s="492">
        <f>L72</f>
        <v>0</v>
      </c>
      <c r="AV72" s="492">
        <f>M72+AB72</f>
        <v>209230</v>
      </c>
      <c r="AW72" s="492">
        <f>N72+AC72</f>
        <v>12381</v>
      </c>
      <c r="AX72" s="492">
        <f>O72+AF72</f>
        <v>4060</v>
      </c>
      <c r="AY72" s="507">
        <f>P72+AQ72</f>
        <v>2.11</v>
      </c>
      <c r="AZ72" s="507">
        <f>Q72+AO72</f>
        <v>0</v>
      </c>
      <c r="BA72" s="508">
        <f>R72+AP72</f>
        <v>2.11</v>
      </c>
    </row>
    <row r="73" spans="1:53" x14ac:dyDescent="0.2">
      <c r="A73" s="284">
        <v>13</v>
      </c>
      <c r="B73" s="27">
        <v>3437</v>
      </c>
      <c r="C73" s="27">
        <v>600078051</v>
      </c>
      <c r="D73" s="27">
        <v>70695377</v>
      </c>
      <c r="E73" s="294" t="s">
        <v>426</v>
      </c>
      <c r="F73" s="27"/>
      <c r="G73" s="283"/>
      <c r="H73" s="383"/>
      <c r="I73" s="5">
        <v>10147799</v>
      </c>
      <c r="J73" s="8">
        <v>7345095</v>
      </c>
      <c r="K73" s="8">
        <v>0</v>
      </c>
      <c r="L73" s="8">
        <v>0</v>
      </c>
      <c r="M73" s="8">
        <v>2482641</v>
      </c>
      <c r="N73" s="8">
        <v>146903</v>
      </c>
      <c r="O73" s="8">
        <v>173160</v>
      </c>
      <c r="P73" s="9">
        <v>17.9422</v>
      </c>
      <c r="Q73" s="9">
        <v>12</v>
      </c>
      <c r="R73" s="74">
        <v>5.9421999999999997</v>
      </c>
      <c r="S73" s="272">
        <f t="shared" ref="S73:BA73" si="94">SUM(S71:S72)</f>
        <v>0</v>
      </c>
      <c r="T73" s="8">
        <f t="shared" si="94"/>
        <v>0</v>
      </c>
      <c r="U73" s="8">
        <f t="shared" si="94"/>
        <v>33026</v>
      </c>
      <c r="V73" s="8">
        <f t="shared" si="94"/>
        <v>0</v>
      </c>
      <c r="W73" s="8">
        <f t="shared" si="94"/>
        <v>33026</v>
      </c>
      <c r="X73" s="8">
        <f t="shared" si="94"/>
        <v>0</v>
      </c>
      <c r="Y73" s="8">
        <f t="shared" si="94"/>
        <v>0</v>
      </c>
      <c r="Z73" s="8">
        <f t="shared" si="94"/>
        <v>0</v>
      </c>
      <c r="AA73" s="8">
        <f t="shared" si="94"/>
        <v>33026</v>
      </c>
      <c r="AB73" s="8">
        <f t="shared" si="94"/>
        <v>11163</v>
      </c>
      <c r="AC73" s="8">
        <f t="shared" si="94"/>
        <v>661</v>
      </c>
      <c r="AD73" s="8">
        <f t="shared" si="94"/>
        <v>0</v>
      </c>
      <c r="AE73" s="8">
        <f t="shared" si="94"/>
        <v>0</v>
      </c>
      <c r="AF73" s="8">
        <f t="shared" si="94"/>
        <v>0</v>
      </c>
      <c r="AG73" s="8">
        <f t="shared" si="94"/>
        <v>44850</v>
      </c>
      <c r="AH73" s="9">
        <f t="shared" si="94"/>
        <v>0</v>
      </c>
      <c r="AI73" s="9">
        <f t="shared" si="94"/>
        <v>0</v>
      </c>
      <c r="AJ73" s="9">
        <f t="shared" si="94"/>
        <v>0</v>
      </c>
      <c r="AK73" s="9">
        <f t="shared" ref="AK73:AL73" si="95">SUM(AK71:AK72)</f>
        <v>0</v>
      </c>
      <c r="AL73" s="9">
        <f t="shared" si="95"/>
        <v>0.12</v>
      </c>
      <c r="AM73" s="9">
        <f t="shared" si="94"/>
        <v>0</v>
      </c>
      <c r="AN73" s="9">
        <f t="shared" si="94"/>
        <v>0</v>
      </c>
      <c r="AO73" s="9">
        <f t="shared" si="94"/>
        <v>0</v>
      </c>
      <c r="AP73" s="9">
        <f t="shared" si="94"/>
        <v>0.12</v>
      </c>
      <c r="AQ73" s="33">
        <f t="shared" si="94"/>
        <v>0.12</v>
      </c>
      <c r="AR73" s="5">
        <f t="shared" si="94"/>
        <v>10192649</v>
      </c>
      <c r="AS73" s="8">
        <f t="shared" si="94"/>
        <v>7378121</v>
      </c>
      <c r="AT73" s="38">
        <f t="shared" si="94"/>
        <v>0</v>
      </c>
      <c r="AU73" s="38">
        <f t="shared" si="94"/>
        <v>0</v>
      </c>
      <c r="AV73" s="8">
        <f t="shared" si="94"/>
        <v>2493804</v>
      </c>
      <c r="AW73" s="8">
        <f t="shared" si="94"/>
        <v>147564</v>
      </c>
      <c r="AX73" s="8">
        <f t="shared" si="94"/>
        <v>173160</v>
      </c>
      <c r="AY73" s="9">
        <f t="shared" si="94"/>
        <v>18.062200000000001</v>
      </c>
      <c r="AZ73" s="9">
        <f t="shared" si="94"/>
        <v>12</v>
      </c>
      <c r="BA73" s="74">
        <f t="shared" si="94"/>
        <v>6.0621999999999989</v>
      </c>
    </row>
    <row r="74" spans="1:53" x14ac:dyDescent="0.2">
      <c r="A74" s="717">
        <v>14</v>
      </c>
      <c r="B74" s="718">
        <v>3436</v>
      </c>
      <c r="C74" s="718">
        <v>600078485</v>
      </c>
      <c r="D74" s="718">
        <v>70695385</v>
      </c>
      <c r="E74" s="719" t="s">
        <v>427</v>
      </c>
      <c r="F74" s="718">
        <v>3113</v>
      </c>
      <c r="G74" s="720" t="s">
        <v>148</v>
      </c>
      <c r="H74" s="721" t="s">
        <v>86</v>
      </c>
      <c r="I74" s="501">
        <v>20902447</v>
      </c>
      <c r="J74" s="502">
        <v>14755749</v>
      </c>
      <c r="K74" s="502">
        <v>52540</v>
      </c>
      <c r="L74" s="502">
        <v>52540</v>
      </c>
      <c r="M74" s="502">
        <v>4987443</v>
      </c>
      <c r="N74" s="502">
        <v>295115</v>
      </c>
      <c r="O74" s="502">
        <v>811600</v>
      </c>
      <c r="P74" s="503">
        <v>29.59</v>
      </c>
      <c r="Q74" s="418">
        <v>22.318200000000001</v>
      </c>
      <c r="R74" s="504">
        <v>7.2717999999999989</v>
      </c>
      <c r="S74" s="505">
        <f t="shared" ref="S74:S78" si="96">X74*-1</f>
        <v>0</v>
      </c>
      <c r="T74" s="492">
        <v>0</v>
      </c>
      <c r="U74" s="492">
        <v>178114</v>
      </c>
      <c r="V74" s="492">
        <v>0</v>
      </c>
      <c r="W74" s="492">
        <f t="shared" si="2"/>
        <v>178114</v>
      </c>
      <c r="X74" s="492">
        <v>0</v>
      </c>
      <c r="Y74" s="492">
        <v>0</v>
      </c>
      <c r="Z74" s="492">
        <f>SUM(X74:Y74)</f>
        <v>0</v>
      </c>
      <c r="AA74" s="492">
        <f>W74+Z74</f>
        <v>178114</v>
      </c>
      <c r="AB74" s="321">
        <f>ROUND((W74+X74)*33.8%,0)</f>
        <v>60203</v>
      </c>
      <c r="AC74" s="179">
        <f>ROUND(W74*2%,0)</f>
        <v>3562</v>
      </c>
      <c r="AD74" s="492">
        <v>0</v>
      </c>
      <c r="AE74" s="492">
        <v>0</v>
      </c>
      <c r="AF74" s="492">
        <f t="shared" si="3"/>
        <v>0</v>
      </c>
      <c r="AG74" s="492">
        <f t="shared" si="4"/>
        <v>241879</v>
      </c>
      <c r="AH74" s="507">
        <v>0</v>
      </c>
      <c r="AI74" s="507">
        <v>0</v>
      </c>
      <c r="AJ74" s="507">
        <v>0</v>
      </c>
      <c r="AK74" s="507">
        <v>0.32</v>
      </c>
      <c r="AL74" s="507">
        <v>0</v>
      </c>
      <c r="AM74" s="507">
        <v>0</v>
      </c>
      <c r="AN74" s="507">
        <v>0</v>
      </c>
      <c r="AO74" s="507">
        <f t="shared" ref="AO74:AO78" si="97">AH74+AJ74+AK74+AM74</f>
        <v>0.32</v>
      </c>
      <c r="AP74" s="507">
        <f t="shared" ref="AP74:AP78" si="98">AI74+AL74+AN74</f>
        <v>0</v>
      </c>
      <c r="AQ74" s="535">
        <f t="shared" si="6"/>
        <v>0.32</v>
      </c>
      <c r="AR74" s="536">
        <f>I74+AG74</f>
        <v>21144326</v>
      </c>
      <c r="AS74" s="492">
        <f>J74+W74</f>
        <v>14933863</v>
      </c>
      <c r="AT74" s="492">
        <f>K74+Z74</f>
        <v>52540</v>
      </c>
      <c r="AU74" s="492">
        <f>L74</f>
        <v>52540</v>
      </c>
      <c r="AV74" s="492">
        <f t="shared" ref="AV74:AW78" si="99">M74+AB74</f>
        <v>5047646</v>
      </c>
      <c r="AW74" s="492">
        <f t="shared" si="99"/>
        <v>298677</v>
      </c>
      <c r="AX74" s="492">
        <f>O74+AF74</f>
        <v>811600</v>
      </c>
      <c r="AY74" s="507">
        <f>P74+AQ74</f>
        <v>29.91</v>
      </c>
      <c r="AZ74" s="507">
        <f t="shared" ref="AZ74:BA78" si="100">Q74+AO74</f>
        <v>22.638200000000001</v>
      </c>
      <c r="BA74" s="508">
        <f t="shared" si="100"/>
        <v>7.2717999999999989</v>
      </c>
    </row>
    <row r="75" spans="1:53" x14ac:dyDescent="0.2">
      <c r="A75" s="717">
        <v>14</v>
      </c>
      <c r="B75" s="718">
        <v>3436</v>
      </c>
      <c r="C75" s="718">
        <v>600078485</v>
      </c>
      <c r="D75" s="718">
        <v>70695385</v>
      </c>
      <c r="E75" s="719" t="s">
        <v>427</v>
      </c>
      <c r="F75" s="718">
        <v>3113</v>
      </c>
      <c r="G75" s="720" t="s">
        <v>91</v>
      </c>
      <c r="H75" s="721" t="s">
        <v>82</v>
      </c>
      <c r="I75" s="501">
        <v>2376853</v>
      </c>
      <c r="J75" s="502">
        <v>1750260</v>
      </c>
      <c r="K75" s="481">
        <v>0</v>
      </c>
      <c r="L75" s="481">
        <v>0</v>
      </c>
      <c r="M75" s="321">
        <v>591588</v>
      </c>
      <c r="N75" s="321">
        <v>35005</v>
      </c>
      <c r="O75" s="502">
        <v>0</v>
      </c>
      <c r="P75" s="503">
        <v>5.1499999999999995</v>
      </c>
      <c r="Q75" s="418">
        <v>5.1499999999999995</v>
      </c>
      <c r="R75" s="504">
        <v>0</v>
      </c>
      <c r="S75" s="505">
        <f t="shared" si="96"/>
        <v>0</v>
      </c>
      <c r="T75" s="492">
        <v>0</v>
      </c>
      <c r="U75" s="492">
        <v>0</v>
      </c>
      <c r="V75" s="492">
        <v>0</v>
      </c>
      <c r="W75" s="492">
        <f t="shared" si="2"/>
        <v>0</v>
      </c>
      <c r="X75" s="492">
        <v>0</v>
      </c>
      <c r="Y75" s="492">
        <v>0</v>
      </c>
      <c r="Z75" s="492">
        <f>SUM(X75:Y75)</f>
        <v>0</v>
      </c>
      <c r="AA75" s="492">
        <f>W75+Z75</f>
        <v>0</v>
      </c>
      <c r="AB75" s="321">
        <f>ROUND((W75+X75)*33.8%,0)</f>
        <v>0</v>
      </c>
      <c r="AC75" s="179">
        <f>ROUND(W75*2%,0)</f>
        <v>0</v>
      </c>
      <c r="AD75" s="492">
        <v>0</v>
      </c>
      <c r="AE75" s="492">
        <v>0</v>
      </c>
      <c r="AF75" s="492">
        <f t="shared" si="3"/>
        <v>0</v>
      </c>
      <c r="AG75" s="492">
        <f t="shared" si="4"/>
        <v>0</v>
      </c>
      <c r="AH75" s="507">
        <v>0</v>
      </c>
      <c r="AI75" s="507">
        <v>0</v>
      </c>
      <c r="AJ75" s="507">
        <v>0</v>
      </c>
      <c r="AK75" s="507">
        <v>0</v>
      </c>
      <c r="AL75" s="507">
        <v>0</v>
      </c>
      <c r="AM75" s="507">
        <v>0</v>
      </c>
      <c r="AN75" s="507">
        <v>0</v>
      </c>
      <c r="AO75" s="507">
        <f t="shared" si="97"/>
        <v>0</v>
      </c>
      <c r="AP75" s="507">
        <f t="shared" si="98"/>
        <v>0</v>
      </c>
      <c r="AQ75" s="535">
        <f t="shared" si="6"/>
        <v>0</v>
      </c>
      <c r="AR75" s="536">
        <f>I75+AG75</f>
        <v>2376853</v>
      </c>
      <c r="AS75" s="492">
        <f>J75+W75</f>
        <v>1750260</v>
      </c>
      <c r="AT75" s="492">
        <f>K75+Z75</f>
        <v>0</v>
      </c>
      <c r="AU75" s="492">
        <f>L75</f>
        <v>0</v>
      </c>
      <c r="AV75" s="492">
        <f t="shared" si="99"/>
        <v>591588</v>
      </c>
      <c r="AW75" s="492">
        <f t="shared" si="99"/>
        <v>35005</v>
      </c>
      <c r="AX75" s="492">
        <f>O75+AF75</f>
        <v>0</v>
      </c>
      <c r="AY75" s="507">
        <f>P75+AQ75</f>
        <v>5.1499999999999995</v>
      </c>
      <c r="AZ75" s="507">
        <f t="shared" si="100"/>
        <v>5.1499999999999995</v>
      </c>
      <c r="BA75" s="508">
        <f t="shared" si="100"/>
        <v>0</v>
      </c>
    </row>
    <row r="76" spans="1:53" x14ac:dyDescent="0.2">
      <c r="A76" s="717">
        <v>14</v>
      </c>
      <c r="B76" s="718">
        <v>3436</v>
      </c>
      <c r="C76" s="718">
        <v>600078485</v>
      </c>
      <c r="D76" s="718">
        <v>70695385</v>
      </c>
      <c r="E76" s="719" t="s">
        <v>427</v>
      </c>
      <c r="F76" s="718">
        <v>3141</v>
      </c>
      <c r="G76" s="720" t="s">
        <v>88</v>
      </c>
      <c r="H76" s="721" t="s">
        <v>82</v>
      </c>
      <c r="I76" s="501">
        <v>2613898</v>
      </c>
      <c r="J76" s="502">
        <v>1909311</v>
      </c>
      <c r="K76" s="481">
        <v>0</v>
      </c>
      <c r="L76" s="481">
        <v>0</v>
      </c>
      <c r="M76" s="321">
        <v>645347</v>
      </c>
      <c r="N76" s="321">
        <v>38186</v>
      </c>
      <c r="O76" s="502">
        <v>21054</v>
      </c>
      <c r="P76" s="503">
        <v>6.49</v>
      </c>
      <c r="Q76" s="418">
        <v>0</v>
      </c>
      <c r="R76" s="504">
        <v>6.49</v>
      </c>
      <c r="S76" s="505">
        <f t="shared" si="96"/>
        <v>0</v>
      </c>
      <c r="T76" s="492">
        <v>0</v>
      </c>
      <c r="U76" s="492">
        <v>2256</v>
      </c>
      <c r="V76" s="492">
        <v>0</v>
      </c>
      <c r="W76" s="492">
        <f t="shared" si="2"/>
        <v>2256</v>
      </c>
      <c r="X76" s="492">
        <v>0</v>
      </c>
      <c r="Y76" s="492">
        <v>0</v>
      </c>
      <c r="Z76" s="492">
        <f>SUM(X76:Y76)</f>
        <v>0</v>
      </c>
      <c r="AA76" s="492">
        <f>W76+Z76</f>
        <v>2256</v>
      </c>
      <c r="AB76" s="321">
        <f>ROUND((W76+X76)*33.8%,0)</f>
        <v>763</v>
      </c>
      <c r="AC76" s="179">
        <f>ROUND(W76*2%,0)</f>
        <v>45</v>
      </c>
      <c r="AD76" s="492">
        <v>0</v>
      </c>
      <c r="AE76" s="492">
        <v>0</v>
      </c>
      <c r="AF76" s="492">
        <f t="shared" si="3"/>
        <v>0</v>
      </c>
      <c r="AG76" s="492">
        <f t="shared" si="4"/>
        <v>3064</v>
      </c>
      <c r="AH76" s="507">
        <v>0</v>
      </c>
      <c r="AI76" s="507">
        <v>0</v>
      </c>
      <c r="AJ76" s="507">
        <v>0</v>
      </c>
      <c r="AK76" s="507">
        <v>0</v>
      </c>
      <c r="AL76" s="507">
        <v>0.01</v>
      </c>
      <c r="AM76" s="507">
        <v>0</v>
      </c>
      <c r="AN76" s="507">
        <v>0</v>
      </c>
      <c r="AO76" s="507">
        <f t="shared" si="97"/>
        <v>0</v>
      </c>
      <c r="AP76" s="507">
        <f t="shared" si="98"/>
        <v>0.01</v>
      </c>
      <c r="AQ76" s="535">
        <f t="shared" si="6"/>
        <v>0.01</v>
      </c>
      <c r="AR76" s="536">
        <f>I76+AG76</f>
        <v>2616962</v>
      </c>
      <c r="AS76" s="492">
        <f>J76+W76</f>
        <v>1911567</v>
      </c>
      <c r="AT76" s="492">
        <f>K76+Z76</f>
        <v>0</v>
      </c>
      <c r="AU76" s="492">
        <f>L76</f>
        <v>0</v>
      </c>
      <c r="AV76" s="492">
        <f t="shared" si="99"/>
        <v>646110</v>
      </c>
      <c r="AW76" s="492">
        <f t="shared" si="99"/>
        <v>38231</v>
      </c>
      <c r="AX76" s="492">
        <f>O76+AF76</f>
        <v>21054</v>
      </c>
      <c r="AY76" s="507">
        <f>P76+AQ76</f>
        <v>6.5</v>
      </c>
      <c r="AZ76" s="507">
        <f t="shared" si="100"/>
        <v>0</v>
      </c>
      <c r="BA76" s="508">
        <f t="shared" si="100"/>
        <v>6.5</v>
      </c>
    </row>
    <row r="77" spans="1:53" x14ac:dyDescent="0.2">
      <c r="A77" s="717">
        <v>14</v>
      </c>
      <c r="B77" s="718">
        <v>3436</v>
      </c>
      <c r="C77" s="718">
        <v>600078485</v>
      </c>
      <c r="D77" s="718">
        <v>70695385</v>
      </c>
      <c r="E77" s="719" t="s">
        <v>427</v>
      </c>
      <c r="F77" s="718">
        <v>3143</v>
      </c>
      <c r="G77" s="720" t="s">
        <v>149</v>
      </c>
      <c r="H77" s="708" t="s">
        <v>86</v>
      </c>
      <c r="I77" s="501">
        <v>1907474</v>
      </c>
      <c r="J77" s="502">
        <v>1404620</v>
      </c>
      <c r="K77" s="481">
        <v>0</v>
      </c>
      <c r="L77" s="481">
        <v>0</v>
      </c>
      <c r="M77" s="321">
        <v>474762</v>
      </c>
      <c r="N77" s="321">
        <v>28092</v>
      </c>
      <c r="O77" s="502">
        <v>0</v>
      </c>
      <c r="P77" s="503">
        <v>2.9910999999999999</v>
      </c>
      <c r="Q77" s="503">
        <v>2.9910999999999999</v>
      </c>
      <c r="R77" s="504">
        <v>0</v>
      </c>
      <c r="S77" s="505">
        <f t="shared" si="96"/>
        <v>0</v>
      </c>
      <c r="T77" s="492">
        <v>0</v>
      </c>
      <c r="U77" s="492">
        <v>0</v>
      </c>
      <c r="V77" s="492">
        <v>0</v>
      </c>
      <c r="W77" s="492">
        <f t="shared" ref="W77" si="101">SUM(S77:V77)</f>
        <v>0</v>
      </c>
      <c r="X77" s="492">
        <v>0</v>
      </c>
      <c r="Y77" s="492">
        <v>0</v>
      </c>
      <c r="Z77" s="492">
        <f>SUM(X77:Y77)</f>
        <v>0</v>
      </c>
      <c r="AA77" s="492">
        <f>W77+Z77</f>
        <v>0</v>
      </c>
      <c r="AB77" s="321">
        <f>ROUND((W77+X77)*33.8%,0)</f>
        <v>0</v>
      </c>
      <c r="AC77" s="179">
        <f>ROUND(W77*2%,0)</f>
        <v>0</v>
      </c>
      <c r="AD77" s="492">
        <v>0</v>
      </c>
      <c r="AE77" s="492">
        <v>0</v>
      </c>
      <c r="AF77" s="492">
        <f t="shared" ref="AF77:AF96" si="102">SUM(AD77:AE77)</f>
        <v>0</v>
      </c>
      <c r="AG77" s="492">
        <f t="shared" ref="AG77:AG96" si="103">AA77+AB77+AC77+AF77</f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 t="shared" si="97"/>
        <v>0</v>
      </c>
      <c r="AP77" s="507">
        <f t="shared" si="98"/>
        <v>0</v>
      </c>
      <c r="AQ77" s="535">
        <f t="shared" si="6"/>
        <v>0</v>
      </c>
      <c r="AR77" s="536">
        <f>I77+AG77</f>
        <v>1907474</v>
      </c>
      <c r="AS77" s="492">
        <f>J77+W77</f>
        <v>1404620</v>
      </c>
      <c r="AT77" s="492">
        <f>K77+Z77</f>
        <v>0</v>
      </c>
      <c r="AU77" s="492">
        <f>L77</f>
        <v>0</v>
      </c>
      <c r="AV77" s="492">
        <f t="shared" si="99"/>
        <v>474762</v>
      </c>
      <c r="AW77" s="492">
        <f t="shared" si="99"/>
        <v>28092</v>
      </c>
      <c r="AX77" s="492">
        <f>O77+AF77</f>
        <v>0</v>
      </c>
      <c r="AY77" s="507">
        <f>P77+AQ77</f>
        <v>2.9910999999999999</v>
      </c>
      <c r="AZ77" s="507">
        <f t="shared" si="100"/>
        <v>2.9910999999999999</v>
      </c>
      <c r="BA77" s="508">
        <f t="shared" si="100"/>
        <v>0</v>
      </c>
    </row>
    <row r="78" spans="1:53" x14ac:dyDescent="0.2">
      <c r="A78" s="717">
        <v>14</v>
      </c>
      <c r="B78" s="718">
        <v>3436</v>
      </c>
      <c r="C78" s="718">
        <v>600078485</v>
      </c>
      <c r="D78" s="718">
        <v>70695385</v>
      </c>
      <c r="E78" s="719" t="s">
        <v>427</v>
      </c>
      <c r="F78" s="718">
        <v>3143</v>
      </c>
      <c r="G78" s="720" t="s">
        <v>150</v>
      </c>
      <c r="H78" s="708" t="s">
        <v>82</v>
      </c>
      <c r="I78" s="501">
        <v>68816</v>
      </c>
      <c r="J78" s="502">
        <v>48510</v>
      </c>
      <c r="K78" s="481">
        <v>0</v>
      </c>
      <c r="L78" s="481">
        <v>0</v>
      </c>
      <c r="M78" s="321">
        <v>16396</v>
      </c>
      <c r="N78" s="321">
        <v>970</v>
      </c>
      <c r="O78" s="502">
        <v>2940</v>
      </c>
      <c r="P78" s="503">
        <v>0.2</v>
      </c>
      <c r="Q78" s="418">
        <v>0</v>
      </c>
      <c r="R78" s="504">
        <v>0.2</v>
      </c>
      <c r="S78" s="505">
        <f t="shared" si="96"/>
        <v>0</v>
      </c>
      <c r="T78" s="492">
        <v>0</v>
      </c>
      <c r="U78" s="492">
        <v>0</v>
      </c>
      <c r="V78" s="492">
        <v>0</v>
      </c>
      <c r="W78" s="492">
        <f t="shared" ref="W78:W96" si="104">SUM(S78:V78)</f>
        <v>0</v>
      </c>
      <c r="X78" s="492">
        <v>0</v>
      </c>
      <c r="Y78" s="492">
        <v>0</v>
      </c>
      <c r="Z78" s="492">
        <f>SUM(X78:Y78)</f>
        <v>0</v>
      </c>
      <c r="AA78" s="492">
        <f>W78+Z78</f>
        <v>0</v>
      </c>
      <c r="AB78" s="321">
        <f>ROUND((W78+X78)*33.8%,0)</f>
        <v>0</v>
      </c>
      <c r="AC78" s="179">
        <f>ROUND(W78*2%,0)</f>
        <v>0</v>
      </c>
      <c r="AD78" s="492">
        <v>0</v>
      </c>
      <c r="AE78" s="492">
        <v>0</v>
      </c>
      <c r="AF78" s="492">
        <f t="shared" si="102"/>
        <v>0</v>
      </c>
      <c r="AG78" s="492">
        <f t="shared" si="103"/>
        <v>0</v>
      </c>
      <c r="AH78" s="507">
        <v>0</v>
      </c>
      <c r="AI78" s="507">
        <v>0</v>
      </c>
      <c r="AJ78" s="507">
        <v>0</v>
      </c>
      <c r="AK78" s="507">
        <v>0</v>
      </c>
      <c r="AL78" s="507">
        <v>0</v>
      </c>
      <c r="AM78" s="507">
        <v>0</v>
      </c>
      <c r="AN78" s="507">
        <v>0</v>
      </c>
      <c r="AO78" s="507">
        <f t="shared" si="97"/>
        <v>0</v>
      </c>
      <c r="AP78" s="507">
        <f t="shared" si="98"/>
        <v>0</v>
      </c>
      <c r="AQ78" s="535">
        <f t="shared" ref="AQ78:AQ96" si="105">SUM(AO78:AP78)</f>
        <v>0</v>
      </c>
      <c r="AR78" s="536">
        <f>I78+AG78</f>
        <v>68816</v>
      </c>
      <c r="AS78" s="492">
        <f>J78+W78</f>
        <v>48510</v>
      </c>
      <c r="AT78" s="492">
        <f>K78+Z78</f>
        <v>0</v>
      </c>
      <c r="AU78" s="492">
        <f>L78</f>
        <v>0</v>
      </c>
      <c r="AV78" s="492">
        <f t="shared" si="99"/>
        <v>16396</v>
      </c>
      <c r="AW78" s="492">
        <f t="shared" si="99"/>
        <v>970</v>
      </c>
      <c r="AX78" s="492">
        <f>O78+AF78</f>
        <v>2940</v>
      </c>
      <c r="AY78" s="507">
        <f>P78+AQ78</f>
        <v>0.2</v>
      </c>
      <c r="AZ78" s="507">
        <f t="shared" si="100"/>
        <v>0</v>
      </c>
      <c r="BA78" s="508">
        <f t="shared" si="100"/>
        <v>0.2</v>
      </c>
    </row>
    <row r="79" spans="1:53" x14ac:dyDescent="0.2">
      <c r="A79" s="284">
        <v>14</v>
      </c>
      <c r="B79" s="27">
        <v>3436</v>
      </c>
      <c r="C79" s="27">
        <v>600078485</v>
      </c>
      <c r="D79" s="27">
        <v>70695385</v>
      </c>
      <c r="E79" s="294" t="s">
        <v>428</v>
      </c>
      <c r="F79" s="27"/>
      <c r="G79" s="283"/>
      <c r="H79" s="383"/>
      <c r="I79" s="6">
        <v>27869488</v>
      </c>
      <c r="J79" s="10">
        <v>19868450</v>
      </c>
      <c r="K79" s="10">
        <v>52540</v>
      </c>
      <c r="L79" s="10">
        <v>52540</v>
      </c>
      <c r="M79" s="10">
        <v>6715536</v>
      </c>
      <c r="N79" s="10">
        <v>397368</v>
      </c>
      <c r="O79" s="10">
        <v>835594</v>
      </c>
      <c r="P79" s="11">
        <v>44.42110000000001</v>
      </c>
      <c r="Q79" s="11">
        <v>30.459299999999999</v>
      </c>
      <c r="R79" s="75">
        <v>13.961799999999998</v>
      </c>
      <c r="S79" s="273">
        <f t="shared" ref="S79:BA79" si="106">SUM(S74:S78)</f>
        <v>0</v>
      </c>
      <c r="T79" s="10">
        <f t="shared" si="106"/>
        <v>0</v>
      </c>
      <c r="U79" s="10">
        <f t="shared" si="106"/>
        <v>180370</v>
      </c>
      <c r="V79" s="10">
        <f t="shared" si="106"/>
        <v>0</v>
      </c>
      <c r="W79" s="10">
        <f t="shared" si="106"/>
        <v>180370</v>
      </c>
      <c r="X79" s="10">
        <f t="shared" si="106"/>
        <v>0</v>
      </c>
      <c r="Y79" s="10">
        <f t="shared" si="106"/>
        <v>0</v>
      </c>
      <c r="Z79" s="10">
        <f t="shared" si="106"/>
        <v>0</v>
      </c>
      <c r="AA79" s="10">
        <f t="shared" si="106"/>
        <v>180370</v>
      </c>
      <c r="AB79" s="10">
        <f t="shared" si="106"/>
        <v>60966</v>
      </c>
      <c r="AC79" s="10">
        <f t="shared" si="106"/>
        <v>3607</v>
      </c>
      <c r="AD79" s="10">
        <f t="shared" si="106"/>
        <v>0</v>
      </c>
      <c r="AE79" s="10">
        <f t="shared" si="106"/>
        <v>0</v>
      </c>
      <c r="AF79" s="10">
        <f t="shared" si="106"/>
        <v>0</v>
      </c>
      <c r="AG79" s="10">
        <f t="shared" si="106"/>
        <v>244943</v>
      </c>
      <c r="AH79" s="11">
        <f t="shared" si="106"/>
        <v>0</v>
      </c>
      <c r="AI79" s="11">
        <f t="shared" si="106"/>
        <v>0</v>
      </c>
      <c r="AJ79" s="11">
        <f t="shared" si="106"/>
        <v>0</v>
      </c>
      <c r="AK79" s="11">
        <f t="shared" si="106"/>
        <v>0.32</v>
      </c>
      <c r="AL79" s="11">
        <f t="shared" si="106"/>
        <v>0.01</v>
      </c>
      <c r="AM79" s="11">
        <f t="shared" si="106"/>
        <v>0</v>
      </c>
      <c r="AN79" s="11">
        <f t="shared" si="106"/>
        <v>0</v>
      </c>
      <c r="AO79" s="11">
        <f t="shared" si="106"/>
        <v>0.32</v>
      </c>
      <c r="AP79" s="11">
        <f t="shared" si="106"/>
        <v>0.01</v>
      </c>
      <c r="AQ79" s="32">
        <f t="shared" si="106"/>
        <v>0.33</v>
      </c>
      <c r="AR79" s="6">
        <f t="shared" si="106"/>
        <v>28114431</v>
      </c>
      <c r="AS79" s="10">
        <f t="shared" si="106"/>
        <v>20048820</v>
      </c>
      <c r="AT79" s="71">
        <f t="shared" si="106"/>
        <v>52540</v>
      </c>
      <c r="AU79" s="71">
        <f t="shared" si="106"/>
        <v>52540</v>
      </c>
      <c r="AV79" s="10">
        <f t="shared" si="106"/>
        <v>6776502</v>
      </c>
      <c r="AW79" s="10">
        <f t="shared" si="106"/>
        <v>400975</v>
      </c>
      <c r="AX79" s="10">
        <f t="shared" si="106"/>
        <v>835594</v>
      </c>
      <c r="AY79" s="11">
        <f t="shared" si="106"/>
        <v>44.751100000000008</v>
      </c>
      <c r="AZ79" s="11">
        <f t="shared" si="106"/>
        <v>30.779299999999999</v>
      </c>
      <c r="BA79" s="75">
        <f t="shared" si="106"/>
        <v>13.971799999999998</v>
      </c>
    </row>
    <row r="80" spans="1:53" x14ac:dyDescent="0.2">
      <c r="A80" s="717">
        <v>15</v>
      </c>
      <c r="B80" s="718">
        <v>3442</v>
      </c>
      <c r="C80" s="718">
        <v>600078205</v>
      </c>
      <c r="D80" s="718">
        <v>72743638</v>
      </c>
      <c r="E80" s="719" t="s">
        <v>429</v>
      </c>
      <c r="F80" s="718">
        <v>3111</v>
      </c>
      <c r="G80" s="720" t="s">
        <v>85</v>
      </c>
      <c r="H80" s="721" t="s">
        <v>86</v>
      </c>
      <c r="I80" s="501">
        <v>4085548</v>
      </c>
      <c r="J80" s="502">
        <v>2975514</v>
      </c>
      <c r="K80" s="502">
        <v>0</v>
      </c>
      <c r="L80" s="502">
        <v>0</v>
      </c>
      <c r="M80" s="502">
        <v>1005724</v>
      </c>
      <c r="N80" s="502">
        <v>59510</v>
      </c>
      <c r="O80" s="502">
        <v>44800</v>
      </c>
      <c r="P80" s="503">
        <v>7.1341999999999999</v>
      </c>
      <c r="Q80" s="418">
        <v>5</v>
      </c>
      <c r="R80" s="504">
        <v>2.1341999999999999</v>
      </c>
      <c r="S80" s="505">
        <f t="shared" ref="S80:S82" si="107">X80*-1</f>
        <v>0</v>
      </c>
      <c r="T80" s="492">
        <v>0</v>
      </c>
      <c r="U80" s="492">
        <v>161640</v>
      </c>
      <c r="V80" s="492">
        <v>0</v>
      </c>
      <c r="W80" s="492">
        <f t="shared" si="104"/>
        <v>161640</v>
      </c>
      <c r="X80" s="492">
        <v>0</v>
      </c>
      <c r="Y80" s="492">
        <v>0</v>
      </c>
      <c r="Z80" s="492">
        <f>SUM(X80:Y80)</f>
        <v>0</v>
      </c>
      <c r="AA80" s="492">
        <f>W80+Z80</f>
        <v>161640</v>
      </c>
      <c r="AB80" s="321">
        <f>ROUND((W80+X80)*33.8%,0)</f>
        <v>54634</v>
      </c>
      <c r="AC80" s="179">
        <f>ROUND(W80*2%,0)</f>
        <v>3233</v>
      </c>
      <c r="AD80" s="492">
        <v>0</v>
      </c>
      <c r="AE80" s="492">
        <v>0</v>
      </c>
      <c r="AF80" s="492">
        <f t="shared" si="102"/>
        <v>0</v>
      </c>
      <c r="AG80" s="492">
        <f t="shared" si="103"/>
        <v>219507</v>
      </c>
      <c r="AH80" s="507">
        <v>0</v>
      </c>
      <c r="AI80" s="507">
        <v>0</v>
      </c>
      <c r="AJ80" s="507">
        <v>0</v>
      </c>
      <c r="AK80" s="507">
        <v>0.33</v>
      </c>
      <c r="AL80" s="507">
        <v>0</v>
      </c>
      <c r="AM80" s="507">
        <v>0</v>
      </c>
      <c r="AN80" s="507">
        <v>0</v>
      </c>
      <c r="AO80" s="507">
        <f t="shared" ref="AO80:AO82" si="108">AH80+AJ80+AK80+AM80</f>
        <v>0.33</v>
      </c>
      <c r="AP80" s="507">
        <f t="shared" ref="AP80:AP82" si="109">AI80+AL80+AN80</f>
        <v>0</v>
      </c>
      <c r="AQ80" s="535">
        <f t="shared" si="105"/>
        <v>0.33</v>
      </c>
      <c r="AR80" s="536">
        <f>I80+AG80</f>
        <v>4305055</v>
      </c>
      <c r="AS80" s="492">
        <f>J80+W80</f>
        <v>3137154</v>
      </c>
      <c r="AT80" s="492">
        <f>K80+Z80</f>
        <v>0</v>
      </c>
      <c r="AU80" s="492">
        <f>L80</f>
        <v>0</v>
      </c>
      <c r="AV80" s="492">
        <f t="shared" ref="AV80:AW82" si="110">M80+AB80</f>
        <v>1060358</v>
      </c>
      <c r="AW80" s="492">
        <f t="shared" si="110"/>
        <v>62743</v>
      </c>
      <c r="AX80" s="492">
        <f>O80+AF80</f>
        <v>44800</v>
      </c>
      <c r="AY80" s="507">
        <f>P80+AQ80</f>
        <v>7.4641999999999999</v>
      </c>
      <c r="AZ80" s="507">
        <f t="shared" ref="AZ80:BA82" si="111">Q80+AO80</f>
        <v>5.33</v>
      </c>
      <c r="BA80" s="508">
        <f t="shared" si="111"/>
        <v>2.1341999999999999</v>
      </c>
    </row>
    <row r="81" spans="1:53" x14ac:dyDescent="0.2">
      <c r="A81" s="717">
        <v>15</v>
      </c>
      <c r="B81" s="718">
        <v>3442</v>
      </c>
      <c r="C81" s="718">
        <v>600078205</v>
      </c>
      <c r="D81" s="718">
        <v>72743638</v>
      </c>
      <c r="E81" s="719" t="s">
        <v>429</v>
      </c>
      <c r="F81" s="718">
        <v>3111</v>
      </c>
      <c r="G81" s="720" t="s">
        <v>91</v>
      </c>
      <c r="H81" s="721" t="s">
        <v>82</v>
      </c>
      <c r="I81" s="501">
        <v>822413</v>
      </c>
      <c r="J81" s="502">
        <v>605606</v>
      </c>
      <c r="K81" s="481">
        <v>0</v>
      </c>
      <c r="L81" s="481">
        <v>0</v>
      </c>
      <c r="M81" s="321">
        <v>204695</v>
      </c>
      <c r="N81" s="321">
        <v>12112</v>
      </c>
      <c r="O81" s="502">
        <v>0</v>
      </c>
      <c r="P81" s="503">
        <v>1.92</v>
      </c>
      <c r="Q81" s="418">
        <v>1.92</v>
      </c>
      <c r="R81" s="504">
        <v>0</v>
      </c>
      <c r="S81" s="505">
        <f t="shared" si="107"/>
        <v>0</v>
      </c>
      <c r="T81" s="492">
        <v>0</v>
      </c>
      <c r="U81" s="492">
        <v>0</v>
      </c>
      <c r="V81" s="492">
        <v>0</v>
      </c>
      <c r="W81" s="492">
        <f t="shared" si="104"/>
        <v>0</v>
      </c>
      <c r="X81" s="492">
        <v>0</v>
      </c>
      <c r="Y81" s="492">
        <v>0</v>
      </c>
      <c r="Z81" s="492">
        <f>SUM(X81:Y81)</f>
        <v>0</v>
      </c>
      <c r="AA81" s="492">
        <f>W81+Z81</f>
        <v>0</v>
      </c>
      <c r="AB81" s="321">
        <f>ROUND((W81+X81)*33.8%,0)</f>
        <v>0</v>
      </c>
      <c r="AC81" s="179">
        <f>ROUND(W81*2%,0)</f>
        <v>0</v>
      </c>
      <c r="AD81" s="492">
        <v>0</v>
      </c>
      <c r="AE81" s="492">
        <v>0</v>
      </c>
      <c r="AF81" s="492">
        <f t="shared" si="102"/>
        <v>0</v>
      </c>
      <c r="AG81" s="492">
        <f t="shared" si="103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08"/>
        <v>0</v>
      </c>
      <c r="AP81" s="507">
        <f t="shared" si="109"/>
        <v>0</v>
      </c>
      <c r="AQ81" s="535">
        <f t="shared" si="105"/>
        <v>0</v>
      </c>
      <c r="AR81" s="536">
        <f>I81+AG81</f>
        <v>822413</v>
      </c>
      <c r="AS81" s="492">
        <f>J81+W81</f>
        <v>605606</v>
      </c>
      <c r="AT81" s="492">
        <f>K81+Z81</f>
        <v>0</v>
      </c>
      <c r="AU81" s="492">
        <f>L81</f>
        <v>0</v>
      </c>
      <c r="AV81" s="492">
        <f t="shared" si="110"/>
        <v>204695</v>
      </c>
      <c r="AW81" s="492">
        <f t="shared" si="110"/>
        <v>12112</v>
      </c>
      <c r="AX81" s="492">
        <f>O81+AF81</f>
        <v>0</v>
      </c>
      <c r="AY81" s="507">
        <f>P81+AQ81</f>
        <v>1.92</v>
      </c>
      <c r="AZ81" s="507">
        <f t="shared" si="111"/>
        <v>1.92</v>
      </c>
      <c r="BA81" s="508">
        <f t="shared" si="111"/>
        <v>0</v>
      </c>
    </row>
    <row r="82" spans="1:53" s="3" customFormat="1" x14ac:dyDescent="0.2">
      <c r="A82" s="717">
        <v>15</v>
      </c>
      <c r="B82" s="718">
        <v>3442</v>
      </c>
      <c r="C82" s="718">
        <v>600078205</v>
      </c>
      <c r="D82" s="718">
        <v>72743638</v>
      </c>
      <c r="E82" s="719" t="s">
        <v>430</v>
      </c>
      <c r="F82" s="718">
        <v>3141</v>
      </c>
      <c r="G82" s="720" t="s">
        <v>88</v>
      </c>
      <c r="H82" s="721" t="s">
        <v>82</v>
      </c>
      <c r="I82" s="501">
        <v>752921</v>
      </c>
      <c r="J82" s="502">
        <v>551700</v>
      </c>
      <c r="K82" s="481">
        <v>0</v>
      </c>
      <c r="L82" s="481">
        <v>0</v>
      </c>
      <c r="M82" s="321">
        <v>186475</v>
      </c>
      <c r="N82" s="321">
        <v>11034</v>
      </c>
      <c r="O82" s="502">
        <v>3712</v>
      </c>
      <c r="P82" s="503">
        <v>1.88</v>
      </c>
      <c r="Q82" s="418">
        <v>0</v>
      </c>
      <c r="R82" s="504">
        <v>1.88</v>
      </c>
      <c r="S82" s="505">
        <f t="shared" si="107"/>
        <v>0</v>
      </c>
      <c r="T82" s="492">
        <v>0</v>
      </c>
      <c r="U82" s="492">
        <v>33586</v>
      </c>
      <c r="V82" s="492">
        <v>0</v>
      </c>
      <c r="W82" s="492">
        <f t="shared" si="104"/>
        <v>33586</v>
      </c>
      <c r="X82" s="492">
        <v>0</v>
      </c>
      <c r="Y82" s="492">
        <v>0</v>
      </c>
      <c r="Z82" s="492">
        <f>SUM(X82:Y82)</f>
        <v>0</v>
      </c>
      <c r="AA82" s="492">
        <f>W82+Z82</f>
        <v>33586</v>
      </c>
      <c r="AB82" s="321">
        <f>ROUND((W82+X82)*33.8%,0)</f>
        <v>11352</v>
      </c>
      <c r="AC82" s="179">
        <f>ROUND(W82*2%,0)</f>
        <v>672</v>
      </c>
      <c r="AD82" s="492">
        <v>0</v>
      </c>
      <c r="AE82" s="492">
        <v>0</v>
      </c>
      <c r="AF82" s="492">
        <f t="shared" si="102"/>
        <v>0</v>
      </c>
      <c r="AG82" s="492">
        <f t="shared" si="103"/>
        <v>45610</v>
      </c>
      <c r="AH82" s="507">
        <v>0</v>
      </c>
      <c r="AI82" s="507">
        <v>0</v>
      </c>
      <c r="AJ82" s="507">
        <v>0</v>
      </c>
      <c r="AK82" s="507">
        <v>0</v>
      </c>
      <c r="AL82" s="507">
        <v>0.11</v>
      </c>
      <c r="AM82" s="507">
        <v>0</v>
      </c>
      <c r="AN82" s="507">
        <v>0</v>
      </c>
      <c r="AO82" s="507">
        <f t="shared" si="108"/>
        <v>0</v>
      </c>
      <c r="AP82" s="507">
        <f t="shared" si="109"/>
        <v>0.11</v>
      </c>
      <c r="AQ82" s="535">
        <f t="shared" si="105"/>
        <v>0.11</v>
      </c>
      <c r="AR82" s="536">
        <f>I82+AG82</f>
        <v>798531</v>
      </c>
      <c r="AS82" s="492">
        <f>J82+W82</f>
        <v>585286</v>
      </c>
      <c r="AT82" s="492">
        <f>K82+Z82</f>
        <v>0</v>
      </c>
      <c r="AU82" s="492">
        <f>L82</f>
        <v>0</v>
      </c>
      <c r="AV82" s="492">
        <f t="shared" si="110"/>
        <v>197827</v>
      </c>
      <c r="AW82" s="492">
        <f t="shared" si="110"/>
        <v>11706</v>
      </c>
      <c r="AX82" s="492">
        <f>O82+AF82</f>
        <v>3712</v>
      </c>
      <c r="AY82" s="507">
        <f>P82+AQ82</f>
        <v>1.99</v>
      </c>
      <c r="AZ82" s="507">
        <f t="shared" si="111"/>
        <v>0</v>
      </c>
      <c r="BA82" s="508">
        <f t="shared" si="111"/>
        <v>1.99</v>
      </c>
    </row>
    <row r="83" spans="1:53" x14ac:dyDescent="0.2">
      <c r="A83" s="284">
        <v>15</v>
      </c>
      <c r="B83" s="27">
        <v>3442</v>
      </c>
      <c r="C83" s="27">
        <v>600078205</v>
      </c>
      <c r="D83" s="27">
        <v>72743638</v>
      </c>
      <c r="E83" s="294" t="s">
        <v>431</v>
      </c>
      <c r="F83" s="27"/>
      <c r="G83" s="283"/>
      <c r="H83" s="383"/>
      <c r="I83" s="5">
        <v>5660882</v>
      </c>
      <c r="J83" s="8">
        <v>4132820</v>
      </c>
      <c r="K83" s="8">
        <v>0</v>
      </c>
      <c r="L83" s="8">
        <v>0</v>
      </c>
      <c r="M83" s="8">
        <v>1396894</v>
      </c>
      <c r="N83" s="8">
        <v>82656</v>
      </c>
      <c r="O83" s="8">
        <v>48512</v>
      </c>
      <c r="P83" s="9">
        <v>10.934200000000001</v>
      </c>
      <c r="Q83" s="9">
        <v>6.92</v>
      </c>
      <c r="R83" s="74">
        <v>4.0141999999999998</v>
      </c>
      <c r="S83" s="272">
        <f t="shared" ref="S83:BA83" si="112">SUM(S80:S82)</f>
        <v>0</v>
      </c>
      <c r="T83" s="8">
        <f t="shared" si="112"/>
        <v>0</v>
      </c>
      <c r="U83" s="8">
        <f t="shared" si="112"/>
        <v>195226</v>
      </c>
      <c r="V83" s="8">
        <f t="shared" si="112"/>
        <v>0</v>
      </c>
      <c r="W83" s="8">
        <f t="shared" si="112"/>
        <v>195226</v>
      </c>
      <c r="X83" s="8">
        <f t="shared" si="112"/>
        <v>0</v>
      </c>
      <c r="Y83" s="8">
        <f t="shared" si="112"/>
        <v>0</v>
      </c>
      <c r="Z83" s="8">
        <f t="shared" si="112"/>
        <v>0</v>
      </c>
      <c r="AA83" s="8">
        <f t="shared" si="112"/>
        <v>195226</v>
      </c>
      <c r="AB83" s="8">
        <f t="shared" si="112"/>
        <v>65986</v>
      </c>
      <c r="AC83" s="8">
        <f t="shared" si="112"/>
        <v>3905</v>
      </c>
      <c r="AD83" s="8">
        <f t="shared" si="112"/>
        <v>0</v>
      </c>
      <c r="AE83" s="8">
        <f t="shared" si="112"/>
        <v>0</v>
      </c>
      <c r="AF83" s="8">
        <f t="shared" si="112"/>
        <v>0</v>
      </c>
      <c r="AG83" s="8">
        <f t="shared" si="112"/>
        <v>265117</v>
      </c>
      <c r="AH83" s="9">
        <f t="shared" si="112"/>
        <v>0</v>
      </c>
      <c r="AI83" s="9">
        <f t="shared" si="112"/>
        <v>0</v>
      </c>
      <c r="AJ83" s="9">
        <f t="shared" si="112"/>
        <v>0</v>
      </c>
      <c r="AK83" s="9">
        <f t="shared" ref="AK83:AL83" si="113">SUM(AK80:AK82)</f>
        <v>0.33</v>
      </c>
      <c r="AL83" s="9">
        <f t="shared" si="113"/>
        <v>0.11</v>
      </c>
      <c r="AM83" s="9">
        <f t="shared" si="112"/>
        <v>0</v>
      </c>
      <c r="AN83" s="9">
        <f t="shared" si="112"/>
        <v>0</v>
      </c>
      <c r="AO83" s="9">
        <f t="shared" si="112"/>
        <v>0.33</v>
      </c>
      <c r="AP83" s="9">
        <f t="shared" si="112"/>
        <v>0.11</v>
      </c>
      <c r="AQ83" s="33">
        <f t="shared" si="112"/>
        <v>0.44</v>
      </c>
      <c r="AR83" s="5">
        <f t="shared" si="112"/>
        <v>5925999</v>
      </c>
      <c r="AS83" s="8">
        <f t="shared" si="112"/>
        <v>4328046</v>
      </c>
      <c r="AT83" s="38">
        <f t="shared" si="112"/>
        <v>0</v>
      </c>
      <c r="AU83" s="38">
        <f t="shared" si="112"/>
        <v>0</v>
      </c>
      <c r="AV83" s="8">
        <f t="shared" si="112"/>
        <v>1462880</v>
      </c>
      <c r="AW83" s="8">
        <f t="shared" si="112"/>
        <v>86561</v>
      </c>
      <c r="AX83" s="8">
        <f t="shared" si="112"/>
        <v>48512</v>
      </c>
      <c r="AY83" s="9">
        <f t="shared" si="112"/>
        <v>11.3742</v>
      </c>
      <c r="AZ83" s="9">
        <f t="shared" si="112"/>
        <v>7.25</v>
      </c>
      <c r="BA83" s="74">
        <f t="shared" si="112"/>
        <v>4.1242000000000001</v>
      </c>
    </row>
    <row r="84" spans="1:53" s="3" customFormat="1" x14ac:dyDescent="0.2">
      <c r="A84" s="717">
        <v>16</v>
      </c>
      <c r="B84" s="718">
        <v>3452</v>
      </c>
      <c r="C84" s="718">
        <v>600078264</v>
      </c>
      <c r="D84" s="718">
        <v>72743557</v>
      </c>
      <c r="E84" s="719" t="s">
        <v>432</v>
      </c>
      <c r="F84" s="718">
        <v>3111</v>
      </c>
      <c r="G84" s="720" t="s">
        <v>85</v>
      </c>
      <c r="H84" s="721" t="s">
        <v>86</v>
      </c>
      <c r="I84" s="501">
        <v>1298808</v>
      </c>
      <c r="J84" s="502">
        <v>946619</v>
      </c>
      <c r="K84" s="481">
        <v>0</v>
      </c>
      <c r="L84" s="481">
        <v>0</v>
      </c>
      <c r="M84" s="321">
        <v>319957</v>
      </c>
      <c r="N84" s="321">
        <v>18932</v>
      </c>
      <c r="O84" s="502">
        <v>13300</v>
      </c>
      <c r="P84" s="503">
        <v>2.3157000000000001</v>
      </c>
      <c r="Q84" s="418">
        <v>1.8548</v>
      </c>
      <c r="R84" s="504">
        <v>0.46089999999999998</v>
      </c>
      <c r="S84" s="505">
        <f t="shared" ref="S84:S89" si="114">X84*-1</f>
        <v>0</v>
      </c>
      <c r="T84" s="492">
        <v>0</v>
      </c>
      <c r="U84" s="492">
        <v>0</v>
      </c>
      <c r="V84" s="492">
        <v>0</v>
      </c>
      <c r="W84" s="492">
        <f t="shared" si="104"/>
        <v>0</v>
      </c>
      <c r="X84" s="492">
        <v>0</v>
      </c>
      <c r="Y84" s="492">
        <v>0</v>
      </c>
      <c r="Z84" s="492">
        <f t="shared" ref="Z84:Z89" si="115">SUM(X84:Y84)</f>
        <v>0</v>
      </c>
      <c r="AA84" s="492">
        <f t="shared" ref="AA84:AA89" si="116">W84+Z84</f>
        <v>0</v>
      </c>
      <c r="AB84" s="321">
        <f t="shared" ref="AB84:AB89" si="117">ROUND((W84+X84)*33.8%,0)</f>
        <v>0</v>
      </c>
      <c r="AC84" s="179">
        <f t="shared" ref="AC84:AC89" si="118">ROUND(W84*2%,0)</f>
        <v>0</v>
      </c>
      <c r="AD84" s="492">
        <v>0</v>
      </c>
      <c r="AE84" s="492">
        <v>0</v>
      </c>
      <c r="AF84" s="492">
        <f t="shared" si="102"/>
        <v>0</v>
      </c>
      <c r="AG84" s="492">
        <f t="shared" si="103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ref="AO84:AO89" si="119">AH84+AJ84+AK84+AM84</f>
        <v>0</v>
      </c>
      <c r="AP84" s="507">
        <f t="shared" ref="AP84:AP89" si="120">AI84+AL84+AN84</f>
        <v>0</v>
      </c>
      <c r="AQ84" s="535">
        <f t="shared" si="105"/>
        <v>0</v>
      </c>
      <c r="AR84" s="536">
        <f t="shared" ref="AR84:AR89" si="121">I84+AG84</f>
        <v>1298808</v>
      </c>
      <c r="AS84" s="492">
        <f t="shared" ref="AS84:AS89" si="122">J84+W84</f>
        <v>946619</v>
      </c>
      <c r="AT84" s="492">
        <f t="shared" ref="AT84:AT89" si="123">K84+Z84</f>
        <v>0</v>
      </c>
      <c r="AU84" s="492">
        <f t="shared" ref="AU84:AU89" si="124">L84</f>
        <v>0</v>
      </c>
      <c r="AV84" s="492">
        <f t="shared" ref="AV84:AW89" si="125">M84+AB84</f>
        <v>319957</v>
      </c>
      <c r="AW84" s="492">
        <f t="shared" si="125"/>
        <v>18932</v>
      </c>
      <c r="AX84" s="492">
        <f t="shared" ref="AX84:AX89" si="126">O84+AF84</f>
        <v>13300</v>
      </c>
      <c r="AY84" s="507">
        <f t="shared" ref="AY84:AY89" si="127">P84+AQ84</f>
        <v>2.3157000000000001</v>
      </c>
      <c r="AZ84" s="507">
        <f t="shared" ref="AZ84:BA89" si="128">Q84+AO84</f>
        <v>1.8548</v>
      </c>
      <c r="BA84" s="508">
        <f t="shared" si="128"/>
        <v>0.46089999999999998</v>
      </c>
    </row>
    <row r="85" spans="1:53" x14ac:dyDescent="0.2">
      <c r="A85" s="717">
        <v>16</v>
      </c>
      <c r="B85" s="718">
        <v>3452</v>
      </c>
      <c r="C85" s="718">
        <v>600078264</v>
      </c>
      <c r="D85" s="718">
        <v>72743557</v>
      </c>
      <c r="E85" s="719" t="s">
        <v>432</v>
      </c>
      <c r="F85" s="718">
        <v>3113</v>
      </c>
      <c r="G85" s="720" t="s">
        <v>148</v>
      </c>
      <c r="H85" s="721" t="s">
        <v>86</v>
      </c>
      <c r="I85" s="501">
        <v>21652551</v>
      </c>
      <c r="J85" s="502">
        <v>15464658</v>
      </c>
      <c r="K85" s="502">
        <v>41144</v>
      </c>
      <c r="L85" s="502">
        <v>41144</v>
      </c>
      <c r="M85" s="502">
        <v>5227055</v>
      </c>
      <c r="N85" s="502">
        <v>309294</v>
      </c>
      <c r="O85" s="502">
        <v>610400</v>
      </c>
      <c r="P85" s="503">
        <v>30.812200000000004</v>
      </c>
      <c r="Q85" s="418">
        <v>23.4086</v>
      </c>
      <c r="R85" s="504">
        <v>7.4036000000000044</v>
      </c>
      <c r="S85" s="505">
        <f t="shared" si="114"/>
        <v>0</v>
      </c>
      <c r="T85" s="492">
        <v>0</v>
      </c>
      <c r="U85" s="492">
        <v>0</v>
      </c>
      <c r="V85" s="492">
        <v>0</v>
      </c>
      <c r="W85" s="492">
        <f t="shared" si="104"/>
        <v>0</v>
      </c>
      <c r="X85" s="492">
        <v>0</v>
      </c>
      <c r="Y85" s="492">
        <v>0</v>
      </c>
      <c r="Z85" s="492">
        <f t="shared" si="115"/>
        <v>0</v>
      </c>
      <c r="AA85" s="492">
        <f t="shared" si="116"/>
        <v>0</v>
      </c>
      <c r="AB85" s="321">
        <f t="shared" si="117"/>
        <v>0</v>
      </c>
      <c r="AC85" s="179">
        <f t="shared" si="118"/>
        <v>0</v>
      </c>
      <c r="AD85" s="492">
        <v>0</v>
      </c>
      <c r="AE85" s="492">
        <v>0</v>
      </c>
      <c r="AF85" s="492">
        <f t="shared" si="102"/>
        <v>0</v>
      </c>
      <c r="AG85" s="492">
        <f t="shared" si="103"/>
        <v>0</v>
      </c>
      <c r="AH85" s="507">
        <v>0</v>
      </c>
      <c r="AI85" s="507">
        <v>0</v>
      </c>
      <c r="AJ85" s="507">
        <v>0</v>
      </c>
      <c r="AK85" s="507">
        <v>0</v>
      </c>
      <c r="AL85" s="507">
        <v>0</v>
      </c>
      <c r="AM85" s="507">
        <v>0</v>
      </c>
      <c r="AN85" s="507">
        <v>0</v>
      </c>
      <c r="AO85" s="507">
        <f t="shared" si="119"/>
        <v>0</v>
      </c>
      <c r="AP85" s="507">
        <f t="shared" si="120"/>
        <v>0</v>
      </c>
      <c r="AQ85" s="535">
        <f t="shared" si="105"/>
        <v>0</v>
      </c>
      <c r="AR85" s="536">
        <f t="shared" si="121"/>
        <v>21652551</v>
      </c>
      <c r="AS85" s="492">
        <f t="shared" si="122"/>
        <v>15464658</v>
      </c>
      <c r="AT85" s="492">
        <f t="shared" si="123"/>
        <v>41144</v>
      </c>
      <c r="AU85" s="492">
        <f t="shared" si="124"/>
        <v>41144</v>
      </c>
      <c r="AV85" s="492">
        <f t="shared" si="125"/>
        <v>5227055</v>
      </c>
      <c r="AW85" s="492">
        <f t="shared" si="125"/>
        <v>309294</v>
      </c>
      <c r="AX85" s="492">
        <f t="shared" si="126"/>
        <v>610400</v>
      </c>
      <c r="AY85" s="507">
        <f t="shared" si="127"/>
        <v>30.812200000000004</v>
      </c>
      <c r="AZ85" s="507">
        <f t="shared" si="128"/>
        <v>23.4086</v>
      </c>
      <c r="BA85" s="508">
        <f t="shared" si="128"/>
        <v>7.4036000000000044</v>
      </c>
    </row>
    <row r="86" spans="1:53" x14ac:dyDescent="0.2">
      <c r="A86" s="717">
        <v>16</v>
      </c>
      <c r="B86" s="718">
        <v>3452</v>
      </c>
      <c r="C86" s="718">
        <v>600078264</v>
      </c>
      <c r="D86" s="718">
        <v>72743557</v>
      </c>
      <c r="E86" s="719" t="s">
        <v>432</v>
      </c>
      <c r="F86" s="718">
        <v>3113</v>
      </c>
      <c r="G86" s="720" t="s">
        <v>91</v>
      </c>
      <c r="H86" s="721" t="s">
        <v>82</v>
      </c>
      <c r="I86" s="501">
        <v>3005497</v>
      </c>
      <c r="J86" s="502">
        <v>2199041</v>
      </c>
      <c r="K86" s="481">
        <v>0</v>
      </c>
      <c r="L86" s="481">
        <v>0</v>
      </c>
      <c r="M86" s="321">
        <v>743276</v>
      </c>
      <c r="N86" s="321">
        <v>43980</v>
      </c>
      <c r="O86" s="502">
        <v>19200</v>
      </c>
      <c r="P86" s="503">
        <v>6.169999999999999</v>
      </c>
      <c r="Q86" s="418">
        <v>6.169999999999999</v>
      </c>
      <c r="R86" s="504">
        <v>0</v>
      </c>
      <c r="S86" s="505">
        <f t="shared" si="114"/>
        <v>0</v>
      </c>
      <c r="T86" s="492">
        <v>0</v>
      </c>
      <c r="U86" s="492">
        <v>0</v>
      </c>
      <c r="V86" s="492">
        <v>0</v>
      </c>
      <c r="W86" s="492">
        <f t="shared" si="104"/>
        <v>0</v>
      </c>
      <c r="X86" s="492">
        <v>0</v>
      </c>
      <c r="Y86" s="492">
        <v>0</v>
      </c>
      <c r="Z86" s="492">
        <f t="shared" si="115"/>
        <v>0</v>
      </c>
      <c r="AA86" s="492">
        <f t="shared" si="116"/>
        <v>0</v>
      </c>
      <c r="AB86" s="321">
        <f t="shared" si="117"/>
        <v>0</v>
      </c>
      <c r="AC86" s="179">
        <f t="shared" si="118"/>
        <v>0</v>
      </c>
      <c r="AD86" s="492">
        <v>0</v>
      </c>
      <c r="AE86" s="492">
        <v>0</v>
      </c>
      <c r="AF86" s="492">
        <f t="shared" si="102"/>
        <v>0</v>
      </c>
      <c r="AG86" s="492">
        <f t="shared" si="103"/>
        <v>0</v>
      </c>
      <c r="AH86" s="507">
        <v>0</v>
      </c>
      <c r="AI86" s="507">
        <v>0</v>
      </c>
      <c r="AJ86" s="507">
        <v>0</v>
      </c>
      <c r="AK86" s="507">
        <v>0</v>
      </c>
      <c r="AL86" s="507">
        <v>0</v>
      </c>
      <c r="AM86" s="507">
        <v>0</v>
      </c>
      <c r="AN86" s="507">
        <v>0</v>
      </c>
      <c r="AO86" s="507">
        <f t="shared" si="119"/>
        <v>0</v>
      </c>
      <c r="AP86" s="507">
        <f t="shared" si="120"/>
        <v>0</v>
      </c>
      <c r="AQ86" s="535">
        <f t="shared" si="105"/>
        <v>0</v>
      </c>
      <c r="AR86" s="536">
        <f t="shared" si="121"/>
        <v>3005497</v>
      </c>
      <c r="AS86" s="492">
        <f t="shared" si="122"/>
        <v>2199041</v>
      </c>
      <c r="AT86" s="492">
        <f t="shared" si="123"/>
        <v>0</v>
      </c>
      <c r="AU86" s="492">
        <f t="shared" si="124"/>
        <v>0</v>
      </c>
      <c r="AV86" s="492">
        <f t="shared" si="125"/>
        <v>743276</v>
      </c>
      <c r="AW86" s="492">
        <f t="shared" si="125"/>
        <v>43980</v>
      </c>
      <c r="AX86" s="492">
        <f t="shared" si="126"/>
        <v>19200</v>
      </c>
      <c r="AY86" s="507">
        <f t="shared" si="127"/>
        <v>6.169999999999999</v>
      </c>
      <c r="AZ86" s="507">
        <f t="shared" si="128"/>
        <v>6.169999999999999</v>
      </c>
      <c r="BA86" s="508">
        <f t="shared" si="128"/>
        <v>0</v>
      </c>
    </row>
    <row r="87" spans="1:53" x14ac:dyDescent="0.2">
      <c r="A87" s="717">
        <v>16</v>
      </c>
      <c r="B87" s="718">
        <v>3452</v>
      </c>
      <c r="C87" s="718">
        <v>600078264</v>
      </c>
      <c r="D87" s="718">
        <v>72743557</v>
      </c>
      <c r="E87" s="719" t="s">
        <v>432</v>
      </c>
      <c r="F87" s="718">
        <v>3141</v>
      </c>
      <c r="G87" s="720" t="s">
        <v>88</v>
      </c>
      <c r="H87" s="721" t="s">
        <v>82</v>
      </c>
      <c r="I87" s="501">
        <v>1996050</v>
      </c>
      <c r="J87" s="502">
        <v>1458613</v>
      </c>
      <c r="K87" s="481">
        <v>0</v>
      </c>
      <c r="L87" s="481">
        <v>0</v>
      </c>
      <c r="M87" s="321">
        <v>493011</v>
      </c>
      <c r="N87" s="321">
        <v>29172</v>
      </c>
      <c r="O87" s="502">
        <v>15254</v>
      </c>
      <c r="P87" s="503">
        <v>4.96</v>
      </c>
      <c r="Q87" s="418">
        <v>0</v>
      </c>
      <c r="R87" s="504">
        <v>4.96</v>
      </c>
      <c r="S87" s="505">
        <f t="shared" si="114"/>
        <v>0</v>
      </c>
      <c r="T87" s="492">
        <v>0</v>
      </c>
      <c r="U87" s="492">
        <v>2720</v>
      </c>
      <c r="V87" s="492">
        <v>0</v>
      </c>
      <c r="W87" s="492">
        <f t="shared" si="104"/>
        <v>2720</v>
      </c>
      <c r="X87" s="492">
        <v>0</v>
      </c>
      <c r="Y87" s="492">
        <v>0</v>
      </c>
      <c r="Z87" s="492">
        <f t="shared" si="115"/>
        <v>0</v>
      </c>
      <c r="AA87" s="492">
        <f t="shared" si="116"/>
        <v>2720</v>
      </c>
      <c r="AB87" s="321">
        <f t="shared" si="117"/>
        <v>919</v>
      </c>
      <c r="AC87" s="179">
        <f t="shared" si="118"/>
        <v>54</v>
      </c>
      <c r="AD87" s="492">
        <v>0</v>
      </c>
      <c r="AE87" s="492">
        <v>0</v>
      </c>
      <c r="AF87" s="492">
        <f t="shared" si="102"/>
        <v>0</v>
      </c>
      <c r="AG87" s="492">
        <f t="shared" si="103"/>
        <v>3693</v>
      </c>
      <c r="AH87" s="507">
        <v>0</v>
      </c>
      <c r="AI87" s="507">
        <v>0</v>
      </c>
      <c r="AJ87" s="507">
        <v>0</v>
      </c>
      <c r="AK87" s="507">
        <v>0</v>
      </c>
      <c r="AL87" s="507">
        <v>0.01</v>
      </c>
      <c r="AM87" s="507">
        <v>0</v>
      </c>
      <c r="AN87" s="507">
        <v>0</v>
      </c>
      <c r="AO87" s="507">
        <f t="shared" si="119"/>
        <v>0</v>
      </c>
      <c r="AP87" s="507">
        <f t="shared" si="120"/>
        <v>0.01</v>
      </c>
      <c r="AQ87" s="535">
        <f t="shared" si="105"/>
        <v>0.01</v>
      </c>
      <c r="AR87" s="536">
        <f t="shared" si="121"/>
        <v>1999743</v>
      </c>
      <c r="AS87" s="492">
        <f t="shared" si="122"/>
        <v>1461333</v>
      </c>
      <c r="AT87" s="492">
        <f t="shared" si="123"/>
        <v>0</v>
      </c>
      <c r="AU87" s="492">
        <f t="shared" si="124"/>
        <v>0</v>
      </c>
      <c r="AV87" s="492">
        <f t="shared" si="125"/>
        <v>493930</v>
      </c>
      <c r="AW87" s="492">
        <f t="shared" si="125"/>
        <v>29226</v>
      </c>
      <c r="AX87" s="492">
        <f t="shared" si="126"/>
        <v>15254</v>
      </c>
      <c r="AY87" s="507">
        <f t="shared" si="127"/>
        <v>4.97</v>
      </c>
      <c r="AZ87" s="507">
        <f t="shared" si="128"/>
        <v>0</v>
      </c>
      <c r="BA87" s="508">
        <f t="shared" si="128"/>
        <v>4.97</v>
      </c>
    </row>
    <row r="88" spans="1:53" x14ac:dyDescent="0.2">
      <c r="A88" s="717">
        <v>16</v>
      </c>
      <c r="B88" s="718">
        <v>3452</v>
      </c>
      <c r="C88" s="718">
        <v>600078264</v>
      </c>
      <c r="D88" s="718">
        <v>72743557</v>
      </c>
      <c r="E88" s="719" t="s">
        <v>432</v>
      </c>
      <c r="F88" s="718">
        <v>3143</v>
      </c>
      <c r="G88" s="720" t="s">
        <v>149</v>
      </c>
      <c r="H88" s="708" t="s">
        <v>86</v>
      </c>
      <c r="I88" s="501">
        <v>1790318</v>
      </c>
      <c r="J88" s="502">
        <v>1318349</v>
      </c>
      <c r="K88" s="481">
        <v>0</v>
      </c>
      <c r="L88" s="481">
        <v>0</v>
      </c>
      <c r="M88" s="321">
        <v>445602</v>
      </c>
      <c r="N88" s="321">
        <v>26367</v>
      </c>
      <c r="O88" s="502">
        <v>0</v>
      </c>
      <c r="P88" s="503">
        <v>2.8572000000000002</v>
      </c>
      <c r="Q88" s="503">
        <v>2.8572000000000002</v>
      </c>
      <c r="R88" s="504">
        <v>0</v>
      </c>
      <c r="S88" s="505">
        <f t="shared" si="114"/>
        <v>0</v>
      </c>
      <c r="T88" s="492">
        <v>0</v>
      </c>
      <c r="U88" s="492">
        <v>0</v>
      </c>
      <c r="V88" s="492">
        <v>0</v>
      </c>
      <c r="W88" s="492">
        <f t="shared" si="104"/>
        <v>0</v>
      </c>
      <c r="X88" s="492">
        <v>0</v>
      </c>
      <c r="Y88" s="492">
        <v>0</v>
      </c>
      <c r="Z88" s="492">
        <f t="shared" si="115"/>
        <v>0</v>
      </c>
      <c r="AA88" s="492">
        <f t="shared" si="116"/>
        <v>0</v>
      </c>
      <c r="AB88" s="321">
        <f t="shared" si="117"/>
        <v>0</v>
      </c>
      <c r="AC88" s="179">
        <f t="shared" si="118"/>
        <v>0</v>
      </c>
      <c r="AD88" s="492">
        <v>0</v>
      </c>
      <c r="AE88" s="492">
        <v>0</v>
      </c>
      <c r="AF88" s="492">
        <f t="shared" si="102"/>
        <v>0</v>
      </c>
      <c r="AG88" s="492">
        <f t="shared" si="103"/>
        <v>0</v>
      </c>
      <c r="AH88" s="507">
        <v>0</v>
      </c>
      <c r="AI88" s="507">
        <v>0</v>
      </c>
      <c r="AJ88" s="507">
        <v>0</v>
      </c>
      <c r="AK88" s="507">
        <v>0</v>
      </c>
      <c r="AL88" s="507">
        <v>0</v>
      </c>
      <c r="AM88" s="507">
        <v>0</v>
      </c>
      <c r="AN88" s="507">
        <v>0</v>
      </c>
      <c r="AO88" s="507">
        <f t="shared" si="119"/>
        <v>0</v>
      </c>
      <c r="AP88" s="507">
        <f t="shared" si="120"/>
        <v>0</v>
      </c>
      <c r="AQ88" s="535">
        <f t="shared" si="105"/>
        <v>0</v>
      </c>
      <c r="AR88" s="536">
        <f t="shared" si="121"/>
        <v>1790318</v>
      </c>
      <c r="AS88" s="492">
        <f t="shared" si="122"/>
        <v>1318349</v>
      </c>
      <c r="AT88" s="492">
        <f t="shared" si="123"/>
        <v>0</v>
      </c>
      <c r="AU88" s="492">
        <f t="shared" si="124"/>
        <v>0</v>
      </c>
      <c r="AV88" s="492">
        <f t="shared" si="125"/>
        <v>445602</v>
      </c>
      <c r="AW88" s="492">
        <f t="shared" si="125"/>
        <v>26367</v>
      </c>
      <c r="AX88" s="492">
        <f t="shared" si="126"/>
        <v>0</v>
      </c>
      <c r="AY88" s="507">
        <f t="shared" si="127"/>
        <v>2.8572000000000002</v>
      </c>
      <c r="AZ88" s="507">
        <f t="shared" si="128"/>
        <v>2.8572000000000002</v>
      </c>
      <c r="BA88" s="508">
        <f t="shared" si="128"/>
        <v>0</v>
      </c>
    </row>
    <row r="89" spans="1:53" x14ac:dyDescent="0.2">
      <c r="A89" s="717">
        <v>16</v>
      </c>
      <c r="B89" s="718">
        <v>3452</v>
      </c>
      <c r="C89" s="718">
        <v>600078264</v>
      </c>
      <c r="D89" s="718">
        <v>72743557</v>
      </c>
      <c r="E89" s="719" t="s">
        <v>432</v>
      </c>
      <c r="F89" s="718">
        <v>3143</v>
      </c>
      <c r="G89" s="720" t="s">
        <v>150</v>
      </c>
      <c r="H89" s="708" t="s">
        <v>82</v>
      </c>
      <c r="I89" s="501">
        <v>46345</v>
      </c>
      <c r="J89" s="502">
        <v>32670</v>
      </c>
      <c r="K89" s="481">
        <v>0</v>
      </c>
      <c r="L89" s="481">
        <v>0</v>
      </c>
      <c r="M89" s="321">
        <v>11042</v>
      </c>
      <c r="N89" s="321">
        <v>653</v>
      </c>
      <c r="O89" s="502">
        <v>1980</v>
      </c>
      <c r="P89" s="503">
        <v>0.14000000000000001</v>
      </c>
      <c r="Q89" s="418">
        <v>0</v>
      </c>
      <c r="R89" s="504">
        <v>0.14000000000000001</v>
      </c>
      <c r="S89" s="505">
        <f t="shared" si="114"/>
        <v>0</v>
      </c>
      <c r="T89" s="492">
        <v>0</v>
      </c>
      <c r="U89" s="492">
        <v>0</v>
      </c>
      <c r="V89" s="492">
        <v>0</v>
      </c>
      <c r="W89" s="492">
        <f t="shared" si="104"/>
        <v>0</v>
      </c>
      <c r="X89" s="492">
        <v>0</v>
      </c>
      <c r="Y89" s="492">
        <v>0</v>
      </c>
      <c r="Z89" s="492">
        <f t="shared" si="115"/>
        <v>0</v>
      </c>
      <c r="AA89" s="492">
        <f t="shared" si="116"/>
        <v>0</v>
      </c>
      <c r="AB89" s="321">
        <f t="shared" si="117"/>
        <v>0</v>
      </c>
      <c r="AC89" s="179">
        <f t="shared" si="118"/>
        <v>0</v>
      </c>
      <c r="AD89" s="492">
        <v>0</v>
      </c>
      <c r="AE89" s="492">
        <v>0</v>
      </c>
      <c r="AF89" s="492">
        <f t="shared" si="102"/>
        <v>0</v>
      </c>
      <c r="AG89" s="492">
        <f t="shared" si="103"/>
        <v>0</v>
      </c>
      <c r="AH89" s="507">
        <v>0</v>
      </c>
      <c r="AI89" s="507">
        <v>0</v>
      </c>
      <c r="AJ89" s="507">
        <v>0</v>
      </c>
      <c r="AK89" s="507">
        <v>0</v>
      </c>
      <c r="AL89" s="507">
        <v>0</v>
      </c>
      <c r="AM89" s="507">
        <v>0</v>
      </c>
      <c r="AN89" s="507">
        <v>0</v>
      </c>
      <c r="AO89" s="507">
        <f t="shared" si="119"/>
        <v>0</v>
      </c>
      <c r="AP89" s="507">
        <f t="shared" si="120"/>
        <v>0</v>
      </c>
      <c r="AQ89" s="535">
        <f t="shared" si="105"/>
        <v>0</v>
      </c>
      <c r="AR89" s="536">
        <f t="shared" si="121"/>
        <v>46345</v>
      </c>
      <c r="AS89" s="492">
        <f t="shared" si="122"/>
        <v>32670</v>
      </c>
      <c r="AT89" s="492">
        <f t="shared" si="123"/>
        <v>0</v>
      </c>
      <c r="AU89" s="492">
        <f t="shared" si="124"/>
        <v>0</v>
      </c>
      <c r="AV89" s="492">
        <f t="shared" si="125"/>
        <v>11042</v>
      </c>
      <c r="AW89" s="492">
        <f t="shared" si="125"/>
        <v>653</v>
      </c>
      <c r="AX89" s="492">
        <f t="shared" si="126"/>
        <v>1980</v>
      </c>
      <c r="AY89" s="507">
        <f t="shared" si="127"/>
        <v>0.14000000000000001</v>
      </c>
      <c r="AZ89" s="507">
        <f t="shared" si="128"/>
        <v>0</v>
      </c>
      <c r="BA89" s="508">
        <f t="shared" si="128"/>
        <v>0.14000000000000001</v>
      </c>
    </row>
    <row r="90" spans="1:53" x14ac:dyDescent="0.2">
      <c r="A90" s="284">
        <v>16</v>
      </c>
      <c r="B90" s="27">
        <v>3452</v>
      </c>
      <c r="C90" s="27">
        <v>600078264</v>
      </c>
      <c r="D90" s="27">
        <v>72743557</v>
      </c>
      <c r="E90" s="294" t="s">
        <v>433</v>
      </c>
      <c r="F90" s="27"/>
      <c r="G90" s="283"/>
      <c r="H90" s="383"/>
      <c r="I90" s="5">
        <v>29789569</v>
      </c>
      <c r="J90" s="8">
        <v>21419950</v>
      </c>
      <c r="K90" s="8">
        <v>41144</v>
      </c>
      <c r="L90" s="8">
        <v>41144</v>
      </c>
      <c r="M90" s="8">
        <v>7239943</v>
      </c>
      <c r="N90" s="8">
        <v>428398</v>
      </c>
      <c r="O90" s="8">
        <v>660134</v>
      </c>
      <c r="P90" s="9">
        <v>47.255100000000006</v>
      </c>
      <c r="Q90" s="9">
        <v>34.290599999999998</v>
      </c>
      <c r="R90" s="74">
        <v>12.964500000000005</v>
      </c>
      <c r="S90" s="272">
        <f t="shared" ref="S90:BA90" si="129">SUM(S84:S89)</f>
        <v>0</v>
      </c>
      <c r="T90" s="8">
        <f t="shared" si="129"/>
        <v>0</v>
      </c>
      <c r="U90" s="8">
        <f t="shared" si="129"/>
        <v>2720</v>
      </c>
      <c r="V90" s="8">
        <f t="shared" si="129"/>
        <v>0</v>
      </c>
      <c r="W90" s="8">
        <f t="shared" si="129"/>
        <v>2720</v>
      </c>
      <c r="X90" s="8">
        <f t="shared" si="129"/>
        <v>0</v>
      </c>
      <c r="Y90" s="8">
        <f t="shared" si="129"/>
        <v>0</v>
      </c>
      <c r="Z90" s="8">
        <f t="shared" si="129"/>
        <v>0</v>
      </c>
      <c r="AA90" s="8">
        <f t="shared" si="129"/>
        <v>2720</v>
      </c>
      <c r="AB90" s="8">
        <f t="shared" si="129"/>
        <v>919</v>
      </c>
      <c r="AC90" s="8">
        <f t="shared" si="129"/>
        <v>54</v>
      </c>
      <c r="AD90" s="8">
        <f t="shared" si="129"/>
        <v>0</v>
      </c>
      <c r="AE90" s="8">
        <f t="shared" si="129"/>
        <v>0</v>
      </c>
      <c r="AF90" s="8">
        <f t="shared" si="129"/>
        <v>0</v>
      </c>
      <c r="AG90" s="8">
        <f t="shared" si="129"/>
        <v>3693</v>
      </c>
      <c r="AH90" s="9">
        <f t="shared" si="129"/>
        <v>0</v>
      </c>
      <c r="AI90" s="9">
        <f t="shared" si="129"/>
        <v>0</v>
      </c>
      <c r="AJ90" s="9">
        <f t="shared" si="129"/>
        <v>0</v>
      </c>
      <c r="AK90" s="9">
        <f t="shared" si="129"/>
        <v>0</v>
      </c>
      <c r="AL90" s="9">
        <f t="shared" si="129"/>
        <v>0.01</v>
      </c>
      <c r="AM90" s="9">
        <f t="shared" si="129"/>
        <v>0</v>
      </c>
      <c r="AN90" s="9">
        <f t="shared" si="129"/>
        <v>0</v>
      </c>
      <c r="AO90" s="9">
        <f t="shared" si="129"/>
        <v>0</v>
      </c>
      <c r="AP90" s="9">
        <f t="shared" si="129"/>
        <v>0.01</v>
      </c>
      <c r="AQ90" s="33">
        <f t="shared" si="129"/>
        <v>0.01</v>
      </c>
      <c r="AR90" s="5">
        <f t="shared" si="129"/>
        <v>29793262</v>
      </c>
      <c r="AS90" s="8">
        <f t="shared" si="129"/>
        <v>21422670</v>
      </c>
      <c r="AT90" s="38">
        <f t="shared" si="129"/>
        <v>41144</v>
      </c>
      <c r="AU90" s="38">
        <f t="shared" si="129"/>
        <v>41144</v>
      </c>
      <c r="AV90" s="8">
        <f t="shared" si="129"/>
        <v>7240862</v>
      </c>
      <c r="AW90" s="8">
        <f t="shared" si="129"/>
        <v>428452</v>
      </c>
      <c r="AX90" s="8">
        <f t="shared" si="129"/>
        <v>660134</v>
      </c>
      <c r="AY90" s="9">
        <f t="shared" si="129"/>
        <v>47.265100000000004</v>
      </c>
      <c r="AZ90" s="9">
        <f t="shared" si="129"/>
        <v>34.290599999999998</v>
      </c>
      <c r="BA90" s="74">
        <f t="shared" si="129"/>
        <v>12.974500000000004</v>
      </c>
    </row>
    <row r="91" spans="1:53" x14ac:dyDescent="0.2">
      <c r="A91" s="717">
        <v>17</v>
      </c>
      <c r="B91" s="718">
        <v>3445</v>
      </c>
      <c r="C91" s="718">
        <v>600078604</v>
      </c>
      <c r="D91" s="718">
        <v>70695849</v>
      </c>
      <c r="E91" s="719" t="s">
        <v>434</v>
      </c>
      <c r="F91" s="718">
        <v>3111</v>
      </c>
      <c r="G91" s="720" t="s">
        <v>85</v>
      </c>
      <c r="H91" s="721" t="s">
        <v>86</v>
      </c>
      <c r="I91" s="501">
        <v>1522999</v>
      </c>
      <c r="J91" s="502">
        <v>1067279</v>
      </c>
      <c r="K91" s="481">
        <v>43000</v>
      </c>
      <c r="L91" s="481">
        <v>0</v>
      </c>
      <c r="M91" s="321">
        <v>375274</v>
      </c>
      <c r="N91" s="321">
        <v>21346</v>
      </c>
      <c r="O91" s="502">
        <v>16100</v>
      </c>
      <c r="P91" s="503">
        <v>2.2808999999999999</v>
      </c>
      <c r="Q91" s="418">
        <v>2</v>
      </c>
      <c r="R91" s="504">
        <v>0.28090000000000004</v>
      </c>
      <c r="S91" s="505">
        <f t="shared" ref="S91:S96" si="130">X91*-1</f>
        <v>0</v>
      </c>
      <c r="T91" s="492">
        <v>0</v>
      </c>
      <c r="U91" s="492">
        <v>0</v>
      </c>
      <c r="V91" s="492">
        <v>0</v>
      </c>
      <c r="W91" s="492">
        <f t="shared" si="104"/>
        <v>0</v>
      </c>
      <c r="X91" s="492">
        <v>0</v>
      </c>
      <c r="Y91" s="492">
        <v>0</v>
      </c>
      <c r="Z91" s="492">
        <f t="shared" ref="Z91:Z96" si="131">SUM(X91:Y91)</f>
        <v>0</v>
      </c>
      <c r="AA91" s="492">
        <f t="shared" ref="AA91:AA96" si="132">W91+Z91</f>
        <v>0</v>
      </c>
      <c r="AB91" s="321">
        <f t="shared" ref="AB91:AB96" si="133">ROUND((W91+X91)*33.8%,0)</f>
        <v>0</v>
      </c>
      <c r="AC91" s="179">
        <f t="shared" ref="AC91:AC96" si="134">ROUND(W91*2%,0)</f>
        <v>0</v>
      </c>
      <c r="AD91" s="492">
        <v>0</v>
      </c>
      <c r="AE91" s="492">
        <v>0</v>
      </c>
      <c r="AF91" s="492">
        <f t="shared" si="102"/>
        <v>0</v>
      </c>
      <c r="AG91" s="492">
        <f t="shared" si="103"/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 t="shared" ref="AO91:AO96" si="135">AH91+AJ91+AK91+AM91</f>
        <v>0</v>
      </c>
      <c r="AP91" s="507">
        <f t="shared" ref="AP91:AP96" si="136">AI91+AL91+AN91</f>
        <v>0</v>
      </c>
      <c r="AQ91" s="535">
        <f t="shared" si="105"/>
        <v>0</v>
      </c>
      <c r="AR91" s="536">
        <f t="shared" ref="AR91:AR96" si="137">I91+AG91</f>
        <v>1522999</v>
      </c>
      <c r="AS91" s="492">
        <f t="shared" ref="AS91:AS96" si="138">J91+W91</f>
        <v>1067279</v>
      </c>
      <c r="AT91" s="492">
        <f t="shared" ref="AT91:AT96" si="139">K91+Z91</f>
        <v>43000</v>
      </c>
      <c r="AU91" s="492">
        <f t="shared" ref="AU91:AU96" si="140">L91</f>
        <v>0</v>
      </c>
      <c r="AV91" s="492">
        <f t="shared" ref="AV91:AW96" si="141">M91+AB91</f>
        <v>375274</v>
      </c>
      <c r="AW91" s="492">
        <f t="shared" si="141"/>
        <v>21346</v>
      </c>
      <c r="AX91" s="492">
        <f t="shared" ref="AX91:AX96" si="142">O91+AF91</f>
        <v>16100</v>
      </c>
      <c r="AY91" s="507">
        <f t="shared" ref="AY91:AY96" si="143">P91+AQ91</f>
        <v>2.2808999999999999</v>
      </c>
      <c r="AZ91" s="507">
        <f t="shared" ref="AZ91:BA96" si="144">Q91+AO91</f>
        <v>2</v>
      </c>
      <c r="BA91" s="508">
        <f t="shared" si="144"/>
        <v>0.28090000000000004</v>
      </c>
    </row>
    <row r="92" spans="1:53" x14ac:dyDescent="0.2">
      <c r="A92" s="717">
        <v>17</v>
      </c>
      <c r="B92" s="718">
        <v>3445</v>
      </c>
      <c r="C92" s="718">
        <v>600078604</v>
      </c>
      <c r="D92" s="718">
        <v>70695849</v>
      </c>
      <c r="E92" s="719" t="s">
        <v>434</v>
      </c>
      <c r="F92" s="718">
        <v>3117</v>
      </c>
      <c r="G92" s="720" t="s">
        <v>148</v>
      </c>
      <c r="H92" s="721" t="s">
        <v>86</v>
      </c>
      <c r="I92" s="501">
        <v>2341699</v>
      </c>
      <c r="J92" s="502">
        <v>1647467</v>
      </c>
      <c r="K92" s="502">
        <v>33960</v>
      </c>
      <c r="L92" s="502">
        <v>2960</v>
      </c>
      <c r="M92" s="502">
        <v>567323</v>
      </c>
      <c r="N92" s="502">
        <v>32949</v>
      </c>
      <c r="O92" s="502">
        <v>60000</v>
      </c>
      <c r="P92" s="503">
        <v>3.2702999999999989</v>
      </c>
      <c r="Q92" s="418">
        <v>2.2726000000000002</v>
      </c>
      <c r="R92" s="504">
        <v>0.99769999999999881</v>
      </c>
      <c r="S92" s="505">
        <f t="shared" si="130"/>
        <v>0</v>
      </c>
      <c r="T92" s="492">
        <v>0</v>
      </c>
      <c r="U92" s="492">
        <v>0</v>
      </c>
      <c r="V92" s="492">
        <v>0</v>
      </c>
      <c r="W92" s="492">
        <f t="shared" si="104"/>
        <v>0</v>
      </c>
      <c r="X92" s="492">
        <v>0</v>
      </c>
      <c r="Y92" s="492">
        <v>0</v>
      </c>
      <c r="Z92" s="492">
        <f t="shared" si="131"/>
        <v>0</v>
      </c>
      <c r="AA92" s="492">
        <f t="shared" si="132"/>
        <v>0</v>
      </c>
      <c r="AB92" s="321">
        <f t="shared" si="133"/>
        <v>0</v>
      </c>
      <c r="AC92" s="179">
        <f t="shared" si="134"/>
        <v>0</v>
      </c>
      <c r="AD92" s="492">
        <v>0</v>
      </c>
      <c r="AE92" s="492">
        <v>0</v>
      </c>
      <c r="AF92" s="492">
        <f t="shared" si="102"/>
        <v>0</v>
      </c>
      <c r="AG92" s="492">
        <f t="shared" si="103"/>
        <v>0</v>
      </c>
      <c r="AH92" s="507">
        <v>0</v>
      </c>
      <c r="AI92" s="507">
        <v>0</v>
      </c>
      <c r="AJ92" s="507">
        <v>0</v>
      </c>
      <c r="AK92" s="507">
        <v>0</v>
      </c>
      <c r="AL92" s="507">
        <v>0</v>
      </c>
      <c r="AM92" s="507">
        <v>0</v>
      </c>
      <c r="AN92" s="507">
        <v>0</v>
      </c>
      <c r="AO92" s="507">
        <f t="shared" si="135"/>
        <v>0</v>
      </c>
      <c r="AP92" s="507">
        <f t="shared" si="136"/>
        <v>0</v>
      </c>
      <c r="AQ92" s="535">
        <f t="shared" si="105"/>
        <v>0</v>
      </c>
      <c r="AR92" s="536">
        <f t="shared" si="137"/>
        <v>2341699</v>
      </c>
      <c r="AS92" s="492">
        <f t="shared" si="138"/>
        <v>1647467</v>
      </c>
      <c r="AT92" s="492">
        <f t="shared" si="139"/>
        <v>33960</v>
      </c>
      <c r="AU92" s="492">
        <f t="shared" si="140"/>
        <v>2960</v>
      </c>
      <c r="AV92" s="492">
        <f t="shared" si="141"/>
        <v>567323</v>
      </c>
      <c r="AW92" s="492">
        <f t="shared" si="141"/>
        <v>32949</v>
      </c>
      <c r="AX92" s="492">
        <f t="shared" si="142"/>
        <v>60000</v>
      </c>
      <c r="AY92" s="507">
        <f t="shared" si="143"/>
        <v>3.2702999999999989</v>
      </c>
      <c r="AZ92" s="507">
        <f t="shared" si="144"/>
        <v>2.2726000000000002</v>
      </c>
      <c r="BA92" s="508">
        <f t="shared" si="144"/>
        <v>0.99769999999999881</v>
      </c>
    </row>
    <row r="93" spans="1:53" x14ac:dyDescent="0.2">
      <c r="A93" s="717">
        <v>17</v>
      </c>
      <c r="B93" s="718">
        <v>3445</v>
      </c>
      <c r="C93" s="718">
        <v>600078604</v>
      </c>
      <c r="D93" s="718">
        <v>70695849</v>
      </c>
      <c r="E93" s="719" t="s">
        <v>434</v>
      </c>
      <c r="F93" s="718">
        <v>3117</v>
      </c>
      <c r="G93" s="720" t="s">
        <v>91</v>
      </c>
      <c r="H93" s="721" t="s">
        <v>82</v>
      </c>
      <c r="I93" s="501">
        <v>498753</v>
      </c>
      <c r="J93" s="502">
        <v>365429</v>
      </c>
      <c r="K93" s="481">
        <v>0</v>
      </c>
      <c r="L93" s="481">
        <v>0</v>
      </c>
      <c r="M93" s="321">
        <v>123515</v>
      </c>
      <c r="N93" s="321">
        <v>7309</v>
      </c>
      <c r="O93" s="502">
        <v>2500</v>
      </c>
      <c r="P93" s="503">
        <v>1.06</v>
      </c>
      <c r="Q93" s="418">
        <v>1.06</v>
      </c>
      <c r="R93" s="504">
        <v>0</v>
      </c>
      <c r="S93" s="505">
        <f t="shared" si="130"/>
        <v>0</v>
      </c>
      <c r="T93" s="492">
        <v>0</v>
      </c>
      <c r="U93" s="492">
        <v>0</v>
      </c>
      <c r="V93" s="492">
        <v>0</v>
      </c>
      <c r="W93" s="492">
        <f t="shared" si="104"/>
        <v>0</v>
      </c>
      <c r="X93" s="492">
        <v>0</v>
      </c>
      <c r="Y93" s="492">
        <v>0</v>
      </c>
      <c r="Z93" s="492">
        <f t="shared" si="131"/>
        <v>0</v>
      </c>
      <c r="AA93" s="492">
        <f t="shared" si="132"/>
        <v>0</v>
      </c>
      <c r="AB93" s="321">
        <f t="shared" si="133"/>
        <v>0</v>
      </c>
      <c r="AC93" s="179">
        <f t="shared" si="134"/>
        <v>0</v>
      </c>
      <c r="AD93" s="492">
        <v>0</v>
      </c>
      <c r="AE93" s="492">
        <v>0</v>
      </c>
      <c r="AF93" s="492">
        <f t="shared" si="102"/>
        <v>0</v>
      </c>
      <c r="AG93" s="492">
        <f t="shared" si="103"/>
        <v>0</v>
      </c>
      <c r="AH93" s="507">
        <v>0</v>
      </c>
      <c r="AI93" s="507">
        <v>0</v>
      </c>
      <c r="AJ93" s="507">
        <v>0</v>
      </c>
      <c r="AK93" s="507">
        <v>0</v>
      </c>
      <c r="AL93" s="507">
        <v>0</v>
      </c>
      <c r="AM93" s="507">
        <v>0</v>
      </c>
      <c r="AN93" s="507">
        <v>0</v>
      </c>
      <c r="AO93" s="507">
        <f t="shared" si="135"/>
        <v>0</v>
      </c>
      <c r="AP93" s="507">
        <f t="shared" si="136"/>
        <v>0</v>
      </c>
      <c r="AQ93" s="535">
        <f t="shared" si="105"/>
        <v>0</v>
      </c>
      <c r="AR93" s="536">
        <f t="shared" si="137"/>
        <v>498753</v>
      </c>
      <c r="AS93" s="492">
        <f t="shared" si="138"/>
        <v>365429</v>
      </c>
      <c r="AT93" s="492">
        <f t="shared" si="139"/>
        <v>0</v>
      </c>
      <c r="AU93" s="492">
        <f t="shared" si="140"/>
        <v>0</v>
      </c>
      <c r="AV93" s="492">
        <f t="shared" si="141"/>
        <v>123515</v>
      </c>
      <c r="AW93" s="492">
        <f t="shared" si="141"/>
        <v>7309</v>
      </c>
      <c r="AX93" s="492">
        <f t="shared" si="142"/>
        <v>2500</v>
      </c>
      <c r="AY93" s="507">
        <f t="shared" si="143"/>
        <v>1.06</v>
      </c>
      <c r="AZ93" s="507">
        <f t="shared" si="144"/>
        <v>1.06</v>
      </c>
      <c r="BA93" s="508">
        <f t="shared" si="144"/>
        <v>0</v>
      </c>
    </row>
    <row r="94" spans="1:53" x14ac:dyDescent="0.2">
      <c r="A94" s="717">
        <v>17</v>
      </c>
      <c r="B94" s="718">
        <v>3445</v>
      </c>
      <c r="C94" s="718">
        <v>600078604</v>
      </c>
      <c r="D94" s="718">
        <v>70695849</v>
      </c>
      <c r="E94" s="719" t="s">
        <v>434</v>
      </c>
      <c r="F94" s="718">
        <v>3141</v>
      </c>
      <c r="G94" s="720" t="s">
        <v>88</v>
      </c>
      <c r="H94" s="721" t="s">
        <v>82</v>
      </c>
      <c r="I94" s="501">
        <v>586668</v>
      </c>
      <c r="J94" s="502">
        <v>410467</v>
      </c>
      <c r="K94" s="481">
        <v>20000</v>
      </c>
      <c r="L94" s="481">
        <v>0</v>
      </c>
      <c r="M94" s="321">
        <v>145498</v>
      </c>
      <c r="N94" s="321">
        <v>8209</v>
      </c>
      <c r="O94" s="502">
        <v>2494</v>
      </c>
      <c r="P94" s="503">
        <v>1.46</v>
      </c>
      <c r="Q94" s="418">
        <v>0</v>
      </c>
      <c r="R94" s="504">
        <v>1.46</v>
      </c>
      <c r="S94" s="505">
        <f t="shared" si="130"/>
        <v>0</v>
      </c>
      <c r="T94" s="492">
        <v>0</v>
      </c>
      <c r="U94" s="492">
        <v>221</v>
      </c>
      <c r="V94" s="492">
        <v>0</v>
      </c>
      <c r="W94" s="492">
        <f t="shared" si="104"/>
        <v>221</v>
      </c>
      <c r="X94" s="492">
        <v>0</v>
      </c>
      <c r="Y94" s="492">
        <v>0</v>
      </c>
      <c r="Z94" s="492">
        <f t="shared" si="131"/>
        <v>0</v>
      </c>
      <c r="AA94" s="492">
        <f t="shared" si="132"/>
        <v>221</v>
      </c>
      <c r="AB94" s="321">
        <f t="shared" si="133"/>
        <v>75</v>
      </c>
      <c r="AC94" s="179">
        <f t="shared" si="134"/>
        <v>4</v>
      </c>
      <c r="AD94" s="492">
        <v>0</v>
      </c>
      <c r="AE94" s="492">
        <v>0</v>
      </c>
      <c r="AF94" s="492">
        <f t="shared" si="102"/>
        <v>0</v>
      </c>
      <c r="AG94" s="492">
        <f t="shared" si="103"/>
        <v>300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 t="shared" si="135"/>
        <v>0</v>
      </c>
      <c r="AP94" s="507">
        <f t="shared" si="136"/>
        <v>0</v>
      </c>
      <c r="AQ94" s="535">
        <f t="shared" si="105"/>
        <v>0</v>
      </c>
      <c r="AR94" s="536">
        <f t="shared" si="137"/>
        <v>586968</v>
      </c>
      <c r="AS94" s="492">
        <f t="shared" si="138"/>
        <v>410688</v>
      </c>
      <c r="AT94" s="492">
        <f t="shared" si="139"/>
        <v>20000</v>
      </c>
      <c r="AU94" s="492">
        <f t="shared" si="140"/>
        <v>0</v>
      </c>
      <c r="AV94" s="492">
        <f t="shared" si="141"/>
        <v>145573</v>
      </c>
      <c r="AW94" s="492">
        <f t="shared" si="141"/>
        <v>8213</v>
      </c>
      <c r="AX94" s="492">
        <f t="shared" si="142"/>
        <v>2494</v>
      </c>
      <c r="AY94" s="507">
        <f t="shared" si="143"/>
        <v>1.46</v>
      </c>
      <c r="AZ94" s="507">
        <f t="shared" si="144"/>
        <v>0</v>
      </c>
      <c r="BA94" s="508">
        <f t="shared" si="144"/>
        <v>1.46</v>
      </c>
    </row>
    <row r="95" spans="1:53" s="3" customFormat="1" x14ac:dyDescent="0.2">
      <c r="A95" s="717">
        <v>17</v>
      </c>
      <c r="B95" s="718">
        <v>3445</v>
      </c>
      <c r="C95" s="718">
        <v>600078604</v>
      </c>
      <c r="D95" s="718">
        <v>70695849</v>
      </c>
      <c r="E95" s="719" t="s">
        <v>434</v>
      </c>
      <c r="F95" s="718">
        <v>3143</v>
      </c>
      <c r="G95" s="720" t="s">
        <v>149</v>
      </c>
      <c r="H95" s="708" t="s">
        <v>86</v>
      </c>
      <c r="I95" s="501">
        <v>513530</v>
      </c>
      <c r="J95" s="502">
        <v>378152</v>
      </c>
      <c r="K95" s="481">
        <v>0</v>
      </c>
      <c r="L95" s="481">
        <v>0</v>
      </c>
      <c r="M95" s="321">
        <v>127815</v>
      </c>
      <c r="N95" s="321">
        <v>7563</v>
      </c>
      <c r="O95" s="502">
        <v>0</v>
      </c>
      <c r="P95" s="503">
        <v>0.88329999999999997</v>
      </c>
      <c r="Q95" s="503">
        <v>0.88329999999999997</v>
      </c>
      <c r="R95" s="504">
        <v>0</v>
      </c>
      <c r="S95" s="505">
        <f t="shared" si="130"/>
        <v>0</v>
      </c>
      <c r="T95" s="492">
        <v>0</v>
      </c>
      <c r="U95" s="492">
        <v>0</v>
      </c>
      <c r="V95" s="492">
        <v>0</v>
      </c>
      <c r="W95" s="492">
        <f t="shared" si="104"/>
        <v>0</v>
      </c>
      <c r="X95" s="492">
        <v>0</v>
      </c>
      <c r="Y95" s="492">
        <v>0</v>
      </c>
      <c r="Z95" s="492">
        <f t="shared" si="131"/>
        <v>0</v>
      </c>
      <c r="AA95" s="492">
        <f t="shared" si="132"/>
        <v>0</v>
      </c>
      <c r="AB95" s="321">
        <f t="shared" si="133"/>
        <v>0</v>
      </c>
      <c r="AC95" s="179">
        <f t="shared" si="134"/>
        <v>0</v>
      </c>
      <c r="AD95" s="492">
        <v>0</v>
      </c>
      <c r="AE95" s="492">
        <v>0</v>
      </c>
      <c r="AF95" s="492">
        <f t="shared" si="102"/>
        <v>0</v>
      </c>
      <c r="AG95" s="492">
        <f t="shared" si="103"/>
        <v>0</v>
      </c>
      <c r="AH95" s="507">
        <v>0</v>
      </c>
      <c r="AI95" s="507">
        <v>0</v>
      </c>
      <c r="AJ95" s="507">
        <v>0</v>
      </c>
      <c r="AK95" s="507">
        <v>0</v>
      </c>
      <c r="AL95" s="507">
        <v>0</v>
      </c>
      <c r="AM95" s="507">
        <v>0</v>
      </c>
      <c r="AN95" s="507">
        <v>0</v>
      </c>
      <c r="AO95" s="507">
        <f t="shared" si="135"/>
        <v>0</v>
      </c>
      <c r="AP95" s="507">
        <f t="shared" si="136"/>
        <v>0</v>
      </c>
      <c r="AQ95" s="535">
        <f t="shared" si="105"/>
        <v>0</v>
      </c>
      <c r="AR95" s="536">
        <f t="shared" si="137"/>
        <v>513530</v>
      </c>
      <c r="AS95" s="492">
        <f t="shared" si="138"/>
        <v>378152</v>
      </c>
      <c r="AT95" s="492">
        <f t="shared" si="139"/>
        <v>0</v>
      </c>
      <c r="AU95" s="492">
        <f t="shared" si="140"/>
        <v>0</v>
      </c>
      <c r="AV95" s="492">
        <f t="shared" si="141"/>
        <v>127815</v>
      </c>
      <c r="AW95" s="492">
        <f t="shared" si="141"/>
        <v>7563</v>
      </c>
      <c r="AX95" s="492">
        <f t="shared" si="142"/>
        <v>0</v>
      </c>
      <c r="AY95" s="507">
        <f t="shared" si="143"/>
        <v>0.88329999999999997</v>
      </c>
      <c r="AZ95" s="507">
        <f t="shared" si="144"/>
        <v>0.88329999999999997</v>
      </c>
      <c r="BA95" s="508">
        <f t="shared" si="144"/>
        <v>0</v>
      </c>
    </row>
    <row r="96" spans="1:53" s="3" customFormat="1" x14ac:dyDescent="0.2">
      <c r="A96" s="717">
        <v>17</v>
      </c>
      <c r="B96" s="718">
        <v>3445</v>
      </c>
      <c r="C96" s="718">
        <v>600078604</v>
      </c>
      <c r="D96" s="718">
        <v>70695849</v>
      </c>
      <c r="E96" s="719" t="s">
        <v>434</v>
      </c>
      <c r="F96" s="718">
        <v>3143</v>
      </c>
      <c r="G96" s="720" t="s">
        <v>150</v>
      </c>
      <c r="H96" s="708" t="s">
        <v>82</v>
      </c>
      <c r="I96" s="501">
        <v>14044</v>
      </c>
      <c r="J96" s="502">
        <v>9900</v>
      </c>
      <c r="K96" s="481">
        <v>0</v>
      </c>
      <c r="L96" s="481">
        <v>0</v>
      </c>
      <c r="M96" s="321">
        <v>3346</v>
      </c>
      <c r="N96" s="321">
        <v>198</v>
      </c>
      <c r="O96" s="502">
        <v>600</v>
      </c>
      <c r="P96" s="503">
        <v>0.04</v>
      </c>
      <c r="Q96" s="418">
        <v>0</v>
      </c>
      <c r="R96" s="504">
        <v>0.04</v>
      </c>
      <c r="S96" s="505">
        <f t="shared" si="130"/>
        <v>0</v>
      </c>
      <c r="T96" s="492">
        <v>0</v>
      </c>
      <c r="U96" s="492">
        <v>0</v>
      </c>
      <c r="V96" s="492">
        <v>0</v>
      </c>
      <c r="W96" s="492">
        <f t="shared" si="104"/>
        <v>0</v>
      </c>
      <c r="X96" s="492">
        <v>0</v>
      </c>
      <c r="Y96" s="492">
        <v>0</v>
      </c>
      <c r="Z96" s="492">
        <f t="shared" si="131"/>
        <v>0</v>
      </c>
      <c r="AA96" s="492">
        <f t="shared" si="132"/>
        <v>0</v>
      </c>
      <c r="AB96" s="321">
        <f t="shared" si="133"/>
        <v>0</v>
      </c>
      <c r="AC96" s="179">
        <f t="shared" si="134"/>
        <v>0</v>
      </c>
      <c r="AD96" s="492">
        <v>0</v>
      </c>
      <c r="AE96" s="492">
        <v>0</v>
      </c>
      <c r="AF96" s="492">
        <f t="shared" si="102"/>
        <v>0</v>
      </c>
      <c r="AG96" s="492">
        <f t="shared" si="103"/>
        <v>0</v>
      </c>
      <c r="AH96" s="507">
        <v>0</v>
      </c>
      <c r="AI96" s="507">
        <v>0</v>
      </c>
      <c r="AJ96" s="507">
        <v>0</v>
      </c>
      <c r="AK96" s="507">
        <v>0</v>
      </c>
      <c r="AL96" s="507">
        <v>0</v>
      </c>
      <c r="AM96" s="507">
        <v>0</v>
      </c>
      <c r="AN96" s="507">
        <v>0</v>
      </c>
      <c r="AO96" s="507">
        <f t="shared" si="135"/>
        <v>0</v>
      </c>
      <c r="AP96" s="507">
        <f t="shared" si="136"/>
        <v>0</v>
      </c>
      <c r="AQ96" s="535">
        <f t="shared" si="105"/>
        <v>0</v>
      </c>
      <c r="AR96" s="536">
        <f t="shared" si="137"/>
        <v>14044</v>
      </c>
      <c r="AS96" s="492">
        <f t="shared" si="138"/>
        <v>9900</v>
      </c>
      <c r="AT96" s="492">
        <f t="shared" si="139"/>
        <v>0</v>
      </c>
      <c r="AU96" s="492">
        <f t="shared" si="140"/>
        <v>0</v>
      </c>
      <c r="AV96" s="492">
        <f t="shared" si="141"/>
        <v>3346</v>
      </c>
      <c r="AW96" s="492">
        <f t="shared" si="141"/>
        <v>198</v>
      </c>
      <c r="AX96" s="492">
        <f t="shared" si="142"/>
        <v>600</v>
      </c>
      <c r="AY96" s="507">
        <f t="shared" si="143"/>
        <v>0.04</v>
      </c>
      <c r="AZ96" s="507">
        <f t="shared" si="144"/>
        <v>0</v>
      </c>
      <c r="BA96" s="508">
        <f t="shared" si="144"/>
        <v>0.04</v>
      </c>
    </row>
    <row r="97" spans="1:53" ht="13.5" thickBot="1" x14ac:dyDescent="0.25">
      <c r="A97" s="289">
        <v>17</v>
      </c>
      <c r="B97" s="45">
        <v>3445</v>
      </c>
      <c r="C97" s="45">
        <v>600078604</v>
      </c>
      <c r="D97" s="45">
        <v>70695849</v>
      </c>
      <c r="E97" s="722" t="s">
        <v>435</v>
      </c>
      <c r="F97" s="45"/>
      <c r="G97" s="290"/>
      <c r="H97" s="723"/>
      <c r="I97" s="772">
        <v>5477693</v>
      </c>
      <c r="J97" s="71">
        <v>3878694</v>
      </c>
      <c r="K97" s="71">
        <v>96960</v>
      </c>
      <c r="L97" s="71">
        <v>2960</v>
      </c>
      <c r="M97" s="71">
        <v>1342771</v>
      </c>
      <c r="N97" s="71">
        <v>77574</v>
      </c>
      <c r="O97" s="71">
        <v>81694</v>
      </c>
      <c r="P97" s="270">
        <v>8.9944999999999968</v>
      </c>
      <c r="Q97" s="270">
        <v>6.2159000000000013</v>
      </c>
      <c r="R97" s="271">
        <v>2.7785999999999991</v>
      </c>
      <c r="S97" s="282">
        <f t="shared" ref="S97:BA97" si="145">SUM(S91:S96)</f>
        <v>0</v>
      </c>
      <c r="T97" s="71">
        <f t="shared" si="145"/>
        <v>0</v>
      </c>
      <c r="U97" s="71">
        <f t="shared" si="145"/>
        <v>221</v>
      </c>
      <c r="V97" s="71">
        <f t="shared" si="145"/>
        <v>0</v>
      </c>
      <c r="W97" s="71">
        <f t="shared" si="145"/>
        <v>221</v>
      </c>
      <c r="X97" s="71">
        <f t="shared" si="145"/>
        <v>0</v>
      </c>
      <c r="Y97" s="71">
        <f t="shared" si="145"/>
        <v>0</v>
      </c>
      <c r="Z97" s="71">
        <f t="shared" si="145"/>
        <v>0</v>
      </c>
      <c r="AA97" s="71">
        <f t="shared" si="145"/>
        <v>221</v>
      </c>
      <c r="AB97" s="71">
        <f t="shared" si="145"/>
        <v>75</v>
      </c>
      <c r="AC97" s="71">
        <f t="shared" si="145"/>
        <v>4</v>
      </c>
      <c r="AD97" s="71">
        <f t="shared" si="145"/>
        <v>0</v>
      </c>
      <c r="AE97" s="71">
        <f t="shared" si="145"/>
        <v>0</v>
      </c>
      <c r="AF97" s="71">
        <f t="shared" si="145"/>
        <v>0</v>
      </c>
      <c r="AG97" s="71">
        <f t="shared" si="145"/>
        <v>300</v>
      </c>
      <c r="AH97" s="270">
        <f t="shared" si="145"/>
        <v>0</v>
      </c>
      <c r="AI97" s="270">
        <f t="shared" si="145"/>
        <v>0</v>
      </c>
      <c r="AJ97" s="270">
        <f t="shared" si="145"/>
        <v>0</v>
      </c>
      <c r="AK97" s="270">
        <f t="shared" si="145"/>
        <v>0</v>
      </c>
      <c r="AL97" s="270">
        <f t="shared" si="145"/>
        <v>0</v>
      </c>
      <c r="AM97" s="270">
        <f t="shared" si="145"/>
        <v>0</v>
      </c>
      <c r="AN97" s="270">
        <f t="shared" si="145"/>
        <v>0</v>
      </c>
      <c r="AO97" s="270">
        <f t="shared" si="145"/>
        <v>0</v>
      </c>
      <c r="AP97" s="270">
        <f t="shared" si="145"/>
        <v>0</v>
      </c>
      <c r="AQ97" s="773">
        <f t="shared" si="145"/>
        <v>0</v>
      </c>
      <c r="AR97" s="772">
        <f t="shared" si="145"/>
        <v>5477993</v>
      </c>
      <c r="AS97" s="71">
        <f t="shared" si="145"/>
        <v>3878915</v>
      </c>
      <c r="AT97" s="71">
        <f t="shared" si="145"/>
        <v>96960</v>
      </c>
      <c r="AU97" s="71">
        <f t="shared" si="145"/>
        <v>2960</v>
      </c>
      <c r="AV97" s="71">
        <f t="shared" si="145"/>
        <v>1342846</v>
      </c>
      <c r="AW97" s="71">
        <f t="shared" si="145"/>
        <v>77578</v>
      </c>
      <c r="AX97" s="71">
        <f t="shared" si="145"/>
        <v>81694</v>
      </c>
      <c r="AY97" s="270">
        <f t="shared" si="145"/>
        <v>8.9944999999999968</v>
      </c>
      <c r="AZ97" s="270">
        <f t="shared" si="145"/>
        <v>6.2159000000000013</v>
      </c>
      <c r="BA97" s="271">
        <f t="shared" si="145"/>
        <v>2.7785999999999991</v>
      </c>
    </row>
    <row r="98" spans="1:53" ht="13.5" thickBot="1" x14ac:dyDescent="0.25">
      <c r="A98" s="291"/>
      <c r="B98" s="42"/>
      <c r="C98" s="42"/>
      <c r="D98" s="42"/>
      <c r="E98" s="190" t="s">
        <v>436</v>
      </c>
      <c r="F98" s="42"/>
      <c r="G98" s="292"/>
      <c r="H98" s="774"/>
      <c r="I98" s="53">
        <f>I15+I17+I23+I28+I30+I36+I43+I47+I53+I60+I64+I70+I73+I79+I83+I90+I97</f>
        <v>229066674</v>
      </c>
      <c r="J98" s="43">
        <f t="shared" ref="J98:BA98" si="146">J15+J17+J23+J28+J30+J36+J43+J47+J53+J60+J64+J70+J73+J79+J83+J90+J97</f>
        <v>163714793</v>
      </c>
      <c r="K98" s="43">
        <f t="shared" si="146"/>
        <v>1403974</v>
      </c>
      <c r="L98" s="43">
        <f t="shared" si="146"/>
        <v>411174</v>
      </c>
      <c r="M98" s="43">
        <f t="shared" si="146"/>
        <v>55671164</v>
      </c>
      <c r="N98" s="43">
        <f t="shared" si="146"/>
        <v>3274297</v>
      </c>
      <c r="O98" s="43">
        <f t="shared" si="146"/>
        <v>5002446</v>
      </c>
      <c r="P98" s="44">
        <f t="shared" si="146"/>
        <v>368.33510000000001</v>
      </c>
      <c r="Q98" s="44">
        <f t="shared" si="146"/>
        <v>266.16579999999999</v>
      </c>
      <c r="R98" s="73">
        <f t="shared" si="146"/>
        <v>102.16929999999999</v>
      </c>
      <c r="S98" s="72">
        <f t="shared" si="146"/>
        <v>0</v>
      </c>
      <c r="T98" s="43">
        <f t="shared" si="146"/>
        <v>86356</v>
      </c>
      <c r="U98" s="43">
        <f t="shared" si="146"/>
        <v>1099985</v>
      </c>
      <c r="V98" s="43">
        <f t="shared" si="146"/>
        <v>13080</v>
      </c>
      <c r="W98" s="43">
        <f t="shared" si="146"/>
        <v>1199421</v>
      </c>
      <c r="X98" s="43">
        <f t="shared" si="146"/>
        <v>0</v>
      </c>
      <c r="Y98" s="43">
        <f t="shared" si="146"/>
        <v>0</v>
      </c>
      <c r="Z98" s="43">
        <f t="shared" si="146"/>
        <v>0</v>
      </c>
      <c r="AA98" s="43">
        <f t="shared" si="146"/>
        <v>1199421</v>
      </c>
      <c r="AB98" s="43">
        <f t="shared" si="146"/>
        <v>405406</v>
      </c>
      <c r="AC98" s="43">
        <f t="shared" si="146"/>
        <v>23987</v>
      </c>
      <c r="AD98" s="43">
        <f t="shared" si="146"/>
        <v>0</v>
      </c>
      <c r="AE98" s="43">
        <f t="shared" si="146"/>
        <v>0</v>
      </c>
      <c r="AF98" s="43">
        <f t="shared" si="146"/>
        <v>0</v>
      </c>
      <c r="AG98" s="43">
        <f t="shared" si="146"/>
        <v>1628814</v>
      </c>
      <c r="AH98" s="44">
        <f t="shared" si="146"/>
        <v>0</v>
      </c>
      <c r="AI98" s="44">
        <f t="shared" si="146"/>
        <v>0</v>
      </c>
      <c r="AJ98" s="44">
        <f t="shared" si="146"/>
        <v>0.25</v>
      </c>
      <c r="AK98" s="44">
        <f t="shared" si="146"/>
        <v>1.99</v>
      </c>
      <c r="AL98" s="44">
        <f t="shared" si="146"/>
        <v>0.25</v>
      </c>
      <c r="AM98" s="44">
        <f t="shared" si="146"/>
        <v>0.12</v>
      </c>
      <c r="AN98" s="44">
        <f t="shared" si="146"/>
        <v>0</v>
      </c>
      <c r="AO98" s="44">
        <f t="shared" si="146"/>
        <v>2.36</v>
      </c>
      <c r="AP98" s="44">
        <f t="shared" si="146"/>
        <v>0.25</v>
      </c>
      <c r="AQ98" s="54">
        <f t="shared" si="146"/>
        <v>2.61</v>
      </c>
      <c r="AR98" s="53">
        <f t="shared" si="146"/>
        <v>230695488</v>
      </c>
      <c r="AS98" s="43">
        <f t="shared" si="146"/>
        <v>164914214</v>
      </c>
      <c r="AT98" s="43">
        <f t="shared" si="146"/>
        <v>1403974</v>
      </c>
      <c r="AU98" s="43">
        <f t="shared" si="146"/>
        <v>411174</v>
      </c>
      <c r="AV98" s="43">
        <f t="shared" si="146"/>
        <v>56076570</v>
      </c>
      <c r="AW98" s="43">
        <f t="shared" si="146"/>
        <v>3298284</v>
      </c>
      <c r="AX98" s="43">
        <f t="shared" si="146"/>
        <v>5002446</v>
      </c>
      <c r="AY98" s="44">
        <f t="shared" si="146"/>
        <v>370.94510000000002</v>
      </c>
      <c r="AZ98" s="44">
        <f t="shared" si="146"/>
        <v>268.5258</v>
      </c>
      <c r="BA98" s="73">
        <f t="shared" si="146"/>
        <v>102.41929999999999</v>
      </c>
    </row>
    <row r="99" spans="1:53" x14ac:dyDescent="0.2">
      <c r="D99" s="16"/>
      <c r="E99" s="12"/>
      <c r="F99" s="16"/>
      <c r="G99" s="36"/>
      <c r="H99" s="12"/>
      <c r="I99" s="515">
        <f>J98+K98+M98+N98+O98</f>
        <v>229066674</v>
      </c>
      <c r="J99" s="515"/>
      <c r="K99" s="515"/>
      <c r="L99" s="515"/>
      <c r="M99" s="515"/>
      <c r="N99" s="515"/>
      <c r="O99" s="515"/>
      <c r="P99" s="516">
        <f>SUM(Q98:R98)</f>
        <v>368.33510000000001</v>
      </c>
      <c r="Q99" s="516"/>
      <c r="R99" s="516"/>
      <c r="S99" s="515">
        <f>X98</f>
        <v>0</v>
      </c>
      <c r="T99" s="516"/>
      <c r="U99" s="516"/>
      <c r="V99" s="516"/>
      <c r="W99" s="749">
        <f>SUM(S98:V98)</f>
        <v>1199421</v>
      </c>
      <c r="X99" s="613"/>
      <c r="Y99" s="613"/>
      <c r="Z99" s="612">
        <f>SUM(X98:Y98)</f>
        <v>0</v>
      </c>
      <c r="AA99" s="749">
        <f>W98+Z98</f>
        <v>1199421</v>
      </c>
      <c r="AB99" s="751"/>
      <c r="AC99" s="751"/>
      <c r="AD99" s="750"/>
      <c r="AE99" s="750"/>
      <c r="AF99" s="749">
        <f>SUM(AD98:AE98)</f>
        <v>0</v>
      </c>
      <c r="AG99" s="749">
        <f>AA98+AB98+AC98+AF98</f>
        <v>1628814</v>
      </c>
      <c r="AH99" s="752"/>
      <c r="AI99" s="752"/>
      <c r="AJ99" s="752"/>
      <c r="AK99" s="752"/>
      <c r="AL99" s="752"/>
      <c r="AM99" s="752"/>
      <c r="AN99" s="752"/>
      <c r="AO99" s="753">
        <f>AH98+AJ98+AM98</f>
        <v>0.37</v>
      </c>
      <c r="AP99" s="753">
        <f>AI98+AN98</f>
        <v>0</v>
      </c>
      <c r="AQ99" s="753">
        <f>SUM(AO98:AP98)</f>
        <v>2.61</v>
      </c>
      <c r="AR99" s="515">
        <f>AS98+AT98+AV98+AW98+AX98</f>
        <v>230695488</v>
      </c>
      <c r="AS99" s="178"/>
      <c r="AT99" s="178"/>
      <c r="AU99" s="515"/>
      <c r="AV99" s="178"/>
      <c r="AW99" s="178"/>
      <c r="AX99" s="178"/>
      <c r="AY99" s="516">
        <f>SUM(AZ98:BA98)</f>
        <v>370.94510000000002</v>
      </c>
      <c r="AZ99" s="178"/>
      <c r="BA99" s="178"/>
    </row>
    <row r="100" spans="1:53" ht="13.5" thickBot="1" x14ac:dyDescent="0.25">
      <c r="D100" s="16"/>
      <c r="E100" s="12"/>
      <c r="F100" s="16"/>
      <c r="G100" s="36"/>
      <c r="H100" s="12"/>
      <c r="I100" s="193">
        <f ca="1">J101+K101+M101+N101+O101</f>
        <v>229066674</v>
      </c>
      <c r="J100" s="194"/>
      <c r="K100" s="194"/>
      <c r="L100" s="194"/>
      <c r="M100" s="194"/>
      <c r="N100" s="194"/>
      <c r="O100" s="194"/>
      <c r="P100" s="195">
        <f ca="1">SUM(Q101:R101)</f>
        <v>368.33510000000001</v>
      </c>
      <c r="Q100" s="341"/>
      <c r="R100" s="341"/>
      <c r="S100" s="361"/>
      <c r="T100" s="361"/>
      <c r="U100" s="361"/>
      <c r="V100" s="361"/>
      <c r="W100" s="517">
        <f ca="1">SUM(S101:V101)</f>
        <v>1199421</v>
      </c>
      <c r="X100" s="518"/>
      <c r="Y100" s="518"/>
      <c r="Z100" s="517">
        <f ca="1">SUM(X101:Y101)</f>
        <v>0</v>
      </c>
      <c r="AA100" s="517">
        <f ca="1">W101+Z101</f>
        <v>1199421</v>
      </c>
      <c r="AB100" s="360"/>
      <c r="AC100" s="360"/>
      <c r="AD100" s="518"/>
      <c r="AE100" s="518"/>
      <c r="AF100" s="517">
        <f ca="1">SUM(AD101:AE101)</f>
        <v>0</v>
      </c>
      <c r="AG100" s="517">
        <f ca="1">AA101+AB101+AC101+AF101</f>
        <v>1628814</v>
      </c>
      <c r="AH100" s="519"/>
      <c r="AI100" s="519"/>
      <c r="AJ100" s="519"/>
      <c r="AK100" s="519"/>
      <c r="AL100" s="519"/>
      <c r="AM100" s="519"/>
      <c r="AN100" s="519"/>
      <c r="AO100" s="520">
        <f ca="1">AH101+AJ101+AM101</f>
        <v>0.37</v>
      </c>
      <c r="AP100" s="520">
        <f ca="1">AI101+AN101</f>
        <v>0</v>
      </c>
      <c r="AQ100" s="520">
        <f ca="1">SUM(AO101:AP101)</f>
        <v>2.61</v>
      </c>
      <c r="AR100" s="368">
        <f ca="1">AS101+AT101+AV101+AW101+AX101</f>
        <v>230695488</v>
      </c>
      <c r="AS100" s="369"/>
      <c r="AT100" s="369"/>
      <c r="AU100" s="690"/>
      <c r="AV100" s="369"/>
      <c r="AW100" s="369"/>
      <c r="AX100" s="369"/>
      <c r="AY100" s="361">
        <f ca="1">SUM(AZ101:BA101)</f>
        <v>370.94510000000002</v>
      </c>
      <c r="AZ100" s="369"/>
      <c r="BA100" s="369"/>
    </row>
    <row r="101" spans="1:53" ht="13.5" thickBot="1" x14ac:dyDescent="0.25">
      <c r="D101" s="16"/>
      <c r="E101" s="12"/>
      <c r="F101" s="16"/>
      <c r="G101" s="36"/>
      <c r="H101" s="254" t="s">
        <v>33</v>
      </c>
      <c r="I101" s="257">
        <f t="shared" ref="I101:BA101" ca="1" si="147">SUM(I102:I111)</f>
        <v>229066674</v>
      </c>
      <c r="J101" s="46">
        <f t="shared" ca="1" si="147"/>
        <v>163714793</v>
      </c>
      <c r="K101" s="46">
        <f t="shared" ca="1" si="147"/>
        <v>1403974</v>
      </c>
      <c r="L101" s="46">
        <f t="shared" ca="1" si="147"/>
        <v>411174</v>
      </c>
      <c r="M101" s="46">
        <f t="shared" ca="1" si="147"/>
        <v>55671164</v>
      </c>
      <c r="N101" s="46">
        <f t="shared" ca="1" si="147"/>
        <v>3274297</v>
      </c>
      <c r="O101" s="46">
        <f t="shared" ca="1" si="147"/>
        <v>5002446</v>
      </c>
      <c r="P101" s="47">
        <f t="shared" ca="1" si="147"/>
        <v>368.33510000000001</v>
      </c>
      <c r="Q101" s="47">
        <f t="shared" ca="1" si="147"/>
        <v>266.16579999999999</v>
      </c>
      <c r="R101" s="265">
        <f t="shared" ca="1" si="147"/>
        <v>102.16929999999999</v>
      </c>
      <c r="S101" s="257">
        <f t="shared" ca="1" si="147"/>
        <v>0</v>
      </c>
      <c r="T101" s="266">
        <f t="shared" ca="1" si="147"/>
        <v>86356</v>
      </c>
      <c r="U101" s="266">
        <f t="shared" ca="1" si="147"/>
        <v>1099985</v>
      </c>
      <c r="V101" s="266">
        <f t="shared" ca="1" si="147"/>
        <v>13080</v>
      </c>
      <c r="W101" s="266">
        <f t="shared" ca="1" si="147"/>
        <v>1199421</v>
      </c>
      <c r="X101" s="266">
        <f t="shared" ca="1" si="147"/>
        <v>0</v>
      </c>
      <c r="Y101" s="266">
        <f t="shared" ca="1" si="147"/>
        <v>0</v>
      </c>
      <c r="Z101" s="266">
        <f t="shared" ca="1" si="147"/>
        <v>0</v>
      </c>
      <c r="AA101" s="266">
        <f t="shared" ca="1" si="147"/>
        <v>1199421</v>
      </c>
      <c r="AB101" s="266">
        <f t="shared" ca="1" si="147"/>
        <v>405406</v>
      </c>
      <c r="AC101" s="266">
        <f t="shared" ca="1" si="147"/>
        <v>23987</v>
      </c>
      <c r="AD101" s="266">
        <f t="shared" ca="1" si="147"/>
        <v>0</v>
      </c>
      <c r="AE101" s="266">
        <f t="shared" ca="1" si="147"/>
        <v>0</v>
      </c>
      <c r="AF101" s="266">
        <f t="shared" ca="1" si="147"/>
        <v>0</v>
      </c>
      <c r="AG101" s="266">
        <f t="shared" ca="1" si="147"/>
        <v>1628814</v>
      </c>
      <c r="AH101" s="390">
        <f t="shared" ca="1" si="147"/>
        <v>0</v>
      </c>
      <c r="AI101" s="390">
        <f t="shared" ca="1" si="147"/>
        <v>0</v>
      </c>
      <c r="AJ101" s="390">
        <f t="shared" ca="1" si="147"/>
        <v>0.25</v>
      </c>
      <c r="AK101" s="390">
        <f t="shared" ca="1" si="147"/>
        <v>1.99</v>
      </c>
      <c r="AL101" s="390">
        <f t="shared" ca="1" si="147"/>
        <v>0.25</v>
      </c>
      <c r="AM101" s="390">
        <f t="shared" ca="1" si="147"/>
        <v>0.12</v>
      </c>
      <c r="AN101" s="390">
        <f t="shared" ca="1" si="147"/>
        <v>0</v>
      </c>
      <c r="AO101" s="390">
        <f t="shared" ca="1" si="147"/>
        <v>2.36</v>
      </c>
      <c r="AP101" s="390">
        <f t="shared" ca="1" si="147"/>
        <v>0.25</v>
      </c>
      <c r="AQ101" s="406">
        <f t="shared" ca="1" si="147"/>
        <v>2.61</v>
      </c>
      <c r="AR101" s="266">
        <f t="shared" ca="1" si="147"/>
        <v>230695488</v>
      </c>
      <c r="AS101" s="266">
        <f t="shared" ca="1" si="147"/>
        <v>164914214</v>
      </c>
      <c r="AT101" s="266">
        <f t="shared" ca="1" si="147"/>
        <v>1403974</v>
      </c>
      <c r="AU101" s="266">
        <f t="shared" ca="1" si="147"/>
        <v>411174</v>
      </c>
      <c r="AV101" s="266">
        <f t="shared" ca="1" si="147"/>
        <v>56076570</v>
      </c>
      <c r="AW101" s="266">
        <f t="shared" ca="1" si="147"/>
        <v>3298284</v>
      </c>
      <c r="AX101" s="266">
        <f t="shared" ca="1" si="147"/>
        <v>5002446</v>
      </c>
      <c r="AY101" s="390">
        <f t="shared" ca="1" si="147"/>
        <v>370.94510000000002</v>
      </c>
      <c r="AZ101" s="390">
        <f t="shared" ca="1" si="147"/>
        <v>268.5258</v>
      </c>
      <c r="BA101" s="390">
        <f t="shared" ca="1" si="147"/>
        <v>102.41929999999999</v>
      </c>
    </row>
    <row r="102" spans="1:53" x14ac:dyDescent="0.2">
      <c r="D102" s="16"/>
      <c r="E102" s="12"/>
      <c r="F102" s="16"/>
      <c r="G102" s="36"/>
      <c r="H102" s="255">
        <v>3111</v>
      </c>
      <c r="I102" s="323">
        <f t="shared" ref="I102:BA102" ca="1" si="148">SUMIF($F$12:$F$425,"=3111",I$12:I$381)</f>
        <v>44640132</v>
      </c>
      <c r="J102" s="324">
        <f t="shared" ca="1" si="148"/>
        <v>32250548</v>
      </c>
      <c r="K102" s="324">
        <f t="shared" ca="1" si="148"/>
        <v>205000</v>
      </c>
      <c r="L102" s="324">
        <f t="shared" ca="1" si="148"/>
        <v>0</v>
      </c>
      <c r="M102" s="324">
        <f t="shared" ca="1" si="148"/>
        <v>10969973</v>
      </c>
      <c r="N102" s="324">
        <f t="shared" ca="1" si="148"/>
        <v>645011</v>
      </c>
      <c r="O102" s="324">
        <f t="shared" ca="1" si="148"/>
        <v>569600</v>
      </c>
      <c r="P102" s="325">
        <f t="shared" ca="1" si="148"/>
        <v>76.826999999999998</v>
      </c>
      <c r="Q102" s="325">
        <f t="shared" ca="1" si="148"/>
        <v>59.134799999999998</v>
      </c>
      <c r="R102" s="328">
        <f t="shared" ca="1" si="148"/>
        <v>17.692199999999993</v>
      </c>
      <c r="S102" s="323">
        <f t="shared" ca="1" si="148"/>
        <v>0</v>
      </c>
      <c r="T102" s="327">
        <f t="shared" ca="1" si="148"/>
        <v>0</v>
      </c>
      <c r="U102" s="327">
        <f t="shared" ca="1" si="148"/>
        <v>148044</v>
      </c>
      <c r="V102" s="327">
        <f t="shared" ca="1" si="148"/>
        <v>0</v>
      </c>
      <c r="W102" s="327">
        <f t="shared" ca="1" si="148"/>
        <v>148044</v>
      </c>
      <c r="X102" s="327">
        <f t="shared" ca="1" si="148"/>
        <v>0</v>
      </c>
      <c r="Y102" s="327">
        <f t="shared" ca="1" si="148"/>
        <v>0</v>
      </c>
      <c r="Z102" s="327">
        <f t="shared" ca="1" si="148"/>
        <v>0</v>
      </c>
      <c r="AA102" s="327">
        <f t="shared" ca="1" si="148"/>
        <v>148044</v>
      </c>
      <c r="AB102" s="327">
        <f t="shared" ca="1" si="148"/>
        <v>50039</v>
      </c>
      <c r="AC102" s="327">
        <f t="shared" ca="1" si="148"/>
        <v>2961</v>
      </c>
      <c r="AD102" s="327">
        <f t="shared" ca="1" si="148"/>
        <v>0</v>
      </c>
      <c r="AE102" s="327">
        <f t="shared" ca="1" si="148"/>
        <v>0</v>
      </c>
      <c r="AF102" s="327">
        <f t="shared" ca="1" si="148"/>
        <v>0</v>
      </c>
      <c r="AG102" s="327">
        <f t="shared" ca="1" si="148"/>
        <v>201044</v>
      </c>
      <c r="AH102" s="374">
        <f t="shared" ca="1" si="148"/>
        <v>0</v>
      </c>
      <c r="AI102" s="374">
        <f t="shared" ca="1" si="148"/>
        <v>0</v>
      </c>
      <c r="AJ102" s="374">
        <f t="shared" ca="1" si="148"/>
        <v>0</v>
      </c>
      <c r="AK102" s="374">
        <f t="shared" ca="1" si="148"/>
        <v>0.30000000000000004</v>
      </c>
      <c r="AL102" s="374">
        <f t="shared" ca="1" si="148"/>
        <v>0</v>
      </c>
      <c r="AM102" s="374">
        <f t="shared" ca="1" si="148"/>
        <v>0</v>
      </c>
      <c r="AN102" s="374">
        <f t="shared" ca="1" si="148"/>
        <v>0</v>
      </c>
      <c r="AO102" s="374">
        <f t="shared" ca="1" si="148"/>
        <v>0.30000000000000004</v>
      </c>
      <c r="AP102" s="374">
        <f t="shared" ca="1" si="148"/>
        <v>0</v>
      </c>
      <c r="AQ102" s="407">
        <f t="shared" ca="1" si="148"/>
        <v>0.30000000000000004</v>
      </c>
      <c r="AR102" s="327">
        <f t="shared" ca="1" si="148"/>
        <v>44841176</v>
      </c>
      <c r="AS102" s="327">
        <f t="shared" ca="1" si="148"/>
        <v>32398592</v>
      </c>
      <c r="AT102" s="327">
        <f t="shared" ca="1" si="148"/>
        <v>205000</v>
      </c>
      <c r="AU102" s="327">
        <f t="shared" ca="1" si="148"/>
        <v>0</v>
      </c>
      <c r="AV102" s="327">
        <f t="shared" ca="1" si="148"/>
        <v>11020012</v>
      </c>
      <c r="AW102" s="327">
        <f t="shared" ca="1" si="148"/>
        <v>647972</v>
      </c>
      <c r="AX102" s="327">
        <f t="shared" ca="1" si="148"/>
        <v>569600</v>
      </c>
      <c r="AY102" s="374">
        <f t="shared" ca="1" si="148"/>
        <v>77.12700000000001</v>
      </c>
      <c r="AZ102" s="374">
        <f t="shared" ca="1" si="148"/>
        <v>59.434799999999996</v>
      </c>
      <c r="BA102" s="374">
        <f t="shared" ca="1" si="148"/>
        <v>17.692199999999993</v>
      </c>
    </row>
    <row r="103" spans="1:53" x14ac:dyDescent="0.2">
      <c r="D103" s="16"/>
      <c r="E103" s="12"/>
      <c r="F103" s="16"/>
      <c r="G103" s="36"/>
      <c r="H103" s="28">
        <v>3113</v>
      </c>
      <c r="I103" s="329">
        <f t="shared" ref="I103:BA103" si="149">SUMIF($F$12:$F$425,"=3113",I$12:I$425)</f>
        <v>127788153</v>
      </c>
      <c r="J103" s="330">
        <f t="shared" si="149"/>
        <v>90791466</v>
      </c>
      <c r="K103" s="330">
        <f t="shared" si="149"/>
        <v>568597</v>
      </c>
      <c r="L103" s="330">
        <f t="shared" si="149"/>
        <v>380597</v>
      </c>
      <c r="M103" s="330">
        <f t="shared" si="149"/>
        <v>30751058</v>
      </c>
      <c r="N103" s="330">
        <f t="shared" si="149"/>
        <v>1815832</v>
      </c>
      <c r="O103" s="330">
        <f t="shared" si="149"/>
        <v>3861200</v>
      </c>
      <c r="P103" s="331">
        <f t="shared" si="149"/>
        <v>191.63840000000002</v>
      </c>
      <c r="Q103" s="331">
        <f t="shared" si="149"/>
        <v>153.97319999999999</v>
      </c>
      <c r="R103" s="334">
        <f t="shared" si="149"/>
        <v>37.665200000000006</v>
      </c>
      <c r="S103" s="329">
        <f t="shared" si="149"/>
        <v>0</v>
      </c>
      <c r="T103" s="333">
        <f t="shared" si="149"/>
        <v>86356</v>
      </c>
      <c r="U103" s="333">
        <f t="shared" si="149"/>
        <v>865837</v>
      </c>
      <c r="V103" s="333">
        <f t="shared" si="149"/>
        <v>13080</v>
      </c>
      <c r="W103" s="333">
        <f t="shared" si="149"/>
        <v>965273</v>
      </c>
      <c r="X103" s="333">
        <f t="shared" si="149"/>
        <v>0</v>
      </c>
      <c r="Y103" s="333">
        <f t="shared" si="149"/>
        <v>0</v>
      </c>
      <c r="Z103" s="333">
        <f t="shared" si="149"/>
        <v>0</v>
      </c>
      <c r="AA103" s="333">
        <f t="shared" si="149"/>
        <v>965273</v>
      </c>
      <c r="AB103" s="333">
        <f t="shared" si="149"/>
        <v>326263</v>
      </c>
      <c r="AC103" s="333">
        <f t="shared" si="149"/>
        <v>19305</v>
      </c>
      <c r="AD103" s="333">
        <f t="shared" si="149"/>
        <v>0</v>
      </c>
      <c r="AE103" s="333">
        <f t="shared" si="149"/>
        <v>0</v>
      </c>
      <c r="AF103" s="333">
        <f t="shared" si="149"/>
        <v>0</v>
      </c>
      <c r="AG103" s="333">
        <f t="shared" si="149"/>
        <v>1310841</v>
      </c>
      <c r="AH103" s="375">
        <f t="shared" si="149"/>
        <v>0</v>
      </c>
      <c r="AI103" s="375">
        <f t="shared" si="149"/>
        <v>0</v>
      </c>
      <c r="AJ103" s="375">
        <f t="shared" si="149"/>
        <v>0.25</v>
      </c>
      <c r="AK103" s="375">
        <f t="shared" si="149"/>
        <v>1.66</v>
      </c>
      <c r="AL103" s="375">
        <f t="shared" si="149"/>
        <v>0</v>
      </c>
      <c r="AM103" s="375">
        <f t="shared" si="149"/>
        <v>0.12</v>
      </c>
      <c r="AN103" s="375">
        <f t="shared" si="149"/>
        <v>0</v>
      </c>
      <c r="AO103" s="375">
        <f t="shared" si="149"/>
        <v>2.0299999999999998</v>
      </c>
      <c r="AP103" s="375">
        <f t="shared" si="149"/>
        <v>0</v>
      </c>
      <c r="AQ103" s="408">
        <f t="shared" si="149"/>
        <v>2.0299999999999998</v>
      </c>
      <c r="AR103" s="333">
        <f t="shared" si="149"/>
        <v>129098994</v>
      </c>
      <c r="AS103" s="333">
        <f t="shared" si="149"/>
        <v>91756739</v>
      </c>
      <c r="AT103" s="333">
        <f t="shared" si="149"/>
        <v>568597</v>
      </c>
      <c r="AU103" s="333">
        <f t="shared" si="149"/>
        <v>380597</v>
      </c>
      <c r="AV103" s="333">
        <f t="shared" si="149"/>
        <v>31077321</v>
      </c>
      <c r="AW103" s="333">
        <f t="shared" si="149"/>
        <v>1835137</v>
      </c>
      <c r="AX103" s="333">
        <f t="shared" si="149"/>
        <v>3861200</v>
      </c>
      <c r="AY103" s="375">
        <f t="shared" si="149"/>
        <v>193.66839999999999</v>
      </c>
      <c r="AZ103" s="375">
        <f t="shared" si="149"/>
        <v>156.00319999999999</v>
      </c>
      <c r="BA103" s="375">
        <f t="shared" si="149"/>
        <v>37.665200000000006</v>
      </c>
    </row>
    <row r="104" spans="1:53" x14ac:dyDescent="0.2">
      <c r="D104" s="16"/>
      <c r="E104" s="12"/>
      <c r="F104" s="16"/>
      <c r="G104" s="36"/>
      <c r="H104" s="28">
        <v>3114</v>
      </c>
      <c r="I104" s="329">
        <f t="shared" ref="I104:BA104" si="150">SUMIF($F$12:$F$425,"=3114",I$12:I$425)</f>
        <v>0</v>
      </c>
      <c r="J104" s="330">
        <f t="shared" si="150"/>
        <v>0</v>
      </c>
      <c r="K104" s="330">
        <f t="shared" si="150"/>
        <v>0</v>
      </c>
      <c r="L104" s="330">
        <f t="shared" si="150"/>
        <v>0</v>
      </c>
      <c r="M104" s="330">
        <f t="shared" si="150"/>
        <v>0</v>
      </c>
      <c r="N104" s="330">
        <f t="shared" si="150"/>
        <v>0</v>
      </c>
      <c r="O104" s="330">
        <f t="shared" si="150"/>
        <v>0</v>
      </c>
      <c r="P104" s="331">
        <f t="shared" si="150"/>
        <v>0</v>
      </c>
      <c r="Q104" s="331">
        <f t="shared" si="150"/>
        <v>0</v>
      </c>
      <c r="R104" s="334">
        <f t="shared" si="150"/>
        <v>0</v>
      </c>
      <c r="S104" s="329">
        <f t="shared" si="150"/>
        <v>0</v>
      </c>
      <c r="T104" s="333">
        <f t="shared" si="150"/>
        <v>0</v>
      </c>
      <c r="U104" s="333">
        <f t="shared" si="150"/>
        <v>0</v>
      </c>
      <c r="V104" s="333">
        <f t="shared" si="150"/>
        <v>0</v>
      </c>
      <c r="W104" s="333">
        <f t="shared" si="150"/>
        <v>0</v>
      </c>
      <c r="X104" s="333">
        <f t="shared" si="150"/>
        <v>0</v>
      </c>
      <c r="Y104" s="333">
        <f t="shared" si="150"/>
        <v>0</v>
      </c>
      <c r="Z104" s="333">
        <f t="shared" si="150"/>
        <v>0</v>
      </c>
      <c r="AA104" s="333">
        <f t="shared" si="150"/>
        <v>0</v>
      </c>
      <c r="AB104" s="333">
        <f t="shared" si="150"/>
        <v>0</v>
      </c>
      <c r="AC104" s="333">
        <f t="shared" si="150"/>
        <v>0</v>
      </c>
      <c r="AD104" s="333">
        <f t="shared" si="150"/>
        <v>0</v>
      </c>
      <c r="AE104" s="333">
        <f t="shared" si="150"/>
        <v>0</v>
      </c>
      <c r="AF104" s="333">
        <f t="shared" si="150"/>
        <v>0</v>
      </c>
      <c r="AG104" s="333">
        <f t="shared" si="150"/>
        <v>0</v>
      </c>
      <c r="AH104" s="375">
        <f t="shared" si="150"/>
        <v>0</v>
      </c>
      <c r="AI104" s="375">
        <f t="shared" si="150"/>
        <v>0</v>
      </c>
      <c r="AJ104" s="375">
        <f t="shared" si="150"/>
        <v>0</v>
      </c>
      <c r="AK104" s="375">
        <f t="shared" si="150"/>
        <v>0</v>
      </c>
      <c r="AL104" s="375">
        <f t="shared" si="150"/>
        <v>0</v>
      </c>
      <c r="AM104" s="375">
        <f t="shared" si="150"/>
        <v>0</v>
      </c>
      <c r="AN104" s="375">
        <f t="shared" si="150"/>
        <v>0</v>
      </c>
      <c r="AO104" s="375">
        <f t="shared" si="150"/>
        <v>0</v>
      </c>
      <c r="AP104" s="375">
        <f t="shared" si="150"/>
        <v>0</v>
      </c>
      <c r="AQ104" s="408">
        <f t="shared" si="150"/>
        <v>0</v>
      </c>
      <c r="AR104" s="333">
        <f t="shared" si="150"/>
        <v>0</v>
      </c>
      <c r="AS104" s="333">
        <f t="shared" si="150"/>
        <v>0</v>
      </c>
      <c r="AT104" s="333">
        <f t="shared" si="150"/>
        <v>0</v>
      </c>
      <c r="AU104" s="333">
        <f t="shared" si="150"/>
        <v>0</v>
      </c>
      <c r="AV104" s="333">
        <f t="shared" si="150"/>
        <v>0</v>
      </c>
      <c r="AW104" s="333">
        <f t="shared" si="150"/>
        <v>0</v>
      </c>
      <c r="AX104" s="333">
        <f t="shared" si="150"/>
        <v>0</v>
      </c>
      <c r="AY104" s="375">
        <f t="shared" si="150"/>
        <v>0</v>
      </c>
      <c r="AZ104" s="375">
        <f t="shared" si="150"/>
        <v>0</v>
      </c>
      <c r="BA104" s="375">
        <f t="shared" si="150"/>
        <v>0</v>
      </c>
    </row>
    <row r="105" spans="1:53" x14ac:dyDescent="0.2">
      <c r="D105" s="16"/>
      <c r="E105" s="12"/>
      <c r="F105" s="16"/>
      <c r="G105" s="36"/>
      <c r="H105" s="28">
        <v>3117</v>
      </c>
      <c r="I105" s="329">
        <f t="shared" ref="I105:BA105" si="151">SUMIF($F$12:$F$425,"=3117",I$12:I$425)</f>
        <v>13731999</v>
      </c>
      <c r="J105" s="330">
        <f t="shared" si="151"/>
        <v>9652449</v>
      </c>
      <c r="K105" s="330">
        <f t="shared" si="151"/>
        <v>183377</v>
      </c>
      <c r="L105" s="330">
        <f t="shared" si="151"/>
        <v>30577</v>
      </c>
      <c r="M105" s="330">
        <f t="shared" si="151"/>
        <v>3314175</v>
      </c>
      <c r="N105" s="330">
        <f t="shared" si="151"/>
        <v>193048</v>
      </c>
      <c r="O105" s="330">
        <f t="shared" si="151"/>
        <v>388950</v>
      </c>
      <c r="P105" s="331">
        <f t="shared" si="151"/>
        <v>20.581199999999999</v>
      </c>
      <c r="Q105" s="331">
        <f t="shared" si="151"/>
        <v>15.548400000000001</v>
      </c>
      <c r="R105" s="334">
        <f t="shared" si="151"/>
        <v>5.0327999999999991</v>
      </c>
      <c r="S105" s="329">
        <f t="shared" si="151"/>
        <v>0</v>
      </c>
      <c r="T105" s="333">
        <f t="shared" si="151"/>
        <v>0</v>
      </c>
      <c r="U105" s="333">
        <f t="shared" si="151"/>
        <v>0</v>
      </c>
      <c r="V105" s="333">
        <f t="shared" si="151"/>
        <v>0</v>
      </c>
      <c r="W105" s="333">
        <f t="shared" si="151"/>
        <v>0</v>
      </c>
      <c r="X105" s="333">
        <f t="shared" si="151"/>
        <v>0</v>
      </c>
      <c r="Y105" s="333">
        <f t="shared" si="151"/>
        <v>0</v>
      </c>
      <c r="Z105" s="333">
        <f t="shared" si="151"/>
        <v>0</v>
      </c>
      <c r="AA105" s="333">
        <f t="shared" si="151"/>
        <v>0</v>
      </c>
      <c r="AB105" s="333">
        <f t="shared" si="151"/>
        <v>0</v>
      </c>
      <c r="AC105" s="333">
        <f t="shared" si="151"/>
        <v>0</v>
      </c>
      <c r="AD105" s="333">
        <f t="shared" si="151"/>
        <v>0</v>
      </c>
      <c r="AE105" s="333">
        <f t="shared" si="151"/>
        <v>0</v>
      </c>
      <c r="AF105" s="333">
        <f t="shared" si="151"/>
        <v>0</v>
      </c>
      <c r="AG105" s="333">
        <f t="shared" si="151"/>
        <v>0</v>
      </c>
      <c r="AH105" s="375">
        <f t="shared" si="151"/>
        <v>0</v>
      </c>
      <c r="AI105" s="375">
        <f t="shared" si="151"/>
        <v>0</v>
      </c>
      <c r="AJ105" s="375">
        <f t="shared" si="151"/>
        <v>0</v>
      </c>
      <c r="AK105" s="375">
        <f t="shared" si="151"/>
        <v>0</v>
      </c>
      <c r="AL105" s="375">
        <f t="shared" si="151"/>
        <v>0</v>
      </c>
      <c r="AM105" s="375">
        <f t="shared" si="151"/>
        <v>0</v>
      </c>
      <c r="AN105" s="375">
        <f t="shared" si="151"/>
        <v>0</v>
      </c>
      <c r="AO105" s="375">
        <f t="shared" si="151"/>
        <v>0</v>
      </c>
      <c r="AP105" s="375">
        <f t="shared" si="151"/>
        <v>0</v>
      </c>
      <c r="AQ105" s="408">
        <f t="shared" si="151"/>
        <v>0</v>
      </c>
      <c r="AR105" s="333">
        <f t="shared" si="151"/>
        <v>13731999</v>
      </c>
      <c r="AS105" s="333">
        <f t="shared" si="151"/>
        <v>9652449</v>
      </c>
      <c r="AT105" s="333">
        <f t="shared" si="151"/>
        <v>183377</v>
      </c>
      <c r="AU105" s="333">
        <f t="shared" si="151"/>
        <v>30577</v>
      </c>
      <c r="AV105" s="333">
        <f t="shared" si="151"/>
        <v>3314175</v>
      </c>
      <c r="AW105" s="333">
        <f t="shared" si="151"/>
        <v>193048</v>
      </c>
      <c r="AX105" s="333">
        <f t="shared" si="151"/>
        <v>388950</v>
      </c>
      <c r="AY105" s="375">
        <f t="shared" si="151"/>
        <v>20.581199999999999</v>
      </c>
      <c r="AZ105" s="375">
        <f t="shared" si="151"/>
        <v>15.548400000000001</v>
      </c>
      <c r="BA105" s="375">
        <f t="shared" si="151"/>
        <v>5.0327999999999991</v>
      </c>
    </row>
    <row r="106" spans="1:53" x14ac:dyDescent="0.2">
      <c r="D106" s="16"/>
      <c r="E106" s="12"/>
      <c r="F106" s="16"/>
      <c r="G106" s="36"/>
      <c r="H106" s="28">
        <v>3122</v>
      </c>
      <c r="I106" s="329">
        <f t="shared" ref="I106:BA106" si="152">SUMIF($F$12:$F$381,"=3122",I$12:I$381)</f>
        <v>0</v>
      </c>
      <c r="J106" s="330">
        <f t="shared" si="152"/>
        <v>0</v>
      </c>
      <c r="K106" s="330">
        <f t="shared" si="152"/>
        <v>0</v>
      </c>
      <c r="L106" s="330">
        <f t="shared" si="152"/>
        <v>0</v>
      </c>
      <c r="M106" s="330">
        <f t="shared" si="152"/>
        <v>0</v>
      </c>
      <c r="N106" s="330">
        <f t="shared" si="152"/>
        <v>0</v>
      </c>
      <c r="O106" s="330">
        <f t="shared" si="152"/>
        <v>0</v>
      </c>
      <c r="P106" s="331">
        <f t="shared" si="152"/>
        <v>0</v>
      </c>
      <c r="Q106" s="331">
        <f t="shared" si="152"/>
        <v>0</v>
      </c>
      <c r="R106" s="334">
        <f t="shared" si="152"/>
        <v>0</v>
      </c>
      <c r="S106" s="329">
        <f t="shared" si="152"/>
        <v>0</v>
      </c>
      <c r="T106" s="333">
        <f t="shared" si="152"/>
        <v>0</v>
      </c>
      <c r="U106" s="333">
        <f t="shared" si="152"/>
        <v>0</v>
      </c>
      <c r="V106" s="333">
        <f t="shared" si="152"/>
        <v>0</v>
      </c>
      <c r="W106" s="333">
        <f t="shared" si="152"/>
        <v>0</v>
      </c>
      <c r="X106" s="333">
        <f t="shared" si="152"/>
        <v>0</v>
      </c>
      <c r="Y106" s="333">
        <f t="shared" si="152"/>
        <v>0</v>
      </c>
      <c r="Z106" s="333">
        <f t="shared" si="152"/>
        <v>0</v>
      </c>
      <c r="AA106" s="333">
        <f t="shared" si="152"/>
        <v>0</v>
      </c>
      <c r="AB106" s="333">
        <f t="shared" si="152"/>
        <v>0</v>
      </c>
      <c r="AC106" s="333">
        <f t="shared" si="152"/>
        <v>0</v>
      </c>
      <c r="AD106" s="333">
        <f t="shared" si="152"/>
        <v>0</v>
      </c>
      <c r="AE106" s="333">
        <f t="shared" si="152"/>
        <v>0</v>
      </c>
      <c r="AF106" s="333">
        <f t="shared" si="152"/>
        <v>0</v>
      </c>
      <c r="AG106" s="333">
        <f t="shared" si="152"/>
        <v>0</v>
      </c>
      <c r="AH106" s="375">
        <f t="shared" si="152"/>
        <v>0</v>
      </c>
      <c r="AI106" s="375">
        <f t="shared" si="152"/>
        <v>0</v>
      </c>
      <c r="AJ106" s="375">
        <f t="shared" si="152"/>
        <v>0</v>
      </c>
      <c r="AK106" s="375">
        <f t="shared" si="152"/>
        <v>0</v>
      </c>
      <c r="AL106" s="375">
        <f t="shared" si="152"/>
        <v>0</v>
      </c>
      <c r="AM106" s="375">
        <f t="shared" si="152"/>
        <v>0</v>
      </c>
      <c r="AN106" s="375">
        <f t="shared" si="152"/>
        <v>0</v>
      </c>
      <c r="AO106" s="375">
        <f t="shared" si="152"/>
        <v>0</v>
      </c>
      <c r="AP106" s="375">
        <f t="shared" si="152"/>
        <v>0</v>
      </c>
      <c r="AQ106" s="408">
        <f t="shared" si="152"/>
        <v>0</v>
      </c>
      <c r="AR106" s="333">
        <f t="shared" si="152"/>
        <v>0</v>
      </c>
      <c r="AS106" s="333">
        <f t="shared" si="152"/>
        <v>0</v>
      </c>
      <c r="AT106" s="333">
        <f t="shared" si="152"/>
        <v>0</v>
      </c>
      <c r="AU106" s="333">
        <f t="shared" si="152"/>
        <v>0</v>
      </c>
      <c r="AV106" s="333">
        <f t="shared" si="152"/>
        <v>0</v>
      </c>
      <c r="AW106" s="333">
        <f t="shared" si="152"/>
        <v>0</v>
      </c>
      <c r="AX106" s="333">
        <f t="shared" si="152"/>
        <v>0</v>
      </c>
      <c r="AY106" s="375">
        <f t="shared" si="152"/>
        <v>0</v>
      </c>
      <c r="AZ106" s="375">
        <f t="shared" si="152"/>
        <v>0</v>
      </c>
      <c r="BA106" s="375">
        <f t="shared" si="152"/>
        <v>0</v>
      </c>
    </row>
    <row r="107" spans="1:53" x14ac:dyDescent="0.2">
      <c r="D107" s="16"/>
      <c r="E107" s="12"/>
      <c r="F107" s="16"/>
      <c r="G107" s="36"/>
      <c r="H107" s="28">
        <v>3124</v>
      </c>
      <c r="I107" s="329">
        <f t="shared" ref="I107:BA107" si="153">SUMIF($F$12:$F$381,"=3124",I$12:I$381)</f>
        <v>0</v>
      </c>
      <c r="J107" s="330">
        <f t="shared" si="153"/>
        <v>0</v>
      </c>
      <c r="K107" s="330">
        <f t="shared" si="153"/>
        <v>0</v>
      </c>
      <c r="L107" s="330">
        <f t="shared" si="153"/>
        <v>0</v>
      </c>
      <c r="M107" s="330">
        <f t="shared" si="153"/>
        <v>0</v>
      </c>
      <c r="N107" s="330">
        <f t="shared" si="153"/>
        <v>0</v>
      </c>
      <c r="O107" s="330">
        <f t="shared" si="153"/>
        <v>0</v>
      </c>
      <c r="P107" s="331">
        <f t="shared" si="153"/>
        <v>0</v>
      </c>
      <c r="Q107" s="331">
        <f t="shared" si="153"/>
        <v>0</v>
      </c>
      <c r="R107" s="334">
        <f t="shared" si="153"/>
        <v>0</v>
      </c>
      <c r="S107" s="329">
        <f t="shared" si="153"/>
        <v>0</v>
      </c>
      <c r="T107" s="333">
        <f t="shared" si="153"/>
        <v>0</v>
      </c>
      <c r="U107" s="333">
        <f t="shared" si="153"/>
        <v>0</v>
      </c>
      <c r="V107" s="333">
        <f t="shared" si="153"/>
        <v>0</v>
      </c>
      <c r="W107" s="333">
        <f t="shared" si="153"/>
        <v>0</v>
      </c>
      <c r="X107" s="333">
        <f t="shared" si="153"/>
        <v>0</v>
      </c>
      <c r="Y107" s="333">
        <f t="shared" si="153"/>
        <v>0</v>
      </c>
      <c r="Z107" s="333">
        <f t="shared" si="153"/>
        <v>0</v>
      </c>
      <c r="AA107" s="333">
        <f t="shared" si="153"/>
        <v>0</v>
      </c>
      <c r="AB107" s="333">
        <f t="shared" si="153"/>
        <v>0</v>
      </c>
      <c r="AC107" s="333">
        <f t="shared" si="153"/>
        <v>0</v>
      </c>
      <c r="AD107" s="333">
        <f t="shared" si="153"/>
        <v>0</v>
      </c>
      <c r="AE107" s="333">
        <f t="shared" si="153"/>
        <v>0</v>
      </c>
      <c r="AF107" s="333">
        <f t="shared" si="153"/>
        <v>0</v>
      </c>
      <c r="AG107" s="333">
        <f t="shared" si="153"/>
        <v>0</v>
      </c>
      <c r="AH107" s="375">
        <f t="shared" si="153"/>
        <v>0</v>
      </c>
      <c r="AI107" s="375">
        <f t="shared" si="153"/>
        <v>0</v>
      </c>
      <c r="AJ107" s="375">
        <f t="shared" si="153"/>
        <v>0</v>
      </c>
      <c r="AK107" s="375">
        <f t="shared" si="153"/>
        <v>0</v>
      </c>
      <c r="AL107" s="375">
        <f t="shared" si="153"/>
        <v>0</v>
      </c>
      <c r="AM107" s="375">
        <f t="shared" si="153"/>
        <v>0</v>
      </c>
      <c r="AN107" s="375">
        <f t="shared" si="153"/>
        <v>0</v>
      </c>
      <c r="AO107" s="375">
        <f t="shared" si="153"/>
        <v>0</v>
      </c>
      <c r="AP107" s="375">
        <f t="shared" si="153"/>
        <v>0</v>
      </c>
      <c r="AQ107" s="408">
        <f t="shared" si="153"/>
        <v>0</v>
      </c>
      <c r="AR107" s="333">
        <f t="shared" si="153"/>
        <v>0</v>
      </c>
      <c r="AS107" s="333">
        <f t="shared" si="153"/>
        <v>0</v>
      </c>
      <c r="AT107" s="333">
        <f t="shared" si="153"/>
        <v>0</v>
      </c>
      <c r="AU107" s="333">
        <f t="shared" si="153"/>
        <v>0</v>
      </c>
      <c r="AV107" s="333">
        <f t="shared" si="153"/>
        <v>0</v>
      </c>
      <c r="AW107" s="333">
        <f t="shared" si="153"/>
        <v>0</v>
      </c>
      <c r="AX107" s="333">
        <f t="shared" si="153"/>
        <v>0</v>
      </c>
      <c r="AY107" s="375">
        <f t="shared" si="153"/>
        <v>0</v>
      </c>
      <c r="AZ107" s="375">
        <f t="shared" si="153"/>
        <v>0</v>
      </c>
      <c r="BA107" s="375">
        <f t="shared" si="153"/>
        <v>0</v>
      </c>
    </row>
    <row r="108" spans="1:53" x14ac:dyDescent="0.2">
      <c r="D108" s="16"/>
      <c r="E108" s="12"/>
      <c r="F108" s="16"/>
      <c r="G108" s="36"/>
      <c r="H108" s="28">
        <v>3141</v>
      </c>
      <c r="I108" s="329">
        <f t="shared" ref="I108:BA108" si="154">SUMIF($F$12:$F$425,"=3141",I$12:I$425)</f>
        <v>14921680</v>
      </c>
      <c r="J108" s="330">
        <f t="shared" si="154"/>
        <v>10839595</v>
      </c>
      <c r="K108" s="330">
        <f t="shared" si="154"/>
        <v>80000</v>
      </c>
      <c r="L108" s="330">
        <f t="shared" si="154"/>
        <v>0</v>
      </c>
      <c r="M108" s="330">
        <f t="shared" si="154"/>
        <v>3690824</v>
      </c>
      <c r="N108" s="330">
        <f t="shared" si="154"/>
        <v>216791</v>
      </c>
      <c r="O108" s="330">
        <f t="shared" si="154"/>
        <v>94470</v>
      </c>
      <c r="P108" s="331">
        <f t="shared" si="154"/>
        <v>36.959999999999994</v>
      </c>
      <c r="Q108" s="331">
        <f t="shared" si="154"/>
        <v>0</v>
      </c>
      <c r="R108" s="334">
        <f t="shared" si="154"/>
        <v>36.959999999999994</v>
      </c>
      <c r="S108" s="329">
        <f t="shared" si="154"/>
        <v>0</v>
      </c>
      <c r="T108" s="333">
        <f t="shared" si="154"/>
        <v>0</v>
      </c>
      <c r="U108" s="333">
        <f t="shared" si="154"/>
        <v>71193</v>
      </c>
      <c r="V108" s="333">
        <f t="shared" si="154"/>
        <v>0</v>
      </c>
      <c r="W108" s="333">
        <f t="shared" si="154"/>
        <v>71193</v>
      </c>
      <c r="X108" s="333">
        <f t="shared" si="154"/>
        <v>0</v>
      </c>
      <c r="Y108" s="333">
        <f t="shared" si="154"/>
        <v>0</v>
      </c>
      <c r="Z108" s="333">
        <f t="shared" si="154"/>
        <v>0</v>
      </c>
      <c r="AA108" s="333">
        <f t="shared" si="154"/>
        <v>71193</v>
      </c>
      <c r="AB108" s="333">
        <f t="shared" si="154"/>
        <v>24064</v>
      </c>
      <c r="AC108" s="333">
        <f t="shared" si="154"/>
        <v>1423</v>
      </c>
      <c r="AD108" s="333">
        <f t="shared" si="154"/>
        <v>0</v>
      </c>
      <c r="AE108" s="333">
        <f t="shared" si="154"/>
        <v>0</v>
      </c>
      <c r="AF108" s="333">
        <f t="shared" si="154"/>
        <v>0</v>
      </c>
      <c r="AG108" s="333">
        <f t="shared" si="154"/>
        <v>96680</v>
      </c>
      <c r="AH108" s="375">
        <f t="shared" si="154"/>
        <v>0</v>
      </c>
      <c r="AI108" s="375">
        <f t="shared" si="154"/>
        <v>0</v>
      </c>
      <c r="AJ108" s="375">
        <f t="shared" si="154"/>
        <v>0</v>
      </c>
      <c r="AK108" s="375">
        <f t="shared" si="154"/>
        <v>0</v>
      </c>
      <c r="AL108" s="375">
        <f t="shared" si="154"/>
        <v>0.25</v>
      </c>
      <c r="AM108" s="375">
        <f t="shared" si="154"/>
        <v>0</v>
      </c>
      <c r="AN108" s="375">
        <f t="shared" si="154"/>
        <v>0</v>
      </c>
      <c r="AO108" s="375">
        <f t="shared" si="154"/>
        <v>0</v>
      </c>
      <c r="AP108" s="375">
        <f t="shared" si="154"/>
        <v>0.25</v>
      </c>
      <c r="AQ108" s="408">
        <f t="shared" si="154"/>
        <v>0.25</v>
      </c>
      <c r="AR108" s="333">
        <f t="shared" si="154"/>
        <v>15018360</v>
      </c>
      <c r="AS108" s="333">
        <f t="shared" si="154"/>
        <v>10910788</v>
      </c>
      <c r="AT108" s="333">
        <f t="shared" si="154"/>
        <v>80000</v>
      </c>
      <c r="AU108" s="333">
        <f t="shared" si="154"/>
        <v>0</v>
      </c>
      <c r="AV108" s="333">
        <f t="shared" si="154"/>
        <v>3714888</v>
      </c>
      <c r="AW108" s="333">
        <f t="shared" si="154"/>
        <v>218214</v>
      </c>
      <c r="AX108" s="333">
        <f t="shared" si="154"/>
        <v>94470</v>
      </c>
      <c r="AY108" s="375">
        <f t="shared" si="154"/>
        <v>37.21</v>
      </c>
      <c r="AZ108" s="375">
        <f t="shared" si="154"/>
        <v>0</v>
      </c>
      <c r="BA108" s="375">
        <f t="shared" si="154"/>
        <v>37.21</v>
      </c>
    </row>
    <row r="109" spans="1:53" x14ac:dyDescent="0.2">
      <c r="D109" s="16"/>
      <c r="E109" s="12"/>
      <c r="F109" s="16"/>
      <c r="G109" s="36"/>
      <c r="H109" s="28">
        <v>3143</v>
      </c>
      <c r="I109" s="329">
        <f t="shared" ref="I109:BA109" si="155">SUMIF($F$12:$F$425,"=3143",I$12:I$425)</f>
        <v>11796275</v>
      </c>
      <c r="J109" s="330">
        <f t="shared" si="155"/>
        <v>8648549</v>
      </c>
      <c r="K109" s="330">
        <f t="shared" si="155"/>
        <v>27000</v>
      </c>
      <c r="L109" s="330">
        <f t="shared" si="155"/>
        <v>0</v>
      </c>
      <c r="M109" s="330">
        <f t="shared" si="155"/>
        <v>2932335</v>
      </c>
      <c r="N109" s="330">
        <f t="shared" si="155"/>
        <v>172971</v>
      </c>
      <c r="O109" s="330">
        <f t="shared" si="155"/>
        <v>15420</v>
      </c>
      <c r="P109" s="331">
        <f t="shared" si="155"/>
        <v>18.916099999999997</v>
      </c>
      <c r="Q109" s="331">
        <f t="shared" si="155"/>
        <v>17.846099999999996</v>
      </c>
      <c r="R109" s="334">
        <f t="shared" si="155"/>
        <v>1.0700000000000003</v>
      </c>
      <c r="S109" s="329">
        <f t="shared" si="155"/>
        <v>0</v>
      </c>
      <c r="T109" s="333">
        <f t="shared" si="155"/>
        <v>0</v>
      </c>
      <c r="U109" s="333">
        <f t="shared" si="155"/>
        <v>14911</v>
      </c>
      <c r="V109" s="333">
        <f t="shared" si="155"/>
        <v>0</v>
      </c>
      <c r="W109" s="333">
        <f t="shared" si="155"/>
        <v>14911</v>
      </c>
      <c r="X109" s="333">
        <f t="shared" si="155"/>
        <v>0</v>
      </c>
      <c r="Y109" s="333">
        <f t="shared" si="155"/>
        <v>0</v>
      </c>
      <c r="Z109" s="333">
        <f t="shared" si="155"/>
        <v>0</v>
      </c>
      <c r="AA109" s="333">
        <f t="shared" si="155"/>
        <v>14911</v>
      </c>
      <c r="AB109" s="333">
        <f t="shared" si="155"/>
        <v>5040</v>
      </c>
      <c r="AC109" s="333">
        <f t="shared" si="155"/>
        <v>298</v>
      </c>
      <c r="AD109" s="333">
        <f t="shared" si="155"/>
        <v>0</v>
      </c>
      <c r="AE109" s="333">
        <f t="shared" si="155"/>
        <v>0</v>
      </c>
      <c r="AF109" s="333">
        <f t="shared" si="155"/>
        <v>0</v>
      </c>
      <c r="AG109" s="333">
        <f t="shared" si="155"/>
        <v>20249</v>
      </c>
      <c r="AH109" s="375">
        <f t="shared" si="155"/>
        <v>0</v>
      </c>
      <c r="AI109" s="375">
        <f t="shared" si="155"/>
        <v>0</v>
      </c>
      <c r="AJ109" s="375">
        <f t="shared" si="155"/>
        <v>0</v>
      </c>
      <c r="AK109" s="375">
        <f t="shared" si="155"/>
        <v>0.03</v>
      </c>
      <c r="AL109" s="375">
        <f t="shared" si="155"/>
        <v>0</v>
      </c>
      <c r="AM109" s="375">
        <f t="shared" si="155"/>
        <v>0</v>
      </c>
      <c r="AN109" s="375">
        <f t="shared" si="155"/>
        <v>0</v>
      </c>
      <c r="AO109" s="375">
        <f t="shared" si="155"/>
        <v>0.03</v>
      </c>
      <c r="AP109" s="375">
        <f t="shared" si="155"/>
        <v>0</v>
      </c>
      <c r="AQ109" s="408">
        <f t="shared" si="155"/>
        <v>0.03</v>
      </c>
      <c r="AR109" s="333">
        <f t="shared" si="155"/>
        <v>11816524</v>
      </c>
      <c r="AS109" s="333">
        <f t="shared" si="155"/>
        <v>8663460</v>
      </c>
      <c r="AT109" s="333">
        <f t="shared" si="155"/>
        <v>27000</v>
      </c>
      <c r="AU109" s="333">
        <f t="shared" si="155"/>
        <v>0</v>
      </c>
      <c r="AV109" s="333">
        <f t="shared" si="155"/>
        <v>2937375</v>
      </c>
      <c r="AW109" s="333">
        <f t="shared" si="155"/>
        <v>173269</v>
      </c>
      <c r="AX109" s="333">
        <f t="shared" si="155"/>
        <v>15420</v>
      </c>
      <c r="AY109" s="375">
        <f t="shared" si="155"/>
        <v>18.946099999999998</v>
      </c>
      <c r="AZ109" s="375">
        <f t="shared" si="155"/>
        <v>17.876099999999997</v>
      </c>
      <c r="BA109" s="375">
        <f t="shared" si="155"/>
        <v>1.0700000000000003</v>
      </c>
    </row>
    <row r="110" spans="1:53" x14ac:dyDescent="0.2">
      <c r="D110" s="16"/>
      <c r="E110" s="12"/>
      <c r="F110" s="16"/>
      <c r="G110" s="36"/>
      <c r="H110" s="28">
        <v>3231</v>
      </c>
      <c r="I110" s="329">
        <f t="shared" ref="I110:BA110" si="156">SUMIF($F$12:$F$425,"=3231",I$12:I$425)</f>
        <v>12990220</v>
      </c>
      <c r="J110" s="330">
        <f t="shared" si="156"/>
        <v>9297489</v>
      </c>
      <c r="K110" s="330">
        <f t="shared" si="156"/>
        <v>240000</v>
      </c>
      <c r="L110" s="330">
        <f t="shared" si="156"/>
        <v>0</v>
      </c>
      <c r="M110" s="330">
        <f t="shared" si="156"/>
        <v>3223671</v>
      </c>
      <c r="N110" s="330">
        <f t="shared" si="156"/>
        <v>185950</v>
      </c>
      <c r="O110" s="330">
        <f t="shared" si="156"/>
        <v>43110</v>
      </c>
      <c r="P110" s="331">
        <f t="shared" si="156"/>
        <v>18.182400000000001</v>
      </c>
      <c r="Q110" s="331">
        <f t="shared" si="156"/>
        <v>16.273299999999999</v>
      </c>
      <c r="R110" s="334">
        <f t="shared" si="156"/>
        <v>1.9090999999999998</v>
      </c>
      <c r="S110" s="329">
        <f t="shared" si="156"/>
        <v>0</v>
      </c>
      <c r="T110" s="333">
        <f t="shared" si="156"/>
        <v>0</v>
      </c>
      <c r="U110" s="333">
        <f t="shared" si="156"/>
        <v>0</v>
      </c>
      <c r="V110" s="333">
        <f t="shared" si="156"/>
        <v>0</v>
      </c>
      <c r="W110" s="333">
        <f t="shared" si="156"/>
        <v>0</v>
      </c>
      <c r="X110" s="333">
        <f t="shared" si="156"/>
        <v>0</v>
      </c>
      <c r="Y110" s="333">
        <f t="shared" si="156"/>
        <v>0</v>
      </c>
      <c r="Z110" s="333">
        <f t="shared" si="156"/>
        <v>0</v>
      </c>
      <c r="AA110" s="333">
        <f t="shared" si="156"/>
        <v>0</v>
      </c>
      <c r="AB110" s="333">
        <f t="shared" si="156"/>
        <v>0</v>
      </c>
      <c r="AC110" s="333">
        <f t="shared" si="156"/>
        <v>0</v>
      </c>
      <c r="AD110" s="333">
        <f t="shared" si="156"/>
        <v>0</v>
      </c>
      <c r="AE110" s="333">
        <f t="shared" si="156"/>
        <v>0</v>
      </c>
      <c r="AF110" s="333">
        <f t="shared" si="156"/>
        <v>0</v>
      </c>
      <c r="AG110" s="333">
        <f t="shared" si="156"/>
        <v>0</v>
      </c>
      <c r="AH110" s="375">
        <f t="shared" si="156"/>
        <v>0</v>
      </c>
      <c r="AI110" s="375">
        <f t="shared" si="156"/>
        <v>0</v>
      </c>
      <c r="AJ110" s="375">
        <f t="shared" si="156"/>
        <v>0</v>
      </c>
      <c r="AK110" s="375">
        <f t="shared" si="156"/>
        <v>0</v>
      </c>
      <c r="AL110" s="375">
        <f t="shared" si="156"/>
        <v>0</v>
      </c>
      <c r="AM110" s="375">
        <f t="shared" si="156"/>
        <v>0</v>
      </c>
      <c r="AN110" s="375">
        <f t="shared" si="156"/>
        <v>0</v>
      </c>
      <c r="AO110" s="375">
        <f t="shared" si="156"/>
        <v>0</v>
      </c>
      <c r="AP110" s="375">
        <f t="shared" si="156"/>
        <v>0</v>
      </c>
      <c r="AQ110" s="408">
        <f t="shared" si="156"/>
        <v>0</v>
      </c>
      <c r="AR110" s="333">
        <f t="shared" si="156"/>
        <v>12990220</v>
      </c>
      <c r="AS110" s="333">
        <f t="shared" si="156"/>
        <v>9297489</v>
      </c>
      <c r="AT110" s="333">
        <f t="shared" si="156"/>
        <v>240000</v>
      </c>
      <c r="AU110" s="333">
        <f t="shared" si="156"/>
        <v>0</v>
      </c>
      <c r="AV110" s="333">
        <f t="shared" si="156"/>
        <v>3223671</v>
      </c>
      <c r="AW110" s="333">
        <f t="shared" si="156"/>
        <v>185950</v>
      </c>
      <c r="AX110" s="333">
        <f t="shared" si="156"/>
        <v>43110</v>
      </c>
      <c r="AY110" s="375">
        <f t="shared" si="156"/>
        <v>18.182400000000001</v>
      </c>
      <c r="AZ110" s="375">
        <f t="shared" si="156"/>
        <v>16.273299999999999</v>
      </c>
      <c r="BA110" s="375">
        <f t="shared" si="156"/>
        <v>1.9090999999999998</v>
      </c>
    </row>
    <row r="111" spans="1:53" ht="13.5" thickBot="1" x14ac:dyDescent="0.25">
      <c r="D111" s="16"/>
      <c r="E111" s="12"/>
      <c r="F111" s="16"/>
      <c r="G111" s="36"/>
      <c r="H111" s="256">
        <v>3233</v>
      </c>
      <c r="I111" s="335">
        <f t="shared" ref="I111:BA111" si="157">SUMIF($F$12:$F$425,"=3233",I$12:I$425)</f>
        <v>3198215</v>
      </c>
      <c r="J111" s="336">
        <f t="shared" si="157"/>
        <v>2234697</v>
      </c>
      <c r="K111" s="336">
        <f t="shared" si="157"/>
        <v>100000</v>
      </c>
      <c r="L111" s="336">
        <f t="shared" si="157"/>
        <v>0</v>
      </c>
      <c r="M111" s="336">
        <f t="shared" si="157"/>
        <v>789128</v>
      </c>
      <c r="N111" s="336">
        <f t="shared" si="157"/>
        <v>44694</v>
      </c>
      <c r="O111" s="336">
        <f t="shared" si="157"/>
        <v>29696</v>
      </c>
      <c r="P111" s="337">
        <f t="shared" si="157"/>
        <v>5.2299999999999995</v>
      </c>
      <c r="Q111" s="337">
        <f t="shared" si="157"/>
        <v>3.3899999999999997</v>
      </c>
      <c r="R111" s="340">
        <f t="shared" si="157"/>
        <v>1.84</v>
      </c>
      <c r="S111" s="335">
        <f t="shared" si="157"/>
        <v>0</v>
      </c>
      <c r="T111" s="339">
        <f t="shared" si="157"/>
        <v>0</v>
      </c>
      <c r="U111" s="339">
        <f t="shared" si="157"/>
        <v>0</v>
      </c>
      <c r="V111" s="339">
        <f t="shared" si="157"/>
        <v>0</v>
      </c>
      <c r="W111" s="339">
        <f t="shared" si="157"/>
        <v>0</v>
      </c>
      <c r="X111" s="339">
        <f t="shared" si="157"/>
        <v>0</v>
      </c>
      <c r="Y111" s="339">
        <f t="shared" si="157"/>
        <v>0</v>
      </c>
      <c r="Z111" s="339">
        <f t="shared" si="157"/>
        <v>0</v>
      </c>
      <c r="AA111" s="339">
        <f t="shared" si="157"/>
        <v>0</v>
      </c>
      <c r="AB111" s="339">
        <f t="shared" si="157"/>
        <v>0</v>
      </c>
      <c r="AC111" s="339">
        <f t="shared" si="157"/>
        <v>0</v>
      </c>
      <c r="AD111" s="339">
        <f t="shared" si="157"/>
        <v>0</v>
      </c>
      <c r="AE111" s="339">
        <f t="shared" si="157"/>
        <v>0</v>
      </c>
      <c r="AF111" s="339">
        <f t="shared" si="157"/>
        <v>0</v>
      </c>
      <c r="AG111" s="339">
        <f t="shared" si="157"/>
        <v>0</v>
      </c>
      <c r="AH111" s="376">
        <f t="shared" si="157"/>
        <v>0</v>
      </c>
      <c r="AI111" s="376">
        <f t="shared" si="157"/>
        <v>0</v>
      </c>
      <c r="AJ111" s="376">
        <f t="shared" si="157"/>
        <v>0</v>
      </c>
      <c r="AK111" s="376">
        <f t="shared" si="157"/>
        <v>0</v>
      </c>
      <c r="AL111" s="376">
        <f t="shared" si="157"/>
        <v>0</v>
      </c>
      <c r="AM111" s="376">
        <f t="shared" si="157"/>
        <v>0</v>
      </c>
      <c r="AN111" s="376">
        <f t="shared" si="157"/>
        <v>0</v>
      </c>
      <c r="AO111" s="376">
        <f t="shared" si="157"/>
        <v>0</v>
      </c>
      <c r="AP111" s="376">
        <f t="shared" si="157"/>
        <v>0</v>
      </c>
      <c r="AQ111" s="409">
        <f t="shared" si="157"/>
        <v>0</v>
      </c>
      <c r="AR111" s="339">
        <f t="shared" si="157"/>
        <v>3198215</v>
      </c>
      <c r="AS111" s="339">
        <f t="shared" si="157"/>
        <v>2234697</v>
      </c>
      <c r="AT111" s="339">
        <f t="shared" si="157"/>
        <v>100000</v>
      </c>
      <c r="AU111" s="339">
        <f t="shared" si="157"/>
        <v>0</v>
      </c>
      <c r="AV111" s="339">
        <f t="shared" si="157"/>
        <v>789128</v>
      </c>
      <c r="AW111" s="339">
        <f t="shared" si="157"/>
        <v>44694</v>
      </c>
      <c r="AX111" s="339">
        <f t="shared" si="157"/>
        <v>29696</v>
      </c>
      <c r="AY111" s="376">
        <f t="shared" si="157"/>
        <v>5.2299999999999995</v>
      </c>
      <c r="AZ111" s="376">
        <f t="shared" si="157"/>
        <v>3.3899999999999997</v>
      </c>
      <c r="BA111" s="376">
        <f t="shared" si="157"/>
        <v>1.84</v>
      </c>
    </row>
    <row r="112" spans="1:53" x14ac:dyDescent="0.2">
      <c r="D112" s="12"/>
      <c r="E112" s="12"/>
      <c r="F112" s="12"/>
      <c r="G112" s="36"/>
      <c r="H112" s="12"/>
      <c r="I112" s="26"/>
      <c r="J112" s="26"/>
      <c r="K112" s="26"/>
      <c r="L112" s="26"/>
      <c r="M112" s="26"/>
      <c r="N112" s="26"/>
      <c r="O112" s="26"/>
      <c r="P112" s="7"/>
      <c r="Q112" s="7"/>
      <c r="R112" s="7"/>
    </row>
    <row r="114" spans="16:18" x14ac:dyDescent="0.2">
      <c r="P114" s="15"/>
      <c r="Q114" s="15"/>
      <c r="R114" s="15"/>
    </row>
    <row r="116" spans="16:18" x14ac:dyDescent="0.2">
      <c r="P116" s="15"/>
      <c r="Q116" s="15"/>
      <c r="R116" s="15"/>
    </row>
  </sheetData>
  <mergeCells count="25">
    <mergeCell ref="AA7:AA10"/>
    <mergeCell ref="AR8:AR10"/>
    <mergeCell ref="AS8:AX9"/>
    <mergeCell ref="AY8:AY10"/>
    <mergeCell ref="AH8:AI9"/>
    <mergeCell ref="AJ8:AJ9"/>
    <mergeCell ref="AK8:AL8"/>
    <mergeCell ref="AM8:AN9"/>
    <mergeCell ref="AO8:AQ9"/>
    <mergeCell ref="AZ8:BA9"/>
    <mergeCell ref="A3:E3"/>
    <mergeCell ref="I8:I10"/>
    <mergeCell ref="AB7:AB10"/>
    <mergeCell ref="I6:R7"/>
    <mergeCell ref="S6:AQ6"/>
    <mergeCell ref="AR6:BA7"/>
    <mergeCell ref="S7:W9"/>
    <mergeCell ref="X7:Z9"/>
    <mergeCell ref="AC7:AC10"/>
    <mergeCell ref="AD7:AF9"/>
    <mergeCell ref="AG7:AG10"/>
    <mergeCell ref="AH7:AQ7"/>
    <mergeCell ref="J8:O9"/>
    <mergeCell ref="P8:P10"/>
    <mergeCell ref="Q8:R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91"/>
  <sheetViews>
    <sheetView workbookViewId="0">
      <pane xSplit="8" ySplit="11" topLeftCell="I64" activePane="bottomRight" state="frozen"/>
      <selection pane="topRight" activeCell="AU456" sqref="AU456"/>
      <selection pane="bottomLeft" activeCell="AU456" sqref="AU456"/>
      <selection pane="bottomRight" activeCell="H3" sqref="H3"/>
    </sheetView>
  </sheetViews>
  <sheetFormatPr defaultRowHeight="12.75" x14ac:dyDescent="0.2"/>
  <cols>
    <col min="1" max="1" width="5" style="748" customWidth="1"/>
    <col min="2" max="2" width="7.140625" style="748" bestFit="1" customWidth="1"/>
    <col min="3" max="3" width="8.7109375" style="748" bestFit="1" customWidth="1"/>
    <col min="4" max="4" width="7.85546875" style="748" bestFit="1" customWidth="1"/>
    <col min="5" max="5" width="28.7109375" style="748" customWidth="1"/>
    <col min="6" max="6" width="4.42578125" style="748" bestFit="1" customWidth="1"/>
    <col min="7" max="7" width="10.28515625" style="78" bestFit="1" customWidth="1"/>
    <col min="8" max="8" width="8" style="748" customWidth="1"/>
    <col min="9" max="9" width="10.42578125" style="15" customWidth="1"/>
    <col min="10" max="10" width="11.5703125" style="15" customWidth="1"/>
    <col min="11" max="12" width="11.140625" style="15" customWidth="1"/>
    <col min="13" max="13" width="12" style="15" customWidth="1"/>
    <col min="14" max="14" width="11.42578125" style="15" customWidth="1"/>
    <col min="15" max="15" width="10.7109375" style="15" customWidth="1"/>
    <col min="16" max="16" width="11.85546875" style="14" customWidth="1"/>
    <col min="17" max="17" width="8.7109375" style="14" customWidth="1"/>
    <col min="18" max="18" width="8.42578125" style="14" customWidth="1"/>
    <col min="19" max="19" width="9.140625" style="15" customWidth="1"/>
    <col min="20" max="20" width="9.140625" style="748" customWidth="1"/>
    <col min="21" max="21" width="10.140625" style="748" customWidth="1"/>
    <col min="22" max="22" width="9.7109375" style="748" customWidth="1"/>
    <col min="23" max="23" width="9.28515625" style="748" customWidth="1"/>
    <col min="24" max="26" width="9.140625" style="748" customWidth="1"/>
    <col min="27" max="27" width="9.5703125" style="748" customWidth="1"/>
    <col min="28" max="33" width="9.140625" style="748" customWidth="1"/>
    <col min="34" max="43" width="9.140625" style="14" customWidth="1"/>
    <col min="44" max="44" width="9.85546875" style="748" customWidth="1"/>
    <col min="45" max="46" width="9.140625" style="748" customWidth="1"/>
    <col min="47" max="47" width="10.28515625" style="748" customWidth="1"/>
    <col min="48" max="49" width="9.140625" style="748" customWidth="1"/>
    <col min="50" max="50" width="9.140625" style="748"/>
    <col min="51" max="53" width="9.140625" style="14"/>
    <col min="54" max="225" width="9.140625" style="748"/>
    <col min="226" max="226" width="7" style="748" customWidth="1"/>
    <col min="227" max="227" width="33.140625" style="748" customWidth="1"/>
    <col min="228" max="228" width="6.42578125" style="748" customWidth="1"/>
    <col min="229" max="229" width="29" style="748" customWidth="1"/>
    <col min="230" max="230" width="11.42578125" style="748" customWidth="1"/>
    <col min="231" max="231" width="10.7109375" style="748" customWidth="1"/>
    <col min="232" max="232" width="10.85546875" style="748" customWidth="1"/>
    <col min="233" max="233" width="11.28515625" style="748" customWidth="1"/>
    <col min="234" max="234" width="9.140625" style="748"/>
    <col min="235" max="235" width="9.7109375" style="748" customWidth="1"/>
    <col min="236" max="237" width="9.140625" style="748"/>
    <col min="238" max="238" width="10.42578125" style="748" customWidth="1"/>
    <col min="239" max="481" width="9.140625" style="748"/>
    <col min="482" max="482" width="7" style="748" customWidth="1"/>
    <col min="483" max="483" width="33.140625" style="748" customWidth="1"/>
    <col min="484" max="484" width="6.42578125" style="748" customWidth="1"/>
    <col min="485" max="485" width="29" style="748" customWidth="1"/>
    <col min="486" max="486" width="11.42578125" style="748" customWidth="1"/>
    <col min="487" max="487" width="10.7109375" style="748" customWidth="1"/>
    <col min="488" max="488" width="10.85546875" style="748" customWidth="1"/>
    <col min="489" max="489" width="11.28515625" style="748" customWidth="1"/>
    <col min="490" max="490" width="9.140625" style="748"/>
    <col min="491" max="491" width="9.7109375" style="748" customWidth="1"/>
    <col min="492" max="493" width="9.140625" style="748"/>
    <col min="494" max="494" width="10.42578125" style="748" customWidth="1"/>
    <col min="495" max="737" width="9.140625" style="748"/>
    <col min="738" max="738" width="7" style="748" customWidth="1"/>
    <col min="739" max="739" width="33.140625" style="748" customWidth="1"/>
    <col min="740" max="740" width="6.42578125" style="748" customWidth="1"/>
    <col min="741" max="741" width="29" style="748" customWidth="1"/>
    <col min="742" max="742" width="11.42578125" style="748" customWidth="1"/>
    <col min="743" max="743" width="10.7109375" style="748" customWidth="1"/>
    <col min="744" max="744" width="10.85546875" style="748" customWidth="1"/>
    <col min="745" max="745" width="11.28515625" style="748" customWidth="1"/>
    <col min="746" max="746" width="9.140625" style="748"/>
    <col min="747" max="747" width="9.7109375" style="748" customWidth="1"/>
    <col min="748" max="749" width="9.140625" style="748"/>
    <col min="750" max="750" width="10.42578125" style="748" customWidth="1"/>
    <col min="751" max="993" width="9.140625" style="748"/>
    <col min="994" max="994" width="7" style="748" customWidth="1"/>
    <col min="995" max="995" width="33.140625" style="748" customWidth="1"/>
    <col min="996" max="996" width="6.42578125" style="748" customWidth="1"/>
    <col min="997" max="997" width="29" style="748" customWidth="1"/>
    <col min="998" max="998" width="11.42578125" style="748" customWidth="1"/>
    <col min="999" max="999" width="10.7109375" style="748" customWidth="1"/>
    <col min="1000" max="1000" width="10.85546875" style="748" customWidth="1"/>
    <col min="1001" max="1001" width="11.28515625" style="748" customWidth="1"/>
    <col min="1002" max="1002" width="9.140625" style="748"/>
    <col min="1003" max="1003" width="9.7109375" style="748" customWidth="1"/>
    <col min="1004" max="1005" width="9.140625" style="748"/>
    <col min="1006" max="1006" width="10.42578125" style="748" customWidth="1"/>
    <col min="1007" max="1249" width="9.140625" style="748"/>
    <col min="1250" max="1250" width="7" style="748" customWidth="1"/>
    <col min="1251" max="1251" width="33.140625" style="748" customWidth="1"/>
    <col min="1252" max="1252" width="6.42578125" style="748" customWidth="1"/>
    <col min="1253" max="1253" width="29" style="748" customWidth="1"/>
    <col min="1254" max="1254" width="11.42578125" style="748" customWidth="1"/>
    <col min="1255" max="1255" width="10.7109375" style="748" customWidth="1"/>
    <col min="1256" max="1256" width="10.85546875" style="748" customWidth="1"/>
    <col min="1257" max="1257" width="11.28515625" style="748" customWidth="1"/>
    <col min="1258" max="1258" width="9.140625" style="748"/>
    <col min="1259" max="1259" width="9.7109375" style="748" customWidth="1"/>
    <col min="1260" max="1261" width="9.140625" style="748"/>
    <col min="1262" max="1262" width="10.42578125" style="748" customWidth="1"/>
    <col min="1263" max="1505" width="9.140625" style="748"/>
    <col min="1506" max="1506" width="7" style="748" customWidth="1"/>
    <col min="1507" max="1507" width="33.140625" style="748" customWidth="1"/>
    <col min="1508" max="1508" width="6.42578125" style="748" customWidth="1"/>
    <col min="1509" max="1509" width="29" style="748" customWidth="1"/>
    <col min="1510" max="1510" width="11.42578125" style="748" customWidth="1"/>
    <col min="1511" max="1511" width="10.7109375" style="748" customWidth="1"/>
    <col min="1512" max="1512" width="10.85546875" style="748" customWidth="1"/>
    <col min="1513" max="1513" width="11.28515625" style="748" customWidth="1"/>
    <col min="1514" max="1514" width="9.140625" style="748"/>
    <col min="1515" max="1515" width="9.7109375" style="748" customWidth="1"/>
    <col min="1516" max="1517" width="9.140625" style="748"/>
    <col min="1518" max="1518" width="10.42578125" style="748" customWidth="1"/>
    <col min="1519" max="1761" width="9.140625" style="748"/>
    <col min="1762" max="1762" width="7" style="748" customWidth="1"/>
    <col min="1763" max="1763" width="33.140625" style="748" customWidth="1"/>
    <col min="1764" max="1764" width="6.42578125" style="748" customWidth="1"/>
    <col min="1765" max="1765" width="29" style="748" customWidth="1"/>
    <col min="1766" max="1766" width="11.42578125" style="748" customWidth="1"/>
    <col min="1767" max="1767" width="10.7109375" style="748" customWidth="1"/>
    <col min="1768" max="1768" width="10.85546875" style="748" customWidth="1"/>
    <col min="1769" max="1769" width="11.28515625" style="748" customWidth="1"/>
    <col min="1770" max="1770" width="9.140625" style="748"/>
    <col min="1771" max="1771" width="9.7109375" style="748" customWidth="1"/>
    <col min="1772" max="1773" width="9.140625" style="748"/>
    <col min="1774" max="1774" width="10.42578125" style="748" customWidth="1"/>
    <col min="1775" max="2017" width="9.140625" style="748"/>
    <col min="2018" max="2018" width="7" style="748" customWidth="1"/>
    <col min="2019" max="2019" width="33.140625" style="748" customWidth="1"/>
    <col min="2020" max="2020" width="6.42578125" style="748" customWidth="1"/>
    <col min="2021" max="2021" width="29" style="748" customWidth="1"/>
    <col min="2022" max="2022" width="11.42578125" style="748" customWidth="1"/>
    <col min="2023" max="2023" width="10.7109375" style="748" customWidth="1"/>
    <col min="2024" max="2024" width="10.85546875" style="748" customWidth="1"/>
    <col min="2025" max="2025" width="11.28515625" style="748" customWidth="1"/>
    <col min="2026" max="2026" width="9.140625" style="748"/>
    <col min="2027" max="2027" width="9.7109375" style="748" customWidth="1"/>
    <col min="2028" max="2029" width="9.140625" style="748"/>
    <col min="2030" max="2030" width="10.42578125" style="748" customWidth="1"/>
    <col min="2031" max="2273" width="9.140625" style="748"/>
    <col min="2274" max="2274" width="7" style="748" customWidth="1"/>
    <col min="2275" max="2275" width="33.140625" style="748" customWidth="1"/>
    <col min="2276" max="2276" width="6.42578125" style="748" customWidth="1"/>
    <col min="2277" max="2277" width="29" style="748" customWidth="1"/>
    <col min="2278" max="2278" width="11.42578125" style="748" customWidth="1"/>
    <col min="2279" max="2279" width="10.7109375" style="748" customWidth="1"/>
    <col min="2280" max="2280" width="10.85546875" style="748" customWidth="1"/>
    <col min="2281" max="2281" width="11.28515625" style="748" customWidth="1"/>
    <col min="2282" max="2282" width="9.140625" style="748"/>
    <col min="2283" max="2283" width="9.7109375" style="748" customWidth="1"/>
    <col min="2284" max="2285" width="9.140625" style="748"/>
    <col min="2286" max="2286" width="10.42578125" style="748" customWidth="1"/>
    <col min="2287" max="2529" width="9.140625" style="748"/>
    <col min="2530" max="2530" width="7" style="748" customWidth="1"/>
    <col min="2531" max="2531" width="33.140625" style="748" customWidth="1"/>
    <col min="2532" max="2532" width="6.42578125" style="748" customWidth="1"/>
    <col min="2533" max="2533" width="29" style="748" customWidth="1"/>
    <col min="2534" max="2534" width="11.42578125" style="748" customWidth="1"/>
    <col min="2535" max="2535" width="10.7109375" style="748" customWidth="1"/>
    <col min="2536" max="2536" width="10.85546875" style="748" customWidth="1"/>
    <col min="2537" max="2537" width="11.28515625" style="748" customWidth="1"/>
    <col min="2538" max="2538" width="9.140625" style="748"/>
    <col min="2539" max="2539" width="9.7109375" style="748" customWidth="1"/>
    <col min="2540" max="2541" width="9.140625" style="748"/>
    <col min="2542" max="2542" width="10.42578125" style="748" customWidth="1"/>
    <col min="2543" max="2785" width="9.140625" style="748"/>
    <col min="2786" max="2786" width="7" style="748" customWidth="1"/>
    <col min="2787" max="2787" width="33.140625" style="748" customWidth="1"/>
    <col min="2788" max="2788" width="6.42578125" style="748" customWidth="1"/>
    <col min="2789" max="2789" width="29" style="748" customWidth="1"/>
    <col min="2790" max="2790" width="11.42578125" style="748" customWidth="1"/>
    <col min="2791" max="2791" width="10.7109375" style="748" customWidth="1"/>
    <col min="2792" max="2792" width="10.85546875" style="748" customWidth="1"/>
    <col min="2793" max="2793" width="11.28515625" style="748" customWidth="1"/>
    <col min="2794" max="2794" width="9.140625" style="748"/>
    <col min="2795" max="2795" width="9.7109375" style="748" customWidth="1"/>
    <col min="2796" max="2797" width="9.140625" style="748"/>
    <col min="2798" max="2798" width="10.42578125" style="748" customWidth="1"/>
    <col min="2799" max="3041" width="9.140625" style="748"/>
    <col min="3042" max="3042" width="7" style="748" customWidth="1"/>
    <col min="3043" max="3043" width="33.140625" style="748" customWidth="1"/>
    <col min="3044" max="3044" width="6.42578125" style="748" customWidth="1"/>
    <col min="3045" max="3045" width="29" style="748" customWidth="1"/>
    <col min="3046" max="3046" width="11.42578125" style="748" customWidth="1"/>
    <col min="3047" max="3047" width="10.7109375" style="748" customWidth="1"/>
    <col min="3048" max="3048" width="10.85546875" style="748" customWidth="1"/>
    <col min="3049" max="3049" width="11.28515625" style="748" customWidth="1"/>
    <col min="3050" max="3050" width="9.140625" style="748"/>
    <col min="3051" max="3051" width="9.7109375" style="748" customWidth="1"/>
    <col min="3052" max="3053" width="9.140625" style="748"/>
    <col min="3054" max="3054" width="10.42578125" style="748" customWidth="1"/>
    <col min="3055" max="3297" width="9.140625" style="748"/>
    <col min="3298" max="3298" width="7" style="748" customWidth="1"/>
    <col min="3299" max="3299" width="33.140625" style="748" customWidth="1"/>
    <col min="3300" max="3300" width="6.42578125" style="748" customWidth="1"/>
    <col min="3301" max="3301" width="29" style="748" customWidth="1"/>
    <col min="3302" max="3302" width="11.42578125" style="748" customWidth="1"/>
    <col min="3303" max="3303" width="10.7109375" style="748" customWidth="1"/>
    <col min="3304" max="3304" width="10.85546875" style="748" customWidth="1"/>
    <col min="3305" max="3305" width="11.28515625" style="748" customWidth="1"/>
    <col min="3306" max="3306" width="9.140625" style="748"/>
    <col min="3307" max="3307" width="9.7109375" style="748" customWidth="1"/>
    <col min="3308" max="3309" width="9.140625" style="748"/>
    <col min="3310" max="3310" width="10.42578125" style="748" customWidth="1"/>
    <col min="3311" max="3553" width="9.140625" style="748"/>
    <col min="3554" max="3554" width="7" style="748" customWidth="1"/>
    <col min="3555" max="3555" width="33.140625" style="748" customWidth="1"/>
    <col min="3556" max="3556" width="6.42578125" style="748" customWidth="1"/>
    <col min="3557" max="3557" width="29" style="748" customWidth="1"/>
    <col min="3558" max="3558" width="11.42578125" style="748" customWidth="1"/>
    <col min="3559" max="3559" width="10.7109375" style="748" customWidth="1"/>
    <col min="3560" max="3560" width="10.85546875" style="748" customWidth="1"/>
    <col min="3561" max="3561" width="11.28515625" style="748" customWidth="1"/>
    <col min="3562" max="3562" width="9.140625" style="748"/>
    <col min="3563" max="3563" width="9.7109375" style="748" customWidth="1"/>
    <col min="3564" max="3565" width="9.140625" style="748"/>
    <col min="3566" max="3566" width="10.42578125" style="748" customWidth="1"/>
    <col min="3567" max="3809" width="9.140625" style="748"/>
    <col min="3810" max="3810" width="7" style="748" customWidth="1"/>
    <col min="3811" max="3811" width="33.140625" style="748" customWidth="1"/>
    <col min="3812" max="3812" width="6.42578125" style="748" customWidth="1"/>
    <col min="3813" max="3813" width="29" style="748" customWidth="1"/>
    <col min="3814" max="3814" width="11.42578125" style="748" customWidth="1"/>
    <col min="3815" max="3815" width="10.7109375" style="748" customWidth="1"/>
    <col min="3816" max="3816" width="10.85546875" style="748" customWidth="1"/>
    <col min="3817" max="3817" width="11.28515625" style="748" customWidth="1"/>
    <col min="3818" max="3818" width="9.140625" style="748"/>
    <col min="3819" max="3819" width="9.7109375" style="748" customWidth="1"/>
    <col min="3820" max="3821" width="9.140625" style="748"/>
    <col min="3822" max="3822" width="10.42578125" style="748" customWidth="1"/>
    <col min="3823" max="4065" width="9.140625" style="748"/>
    <col min="4066" max="4066" width="7" style="748" customWidth="1"/>
    <col min="4067" max="4067" width="33.140625" style="748" customWidth="1"/>
    <col min="4068" max="4068" width="6.42578125" style="748" customWidth="1"/>
    <col min="4069" max="4069" width="29" style="748" customWidth="1"/>
    <col min="4070" max="4070" width="11.42578125" style="748" customWidth="1"/>
    <col min="4071" max="4071" width="10.7109375" style="748" customWidth="1"/>
    <col min="4072" max="4072" width="10.85546875" style="748" customWidth="1"/>
    <col min="4073" max="4073" width="11.28515625" style="748" customWidth="1"/>
    <col min="4074" max="4074" width="9.140625" style="748"/>
    <col min="4075" max="4075" width="9.7109375" style="748" customWidth="1"/>
    <col min="4076" max="4077" width="9.140625" style="748"/>
    <col min="4078" max="4078" width="10.42578125" style="748" customWidth="1"/>
    <col min="4079" max="4321" width="9.140625" style="748"/>
    <col min="4322" max="4322" width="7" style="748" customWidth="1"/>
    <col min="4323" max="4323" width="33.140625" style="748" customWidth="1"/>
    <col min="4324" max="4324" width="6.42578125" style="748" customWidth="1"/>
    <col min="4325" max="4325" width="29" style="748" customWidth="1"/>
    <col min="4326" max="4326" width="11.42578125" style="748" customWidth="1"/>
    <col min="4327" max="4327" width="10.7109375" style="748" customWidth="1"/>
    <col min="4328" max="4328" width="10.85546875" style="748" customWidth="1"/>
    <col min="4329" max="4329" width="11.28515625" style="748" customWidth="1"/>
    <col min="4330" max="4330" width="9.140625" style="748"/>
    <col min="4331" max="4331" width="9.7109375" style="748" customWidth="1"/>
    <col min="4332" max="4333" width="9.140625" style="748"/>
    <col min="4334" max="4334" width="10.42578125" style="748" customWidth="1"/>
    <col min="4335" max="4577" width="9.140625" style="748"/>
    <col min="4578" max="4578" width="7" style="748" customWidth="1"/>
    <col min="4579" max="4579" width="33.140625" style="748" customWidth="1"/>
    <col min="4580" max="4580" width="6.42578125" style="748" customWidth="1"/>
    <col min="4581" max="4581" width="29" style="748" customWidth="1"/>
    <col min="4582" max="4582" width="11.42578125" style="748" customWidth="1"/>
    <col min="4583" max="4583" width="10.7109375" style="748" customWidth="1"/>
    <col min="4584" max="4584" width="10.85546875" style="748" customWidth="1"/>
    <col min="4585" max="4585" width="11.28515625" style="748" customWidth="1"/>
    <col min="4586" max="4586" width="9.140625" style="748"/>
    <col min="4587" max="4587" width="9.7109375" style="748" customWidth="1"/>
    <col min="4588" max="4589" width="9.140625" style="748"/>
    <col min="4590" max="4590" width="10.42578125" style="748" customWidth="1"/>
    <col min="4591" max="4833" width="9.140625" style="748"/>
    <col min="4834" max="4834" width="7" style="748" customWidth="1"/>
    <col min="4835" max="4835" width="33.140625" style="748" customWidth="1"/>
    <col min="4836" max="4836" width="6.42578125" style="748" customWidth="1"/>
    <col min="4837" max="4837" width="29" style="748" customWidth="1"/>
    <col min="4838" max="4838" width="11.42578125" style="748" customWidth="1"/>
    <col min="4839" max="4839" width="10.7109375" style="748" customWidth="1"/>
    <col min="4840" max="4840" width="10.85546875" style="748" customWidth="1"/>
    <col min="4841" max="4841" width="11.28515625" style="748" customWidth="1"/>
    <col min="4842" max="4842" width="9.140625" style="748"/>
    <col min="4843" max="4843" width="9.7109375" style="748" customWidth="1"/>
    <col min="4844" max="4845" width="9.140625" style="748"/>
    <col min="4846" max="4846" width="10.42578125" style="748" customWidth="1"/>
    <col min="4847" max="5089" width="9.140625" style="748"/>
    <col min="5090" max="5090" width="7" style="748" customWidth="1"/>
    <col min="5091" max="5091" width="33.140625" style="748" customWidth="1"/>
    <col min="5092" max="5092" width="6.42578125" style="748" customWidth="1"/>
    <col min="5093" max="5093" width="29" style="748" customWidth="1"/>
    <col min="5094" max="5094" width="11.42578125" style="748" customWidth="1"/>
    <col min="5095" max="5095" width="10.7109375" style="748" customWidth="1"/>
    <col min="5096" max="5096" width="10.85546875" style="748" customWidth="1"/>
    <col min="5097" max="5097" width="11.28515625" style="748" customWidth="1"/>
    <col min="5098" max="5098" width="9.140625" style="748"/>
    <col min="5099" max="5099" width="9.7109375" style="748" customWidth="1"/>
    <col min="5100" max="5101" width="9.140625" style="748"/>
    <col min="5102" max="5102" width="10.42578125" style="748" customWidth="1"/>
    <col min="5103" max="5345" width="9.140625" style="748"/>
    <col min="5346" max="5346" width="7" style="748" customWidth="1"/>
    <col min="5347" max="5347" width="33.140625" style="748" customWidth="1"/>
    <col min="5348" max="5348" width="6.42578125" style="748" customWidth="1"/>
    <col min="5349" max="5349" width="29" style="748" customWidth="1"/>
    <col min="5350" max="5350" width="11.42578125" style="748" customWidth="1"/>
    <col min="5351" max="5351" width="10.7109375" style="748" customWidth="1"/>
    <col min="5352" max="5352" width="10.85546875" style="748" customWidth="1"/>
    <col min="5353" max="5353" width="11.28515625" style="748" customWidth="1"/>
    <col min="5354" max="5354" width="9.140625" style="748"/>
    <col min="5355" max="5355" width="9.7109375" style="748" customWidth="1"/>
    <col min="5356" max="5357" width="9.140625" style="748"/>
    <col min="5358" max="5358" width="10.42578125" style="748" customWidth="1"/>
    <col min="5359" max="5601" width="9.140625" style="748"/>
    <col min="5602" max="5602" width="7" style="748" customWidth="1"/>
    <col min="5603" max="5603" width="33.140625" style="748" customWidth="1"/>
    <col min="5604" max="5604" width="6.42578125" style="748" customWidth="1"/>
    <col min="5605" max="5605" width="29" style="748" customWidth="1"/>
    <col min="5606" max="5606" width="11.42578125" style="748" customWidth="1"/>
    <col min="5607" max="5607" width="10.7109375" style="748" customWidth="1"/>
    <col min="5608" max="5608" width="10.85546875" style="748" customWidth="1"/>
    <col min="5609" max="5609" width="11.28515625" style="748" customWidth="1"/>
    <col min="5610" max="5610" width="9.140625" style="748"/>
    <col min="5611" max="5611" width="9.7109375" style="748" customWidth="1"/>
    <col min="5612" max="5613" width="9.140625" style="748"/>
    <col min="5614" max="5614" width="10.42578125" style="748" customWidth="1"/>
    <col min="5615" max="5857" width="9.140625" style="748"/>
    <col min="5858" max="5858" width="7" style="748" customWidth="1"/>
    <col min="5859" max="5859" width="33.140625" style="748" customWidth="1"/>
    <col min="5860" max="5860" width="6.42578125" style="748" customWidth="1"/>
    <col min="5861" max="5861" width="29" style="748" customWidth="1"/>
    <col min="5862" max="5862" width="11.42578125" style="748" customWidth="1"/>
    <col min="5863" max="5863" width="10.7109375" style="748" customWidth="1"/>
    <col min="5864" max="5864" width="10.85546875" style="748" customWidth="1"/>
    <col min="5865" max="5865" width="11.28515625" style="748" customWidth="1"/>
    <col min="5866" max="5866" width="9.140625" style="748"/>
    <col min="5867" max="5867" width="9.7109375" style="748" customWidth="1"/>
    <col min="5868" max="5869" width="9.140625" style="748"/>
    <col min="5870" max="5870" width="10.42578125" style="748" customWidth="1"/>
    <col min="5871" max="6113" width="9.140625" style="748"/>
    <col min="6114" max="6114" width="7" style="748" customWidth="1"/>
    <col min="6115" max="6115" width="33.140625" style="748" customWidth="1"/>
    <col min="6116" max="6116" width="6.42578125" style="748" customWidth="1"/>
    <col min="6117" max="6117" width="29" style="748" customWidth="1"/>
    <col min="6118" max="6118" width="11.42578125" style="748" customWidth="1"/>
    <col min="6119" max="6119" width="10.7109375" style="748" customWidth="1"/>
    <col min="6120" max="6120" width="10.85546875" style="748" customWidth="1"/>
    <col min="6121" max="6121" width="11.28515625" style="748" customWidth="1"/>
    <col min="6122" max="6122" width="9.140625" style="748"/>
    <col min="6123" max="6123" width="9.7109375" style="748" customWidth="1"/>
    <col min="6124" max="6125" width="9.140625" style="748"/>
    <col min="6126" max="6126" width="10.42578125" style="748" customWidth="1"/>
    <col min="6127" max="6369" width="9.140625" style="748"/>
    <col min="6370" max="6370" width="7" style="748" customWidth="1"/>
    <col min="6371" max="6371" width="33.140625" style="748" customWidth="1"/>
    <col min="6372" max="6372" width="6.42578125" style="748" customWidth="1"/>
    <col min="6373" max="6373" width="29" style="748" customWidth="1"/>
    <col min="6374" max="6374" width="11.42578125" style="748" customWidth="1"/>
    <col min="6375" max="6375" width="10.7109375" style="748" customWidth="1"/>
    <col min="6376" max="6376" width="10.85546875" style="748" customWidth="1"/>
    <col min="6377" max="6377" width="11.28515625" style="748" customWidth="1"/>
    <col min="6378" max="6378" width="9.140625" style="748"/>
    <col min="6379" max="6379" width="9.7109375" style="748" customWidth="1"/>
    <col min="6380" max="6381" width="9.140625" style="748"/>
    <col min="6382" max="6382" width="10.42578125" style="748" customWidth="1"/>
    <col min="6383" max="6625" width="9.140625" style="748"/>
    <col min="6626" max="6626" width="7" style="748" customWidth="1"/>
    <col min="6627" max="6627" width="33.140625" style="748" customWidth="1"/>
    <col min="6628" max="6628" width="6.42578125" style="748" customWidth="1"/>
    <col min="6629" max="6629" width="29" style="748" customWidth="1"/>
    <col min="6630" max="6630" width="11.42578125" style="748" customWidth="1"/>
    <col min="6631" max="6631" width="10.7109375" style="748" customWidth="1"/>
    <col min="6632" max="6632" width="10.85546875" style="748" customWidth="1"/>
    <col min="6633" max="6633" width="11.28515625" style="748" customWidth="1"/>
    <col min="6634" max="6634" width="9.140625" style="748"/>
    <col min="6635" max="6635" width="9.7109375" style="748" customWidth="1"/>
    <col min="6636" max="6637" width="9.140625" style="748"/>
    <col min="6638" max="6638" width="10.42578125" style="748" customWidth="1"/>
    <col min="6639" max="6881" width="9.140625" style="748"/>
    <col min="6882" max="6882" width="7" style="748" customWidth="1"/>
    <col min="6883" max="6883" width="33.140625" style="748" customWidth="1"/>
    <col min="6884" max="6884" width="6.42578125" style="748" customWidth="1"/>
    <col min="6885" max="6885" width="29" style="748" customWidth="1"/>
    <col min="6886" max="6886" width="11.42578125" style="748" customWidth="1"/>
    <col min="6887" max="6887" width="10.7109375" style="748" customWidth="1"/>
    <col min="6888" max="6888" width="10.85546875" style="748" customWidth="1"/>
    <col min="6889" max="6889" width="11.28515625" style="748" customWidth="1"/>
    <col min="6890" max="6890" width="9.140625" style="748"/>
    <col min="6891" max="6891" width="9.7109375" style="748" customWidth="1"/>
    <col min="6892" max="6893" width="9.140625" style="748"/>
    <col min="6894" max="6894" width="10.42578125" style="748" customWidth="1"/>
    <col min="6895" max="7137" width="9.140625" style="748"/>
    <col min="7138" max="7138" width="7" style="748" customWidth="1"/>
    <col min="7139" max="7139" width="33.140625" style="748" customWidth="1"/>
    <col min="7140" max="7140" width="6.42578125" style="748" customWidth="1"/>
    <col min="7141" max="7141" width="29" style="748" customWidth="1"/>
    <col min="7142" max="7142" width="11.42578125" style="748" customWidth="1"/>
    <col min="7143" max="7143" width="10.7109375" style="748" customWidth="1"/>
    <col min="7144" max="7144" width="10.85546875" style="748" customWidth="1"/>
    <col min="7145" max="7145" width="11.28515625" style="748" customWidth="1"/>
    <col min="7146" max="7146" width="9.140625" style="748"/>
    <col min="7147" max="7147" width="9.7109375" style="748" customWidth="1"/>
    <col min="7148" max="7149" width="9.140625" style="748"/>
    <col min="7150" max="7150" width="10.42578125" style="748" customWidth="1"/>
    <col min="7151" max="7393" width="9.140625" style="748"/>
    <col min="7394" max="7394" width="7" style="748" customWidth="1"/>
    <col min="7395" max="7395" width="33.140625" style="748" customWidth="1"/>
    <col min="7396" max="7396" width="6.42578125" style="748" customWidth="1"/>
    <col min="7397" max="7397" width="29" style="748" customWidth="1"/>
    <col min="7398" max="7398" width="11.42578125" style="748" customWidth="1"/>
    <col min="7399" max="7399" width="10.7109375" style="748" customWidth="1"/>
    <col min="7400" max="7400" width="10.85546875" style="748" customWidth="1"/>
    <col min="7401" max="7401" width="11.28515625" style="748" customWidth="1"/>
    <col min="7402" max="7402" width="9.140625" style="748"/>
    <col min="7403" max="7403" width="9.7109375" style="748" customWidth="1"/>
    <col min="7404" max="7405" width="9.140625" style="748"/>
    <col min="7406" max="7406" width="10.42578125" style="748" customWidth="1"/>
    <col min="7407" max="7649" width="9.140625" style="748"/>
    <col min="7650" max="7650" width="7" style="748" customWidth="1"/>
    <col min="7651" max="7651" width="33.140625" style="748" customWidth="1"/>
    <col min="7652" max="7652" width="6.42578125" style="748" customWidth="1"/>
    <col min="7653" max="7653" width="29" style="748" customWidth="1"/>
    <col min="7654" max="7654" width="11.42578125" style="748" customWidth="1"/>
    <col min="7655" max="7655" width="10.7109375" style="748" customWidth="1"/>
    <col min="7656" max="7656" width="10.85546875" style="748" customWidth="1"/>
    <col min="7657" max="7657" width="11.28515625" style="748" customWidth="1"/>
    <col min="7658" max="7658" width="9.140625" style="748"/>
    <col min="7659" max="7659" width="9.7109375" style="748" customWidth="1"/>
    <col min="7660" max="7661" width="9.140625" style="748"/>
    <col min="7662" max="7662" width="10.42578125" style="748" customWidth="1"/>
    <col min="7663" max="7905" width="9.140625" style="748"/>
    <col min="7906" max="7906" width="7" style="748" customWidth="1"/>
    <col min="7907" max="7907" width="33.140625" style="748" customWidth="1"/>
    <col min="7908" max="7908" width="6.42578125" style="748" customWidth="1"/>
    <col min="7909" max="7909" width="29" style="748" customWidth="1"/>
    <col min="7910" max="7910" width="11.42578125" style="748" customWidth="1"/>
    <col min="7911" max="7911" width="10.7109375" style="748" customWidth="1"/>
    <col min="7912" max="7912" width="10.85546875" style="748" customWidth="1"/>
    <col min="7913" max="7913" width="11.28515625" style="748" customWidth="1"/>
    <col min="7914" max="7914" width="9.140625" style="748"/>
    <col min="7915" max="7915" width="9.7109375" style="748" customWidth="1"/>
    <col min="7916" max="7917" width="9.140625" style="748"/>
    <col min="7918" max="7918" width="10.42578125" style="748" customWidth="1"/>
    <col min="7919" max="8161" width="9.140625" style="748"/>
    <col min="8162" max="8162" width="7" style="748" customWidth="1"/>
    <col min="8163" max="8163" width="33.140625" style="748" customWidth="1"/>
    <col min="8164" max="8164" width="6.42578125" style="748" customWidth="1"/>
    <col min="8165" max="8165" width="29" style="748" customWidth="1"/>
    <col min="8166" max="8166" width="11.42578125" style="748" customWidth="1"/>
    <col min="8167" max="8167" width="10.7109375" style="748" customWidth="1"/>
    <col min="8168" max="8168" width="10.85546875" style="748" customWidth="1"/>
    <col min="8169" max="8169" width="11.28515625" style="748" customWidth="1"/>
    <col min="8170" max="8170" width="9.140625" style="748"/>
    <col min="8171" max="8171" width="9.7109375" style="748" customWidth="1"/>
    <col min="8172" max="8173" width="9.140625" style="748"/>
    <col min="8174" max="8174" width="10.42578125" style="748" customWidth="1"/>
    <col min="8175" max="8417" width="9.140625" style="748"/>
    <col min="8418" max="8418" width="7" style="748" customWidth="1"/>
    <col min="8419" max="8419" width="33.140625" style="748" customWidth="1"/>
    <col min="8420" max="8420" width="6.42578125" style="748" customWidth="1"/>
    <col min="8421" max="8421" width="29" style="748" customWidth="1"/>
    <col min="8422" max="8422" width="11.42578125" style="748" customWidth="1"/>
    <col min="8423" max="8423" width="10.7109375" style="748" customWidth="1"/>
    <col min="8424" max="8424" width="10.85546875" style="748" customWidth="1"/>
    <col min="8425" max="8425" width="11.28515625" style="748" customWidth="1"/>
    <col min="8426" max="8426" width="9.140625" style="748"/>
    <col min="8427" max="8427" width="9.7109375" style="748" customWidth="1"/>
    <col min="8428" max="8429" width="9.140625" style="748"/>
    <col min="8430" max="8430" width="10.42578125" style="748" customWidth="1"/>
    <col min="8431" max="8673" width="9.140625" style="748"/>
    <col min="8674" max="8674" width="7" style="748" customWidth="1"/>
    <col min="8675" max="8675" width="33.140625" style="748" customWidth="1"/>
    <col min="8676" max="8676" width="6.42578125" style="748" customWidth="1"/>
    <col min="8677" max="8677" width="29" style="748" customWidth="1"/>
    <col min="8678" max="8678" width="11.42578125" style="748" customWidth="1"/>
    <col min="8679" max="8679" width="10.7109375" style="748" customWidth="1"/>
    <col min="8680" max="8680" width="10.85546875" style="748" customWidth="1"/>
    <col min="8681" max="8681" width="11.28515625" style="748" customWidth="1"/>
    <col min="8682" max="8682" width="9.140625" style="748"/>
    <col min="8683" max="8683" width="9.7109375" style="748" customWidth="1"/>
    <col min="8684" max="8685" width="9.140625" style="748"/>
    <col min="8686" max="8686" width="10.42578125" style="748" customWidth="1"/>
    <col min="8687" max="8929" width="9.140625" style="748"/>
    <col min="8930" max="8930" width="7" style="748" customWidth="1"/>
    <col min="8931" max="8931" width="33.140625" style="748" customWidth="1"/>
    <col min="8932" max="8932" width="6.42578125" style="748" customWidth="1"/>
    <col min="8933" max="8933" width="29" style="748" customWidth="1"/>
    <col min="8934" max="8934" width="11.42578125" style="748" customWidth="1"/>
    <col min="8935" max="8935" width="10.7109375" style="748" customWidth="1"/>
    <col min="8936" max="8936" width="10.85546875" style="748" customWidth="1"/>
    <col min="8937" max="8937" width="11.28515625" style="748" customWidth="1"/>
    <col min="8938" max="8938" width="9.140625" style="748"/>
    <col min="8939" max="8939" width="9.7109375" style="748" customWidth="1"/>
    <col min="8940" max="8941" width="9.140625" style="748"/>
    <col min="8942" max="8942" width="10.42578125" style="748" customWidth="1"/>
    <col min="8943" max="9185" width="9.140625" style="748"/>
    <col min="9186" max="9186" width="7" style="748" customWidth="1"/>
    <col min="9187" max="9187" width="33.140625" style="748" customWidth="1"/>
    <col min="9188" max="9188" width="6.42578125" style="748" customWidth="1"/>
    <col min="9189" max="9189" width="29" style="748" customWidth="1"/>
    <col min="9190" max="9190" width="11.42578125" style="748" customWidth="1"/>
    <col min="9191" max="9191" width="10.7109375" style="748" customWidth="1"/>
    <col min="9192" max="9192" width="10.85546875" style="748" customWidth="1"/>
    <col min="9193" max="9193" width="11.28515625" style="748" customWidth="1"/>
    <col min="9194" max="9194" width="9.140625" style="748"/>
    <col min="9195" max="9195" width="9.7109375" style="748" customWidth="1"/>
    <col min="9196" max="9197" width="9.140625" style="748"/>
    <col min="9198" max="9198" width="10.42578125" style="748" customWidth="1"/>
    <col min="9199" max="9441" width="9.140625" style="748"/>
    <col min="9442" max="9442" width="7" style="748" customWidth="1"/>
    <col min="9443" max="9443" width="33.140625" style="748" customWidth="1"/>
    <col min="9444" max="9444" width="6.42578125" style="748" customWidth="1"/>
    <col min="9445" max="9445" width="29" style="748" customWidth="1"/>
    <col min="9446" max="9446" width="11.42578125" style="748" customWidth="1"/>
    <col min="9447" max="9447" width="10.7109375" style="748" customWidth="1"/>
    <col min="9448" max="9448" width="10.85546875" style="748" customWidth="1"/>
    <col min="9449" max="9449" width="11.28515625" style="748" customWidth="1"/>
    <col min="9450" max="9450" width="9.140625" style="748"/>
    <col min="9451" max="9451" width="9.7109375" style="748" customWidth="1"/>
    <col min="9452" max="9453" width="9.140625" style="748"/>
    <col min="9454" max="9454" width="10.42578125" style="748" customWidth="1"/>
    <col min="9455" max="9697" width="9.140625" style="748"/>
    <col min="9698" max="9698" width="7" style="748" customWidth="1"/>
    <col min="9699" max="9699" width="33.140625" style="748" customWidth="1"/>
    <col min="9700" max="9700" width="6.42578125" style="748" customWidth="1"/>
    <col min="9701" max="9701" width="29" style="748" customWidth="1"/>
    <col min="9702" max="9702" width="11.42578125" style="748" customWidth="1"/>
    <col min="9703" max="9703" width="10.7109375" style="748" customWidth="1"/>
    <col min="9704" max="9704" width="10.85546875" style="748" customWidth="1"/>
    <col min="9705" max="9705" width="11.28515625" style="748" customWidth="1"/>
    <col min="9706" max="9706" width="9.140625" style="748"/>
    <col min="9707" max="9707" width="9.7109375" style="748" customWidth="1"/>
    <col min="9708" max="9709" width="9.140625" style="748"/>
    <col min="9710" max="9710" width="10.42578125" style="748" customWidth="1"/>
    <col min="9711" max="9953" width="9.140625" style="748"/>
    <col min="9954" max="9954" width="7" style="748" customWidth="1"/>
    <col min="9955" max="9955" width="33.140625" style="748" customWidth="1"/>
    <col min="9956" max="9956" width="6.42578125" style="748" customWidth="1"/>
    <col min="9957" max="9957" width="29" style="748" customWidth="1"/>
    <col min="9958" max="9958" width="11.42578125" style="748" customWidth="1"/>
    <col min="9959" max="9959" width="10.7109375" style="748" customWidth="1"/>
    <col min="9960" max="9960" width="10.85546875" style="748" customWidth="1"/>
    <col min="9961" max="9961" width="11.28515625" style="748" customWidth="1"/>
    <col min="9962" max="9962" width="9.140625" style="748"/>
    <col min="9963" max="9963" width="9.7109375" style="748" customWidth="1"/>
    <col min="9964" max="9965" width="9.140625" style="748"/>
    <col min="9966" max="9966" width="10.42578125" style="748" customWidth="1"/>
    <col min="9967" max="10209" width="9.140625" style="748"/>
    <col min="10210" max="10210" width="7" style="748" customWidth="1"/>
    <col min="10211" max="10211" width="33.140625" style="748" customWidth="1"/>
    <col min="10212" max="10212" width="6.42578125" style="748" customWidth="1"/>
    <col min="10213" max="10213" width="29" style="748" customWidth="1"/>
    <col min="10214" max="10214" width="11.42578125" style="748" customWidth="1"/>
    <col min="10215" max="10215" width="10.7109375" style="748" customWidth="1"/>
    <col min="10216" max="10216" width="10.85546875" style="748" customWidth="1"/>
    <col min="10217" max="10217" width="11.28515625" style="748" customWidth="1"/>
    <col min="10218" max="10218" width="9.140625" style="748"/>
    <col min="10219" max="10219" width="9.7109375" style="748" customWidth="1"/>
    <col min="10220" max="10221" width="9.140625" style="748"/>
    <col min="10222" max="10222" width="10.42578125" style="748" customWidth="1"/>
    <col min="10223" max="10465" width="9.140625" style="748"/>
    <col min="10466" max="10466" width="7" style="748" customWidth="1"/>
    <col min="10467" max="10467" width="33.140625" style="748" customWidth="1"/>
    <col min="10468" max="10468" width="6.42578125" style="748" customWidth="1"/>
    <col min="10469" max="10469" width="29" style="748" customWidth="1"/>
    <col min="10470" max="10470" width="11.42578125" style="748" customWidth="1"/>
    <col min="10471" max="10471" width="10.7109375" style="748" customWidth="1"/>
    <col min="10472" max="10472" width="10.85546875" style="748" customWidth="1"/>
    <col min="10473" max="10473" width="11.28515625" style="748" customWidth="1"/>
    <col min="10474" max="10474" width="9.140625" style="748"/>
    <col min="10475" max="10475" width="9.7109375" style="748" customWidth="1"/>
    <col min="10476" max="10477" width="9.140625" style="748"/>
    <col min="10478" max="10478" width="10.42578125" style="748" customWidth="1"/>
    <col min="10479" max="10721" width="9.140625" style="748"/>
    <col min="10722" max="10722" width="7" style="748" customWidth="1"/>
    <col min="10723" max="10723" width="33.140625" style="748" customWidth="1"/>
    <col min="10724" max="10724" width="6.42578125" style="748" customWidth="1"/>
    <col min="10725" max="10725" width="29" style="748" customWidth="1"/>
    <col min="10726" max="10726" width="11.42578125" style="748" customWidth="1"/>
    <col min="10727" max="10727" width="10.7109375" style="748" customWidth="1"/>
    <col min="10728" max="10728" width="10.85546875" style="748" customWidth="1"/>
    <col min="10729" max="10729" width="11.28515625" style="748" customWidth="1"/>
    <col min="10730" max="10730" width="9.140625" style="748"/>
    <col min="10731" max="10731" width="9.7109375" style="748" customWidth="1"/>
    <col min="10732" max="10733" width="9.140625" style="748"/>
    <col min="10734" max="10734" width="10.42578125" style="748" customWidth="1"/>
    <col min="10735" max="10977" width="9.140625" style="748"/>
    <col min="10978" max="10978" width="7" style="748" customWidth="1"/>
    <col min="10979" max="10979" width="33.140625" style="748" customWidth="1"/>
    <col min="10980" max="10980" width="6.42578125" style="748" customWidth="1"/>
    <col min="10981" max="10981" width="29" style="748" customWidth="1"/>
    <col min="10982" max="10982" width="11.42578125" style="748" customWidth="1"/>
    <col min="10983" max="10983" width="10.7109375" style="748" customWidth="1"/>
    <col min="10984" max="10984" width="10.85546875" style="748" customWidth="1"/>
    <col min="10985" max="10985" width="11.28515625" style="748" customWidth="1"/>
    <col min="10986" max="10986" width="9.140625" style="748"/>
    <col min="10987" max="10987" width="9.7109375" style="748" customWidth="1"/>
    <col min="10988" max="10989" width="9.140625" style="748"/>
    <col min="10990" max="10990" width="10.42578125" style="748" customWidth="1"/>
    <col min="10991" max="11233" width="9.140625" style="748"/>
    <col min="11234" max="11234" width="7" style="748" customWidth="1"/>
    <col min="11235" max="11235" width="33.140625" style="748" customWidth="1"/>
    <col min="11236" max="11236" width="6.42578125" style="748" customWidth="1"/>
    <col min="11237" max="11237" width="29" style="748" customWidth="1"/>
    <col min="11238" max="11238" width="11.42578125" style="748" customWidth="1"/>
    <col min="11239" max="11239" width="10.7109375" style="748" customWidth="1"/>
    <col min="11240" max="11240" width="10.85546875" style="748" customWidth="1"/>
    <col min="11241" max="11241" width="11.28515625" style="748" customWidth="1"/>
    <col min="11242" max="11242" width="9.140625" style="748"/>
    <col min="11243" max="11243" width="9.7109375" style="748" customWidth="1"/>
    <col min="11244" max="11245" width="9.140625" style="748"/>
    <col min="11246" max="11246" width="10.42578125" style="748" customWidth="1"/>
    <col min="11247" max="11489" width="9.140625" style="748"/>
    <col min="11490" max="11490" width="7" style="748" customWidth="1"/>
    <col min="11491" max="11491" width="33.140625" style="748" customWidth="1"/>
    <col min="11492" max="11492" width="6.42578125" style="748" customWidth="1"/>
    <col min="11493" max="11493" width="29" style="748" customWidth="1"/>
    <col min="11494" max="11494" width="11.42578125" style="748" customWidth="1"/>
    <col min="11495" max="11495" width="10.7109375" style="748" customWidth="1"/>
    <col min="11496" max="11496" width="10.85546875" style="748" customWidth="1"/>
    <col min="11497" max="11497" width="11.28515625" style="748" customWidth="1"/>
    <col min="11498" max="11498" width="9.140625" style="748"/>
    <col min="11499" max="11499" width="9.7109375" style="748" customWidth="1"/>
    <col min="11500" max="11501" width="9.140625" style="748"/>
    <col min="11502" max="11502" width="10.42578125" style="748" customWidth="1"/>
    <col min="11503" max="11745" width="9.140625" style="748"/>
    <col min="11746" max="11746" width="7" style="748" customWidth="1"/>
    <col min="11747" max="11747" width="33.140625" style="748" customWidth="1"/>
    <col min="11748" max="11748" width="6.42578125" style="748" customWidth="1"/>
    <col min="11749" max="11749" width="29" style="748" customWidth="1"/>
    <col min="11750" max="11750" width="11.42578125" style="748" customWidth="1"/>
    <col min="11751" max="11751" width="10.7109375" style="748" customWidth="1"/>
    <col min="11752" max="11752" width="10.85546875" style="748" customWidth="1"/>
    <col min="11753" max="11753" width="11.28515625" style="748" customWidth="1"/>
    <col min="11754" max="11754" width="9.140625" style="748"/>
    <col min="11755" max="11755" width="9.7109375" style="748" customWidth="1"/>
    <col min="11756" max="11757" width="9.140625" style="748"/>
    <col min="11758" max="11758" width="10.42578125" style="748" customWidth="1"/>
    <col min="11759" max="12001" width="9.140625" style="748"/>
    <col min="12002" max="12002" width="7" style="748" customWidth="1"/>
    <col min="12003" max="12003" width="33.140625" style="748" customWidth="1"/>
    <col min="12004" max="12004" width="6.42578125" style="748" customWidth="1"/>
    <col min="12005" max="12005" width="29" style="748" customWidth="1"/>
    <col min="12006" max="12006" width="11.42578125" style="748" customWidth="1"/>
    <col min="12007" max="12007" width="10.7109375" style="748" customWidth="1"/>
    <col min="12008" max="12008" width="10.85546875" style="748" customWidth="1"/>
    <col min="12009" max="12009" width="11.28515625" style="748" customWidth="1"/>
    <col min="12010" max="12010" width="9.140625" style="748"/>
    <col min="12011" max="12011" width="9.7109375" style="748" customWidth="1"/>
    <col min="12012" max="12013" width="9.140625" style="748"/>
    <col min="12014" max="12014" width="10.42578125" style="748" customWidth="1"/>
    <col min="12015" max="12257" width="9.140625" style="748"/>
    <col min="12258" max="12258" width="7" style="748" customWidth="1"/>
    <col min="12259" max="12259" width="33.140625" style="748" customWidth="1"/>
    <col min="12260" max="12260" width="6.42578125" style="748" customWidth="1"/>
    <col min="12261" max="12261" width="29" style="748" customWidth="1"/>
    <col min="12262" max="12262" width="11.42578125" style="748" customWidth="1"/>
    <col min="12263" max="12263" width="10.7109375" style="748" customWidth="1"/>
    <col min="12264" max="12264" width="10.85546875" style="748" customWidth="1"/>
    <col min="12265" max="12265" width="11.28515625" style="748" customWidth="1"/>
    <col min="12266" max="12266" width="9.140625" style="748"/>
    <col min="12267" max="12267" width="9.7109375" style="748" customWidth="1"/>
    <col min="12268" max="12269" width="9.140625" style="748"/>
    <col min="12270" max="12270" width="10.42578125" style="748" customWidth="1"/>
    <col min="12271" max="12513" width="9.140625" style="748"/>
    <col min="12514" max="12514" width="7" style="748" customWidth="1"/>
    <col min="12515" max="12515" width="33.140625" style="748" customWidth="1"/>
    <col min="12516" max="12516" width="6.42578125" style="748" customWidth="1"/>
    <col min="12517" max="12517" width="29" style="748" customWidth="1"/>
    <col min="12518" max="12518" width="11.42578125" style="748" customWidth="1"/>
    <col min="12519" max="12519" width="10.7109375" style="748" customWidth="1"/>
    <col min="12520" max="12520" width="10.85546875" style="748" customWidth="1"/>
    <col min="12521" max="12521" width="11.28515625" style="748" customWidth="1"/>
    <col min="12522" max="12522" width="9.140625" style="748"/>
    <col min="12523" max="12523" width="9.7109375" style="748" customWidth="1"/>
    <col min="12524" max="12525" width="9.140625" style="748"/>
    <col min="12526" max="12526" width="10.42578125" style="748" customWidth="1"/>
    <col min="12527" max="12769" width="9.140625" style="748"/>
    <col min="12770" max="12770" width="7" style="748" customWidth="1"/>
    <col min="12771" max="12771" width="33.140625" style="748" customWidth="1"/>
    <col min="12772" max="12772" width="6.42578125" style="748" customWidth="1"/>
    <col min="12773" max="12773" width="29" style="748" customWidth="1"/>
    <col min="12774" max="12774" width="11.42578125" style="748" customWidth="1"/>
    <col min="12775" max="12775" width="10.7109375" style="748" customWidth="1"/>
    <col min="12776" max="12776" width="10.85546875" style="748" customWidth="1"/>
    <col min="12777" max="12777" width="11.28515625" style="748" customWidth="1"/>
    <col min="12778" max="12778" width="9.140625" style="748"/>
    <col min="12779" max="12779" width="9.7109375" style="748" customWidth="1"/>
    <col min="12780" max="12781" width="9.140625" style="748"/>
    <col min="12782" max="12782" width="10.42578125" style="748" customWidth="1"/>
    <col min="12783" max="13025" width="9.140625" style="748"/>
    <col min="13026" max="13026" width="7" style="748" customWidth="1"/>
    <col min="13027" max="13027" width="33.140625" style="748" customWidth="1"/>
    <col min="13028" max="13028" width="6.42578125" style="748" customWidth="1"/>
    <col min="13029" max="13029" width="29" style="748" customWidth="1"/>
    <col min="13030" max="13030" width="11.42578125" style="748" customWidth="1"/>
    <col min="13031" max="13031" width="10.7109375" style="748" customWidth="1"/>
    <col min="13032" max="13032" width="10.85546875" style="748" customWidth="1"/>
    <col min="13033" max="13033" width="11.28515625" style="748" customWidth="1"/>
    <col min="13034" max="13034" width="9.140625" style="748"/>
    <col min="13035" max="13035" width="9.7109375" style="748" customWidth="1"/>
    <col min="13036" max="13037" width="9.140625" style="748"/>
    <col min="13038" max="13038" width="10.42578125" style="748" customWidth="1"/>
    <col min="13039" max="13281" width="9.140625" style="748"/>
    <col min="13282" max="13282" width="7" style="748" customWidth="1"/>
    <col min="13283" max="13283" width="33.140625" style="748" customWidth="1"/>
    <col min="13284" max="13284" width="6.42578125" style="748" customWidth="1"/>
    <col min="13285" max="13285" width="29" style="748" customWidth="1"/>
    <col min="13286" max="13286" width="11.42578125" style="748" customWidth="1"/>
    <col min="13287" max="13287" width="10.7109375" style="748" customWidth="1"/>
    <col min="13288" max="13288" width="10.85546875" style="748" customWidth="1"/>
    <col min="13289" max="13289" width="11.28515625" style="748" customWidth="1"/>
    <col min="13290" max="13290" width="9.140625" style="748"/>
    <col min="13291" max="13291" width="9.7109375" style="748" customWidth="1"/>
    <col min="13292" max="13293" width="9.140625" style="748"/>
    <col min="13294" max="13294" width="10.42578125" style="748" customWidth="1"/>
    <col min="13295" max="13537" width="9.140625" style="748"/>
    <col min="13538" max="13538" width="7" style="748" customWidth="1"/>
    <col min="13539" max="13539" width="33.140625" style="748" customWidth="1"/>
    <col min="13540" max="13540" width="6.42578125" style="748" customWidth="1"/>
    <col min="13541" max="13541" width="29" style="748" customWidth="1"/>
    <col min="13542" max="13542" width="11.42578125" style="748" customWidth="1"/>
    <col min="13543" max="13543" width="10.7109375" style="748" customWidth="1"/>
    <col min="13544" max="13544" width="10.85546875" style="748" customWidth="1"/>
    <col min="13545" max="13545" width="11.28515625" style="748" customWidth="1"/>
    <col min="13546" max="13546" width="9.140625" style="748"/>
    <col min="13547" max="13547" width="9.7109375" style="748" customWidth="1"/>
    <col min="13548" max="13549" width="9.140625" style="748"/>
    <col min="13550" max="13550" width="10.42578125" style="748" customWidth="1"/>
    <col min="13551" max="13793" width="9.140625" style="748"/>
    <col min="13794" max="13794" width="7" style="748" customWidth="1"/>
    <col min="13795" max="13795" width="33.140625" style="748" customWidth="1"/>
    <col min="13796" max="13796" width="6.42578125" style="748" customWidth="1"/>
    <col min="13797" max="13797" width="29" style="748" customWidth="1"/>
    <col min="13798" max="13798" width="11.42578125" style="748" customWidth="1"/>
    <col min="13799" max="13799" width="10.7109375" style="748" customWidth="1"/>
    <col min="13800" max="13800" width="10.85546875" style="748" customWidth="1"/>
    <col min="13801" max="13801" width="11.28515625" style="748" customWidth="1"/>
    <col min="13802" max="13802" width="9.140625" style="748"/>
    <col min="13803" max="13803" width="9.7109375" style="748" customWidth="1"/>
    <col min="13804" max="13805" width="9.140625" style="748"/>
    <col min="13806" max="13806" width="10.42578125" style="748" customWidth="1"/>
    <col min="13807" max="14049" width="9.140625" style="748"/>
    <col min="14050" max="14050" width="7" style="748" customWidth="1"/>
    <col min="14051" max="14051" width="33.140625" style="748" customWidth="1"/>
    <col min="14052" max="14052" width="6.42578125" style="748" customWidth="1"/>
    <col min="14053" max="14053" width="29" style="748" customWidth="1"/>
    <col min="14054" max="14054" width="11.42578125" style="748" customWidth="1"/>
    <col min="14055" max="14055" width="10.7109375" style="748" customWidth="1"/>
    <col min="14056" max="14056" width="10.85546875" style="748" customWidth="1"/>
    <col min="14057" max="14057" width="11.28515625" style="748" customWidth="1"/>
    <col min="14058" max="14058" width="9.140625" style="748"/>
    <col min="14059" max="14059" width="9.7109375" style="748" customWidth="1"/>
    <col min="14060" max="14061" width="9.140625" style="748"/>
    <col min="14062" max="14062" width="10.42578125" style="748" customWidth="1"/>
    <col min="14063" max="14305" width="9.140625" style="748"/>
    <col min="14306" max="14306" width="7" style="748" customWidth="1"/>
    <col min="14307" max="14307" width="33.140625" style="748" customWidth="1"/>
    <col min="14308" max="14308" width="6.42578125" style="748" customWidth="1"/>
    <col min="14309" max="14309" width="29" style="748" customWidth="1"/>
    <col min="14310" max="14310" width="11.42578125" style="748" customWidth="1"/>
    <col min="14311" max="14311" width="10.7109375" style="748" customWidth="1"/>
    <col min="14312" max="14312" width="10.85546875" style="748" customWidth="1"/>
    <col min="14313" max="14313" width="11.28515625" style="748" customWidth="1"/>
    <col min="14314" max="14314" width="9.140625" style="748"/>
    <col min="14315" max="14315" width="9.7109375" style="748" customWidth="1"/>
    <col min="14316" max="14317" width="9.140625" style="748"/>
    <col min="14318" max="14318" width="10.42578125" style="748" customWidth="1"/>
    <col min="14319" max="14561" width="9.140625" style="748"/>
    <col min="14562" max="14562" width="7" style="748" customWidth="1"/>
    <col min="14563" max="14563" width="33.140625" style="748" customWidth="1"/>
    <col min="14564" max="14564" width="6.42578125" style="748" customWidth="1"/>
    <col min="14565" max="14565" width="29" style="748" customWidth="1"/>
    <col min="14566" max="14566" width="11.42578125" style="748" customWidth="1"/>
    <col min="14567" max="14567" width="10.7109375" style="748" customWidth="1"/>
    <col min="14568" max="14568" width="10.85546875" style="748" customWidth="1"/>
    <col min="14569" max="14569" width="11.28515625" style="748" customWidth="1"/>
    <col min="14570" max="14570" width="9.140625" style="748"/>
    <col min="14571" max="14571" width="9.7109375" style="748" customWidth="1"/>
    <col min="14572" max="14573" width="9.140625" style="748"/>
    <col min="14574" max="14574" width="10.42578125" style="748" customWidth="1"/>
    <col min="14575" max="14817" width="9.140625" style="748"/>
    <col min="14818" max="14818" width="7" style="748" customWidth="1"/>
    <col min="14819" max="14819" width="33.140625" style="748" customWidth="1"/>
    <col min="14820" max="14820" width="6.42578125" style="748" customWidth="1"/>
    <col min="14821" max="14821" width="29" style="748" customWidth="1"/>
    <col min="14822" max="14822" width="11.42578125" style="748" customWidth="1"/>
    <col min="14823" max="14823" width="10.7109375" style="748" customWidth="1"/>
    <col min="14824" max="14824" width="10.85546875" style="748" customWidth="1"/>
    <col min="14825" max="14825" width="11.28515625" style="748" customWidth="1"/>
    <col min="14826" max="14826" width="9.140625" style="748"/>
    <col min="14827" max="14827" width="9.7109375" style="748" customWidth="1"/>
    <col min="14828" max="14829" width="9.140625" style="748"/>
    <col min="14830" max="14830" width="10.42578125" style="748" customWidth="1"/>
    <col min="14831" max="15073" width="9.140625" style="748"/>
    <col min="15074" max="15074" width="7" style="748" customWidth="1"/>
    <col min="15075" max="15075" width="33.140625" style="748" customWidth="1"/>
    <col min="15076" max="15076" width="6.42578125" style="748" customWidth="1"/>
    <col min="15077" max="15077" width="29" style="748" customWidth="1"/>
    <col min="15078" max="15078" width="11.42578125" style="748" customWidth="1"/>
    <col min="15079" max="15079" width="10.7109375" style="748" customWidth="1"/>
    <col min="15080" max="15080" width="10.85546875" style="748" customWidth="1"/>
    <col min="15081" max="15081" width="11.28515625" style="748" customWidth="1"/>
    <col min="15082" max="15082" width="9.140625" style="748"/>
    <col min="15083" max="15083" width="9.7109375" style="748" customWidth="1"/>
    <col min="15084" max="15085" width="9.140625" style="748"/>
    <col min="15086" max="15086" width="10.42578125" style="748" customWidth="1"/>
    <col min="15087" max="15329" width="9.140625" style="748"/>
    <col min="15330" max="15330" width="7" style="748" customWidth="1"/>
    <col min="15331" max="15331" width="33.140625" style="748" customWidth="1"/>
    <col min="15332" max="15332" width="6.42578125" style="748" customWidth="1"/>
    <col min="15333" max="15333" width="29" style="748" customWidth="1"/>
    <col min="15334" max="15334" width="11.42578125" style="748" customWidth="1"/>
    <col min="15335" max="15335" width="10.7109375" style="748" customWidth="1"/>
    <col min="15336" max="15336" width="10.85546875" style="748" customWidth="1"/>
    <col min="15337" max="15337" width="11.28515625" style="748" customWidth="1"/>
    <col min="15338" max="15338" width="9.140625" style="748"/>
    <col min="15339" max="15339" width="9.7109375" style="748" customWidth="1"/>
    <col min="15340" max="15341" width="9.140625" style="748"/>
    <col min="15342" max="15342" width="10.42578125" style="748" customWidth="1"/>
    <col min="15343" max="15585" width="9.140625" style="748"/>
    <col min="15586" max="15586" width="7" style="748" customWidth="1"/>
    <col min="15587" max="15587" width="33.140625" style="748" customWidth="1"/>
    <col min="15588" max="15588" width="6.42578125" style="748" customWidth="1"/>
    <col min="15589" max="15589" width="29" style="748" customWidth="1"/>
    <col min="15590" max="15590" width="11.42578125" style="748" customWidth="1"/>
    <col min="15591" max="15591" width="10.7109375" style="748" customWidth="1"/>
    <col min="15592" max="15592" width="10.85546875" style="748" customWidth="1"/>
    <col min="15593" max="15593" width="11.28515625" style="748" customWidth="1"/>
    <col min="15594" max="15594" width="9.140625" style="748"/>
    <col min="15595" max="15595" width="9.7109375" style="748" customWidth="1"/>
    <col min="15596" max="15597" width="9.140625" style="748"/>
    <col min="15598" max="15598" width="10.42578125" style="748" customWidth="1"/>
    <col min="15599" max="15841" width="9.140625" style="748"/>
    <col min="15842" max="15842" width="7" style="748" customWidth="1"/>
    <col min="15843" max="15843" width="33.140625" style="748" customWidth="1"/>
    <col min="15844" max="15844" width="6.42578125" style="748" customWidth="1"/>
    <col min="15845" max="15845" width="29" style="748" customWidth="1"/>
    <col min="15846" max="15846" width="11.42578125" style="748" customWidth="1"/>
    <col min="15847" max="15847" width="10.7109375" style="748" customWidth="1"/>
    <col min="15848" max="15848" width="10.85546875" style="748" customWidth="1"/>
    <col min="15849" max="15849" width="11.28515625" style="748" customWidth="1"/>
    <col min="15850" max="15850" width="9.140625" style="748"/>
    <col min="15851" max="15851" width="9.7109375" style="748" customWidth="1"/>
    <col min="15852" max="15853" width="9.140625" style="748"/>
    <col min="15854" max="15854" width="10.42578125" style="748" customWidth="1"/>
    <col min="15855" max="16097" width="9.140625" style="748"/>
    <col min="16098" max="16098" width="7" style="748" customWidth="1"/>
    <col min="16099" max="16099" width="33.140625" style="748" customWidth="1"/>
    <col min="16100" max="16100" width="6.42578125" style="748" customWidth="1"/>
    <col min="16101" max="16101" width="29" style="748" customWidth="1"/>
    <col min="16102" max="16102" width="11.42578125" style="748" customWidth="1"/>
    <col min="16103" max="16103" width="10.7109375" style="748" customWidth="1"/>
    <col min="16104" max="16104" width="10.85546875" style="748" customWidth="1"/>
    <col min="16105" max="16105" width="11.28515625" style="748" customWidth="1"/>
    <col min="16106" max="16106" width="9.140625" style="748"/>
    <col min="16107" max="16107" width="9.7109375" style="748" customWidth="1"/>
    <col min="16108" max="16109" width="9.140625" style="748"/>
    <col min="16110" max="16110" width="10.42578125" style="748" customWidth="1"/>
    <col min="16111" max="16384" width="9.140625" style="748"/>
  </cols>
  <sheetData>
    <row r="1" spans="1:53" ht="15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5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.75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.75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5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6.5" customHeight="1" thickBot="1" x14ac:dyDescent="0.3">
      <c r="A7" s="205"/>
      <c r="B7" s="466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.75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3.5" thickBot="1" x14ac:dyDescent="0.25">
      <c r="A9" s="468" t="s">
        <v>437</v>
      </c>
      <c r="D9" s="46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46.5" customHeight="1" thickBot="1" x14ac:dyDescent="0.25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9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8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3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1" t="s">
        <v>78</v>
      </c>
      <c r="AO11" s="759" t="s">
        <v>77</v>
      </c>
      <c r="AP11" s="420" t="s">
        <v>78</v>
      </c>
      <c r="AQ11" s="42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ht="13.5" customHeight="1" x14ac:dyDescent="0.2">
      <c r="A12" s="712">
        <v>1</v>
      </c>
      <c r="B12" s="713">
        <v>3475</v>
      </c>
      <c r="C12" s="713">
        <v>691008604</v>
      </c>
      <c r="D12" s="713">
        <v>4624548</v>
      </c>
      <c r="E12" s="714" t="s">
        <v>438</v>
      </c>
      <c r="F12" s="713">
        <v>3111</v>
      </c>
      <c r="G12" s="715" t="s">
        <v>85</v>
      </c>
      <c r="H12" s="716" t="s">
        <v>86</v>
      </c>
      <c r="I12" s="479">
        <v>3368186</v>
      </c>
      <c r="J12" s="480">
        <v>2447117</v>
      </c>
      <c r="K12" s="480">
        <v>0</v>
      </c>
      <c r="L12" s="480">
        <v>0</v>
      </c>
      <c r="M12" s="480">
        <v>827126</v>
      </c>
      <c r="N12" s="480">
        <v>48943</v>
      </c>
      <c r="O12" s="480">
        <v>45000</v>
      </c>
      <c r="P12" s="482">
        <v>5.5542999999999996</v>
      </c>
      <c r="Q12" s="483">
        <v>4.0644999999999998</v>
      </c>
      <c r="R12" s="775">
        <v>1.4897999999999998</v>
      </c>
      <c r="S12" s="553">
        <f>X12*-1</f>
        <v>0</v>
      </c>
      <c r="T12" s="491">
        <v>0</v>
      </c>
      <c r="U12" s="491">
        <v>0</v>
      </c>
      <c r="V12" s="491">
        <v>0</v>
      </c>
      <c r="W12" s="491">
        <f>SUM(S12:V12)</f>
        <v>0</v>
      </c>
      <c r="X12" s="491">
        <v>0</v>
      </c>
      <c r="Y12" s="491">
        <v>0</v>
      </c>
      <c r="Z12" s="491">
        <f>SUM(X12:Y12)</f>
        <v>0</v>
      </c>
      <c r="AA12" s="491">
        <f>W12+Z12</f>
        <v>0</v>
      </c>
      <c r="AB12" s="321">
        <f>ROUND((W12+X12)*33.8%,0)</f>
        <v>0</v>
      </c>
      <c r="AC12" s="263">
        <f>ROUND(W12*2%,0)</f>
        <v>0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0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488">
        <f>AH12+AJ12+AK12+AM12</f>
        <v>0</v>
      </c>
      <c r="AP12" s="488">
        <f>AI12+AL12+AN12</f>
        <v>0</v>
      </c>
      <c r="AQ12" s="530">
        <f>SUM(AO12:AP12)</f>
        <v>0</v>
      </c>
      <c r="AR12" s="531">
        <f>I12+AG12</f>
        <v>3368186</v>
      </c>
      <c r="AS12" s="486">
        <f>J12+W12</f>
        <v>2447117</v>
      </c>
      <c r="AT12" s="486">
        <f>K12+Z12</f>
        <v>0</v>
      </c>
      <c r="AU12" s="486">
        <f>L12</f>
        <v>0</v>
      </c>
      <c r="AV12" s="486">
        <f t="shared" ref="AV12:AW14" si="0">M12+AB12</f>
        <v>827126</v>
      </c>
      <c r="AW12" s="486">
        <f t="shared" si="0"/>
        <v>48943</v>
      </c>
      <c r="AX12" s="486">
        <f>O12+AF12</f>
        <v>45000</v>
      </c>
      <c r="AY12" s="488">
        <f>P12+AQ12</f>
        <v>5.5542999999999996</v>
      </c>
      <c r="AZ12" s="488">
        <f t="shared" ref="AZ12:BA14" si="1">Q12+AO12</f>
        <v>4.0644999999999998</v>
      </c>
      <c r="BA12" s="489">
        <f t="shared" si="1"/>
        <v>1.4897999999999998</v>
      </c>
    </row>
    <row r="13" spans="1:53" ht="13.5" customHeight="1" x14ac:dyDescent="0.2">
      <c r="A13" s="717">
        <v>1</v>
      </c>
      <c r="B13" s="718">
        <v>3475</v>
      </c>
      <c r="C13" s="718">
        <v>691008604</v>
      </c>
      <c r="D13" s="718">
        <v>4624548</v>
      </c>
      <c r="E13" s="719" t="s">
        <v>439</v>
      </c>
      <c r="F13" s="718">
        <v>3111</v>
      </c>
      <c r="G13" s="720" t="s">
        <v>91</v>
      </c>
      <c r="H13" s="721" t="s">
        <v>82</v>
      </c>
      <c r="I13" s="501">
        <v>76863</v>
      </c>
      <c r="J13" s="502">
        <v>56600</v>
      </c>
      <c r="K13" s="481">
        <v>0</v>
      </c>
      <c r="L13" s="481">
        <v>0</v>
      </c>
      <c r="M13" s="321">
        <v>19131</v>
      </c>
      <c r="N13" s="321">
        <v>1132</v>
      </c>
      <c r="O13" s="502">
        <v>0</v>
      </c>
      <c r="P13" s="503">
        <v>0.17</v>
      </c>
      <c r="Q13" s="418">
        <v>0.17</v>
      </c>
      <c r="R13" s="776">
        <v>0</v>
      </c>
      <c r="S13" s="536">
        <f>X13*-1</f>
        <v>0</v>
      </c>
      <c r="T13" s="492">
        <v>0</v>
      </c>
      <c r="U13" s="492">
        <v>0</v>
      </c>
      <c r="V13" s="492">
        <v>0</v>
      </c>
      <c r="W13" s="492">
        <f t="shared" ref="W13:W71" si="2">SUM(S13:V13)</f>
        <v>0</v>
      </c>
      <c r="X13" s="492">
        <v>0</v>
      </c>
      <c r="Y13" s="492">
        <v>0</v>
      </c>
      <c r="Z13" s="492">
        <f>SUM(X13:Y13)</f>
        <v>0</v>
      </c>
      <c r="AA13" s="492">
        <f>W13+Z13</f>
        <v>0</v>
      </c>
      <c r="AB13" s="321">
        <f>ROUND((W13+X13)*33.8%,0)</f>
        <v>0</v>
      </c>
      <c r="AC13" s="179">
        <f>ROUND(W13*2%,0)</f>
        <v>0</v>
      </c>
      <c r="AD13" s="492">
        <v>0</v>
      </c>
      <c r="AE13" s="492">
        <v>0</v>
      </c>
      <c r="AF13" s="492">
        <f t="shared" ref="AF13:AF71" si="3">SUM(AD13:AE13)</f>
        <v>0</v>
      </c>
      <c r="AG13" s="492">
        <f t="shared" ref="AG13:AG71" si="4">AA13+AB13+AC13+AF13</f>
        <v>0</v>
      </c>
      <c r="AH13" s="507">
        <v>0</v>
      </c>
      <c r="AI13" s="507">
        <v>0</v>
      </c>
      <c r="AJ13" s="507">
        <v>0</v>
      </c>
      <c r="AK13" s="507">
        <v>0</v>
      </c>
      <c r="AL13" s="507">
        <v>0</v>
      </c>
      <c r="AM13" s="507">
        <v>0</v>
      </c>
      <c r="AN13" s="507">
        <v>0</v>
      </c>
      <c r="AO13" s="507">
        <f>AH13+AJ13+AK13+AM13</f>
        <v>0</v>
      </c>
      <c r="AP13" s="507">
        <f>AI13+AL13+AN13</f>
        <v>0</v>
      </c>
      <c r="AQ13" s="535">
        <f t="shared" ref="AQ13" si="5">SUM(AO13:AP13)</f>
        <v>0</v>
      </c>
      <c r="AR13" s="536">
        <f>I13+AG13</f>
        <v>76863</v>
      </c>
      <c r="AS13" s="492">
        <f>J13+W13</f>
        <v>56600</v>
      </c>
      <c r="AT13" s="492">
        <f>K13+Z13</f>
        <v>0</v>
      </c>
      <c r="AU13" s="492">
        <f>L13</f>
        <v>0</v>
      </c>
      <c r="AV13" s="492">
        <f t="shared" si="0"/>
        <v>19131</v>
      </c>
      <c r="AW13" s="492">
        <f t="shared" si="0"/>
        <v>1132</v>
      </c>
      <c r="AX13" s="492">
        <f>O13+AF13</f>
        <v>0</v>
      </c>
      <c r="AY13" s="507">
        <f>P13+AQ13</f>
        <v>0.17</v>
      </c>
      <c r="AZ13" s="507">
        <f t="shared" si="1"/>
        <v>0.17</v>
      </c>
      <c r="BA13" s="508">
        <f t="shared" si="1"/>
        <v>0</v>
      </c>
    </row>
    <row r="14" spans="1:53" ht="13.5" customHeight="1" x14ac:dyDescent="0.2">
      <c r="A14" s="717">
        <v>1</v>
      </c>
      <c r="B14" s="718">
        <v>3475</v>
      </c>
      <c r="C14" s="718">
        <v>691008604</v>
      </c>
      <c r="D14" s="718">
        <v>4624548</v>
      </c>
      <c r="E14" s="719" t="s">
        <v>439</v>
      </c>
      <c r="F14" s="718">
        <v>3141</v>
      </c>
      <c r="G14" s="720" t="s">
        <v>88</v>
      </c>
      <c r="H14" s="721" t="s">
        <v>82</v>
      </c>
      <c r="I14" s="501">
        <v>636782</v>
      </c>
      <c r="J14" s="502">
        <v>456529</v>
      </c>
      <c r="K14" s="481">
        <v>10400</v>
      </c>
      <c r="L14" s="481">
        <v>0</v>
      </c>
      <c r="M14" s="321">
        <v>157822</v>
      </c>
      <c r="N14" s="321">
        <v>9131</v>
      </c>
      <c r="O14" s="502">
        <v>2900</v>
      </c>
      <c r="P14" s="503">
        <v>1.59</v>
      </c>
      <c r="Q14" s="418">
        <v>0</v>
      </c>
      <c r="R14" s="776">
        <v>1.59</v>
      </c>
      <c r="S14" s="536">
        <f>X14*-1</f>
        <v>0</v>
      </c>
      <c r="T14" s="492">
        <v>0</v>
      </c>
      <c r="U14" s="492">
        <v>16731</v>
      </c>
      <c r="V14" s="492">
        <v>0</v>
      </c>
      <c r="W14" s="492">
        <f t="shared" si="2"/>
        <v>16731</v>
      </c>
      <c r="X14" s="492">
        <v>0</v>
      </c>
      <c r="Y14" s="492">
        <v>0</v>
      </c>
      <c r="Z14" s="492">
        <f>SUM(X14:Y14)</f>
        <v>0</v>
      </c>
      <c r="AA14" s="492">
        <f>W14+Z14</f>
        <v>16731</v>
      </c>
      <c r="AB14" s="321">
        <f>ROUND((W14+X14)*33.8%,0)</f>
        <v>5655</v>
      </c>
      <c r="AC14" s="179">
        <f>ROUND(W14*2%,0)</f>
        <v>335</v>
      </c>
      <c r="AD14" s="492">
        <v>0</v>
      </c>
      <c r="AE14" s="492">
        <v>0</v>
      </c>
      <c r="AF14" s="492">
        <f t="shared" si="3"/>
        <v>0</v>
      </c>
      <c r="AG14" s="492">
        <f t="shared" si="4"/>
        <v>22721</v>
      </c>
      <c r="AH14" s="507">
        <v>0</v>
      </c>
      <c r="AI14" s="507">
        <v>0</v>
      </c>
      <c r="AJ14" s="507">
        <v>0</v>
      </c>
      <c r="AK14" s="507">
        <v>0</v>
      </c>
      <c r="AL14" s="507">
        <v>0.05</v>
      </c>
      <c r="AM14" s="507">
        <v>0</v>
      </c>
      <c r="AN14" s="507">
        <v>0</v>
      </c>
      <c r="AO14" s="507">
        <f>AH14+AJ14+AK14+AM14</f>
        <v>0</v>
      </c>
      <c r="AP14" s="507">
        <f>AI14+AL14+AN14</f>
        <v>0.05</v>
      </c>
      <c r="AQ14" s="535">
        <f t="shared" ref="AQ14:AQ71" si="6">SUM(AO14:AP14)</f>
        <v>0.05</v>
      </c>
      <c r="AR14" s="536">
        <f>I14+AG14</f>
        <v>659503</v>
      </c>
      <c r="AS14" s="492">
        <f>J14+W14</f>
        <v>473260</v>
      </c>
      <c r="AT14" s="492">
        <f>K14+Z14</f>
        <v>10400</v>
      </c>
      <c r="AU14" s="492">
        <f>L14</f>
        <v>0</v>
      </c>
      <c r="AV14" s="492">
        <f t="shared" si="0"/>
        <v>163477</v>
      </c>
      <c r="AW14" s="492">
        <f t="shared" si="0"/>
        <v>9466</v>
      </c>
      <c r="AX14" s="492">
        <f>O14+AF14</f>
        <v>2900</v>
      </c>
      <c r="AY14" s="507">
        <f>P14+AQ14</f>
        <v>1.6400000000000001</v>
      </c>
      <c r="AZ14" s="507">
        <f t="shared" si="1"/>
        <v>0</v>
      </c>
      <c r="BA14" s="508">
        <f t="shared" si="1"/>
        <v>1.6400000000000001</v>
      </c>
    </row>
    <row r="15" spans="1:53" ht="13.5" customHeight="1" x14ac:dyDescent="0.2">
      <c r="A15" s="284">
        <v>1</v>
      </c>
      <c r="B15" s="27">
        <v>3475</v>
      </c>
      <c r="C15" s="27">
        <v>691008604</v>
      </c>
      <c r="D15" s="27">
        <v>4624548</v>
      </c>
      <c r="E15" s="294" t="s">
        <v>440</v>
      </c>
      <c r="F15" s="27"/>
      <c r="G15" s="283"/>
      <c r="H15" s="383"/>
      <c r="I15" s="5">
        <v>4081831</v>
      </c>
      <c r="J15" s="8">
        <v>2960246</v>
      </c>
      <c r="K15" s="8">
        <v>10400</v>
      </c>
      <c r="L15" s="8">
        <v>0</v>
      </c>
      <c r="M15" s="8">
        <v>1004079</v>
      </c>
      <c r="N15" s="8">
        <v>59206</v>
      </c>
      <c r="O15" s="8">
        <v>47900</v>
      </c>
      <c r="P15" s="9">
        <v>7.3142999999999994</v>
      </c>
      <c r="Q15" s="9">
        <v>4.2344999999999997</v>
      </c>
      <c r="R15" s="33">
        <v>3.0797999999999996</v>
      </c>
      <c r="S15" s="5">
        <f t="shared" ref="S15:BA15" si="7">SUM(S12:S14)</f>
        <v>0</v>
      </c>
      <c r="T15" s="8">
        <f t="shared" si="7"/>
        <v>0</v>
      </c>
      <c r="U15" s="8">
        <f t="shared" si="7"/>
        <v>16731</v>
      </c>
      <c r="V15" s="8">
        <f t="shared" si="7"/>
        <v>0</v>
      </c>
      <c r="W15" s="8">
        <f t="shared" si="7"/>
        <v>16731</v>
      </c>
      <c r="X15" s="8">
        <f t="shared" si="7"/>
        <v>0</v>
      </c>
      <c r="Y15" s="8">
        <f t="shared" si="7"/>
        <v>0</v>
      </c>
      <c r="Z15" s="8">
        <f t="shared" si="7"/>
        <v>0</v>
      </c>
      <c r="AA15" s="8">
        <f t="shared" si="7"/>
        <v>16731</v>
      </c>
      <c r="AB15" s="8">
        <f t="shared" si="7"/>
        <v>5655</v>
      </c>
      <c r="AC15" s="8">
        <f t="shared" si="7"/>
        <v>335</v>
      </c>
      <c r="AD15" s="8">
        <f t="shared" si="7"/>
        <v>0</v>
      </c>
      <c r="AE15" s="8">
        <f t="shared" si="7"/>
        <v>0</v>
      </c>
      <c r="AF15" s="8">
        <f t="shared" si="7"/>
        <v>0</v>
      </c>
      <c r="AG15" s="8">
        <f t="shared" si="7"/>
        <v>22721</v>
      </c>
      <c r="AH15" s="9">
        <f t="shared" si="7"/>
        <v>0</v>
      </c>
      <c r="AI15" s="9">
        <f t="shared" si="7"/>
        <v>0</v>
      </c>
      <c r="AJ15" s="9">
        <f t="shared" si="7"/>
        <v>0</v>
      </c>
      <c r="AK15" s="9">
        <f t="shared" si="7"/>
        <v>0</v>
      </c>
      <c r="AL15" s="9">
        <f t="shared" si="7"/>
        <v>0.05</v>
      </c>
      <c r="AM15" s="9">
        <f t="shared" si="7"/>
        <v>0</v>
      </c>
      <c r="AN15" s="9">
        <f t="shared" si="7"/>
        <v>0</v>
      </c>
      <c r="AO15" s="9">
        <f t="shared" si="7"/>
        <v>0</v>
      </c>
      <c r="AP15" s="9">
        <f t="shared" si="7"/>
        <v>0.05</v>
      </c>
      <c r="AQ15" s="33">
        <f t="shared" si="7"/>
        <v>0.05</v>
      </c>
      <c r="AR15" s="5">
        <f t="shared" si="7"/>
        <v>4104552</v>
      </c>
      <c r="AS15" s="8">
        <f t="shared" si="7"/>
        <v>2976977</v>
      </c>
      <c r="AT15" s="38">
        <f t="shared" si="7"/>
        <v>10400</v>
      </c>
      <c r="AU15" s="38">
        <f t="shared" si="7"/>
        <v>0</v>
      </c>
      <c r="AV15" s="8">
        <f t="shared" si="7"/>
        <v>1009734</v>
      </c>
      <c r="AW15" s="8">
        <f t="shared" si="7"/>
        <v>59541</v>
      </c>
      <c r="AX15" s="8">
        <f t="shared" si="7"/>
        <v>47900</v>
      </c>
      <c r="AY15" s="9">
        <f t="shared" si="7"/>
        <v>7.3643000000000001</v>
      </c>
      <c r="AZ15" s="9">
        <f t="shared" si="7"/>
        <v>4.2344999999999997</v>
      </c>
      <c r="BA15" s="74">
        <f t="shared" si="7"/>
        <v>3.1297999999999999</v>
      </c>
    </row>
    <row r="16" spans="1:53" ht="13.5" customHeight="1" x14ac:dyDescent="0.2">
      <c r="A16" s="717">
        <v>2</v>
      </c>
      <c r="B16" s="718">
        <v>3449</v>
      </c>
      <c r="C16" s="718">
        <v>600078116</v>
      </c>
      <c r="D16" s="718">
        <v>70695016</v>
      </c>
      <c r="E16" s="719" t="s">
        <v>441</v>
      </c>
      <c r="F16" s="718">
        <v>3111</v>
      </c>
      <c r="G16" s="720" t="s">
        <v>85</v>
      </c>
      <c r="H16" s="721" t="s">
        <v>86</v>
      </c>
      <c r="I16" s="501">
        <v>4814209</v>
      </c>
      <c r="J16" s="502">
        <v>3511052</v>
      </c>
      <c r="K16" s="502">
        <v>0</v>
      </c>
      <c r="L16" s="502">
        <v>0</v>
      </c>
      <c r="M16" s="502">
        <v>1186736</v>
      </c>
      <c r="N16" s="502">
        <v>70221</v>
      </c>
      <c r="O16" s="502">
        <v>46200</v>
      </c>
      <c r="P16" s="503">
        <v>8.1341999999999999</v>
      </c>
      <c r="Q16" s="418">
        <v>6</v>
      </c>
      <c r="R16" s="776">
        <v>2.1341999999999999</v>
      </c>
      <c r="S16" s="536">
        <f t="shared" ref="S16:S17" si="8">X16*-1</f>
        <v>0</v>
      </c>
      <c r="T16" s="492">
        <v>0</v>
      </c>
      <c r="U16" s="492">
        <v>0</v>
      </c>
      <c r="V16" s="492">
        <v>5184</v>
      </c>
      <c r="W16" s="492">
        <f t="shared" si="2"/>
        <v>5184</v>
      </c>
      <c r="X16" s="492">
        <v>0</v>
      </c>
      <c r="Y16" s="492">
        <v>0</v>
      </c>
      <c r="Z16" s="492">
        <f>SUM(X16:Y16)</f>
        <v>0</v>
      </c>
      <c r="AA16" s="492">
        <f>W16+Z16</f>
        <v>5184</v>
      </c>
      <c r="AB16" s="321">
        <f>ROUND((W16+X16)*33.8%,0)</f>
        <v>1752</v>
      </c>
      <c r="AC16" s="179">
        <f>ROUND(W16*2%,0)</f>
        <v>104</v>
      </c>
      <c r="AD16" s="492">
        <v>0</v>
      </c>
      <c r="AE16" s="492">
        <v>0</v>
      </c>
      <c r="AF16" s="492">
        <f t="shared" si="3"/>
        <v>0</v>
      </c>
      <c r="AG16" s="492">
        <f t="shared" si="4"/>
        <v>7040</v>
      </c>
      <c r="AH16" s="507">
        <v>0</v>
      </c>
      <c r="AI16" s="507">
        <v>0</v>
      </c>
      <c r="AJ16" s="507">
        <v>0</v>
      </c>
      <c r="AK16" s="507">
        <v>0</v>
      </c>
      <c r="AL16" s="507">
        <v>0</v>
      </c>
      <c r="AM16" s="507">
        <v>0.01</v>
      </c>
      <c r="AN16" s="507">
        <v>0</v>
      </c>
      <c r="AO16" s="507">
        <f t="shared" ref="AO16:AO17" si="9">AH16+AJ16+AK16+AM16</f>
        <v>0.01</v>
      </c>
      <c r="AP16" s="507">
        <f t="shared" ref="AP16:AP17" si="10">AI16+AL16+AN16</f>
        <v>0</v>
      </c>
      <c r="AQ16" s="535">
        <f t="shared" si="6"/>
        <v>0.01</v>
      </c>
      <c r="AR16" s="536">
        <f>I16+AG16</f>
        <v>4821249</v>
      </c>
      <c r="AS16" s="492">
        <f>J16+W16</f>
        <v>3516236</v>
      </c>
      <c r="AT16" s="492">
        <f>K16+Z16</f>
        <v>0</v>
      </c>
      <c r="AU16" s="492">
        <f>L16</f>
        <v>0</v>
      </c>
      <c r="AV16" s="492">
        <f>M16+AB16</f>
        <v>1188488</v>
      </c>
      <c r="AW16" s="492">
        <f>N16+AC16</f>
        <v>70325</v>
      </c>
      <c r="AX16" s="492">
        <f>O16+AF16</f>
        <v>46200</v>
      </c>
      <c r="AY16" s="507">
        <f>P16+AQ16</f>
        <v>8.1441999999999997</v>
      </c>
      <c r="AZ16" s="507">
        <f>Q16+AO16</f>
        <v>6.01</v>
      </c>
      <c r="BA16" s="508">
        <f>R16+AP16</f>
        <v>2.1341999999999999</v>
      </c>
    </row>
    <row r="17" spans="1:53" ht="13.5" customHeight="1" x14ac:dyDescent="0.2">
      <c r="A17" s="717">
        <v>2</v>
      </c>
      <c r="B17" s="718">
        <v>3449</v>
      </c>
      <c r="C17" s="718">
        <v>600078116</v>
      </c>
      <c r="D17" s="718">
        <v>70695016</v>
      </c>
      <c r="E17" s="719" t="s">
        <v>441</v>
      </c>
      <c r="F17" s="718">
        <v>3141</v>
      </c>
      <c r="G17" s="720" t="s">
        <v>88</v>
      </c>
      <c r="H17" s="721" t="s">
        <v>82</v>
      </c>
      <c r="I17" s="501">
        <v>792108</v>
      </c>
      <c r="J17" s="502">
        <v>580343</v>
      </c>
      <c r="K17" s="481">
        <v>0</v>
      </c>
      <c r="L17" s="481">
        <v>0</v>
      </c>
      <c r="M17" s="321">
        <v>196156</v>
      </c>
      <c r="N17" s="321">
        <v>11607</v>
      </c>
      <c r="O17" s="502">
        <v>4002</v>
      </c>
      <c r="P17" s="503">
        <v>1.97</v>
      </c>
      <c r="Q17" s="418">
        <v>0</v>
      </c>
      <c r="R17" s="776">
        <v>1.97</v>
      </c>
      <c r="S17" s="536">
        <f t="shared" si="8"/>
        <v>0</v>
      </c>
      <c r="T17" s="492">
        <v>0</v>
      </c>
      <c r="U17" s="492">
        <v>0</v>
      </c>
      <c r="V17" s="492">
        <v>0</v>
      </c>
      <c r="W17" s="492">
        <f t="shared" si="2"/>
        <v>0</v>
      </c>
      <c r="X17" s="492">
        <v>0</v>
      </c>
      <c r="Y17" s="492">
        <v>0</v>
      </c>
      <c r="Z17" s="492">
        <f>SUM(X17:Y17)</f>
        <v>0</v>
      </c>
      <c r="AA17" s="492">
        <f>W17+Z17</f>
        <v>0</v>
      </c>
      <c r="AB17" s="321">
        <f>ROUND((W17+X17)*33.8%,0)</f>
        <v>0</v>
      </c>
      <c r="AC17" s="179">
        <f>ROUND(W17*2%,0)</f>
        <v>0</v>
      </c>
      <c r="AD17" s="492">
        <v>0</v>
      </c>
      <c r="AE17" s="492">
        <v>0</v>
      </c>
      <c r="AF17" s="492">
        <f t="shared" si="3"/>
        <v>0</v>
      </c>
      <c r="AG17" s="492">
        <f t="shared" si="4"/>
        <v>0</v>
      </c>
      <c r="AH17" s="507">
        <v>0</v>
      </c>
      <c r="AI17" s="507">
        <v>0</v>
      </c>
      <c r="AJ17" s="507">
        <v>0</v>
      </c>
      <c r="AK17" s="507">
        <v>0</v>
      </c>
      <c r="AL17" s="507">
        <v>0</v>
      </c>
      <c r="AM17" s="507">
        <v>0</v>
      </c>
      <c r="AN17" s="507">
        <v>0</v>
      </c>
      <c r="AO17" s="507">
        <f t="shared" si="9"/>
        <v>0</v>
      </c>
      <c r="AP17" s="507">
        <f t="shared" si="10"/>
        <v>0</v>
      </c>
      <c r="AQ17" s="535">
        <f t="shared" si="6"/>
        <v>0</v>
      </c>
      <c r="AR17" s="536">
        <f>I17+AG17</f>
        <v>792108</v>
      </c>
      <c r="AS17" s="492">
        <f>J17+W17</f>
        <v>580343</v>
      </c>
      <c r="AT17" s="492">
        <f>K17+Z17</f>
        <v>0</v>
      </c>
      <c r="AU17" s="492">
        <f>L17</f>
        <v>0</v>
      </c>
      <c r="AV17" s="492">
        <f>M17+AB17</f>
        <v>196156</v>
      </c>
      <c r="AW17" s="492">
        <f>N17+AC17</f>
        <v>11607</v>
      </c>
      <c r="AX17" s="492">
        <f>O17+AF17</f>
        <v>4002</v>
      </c>
      <c r="AY17" s="507">
        <f>P17+AQ17</f>
        <v>1.97</v>
      </c>
      <c r="AZ17" s="507">
        <f>Q17+AO17</f>
        <v>0</v>
      </c>
      <c r="BA17" s="508">
        <f>R17+AP17</f>
        <v>1.97</v>
      </c>
    </row>
    <row r="18" spans="1:53" ht="13.5" customHeight="1" x14ac:dyDescent="0.2">
      <c r="A18" s="284">
        <v>2</v>
      </c>
      <c r="B18" s="27">
        <v>3449</v>
      </c>
      <c r="C18" s="27">
        <v>600078116</v>
      </c>
      <c r="D18" s="27">
        <v>70695016</v>
      </c>
      <c r="E18" s="294" t="s">
        <v>442</v>
      </c>
      <c r="F18" s="27"/>
      <c r="G18" s="283"/>
      <c r="H18" s="383"/>
      <c r="I18" s="5">
        <v>5606317</v>
      </c>
      <c r="J18" s="8">
        <v>4091395</v>
      </c>
      <c r="K18" s="8">
        <v>0</v>
      </c>
      <c r="L18" s="8">
        <v>0</v>
      </c>
      <c r="M18" s="8">
        <v>1382892</v>
      </c>
      <c r="N18" s="8">
        <v>81828</v>
      </c>
      <c r="O18" s="8">
        <v>50202</v>
      </c>
      <c r="P18" s="9">
        <v>10.104200000000001</v>
      </c>
      <c r="Q18" s="9">
        <v>6</v>
      </c>
      <c r="R18" s="33">
        <v>4.1041999999999996</v>
      </c>
      <c r="S18" s="5">
        <f t="shared" ref="S18:BA18" si="11">SUM(S16:S17)</f>
        <v>0</v>
      </c>
      <c r="T18" s="8">
        <f t="shared" si="11"/>
        <v>0</v>
      </c>
      <c r="U18" s="8">
        <f t="shared" si="11"/>
        <v>0</v>
      </c>
      <c r="V18" s="8">
        <f t="shared" si="11"/>
        <v>5184</v>
      </c>
      <c r="W18" s="8">
        <f t="shared" si="11"/>
        <v>5184</v>
      </c>
      <c r="X18" s="8">
        <f t="shared" si="11"/>
        <v>0</v>
      </c>
      <c r="Y18" s="8">
        <f t="shared" si="11"/>
        <v>0</v>
      </c>
      <c r="Z18" s="8">
        <f t="shared" si="11"/>
        <v>0</v>
      </c>
      <c r="AA18" s="8">
        <f t="shared" si="11"/>
        <v>5184</v>
      </c>
      <c r="AB18" s="8">
        <f t="shared" si="11"/>
        <v>1752</v>
      </c>
      <c r="AC18" s="8">
        <f t="shared" si="11"/>
        <v>104</v>
      </c>
      <c r="AD18" s="8">
        <f t="shared" si="11"/>
        <v>0</v>
      </c>
      <c r="AE18" s="8">
        <f t="shared" si="11"/>
        <v>0</v>
      </c>
      <c r="AF18" s="8">
        <f t="shared" si="11"/>
        <v>0</v>
      </c>
      <c r="AG18" s="8">
        <f t="shared" si="11"/>
        <v>7040</v>
      </c>
      <c r="AH18" s="9">
        <f t="shared" si="11"/>
        <v>0</v>
      </c>
      <c r="AI18" s="9">
        <f t="shared" si="11"/>
        <v>0</v>
      </c>
      <c r="AJ18" s="9">
        <f t="shared" si="11"/>
        <v>0</v>
      </c>
      <c r="AK18" s="9">
        <f t="shared" ref="AK18:AL18" si="12">SUM(AK16:AK17)</f>
        <v>0</v>
      </c>
      <c r="AL18" s="9">
        <f t="shared" si="12"/>
        <v>0</v>
      </c>
      <c r="AM18" s="9">
        <f t="shared" si="11"/>
        <v>0.01</v>
      </c>
      <c r="AN18" s="9">
        <f t="shared" si="11"/>
        <v>0</v>
      </c>
      <c r="AO18" s="9">
        <f t="shared" si="11"/>
        <v>0.01</v>
      </c>
      <c r="AP18" s="9">
        <f t="shared" si="11"/>
        <v>0</v>
      </c>
      <c r="AQ18" s="33">
        <f t="shared" si="11"/>
        <v>0.01</v>
      </c>
      <c r="AR18" s="5">
        <f t="shared" si="11"/>
        <v>5613357</v>
      </c>
      <c r="AS18" s="8">
        <f t="shared" si="11"/>
        <v>4096579</v>
      </c>
      <c r="AT18" s="38">
        <f t="shared" si="11"/>
        <v>0</v>
      </c>
      <c r="AU18" s="38">
        <f t="shared" si="11"/>
        <v>0</v>
      </c>
      <c r="AV18" s="8">
        <f t="shared" si="11"/>
        <v>1384644</v>
      </c>
      <c r="AW18" s="8">
        <f t="shared" si="11"/>
        <v>81932</v>
      </c>
      <c r="AX18" s="8">
        <f t="shared" si="11"/>
        <v>50202</v>
      </c>
      <c r="AY18" s="9">
        <f t="shared" si="11"/>
        <v>10.1142</v>
      </c>
      <c r="AZ18" s="9">
        <f t="shared" si="11"/>
        <v>6.01</v>
      </c>
      <c r="BA18" s="74">
        <f t="shared" si="11"/>
        <v>4.1041999999999996</v>
      </c>
    </row>
    <row r="19" spans="1:53" ht="13.5" customHeight="1" x14ac:dyDescent="0.2">
      <c r="A19" s="717">
        <v>3</v>
      </c>
      <c r="B19" s="718">
        <v>3451</v>
      </c>
      <c r="C19" s="718">
        <v>600078621</v>
      </c>
      <c r="D19" s="718">
        <v>70694991</v>
      </c>
      <c r="E19" s="719" t="s">
        <v>443</v>
      </c>
      <c r="F19" s="718">
        <v>3111</v>
      </c>
      <c r="G19" s="720" t="s">
        <v>85</v>
      </c>
      <c r="H19" s="721" t="s">
        <v>86</v>
      </c>
      <c r="I19" s="501">
        <v>4995177</v>
      </c>
      <c r="J19" s="502">
        <v>3617583</v>
      </c>
      <c r="K19" s="502">
        <v>0</v>
      </c>
      <c r="L19" s="502">
        <v>0</v>
      </c>
      <c r="M19" s="502">
        <v>1222743</v>
      </c>
      <c r="N19" s="502">
        <v>72351</v>
      </c>
      <c r="O19" s="502">
        <v>82500</v>
      </c>
      <c r="P19" s="503">
        <v>8.2311999999999994</v>
      </c>
      <c r="Q19" s="418">
        <v>6</v>
      </c>
      <c r="R19" s="776">
        <v>2.2311999999999994</v>
      </c>
      <c r="S19" s="536">
        <f t="shared" ref="S19:S21" si="13">X19*-1</f>
        <v>0</v>
      </c>
      <c r="T19" s="492">
        <v>0</v>
      </c>
      <c r="U19" s="492">
        <v>0</v>
      </c>
      <c r="V19" s="492">
        <v>5184</v>
      </c>
      <c r="W19" s="492">
        <f t="shared" si="2"/>
        <v>5184</v>
      </c>
      <c r="X19" s="492">
        <v>0</v>
      </c>
      <c r="Y19" s="492">
        <v>0</v>
      </c>
      <c r="Z19" s="492">
        <f>SUM(X19:Y19)</f>
        <v>0</v>
      </c>
      <c r="AA19" s="492">
        <f>W19+Z19</f>
        <v>5184</v>
      </c>
      <c r="AB19" s="321">
        <f>ROUND((W19+X19)*33.8%,0)</f>
        <v>1752</v>
      </c>
      <c r="AC19" s="179">
        <f>ROUND(W19*2%,0)</f>
        <v>104</v>
      </c>
      <c r="AD19" s="492">
        <v>0</v>
      </c>
      <c r="AE19" s="492">
        <v>0</v>
      </c>
      <c r="AF19" s="492">
        <f t="shared" si="3"/>
        <v>0</v>
      </c>
      <c r="AG19" s="492">
        <f t="shared" si="4"/>
        <v>7040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0.01</v>
      </c>
      <c r="AN19" s="507">
        <v>0</v>
      </c>
      <c r="AO19" s="507">
        <f t="shared" ref="AO19:AO21" si="14">AH19+AJ19+AK19+AM19</f>
        <v>0.01</v>
      </c>
      <c r="AP19" s="507">
        <f t="shared" ref="AP19:AP21" si="15">AI19+AL19+AN19</f>
        <v>0</v>
      </c>
      <c r="AQ19" s="535">
        <f t="shared" si="6"/>
        <v>0.01</v>
      </c>
      <c r="AR19" s="536">
        <f>I19+AG19</f>
        <v>5002217</v>
      </c>
      <c r="AS19" s="492">
        <f>J19+W19</f>
        <v>3622767</v>
      </c>
      <c r="AT19" s="492">
        <f>K19+Z19</f>
        <v>0</v>
      </c>
      <c r="AU19" s="492">
        <f>L19</f>
        <v>0</v>
      </c>
      <c r="AV19" s="492">
        <f t="shared" ref="AV19:AW21" si="16">M19+AB19</f>
        <v>1224495</v>
      </c>
      <c r="AW19" s="492">
        <f t="shared" si="16"/>
        <v>72455</v>
      </c>
      <c r="AX19" s="492">
        <f>O19+AF19</f>
        <v>82500</v>
      </c>
      <c r="AY19" s="507">
        <f>P19+AQ19</f>
        <v>8.2411999999999992</v>
      </c>
      <c r="AZ19" s="507">
        <f t="shared" ref="AZ19:BA21" si="17">Q19+AO19</f>
        <v>6.01</v>
      </c>
      <c r="BA19" s="508">
        <f t="shared" si="17"/>
        <v>2.2311999999999994</v>
      </c>
    </row>
    <row r="20" spans="1:53" ht="13.5" customHeight="1" x14ac:dyDescent="0.2">
      <c r="A20" s="717">
        <v>3</v>
      </c>
      <c r="B20" s="718">
        <v>3451</v>
      </c>
      <c r="C20" s="718">
        <v>600078621</v>
      </c>
      <c r="D20" s="718">
        <v>70694991</v>
      </c>
      <c r="E20" s="719" t="s">
        <v>443</v>
      </c>
      <c r="F20" s="718">
        <v>3111</v>
      </c>
      <c r="G20" s="720" t="s">
        <v>91</v>
      </c>
      <c r="H20" s="721" t="s">
        <v>82</v>
      </c>
      <c r="I20" s="501">
        <v>76863</v>
      </c>
      <c r="J20" s="502">
        <v>56600</v>
      </c>
      <c r="K20" s="481">
        <v>0</v>
      </c>
      <c r="L20" s="481">
        <v>0</v>
      </c>
      <c r="M20" s="321">
        <v>19131</v>
      </c>
      <c r="N20" s="321">
        <v>1132</v>
      </c>
      <c r="O20" s="502">
        <v>0</v>
      </c>
      <c r="P20" s="503">
        <v>0.17</v>
      </c>
      <c r="Q20" s="418">
        <v>0.17</v>
      </c>
      <c r="R20" s="776">
        <v>0</v>
      </c>
      <c r="S20" s="536">
        <f t="shared" si="13"/>
        <v>0</v>
      </c>
      <c r="T20" s="492">
        <v>0</v>
      </c>
      <c r="U20" s="492">
        <v>0</v>
      </c>
      <c r="V20" s="492">
        <v>0</v>
      </c>
      <c r="W20" s="492">
        <f t="shared" si="2"/>
        <v>0</v>
      </c>
      <c r="X20" s="492">
        <v>0</v>
      </c>
      <c r="Y20" s="492">
        <v>0</v>
      </c>
      <c r="Z20" s="492">
        <f>SUM(X20:Y20)</f>
        <v>0</v>
      </c>
      <c r="AA20" s="492">
        <f>W20+Z20</f>
        <v>0</v>
      </c>
      <c r="AB20" s="321">
        <f>ROUND((W20+X20)*33.8%,0)</f>
        <v>0</v>
      </c>
      <c r="AC20" s="179">
        <f>ROUND(W20*2%,0)</f>
        <v>0</v>
      </c>
      <c r="AD20" s="492">
        <v>0</v>
      </c>
      <c r="AE20" s="492">
        <v>0</v>
      </c>
      <c r="AF20" s="492">
        <f t="shared" si="3"/>
        <v>0</v>
      </c>
      <c r="AG20" s="492">
        <f t="shared" si="4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si="14"/>
        <v>0</v>
      </c>
      <c r="AP20" s="507">
        <f t="shared" si="15"/>
        <v>0</v>
      </c>
      <c r="AQ20" s="535">
        <f t="shared" ref="AQ20" si="18">SUM(AO20:AP20)</f>
        <v>0</v>
      </c>
      <c r="AR20" s="536">
        <f>I20+AG20</f>
        <v>76863</v>
      </c>
      <c r="AS20" s="492">
        <f>J20+W20</f>
        <v>56600</v>
      </c>
      <c r="AT20" s="492">
        <f>K20+Z20</f>
        <v>0</v>
      </c>
      <c r="AU20" s="492">
        <f>L20</f>
        <v>0</v>
      </c>
      <c r="AV20" s="492">
        <f t="shared" si="16"/>
        <v>19131</v>
      </c>
      <c r="AW20" s="492">
        <f t="shared" si="16"/>
        <v>1132</v>
      </c>
      <c r="AX20" s="492">
        <f>O20+AF20</f>
        <v>0</v>
      </c>
      <c r="AY20" s="507">
        <f>P20+AQ20</f>
        <v>0.17</v>
      </c>
      <c r="AZ20" s="507">
        <f t="shared" si="17"/>
        <v>0.17</v>
      </c>
      <c r="BA20" s="508">
        <f t="shared" si="17"/>
        <v>0</v>
      </c>
    </row>
    <row r="21" spans="1:53" ht="13.5" customHeight="1" x14ac:dyDescent="0.2">
      <c r="A21" s="717">
        <v>3</v>
      </c>
      <c r="B21" s="718">
        <v>3451</v>
      </c>
      <c r="C21" s="718">
        <v>600078621</v>
      </c>
      <c r="D21" s="718">
        <v>70694991</v>
      </c>
      <c r="E21" s="719" t="s">
        <v>443</v>
      </c>
      <c r="F21" s="718">
        <v>3141</v>
      </c>
      <c r="G21" s="720" t="s">
        <v>88</v>
      </c>
      <c r="H21" s="721" t="s">
        <v>82</v>
      </c>
      <c r="I21" s="501">
        <v>744969</v>
      </c>
      <c r="J21" s="502">
        <v>545887</v>
      </c>
      <c r="K21" s="481">
        <v>0</v>
      </c>
      <c r="L21" s="481">
        <v>0</v>
      </c>
      <c r="M21" s="321">
        <v>184510</v>
      </c>
      <c r="N21" s="321">
        <v>10918</v>
      </c>
      <c r="O21" s="502">
        <v>3654</v>
      </c>
      <c r="P21" s="503">
        <v>1.86</v>
      </c>
      <c r="Q21" s="418">
        <v>0</v>
      </c>
      <c r="R21" s="776">
        <v>1.86</v>
      </c>
      <c r="S21" s="536">
        <f t="shared" si="13"/>
        <v>0</v>
      </c>
      <c r="T21" s="492">
        <v>0</v>
      </c>
      <c r="U21" s="492">
        <v>3865</v>
      </c>
      <c r="V21" s="492">
        <v>0</v>
      </c>
      <c r="W21" s="492">
        <f t="shared" si="2"/>
        <v>3865</v>
      </c>
      <c r="X21" s="492">
        <v>0</v>
      </c>
      <c r="Y21" s="492">
        <v>0</v>
      </c>
      <c r="Z21" s="492">
        <f>SUM(X21:Y21)</f>
        <v>0</v>
      </c>
      <c r="AA21" s="492">
        <f>W21+Z21</f>
        <v>3865</v>
      </c>
      <c r="AB21" s="321">
        <f>ROUND((W21+X21)*33.8%,0)</f>
        <v>1306</v>
      </c>
      <c r="AC21" s="179">
        <f>ROUND(W21*2%,0)</f>
        <v>77</v>
      </c>
      <c r="AD21" s="492">
        <v>0</v>
      </c>
      <c r="AE21" s="492">
        <v>0</v>
      </c>
      <c r="AF21" s="492">
        <f t="shared" si="3"/>
        <v>0</v>
      </c>
      <c r="AG21" s="492">
        <f t="shared" si="4"/>
        <v>5248</v>
      </c>
      <c r="AH21" s="507">
        <v>0</v>
      </c>
      <c r="AI21" s="507">
        <v>0</v>
      </c>
      <c r="AJ21" s="507">
        <v>0</v>
      </c>
      <c r="AK21" s="507">
        <v>0</v>
      </c>
      <c r="AL21" s="507">
        <v>0.01</v>
      </c>
      <c r="AM21" s="507">
        <v>0</v>
      </c>
      <c r="AN21" s="507">
        <v>0</v>
      </c>
      <c r="AO21" s="507">
        <f t="shared" si="14"/>
        <v>0</v>
      </c>
      <c r="AP21" s="507">
        <f t="shared" si="15"/>
        <v>0.01</v>
      </c>
      <c r="AQ21" s="535">
        <f t="shared" si="6"/>
        <v>0.01</v>
      </c>
      <c r="AR21" s="536">
        <f>I21+AG21</f>
        <v>750217</v>
      </c>
      <c r="AS21" s="492">
        <f>J21+W21</f>
        <v>549752</v>
      </c>
      <c r="AT21" s="492">
        <f>K21+Z21</f>
        <v>0</v>
      </c>
      <c r="AU21" s="492">
        <f>L21</f>
        <v>0</v>
      </c>
      <c r="AV21" s="492">
        <f t="shared" si="16"/>
        <v>185816</v>
      </c>
      <c r="AW21" s="492">
        <f t="shared" si="16"/>
        <v>10995</v>
      </c>
      <c r="AX21" s="492">
        <f>O21+AF21</f>
        <v>3654</v>
      </c>
      <c r="AY21" s="507">
        <f>P21+AQ21</f>
        <v>1.87</v>
      </c>
      <c r="AZ21" s="507">
        <f t="shared" si="17"/>
        <v>0</v>
      </c>
      <c r="BA21" s="508">
        <f t="shared" si="17"/>
        <v>1.87</v>
      </c>
    </row>
    <row r="22" spans="1:53" ht="13.5" customHeight="1" x14ac:dyDescent="0.2">
      <c r="A22" s="284">
        <v>3</v>
      </c>
      <c r="B22" s="27">
        <v>3451</v>
      </c>
      <c r="C22" s="27">
        <v>600078621</v>
      </c>
      <c r="D22" s="27">
        <v>70694991</v>
      </c>
      <c r="E22" s="294" t="s">
        <v>444</v>
      </c>
      <c r="F22" s="27"/>
      <c r="G22" s="283"/>
      <c r="H22" s="383"/>
      <c r="I22" s="5">
        <v>5817009</v>
      </c>
      <c r="J22" s="8">
        <v>4220070</v>
      </c>
      <c r="K22" s="8">
        <v>0</v>
      </c>
      <c r="L22" s="8">
        <v>0</v>
      </c>
      <c r="M22" s="8">
        <v>1426384</v>
      </c>
      <c r="N22" s="8">
        <v>84401</v>
      </c>
      <c r="O22" s="8">
        <v>86154</v>
      </c>
      <c r="P22" s="9">
        <v>10.261199999999999</v>
      </c>
      <c r="Q22" s="9">
        <v>6.17</v>
      </c>
      <c r="R22" s="33">
        <v>4.0911999999999997</v>
      </c>
      <c r="S22" s="5">
        <f t="shared" ref="S22:BA22" si="19">SUM(S19:S21)</f>
        <v>0</v>
      </c>
      <c r="T22" s="8">
        <f t="shared" si="19"/>
        <v>0</v>
      </c>
      <c r="U22" s="8">
        <f t="shared" si="19"/>
        <v>3865</v>
      </c>
      <c r="V22" s="8">
        <f t="shared" si="19"/>
        <v>5184</v>
      </c>
      <c r="W22" s="8">
        <f t="shared" si="19"/>
        <v>9049</v>
      </c>
      <c r="X22" s="8">
        <f t="shared" si="19"/>
        <v>0</v>
      </c>
      <c r="Y22" s="8">
        <f t="shared" si="19"/>
        <v>0</v>
      </c>
      <c r="Z22" s="8">
        <f t="shared" si="19"/>
        <v>0</v>
      </c>
      <c r="AA22" s="8">
        <f t="shared" si="19"/>
        <v>9049</v>
      </c>
      <c r="AB22" s="8">
        <f t="shared" si="19"/>
        <v>3058</v>
      </c>
      <c r="AC22" s="8">
        <f t="shared" si="19"/>
        <v>181</v>
      </c>
      <c r="AD22" s="8">
        <f t="shared" si="19"/>
        <v>0</v>
      </c>
      <c r="AE22" s="8">
        <f t="shared" si="19"/>
        <v>0</v>
      </c>
      <c r="AF22" s="8">
        <f t="shared" si="19"/>
        <v>0</v>
      </c>
      <c r="AG22" s="8">
        <f t="shared" si="19"/>
        <v>12288</v>
      </c>
      <c r="AH22" s="9">
        <f t="shared" si="19"/>
        <v>0</v>
      </c>
      <c r="AI22" s="9">
        <f t="shared" si="19"/>
        <v>0</v>
      </c>
      <c r="AJ22" s="9">
        <f t="shared" si="19"/>
        <v>0</v>
      </c>
      <c r="AK22" s="9">
        <f t="shared" ref="AK22:AL22" si="20">SUM(AK19:AK21)</f>
        <v>0</v>
      </c>
      <c r="AL22" s="9">
        <f t="shared" si="20"/>
        <v>0.01</v>
      </c>
      <c r="AM22" s="9">
        <f t="shared" si="19"/>
        <v>0.01</v>
      </c>
      <c r="AN22" s="9">
        <f t="shared" si="19"/>
        <v>0</v>
      </c>
      <c r="AO22" s="9">
        <f t="shared" si="19"/>
        <v>0.01</v>
      </c>
      <c r="AP22" s="9">
        <f t="shared" si="19"/>
        <v>0.01</v>
      </c>
      <c r="AQ22" s="33">
        <f t="shared" si="19"/>
        <v>0.02</v>
      </c>
      <c r="AR22" s="5">
        <f t="shared" si="19"/>
        <v>5829297</v>
      </c>
      <c r="AS22" s="8">
        <f t="shared" si="19"/>
        <v>4229119</v>
      </c>
      <c r="AT22" s="38">
        <f t="shared" si="19"/>
        <v>0</v>
      </c>
      <c r="AU22" s="38">
        <f t="shared" si="19"/>
        <v>0</v>
      </c>
      <c r="AV22" s="8">
        <f t="shared" si="19"/>
        <v>1429442</v>
      </c>
      <c r="AW22" s="8">
        <f t="shared" si="19"/>
        <v>84582</v>
      </c>
      <c r="AX22" s="8">
        <f t="shared" si="19"/>
        <v>86154</v>
      </c>
      <c r="AY22" s="9">
        <f t="shared" si="19"/>
        <v>10.281199999999998</v>
      </c>
      <c r="AZ22" s="9">
        <f t="shared" si="19"/>
        <v>6.18</v>
      </c>
      <c r="BA22" s="74">
        <f t="shared" si="19"/>
        <v>4.1011999999999995</v>
      </c>
    </row>
    <row r="23" spans="1:53" ht="13.5" customHeight="1" x14ac:dyDescent="0.2">
      <c r="A23" s="717">
        <v>4</v>
      </c>
      <c r="B23" s="718">
        <v>3456</v>
      </c>
      <c r="C23" s="718">
        <v>600029051</v>
      </c>
      <c r="D23" s="718">
        <v>75125439</v>
      </c>
      <c r="E23" s="719" t="s">
        <v>445</v>
      </c>
      <c r="F23" s="718">
        <v>3233</v>
      </c>
      <c r="G23" s="720" t="s">
        <v>81</v>
      </c>
      <c r="H23" s="721" t="s">
        <v>82</v>
      </c>
      <c r="I23" s="501">
        <v>2174626</v>
      </c>
      <c r="J23" s="502">
        <v>1393097</v>
      </c>
      <c r="K23" s="481">
        <v>200000</v>
      </c>
      <c r="L23" s="481">
        <v>0</v>
      </c>
      <c r="M23" s="321">
        <v>538467</v>
      </c>
      <c r="N23" s="321">
        <v>27862</v>
      </c>
      <c r="O23" s="502">
        <v>15200</v>
      </c>
      <c r="P23" s="503">
        <v>3.15</v>
      </c>
      <c r="Q23" s="418">
        <v>2.2599999999999998</v>
      </c>
      <c r="R23" s="776">
        <v>0.89</v>
      </c>
      <c r="S23" s="536">
        <f>X23*-1</f>
        <v>0</v>
      </c>
      <c r="T23" s="492">
        <v>0</v>
      </c>
      <c r="U23" s="492">
        <v>0</v>
      </c>
      <c r="V23" s="492">
        <v>0</v>
      </c>
      <c r="W23" s="492">
        <f t="shared" si="2"/>
        <v>0</v>
      </c>
      <c r="X23" s="492">
        <v>0</v>
      </c>
      <c r="Y23" s="492">
        <v>0</v>
      </c>
      <c r="Z23" s="492">
        <f>SUM(X23:Y23)</f>
        <v>0</v>
      </c>
      <c r="AA23" s="492">
        <f>W23+Z23</f>
        <v>0</v>
      </c>
      <c r="AB23" s="321">
        <f>ROUND((W23+X23)*33.8%,0)</f>
        <v>0</v>
      </c>
      <c r="AC23" s="179">
        <f>ROUND(W23*2%,0)</f>
        <v>0</v>
      </c>
      <c r="AD23" s="492">
        <v>0</v>
      </c>
      <c r="AE23" s="492">
        <v>0</v>
      </c>
      <c r="AF23" s="492">
        <f t="shared" si="3"/>
        <v>0</v>
      </c>
      <c r="AG23" s="492">
        <f t="shared" si="4"/>
        <v>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</v>
      </c>
      <c r="AN23" s="507">
        <v>0</v>
      </c>
      <c r="AO23" s="507">
        <f>AH23+AJ23+AK23+AM23</f>
        <v>0</v>
      </c>
      <c r="AP23" s="507">
        <f>AI23+AL23+AN23</f>
        <v>0</v>
      </c>
      <c r="AQ23" s="535">
        <f t="shared" si="6"/>
        <v>0</v>
      </c>
      <c r="AR23" s="536">
        <f>I23+AG23</f>
        <v>2174626</v>
      </c>
      <c r="AS23" s="492">
        <f>J23+W23</f>
        <v>1393097</v>
      </c>
      <c r="AT23" s="492">
        <f>K23+Z23</f>
        <v>200000</v>
      </c>
      <c r="AU23" s="492">
        <f>L23</f>
        <v>0</v>
      </c>
      <c r="AV23" s="492">
        <f>M23+AB23</f>
        <v>538467</v>
      </c>
      <c r="AW23" s="492">
        <f>N23+AC23</f>
        <v>27862</v>
      </c>
      <c r="AX23" s="492">
        <f>O23+AF23</f>
        <v>15200</v>
      </c>
      <c r="AY23" s="507">
        <f>P23+AQ23</f>
        <v>3.15</v>
      </c>
      <c r="AZ23" s="507">
        <f>Q23+AO23</f>
        <v>2.2599999999999998</v>
      </c>
      <c r="BA23" s="508">
        <f>R23+AP23</f>
        <v>0.89</v>
      </c>
    </row>
    <row r="24" spans="1:53" ht="13.5" customHeight="1" x14ac:dyDescent="0.2">
      <c r="A24" s="284">
        <v>4</v>
      </c>
      <c r="B24" s="27">
        <v>3456</v>
      </c>
      <c r="C24" s="27">
        <v>600029051</v>
      </c>
      <c r="D24" s="27">
        <v>75125439</v>
      </c>
      <c r="E24" s="294" t="s">
        <v>446</v>
      </c>
      <c r="F24" s="27"/>
      <c r="G24" s="283"/>
      <c r="H24" s="383"/>
      <c r="I24" s="5">
        <v>2174626</v>
      </c>
      <c r="J24" s="8">
        <v>1393097</v>
      </c>
      <c r="K24" s="8">
        <v>200000</v>
      </c>
      <c r="L24" s="8">
        <v>0</v>
      </c>
      <c r="M24" s="8">
        <v>538467</v>
      </c>
      <c r="N24" s="8">
        <v>27862</v>
      </c>
      <c r="O24" s="8">
        <v>15200</v>
      </c>
      <c r="P24" s="9">
        <v>3.15</v>
      </c>
      <c r="Q24" s="9">
        <v>2.2599999999999998</v>
      </c>
      <c r="R24" s="33">
        <v>0.89</v>
      </c>
      <c r="S24" s="5">
        <f t="shared" ref="S24:BA24" si="21">SUM(S23)</f>
        <v>0</v>
      </c>
      <c r="T24" s="8">
        <f t="shared" si="21"/>
        <v>0</v>
      </c>
      <c r="U24" s="8">
        <f t="shared" si="21"/>
        <v>0</v>
      </c>
      <c r="V24" s="8">
        <f t="shared" si="21"/>
        <v>0</v>
      </c>
      <c r="W24" s="8">
        <f t="shared" si="21"/>
        <v>0</v>
      </c>
      <c r="X24" s="8">
        <f t="shared" si="21"/>
        <v>0</v>
      </c>
      <c r="Y24" s="8">
        <f t="shared" si="21"/>
        <v>0</v>
      </c>
      <c r="Z24" s="8">
        <f t="shared" si="21"/>
        <v>0</v>
      </c>
      <c r="AA24" s="8">
        <f t="shared" si="21"/>
        <v>0</v>
      </c>
      <c r="AB24" s="8">
        <f t="shared" si="21"/>
        <v>0</v>
      </c>
      <c r="AC24" s="8">
        <f t="shared" si="21"/>
        <v>0</v>
      </c>
      <c r="AD24" s="8">
        <f t="shared" si="21"/>
        <v>0</v>
      </c>
      <c r="AE24" s="8">
        <f t="shared" si="21"/>
        <v>0</v>
      </c>
      <c r="AF24" s="8">
        <f t="shared" si="21"/>
        <v>0</v>
      </c>
      <c r="AG24" s="8">
        <f t="shared" si="21"/>
        <v>0</v>
      </c>
      <c r="AH24" s="9">
        <f t="shared" si="21"/>
        <v>0</v>
      </c>
      <c r="AI24" s="9">
        <f t="shared" si="21"/>
        <v>0</v>
      </c>
      <c r="AJ24" s="9">
        <f t="shared" si="21"/>
        <v>0</v>
      </c>
      <c r="AK24" s="9">
        <f t="shared" si="21"/>
        <v>0</v>
      </c>
      <c r="AL24" s="9">
        <f t="shared" si="21"/>
        <v>0</v>
      </c>
      <c r="AM24" s="9">
        <f t="shared" si="21"/>
        <v>0</v>
      </c>
      <c r="AN24" s="9">
        <f t="shared" si="21"/>
        <v>0</v>
      </c>
      <c r="AO24" s="9">
        <f t="shared" si="21"/>
        <v>0</v>
      </c>
      <c r="AP24" s="9">
        <f t="shared" si="21"/>
        <v>0</v>
      </c>
      <c r="AQ24" s="33">
        <f t="shared" si="21"/>
        <v>0</v>
      </c>
      <c r="AR24" s="5">
        <f t="shared" si="21"/>
        <v>2174626</v>
      </c>
      <c r="AS24" s="8">
        <f t="shared" si="21"/>
        <v>1393097</v>
      </c>
      <c r="AT24" s="38">
        <f t="shared" si="21"/>
        <v>200000</v>
      </c>
      <c r="AU24" s="38">
        <f t="shared" si="21"/>
        <v>0</v>
      </c>
      <c r="AV24" s="8">
        <f t="shared" si="21"/>
        <v>538467</v>
      </c>
      <c r="AW24" s="8">
        <f t="shared" si="21"/>
        <v>27862</v>
      </c>
      <c r="AX24" s="8">
        <f t="shared" si="21"/>
        <v>15200</v>
      </c>
      <c r="AY24" s="9">
        <f t="shared" si="21"/>
        <v>3.15</v>
      </c>
      <c r="AZ24" s="9">
        <f t="shared" si="21"/>
        <v>2.2599999999999998</v>
      </c>
      <c r="BA24" s="74">
        <f t="shared" si="21"/>
        <v>0.89</v>
      </c>
    </row>
    <row r="25" spans="1:53" ht="13.5" customHeight="1" x14ac:dyDescent="0.2">
      <c r="A25" s="717">
        <v>5</v>
      </c>
      <c r="B25" s="718">
        <v>3447</v>
      </c>
      <c r="C25" s="718">
        <v>600078531</v>
      </c>
      <c r="D25" s="718">
        <v>70694982</v>
      </c>
      <c r="E25" s="719" t="s">
        <v>447</v>
      </c>
      <c r="F25" s="718">
        <v>3113</v>
      </c>
      <c r="G25" s="720" t="s">
        <v>148</v>
      </c>
      <c r="H25" s="721" t="s">
        <v>86</v>
      </c>
      <c r="I25" s="501">
        <v>16965805</v>
      </c>
      <c r="J25" s="502">
        <v>12086647</v>
      </c>
      <c r="K25" s="502">
        <v>71748</v>
      </c>
      <c r="L25" s="502">
        <v>66748</v>
      </c>
      <c r="M25" s="502">
        <v>4086977</v>
      </c>
      <c r="N25" s="502">
        <v>241733</v>
      </c>
      <c r="O25" s="502">
        <v>478700</v>
      </c>
      <c r="P25" s="503">
        <v>23.9068</v>
      </c>
      <c r="Q25" s="418">
        <v>17.909300000000002</v>
      </c>
      <c r="R25" s="776">
        <v>5.9974999999999987</v>
      </c>
      <c r="S25" s="536">
        <f t="shared" ref="S25:S30" si="22">X25*-1</f>
        <v>0</v>
      </c>
      <c r="T25" s="492">
        <v>0</v>
      </c>
      <c r="U25" s="492">
        <v>95376</v>
      </c>
      <c r="V25" s="492">
        <v>0</v>
      </c>
      <c r="W25" s="492">
        <f t="shared" si="2"/>
        <v>95376</v>
      </c>
      <c r="X25" s="492">
        <v>0</v>
      </c>
      <c r="Y25" s="492">
        <v>0</v>
      </c>
      <c r="Z25" s="492">
        <f t="shared" ref="Z25:Z30" si="23">SUM(X25:Y25)</f>
        <v>0</v>
      </c>
      <c r="AA25" s="492">
        <f t="shared" ref="AA25:AA30" si="24">W25+Z25</f>
        <v>95376</v>
      </c>
      <c r="AB25" s="321">
        <f t="shared" ref="AB25:AB30" si="25">ROUND((W25+X25)*33.8%,0)</f>
        <v>32237</v>
      </c>
      <c r="AC25" s="179">
        <f t="shared" ref="AC25:AC30" si="26">ROUND(W25*2%,0)</f>
        <v>1908</v>
      </c>
      <c r="AD25" s="492">
        <v>0</v>
      </c>
      <c r="AE25" s="492">
        <v>0</v>
      </c>
      <c r="AF25" s="492">
        <f t="shared" si="3"/>
        <v>0</v>
      </c>
      <c r="AG25" s="492">
        <f t="shared" si="4"/>
        <v>129521</v>
      </c>
      <c r="AH25" s="507">
        <v>0</v>
      </c>
      <c r="AI25" s="507">
        <v>0</v>
      </c>
      <c r="AJ25" s="507">
        <v>0</v>
      </c>
      <c r="AK25" s="507">
        <v>0.17</v>
      </c>
      <c r="AL25" s="507">
        <v>0</v>
      </c>
      <c r="AM25" s="507">
        <v>0</v>
      </c>
      <c r="AN25" s="507">
        <v>0</v>
      </c>
      <c r="AO25" s="507">
        <f t="shared" ref="AO25:AO30" si="27">AH25+AJ25+AK25+AM25</f>
        <v>0.17</v>
      </c>
      <c r="AP25" s="507">
        <f t="shared" ref="AP25:AP30" si="28">AI25+AL25+AN25</f>
        <v>0</v>
      </c>
      <c r="AQ25" s="535">
        <f t="shared" si="6"/>
        <v>0.17</v>
      </c>
      <c r="AR25" s="536">
        <f t="shared" ref="AR25:AR30" si="29">I25+AG25</f>
        <v>17095326</v>
      </c>
      <c r="AS25" s="492">
        <f t="shared" ref="AS25:AS30" si="30">J25+W25</f>
        <v>12182023</v>
      </c>
      <c r="AT25" s="492">
        <f t="shared" ref="AT25:AT30" si="31">K25+Z25</f>
        <v>71748</v>
      </c>
      <c r="AU25" s="492">
        <f t="shared" ref="AU25:AU30" si="32">L25</f>
        <v>66748</v>
      </c>
      <c r="AV25" s="492">
        <f t="shared" ref="AV25:AW30" si="33">M25+AB25</f>
        <v>4119214</v>
      </c>
      <c r="AW25" s="492">
        <f t="shared" si="33"/>
        <v>243641</v>
      </c>
      <c r="AX25" s="492">
        <f t="shared" ref="AX25:AX30" si="34">O25+AF25</f>
        <v>478700</v>
      </c>
      <c r="AY25" s="507">
        <f t="shared" ref="AY25:AY30" si="35">P25+AQ25</f>
        <v>24.076800000000002</v>
      </c>
      <c r="AZ25" s="507">
        <f t="shared" ref="AZ25:BA30" si="36">Q25+AO25</f>
        <v>18.079300000000003</v>
      </c>
      <c r="BA25" s="508">
        <f t="shared" si="36"/>
        <v>5.9974999999999987</v>
      </c>
    </row>
    <row r="26" spans="1:53" ht="13.5" customHeight="1" x14ac:dyDescent="0.2">
      <c r="A26" s="717">
        <v>5</v>
      </c>
      <c r="B26" s="718">
        <v>3447</v>
      </c>
      <c r="C26" s="718">
        <v>600078531</v>
      </c>
      <c r="D26" s="718">
        <v>70694982</v>
      </c>
      <c r="E26" s="719" t="s">
        <v>447</v>
      </c>
      <c r="F26" s="718">
        <v>3113</v>
      </c>
      <c r="G26" s="720" t="s">
        <v>87</v>
      </c>
      <c r="H26" s="721" t="s">
        <v>86</v>
      </c>
      <c r="I26" s="501">
        <v>429921</v>
      </c>
      <c r="J26" s="502">
        <v>316584</v>
      </c>
      <c r="K26" s="481">
        <v>0</v>
      </c>
      <c r="L26" s="481">
        <v>0</v>
      </c>
      <c r="M26" s="321">
        <v>107005</v>
      </c>
      <c r="N26" s="321">
        <v>6332</v>
      </c>
      <c r="O26" s="502">
        <v>0</v>
      </c>
      <c r="P26" s="503">
        <v>0.75</v>
      </c>
      <c r="Q26" s="418">
        <v>0.75</v>
      </c>
      <c r="R26" s="776">
        <v>0</v>
      </c>
      <c r="S26" s="536">
        <f t="shared" si="22"/>
        <v>0</v>
      </c>
      <c r="T26" s="492">
        <v>0</v>
      </c>
      <c r="U26" s="492">
        <v>0</v>
      </c>
      <c r="V26" s="492">
        <v>0</v>
      </c>
      <c r="W26" s="492">
        <f t="shared" si="2"/>
        <v>0</v>
      </c>
      <c r="X26" s="492">
        <v>0</v>
      </c>
      <c r="Y26" s="492">
        <v>0</v>
      </c>
      <c r="Z26" s="492">
        <f t="shared" si="23"/>
        <v>0</v>
      </c>
      <c r="AA26" s="492">
        <f t="shared" si="24"/>
        <v>0</v>
      </c>
      <c r="AB26" s="321">
        <f t="shared" si="25"/>
        <v>0</v>
      </c>
      <c r="AC26" s="179">
        <f t="shared" si="26"/>
        <v>0</v>
      </c>
      <c r="AD26" s="492">
        <v>0</v>
      </c>
      <c r="AE26" s="492">
        <v>0</v>
      </c>
      <c r="AF26" s="492">
        <f t="shared" si="3"/>
        <v>0</v>
      </c>
      <c r="AG26" s="492">
        <f t="shared" si="4"/>
        <v>0</v>
      </c>
      <c r="AH26" s="507">
        <v>0</v>
      </c>
      <c r="AI26" s="507">
        <v>0</v>
      </c>
      <c r="AJ26" s="507">
        <v>0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si="27"/>
        <v>0</v>
      </c>
      <c r="AP26" s="507">
        <f t="shared" si="28"/>
        <v>0</v>
      </c>
      <c r="AQ26" s="535">
        <f t="shared" si="6"/>
        <v>0</v>
      </c>
      <c r="AR26" s="536">
        <f t="shared" si="29"/>
        <v>429921</v>
      </c>
      <c r="AS26" s="492">
        <f t="shared" si="30"/>
        <v>316584</v>
      </c>
      <c r="AT26" s="492">
        <f t="shared" si="31"/>
        <v>0</v>
      </c>
      <c r="AU26" s="492">
        <f t="shared" si="32"/>
        <v>0</v>
      </c>
      <c r="AV26" s="492">
        <f t="shared" si="33"/>
        <v>107005</v>
      </c>
      <c r="AW26" s="492">
        <f t="shared" si="33"/>
        <v>6332</v>
      </c>
      <c r="AX26" s="492">
        <f t="shared" si="34"/>
        <v>0</v>
      </c>
      <c r="AY26" s="507">
        <f t="shared" si="35"/>
        <v>0.75</v>
      </c>
      <c r="AZ26" s="507">
        <f t="shared" si="36"/>
        <v>0.75</v>
      </c>
      <c r="BA26" s="508">
        <f t="shared" si="36"/>
        <v>0</v>
      </c>
    </row>
    <row r="27" spans="1:53" ht="13.5" customHeight="1" x14ac:dyDescent="0.2">
      <c r="A27" s="717">
        <v>5</v>
      </c>
      <c r="B27" s="718">
        <v>3447</v>
      </c>
      <c r="C27" s="718">
        <v>600078531</v>
      </c>
      <c r="D27" s="718">
        <v>70694982</v>
      </c>
      <c r="E27" s="719" t="s">
        <v>447</v>
      </c>
      <c r="F27" s="718">
        <v>3113</v>
      </c>
      <c r="G27" s="720" t="s">
        <v>448</v>
      </c>
      <c r="H27" s="721" t="s">
        <v>82</v>
      </c>
      <c r="I27" s="501">
        <v>1312901</v>
      </c>
      <c r="J27" s="502">
        <v>966790</v>
      </c>
      <c r="K27" s="481">
        <v>0</v>
      </c>
      <c r="L27" s="481">
        <v>0</v>
      </c>
      <c r="M27" s="321">
        <v>326775</v>
      </c>
      <c r="N27" s="321">
        <v>19336</v>
      </c>
      <c r="O27" s="502">
        <v>0</v>
      </c>
      <c r="P27" s="503">
        <v>2.77</v>
      </c>
      <c r="Q27" s="418">
        <v>2.77</v>
      </c>
      <c r="R27" s="776">
        <v>0</v>
      </c>
      <c r="S27" s="536">
        <f t="shared" si="22"/>
        <v>0</v>
      </c>
      <c r="T27" s="492">
        <v>0</v>
      </c>
      <c r="U27" s="492">
        <v>0</v>
      </c>
      <c r="V27" s="492">
        <v>0</v>
      </c>
      <c r="W27" s="492">
        <f t="shared" si="2"/>
        <v>0</v>
      </c>
      <c r="X27" s="492">
        <v>0</v>
      </c>
      <c r="Y27" s="492">
        <v>0</v>
      </c>
      <c r="Z27" s="492">
        <f t="shared" si="23"/>
        <v>0</v>
      </c>
      <c r="AA27" s="492">
        <f t="shared" si="24"/>
        <v>0</v>
      </c>
      <c r="AB27" s="321">
        <f t="shared" si="25"/>
        <v>0</v>
      </c>
      <c r="AC27" s="179">
        <f t="shared" si="26"/>
        <v>0</v>
      </c>
      <c r="AD27" s="492">
        <v>0</v>
      </c>
      <c r="AE27" s="492">
        <v>0</v>
      </c>
      <c r="AF27" s="492">
        <f t="shared" si="3"/>
        <v>0</v>
      </c>
      <c r="AG27" s="492">
        <f t="shared" si="4"/>
        <v>0</v>
      </c>
      <c r="AH27" s="507">
        <v>0</v>
      </c>
      <c r="AI27" s="507">
        <v>0</v>
      </c>
      <c r="AJ27" s="507">
        <v>0</v>
      </c>
      <c r="AK27" s="507">
        <v>0</v>
      </c>
      <c r="AL27" s="507">
        <v>0</v>
      </c>
      <c r="AM27" s="507">
        <v>0</v>
      </c>
      <c r="AN27" s="507">
        <v>0</v>
      </c>
      <c r="AO27" s="507">
        <f t="shared" si="27"/>
        <v>0</v>
      </c>
      <c r="AP27" s="507">
        <f t="shared" si="28"/>
        <v>0</v>
      </c>
      <c r="AQ27" s="535">
        <f t="shared" si="6"/>
        <v>0</v>
      </c>
      <c r="AR27" s="536">
        <f t="shared" si="29"/>
        <v>1312901</v>
      </c>
      <c r="AS27" s="492">
        <f t="shared" si="30"/>
        <v>966790</v>
      </c>
      <c r="AT27" s="492">
        <f t="shared" si="31"/>
        <v>0</v>
      </c>
      <c r="AU27" s="492">
        <f t="shared" si="32"/>
        <v>0</v>
      </c>
      <c r="AV27" s="492">
        <f t="shared" si="33"/>
        <v>326775</v>
      </c>
      <c r="AW27" s="492">
        <f t="shared" si="33"/>
        <v>19336</v>
      </c>
      <c r="AX27" s="492">
        <f t="shared" si="34"/>
        <v>0</v>
      </c>
      <c r="AY27" s="507">
        <f t="shared" si="35"/>
        <v>2.77</v>
      </c>
      <c r="AZ27" s="507">
        <f t="shared" si="36"/>
        <v>2.77</v>
      </c>
      <c r="BA27" s="508">
        <f t="shared" si="36"/>
        <v>0</v>
      </c>
    </row>
    <row r="28" spans="1:53" ht="13.5" customHeight="1" x14ac:dyDescent="0.2">
      <c r="A28" s="717">
        <v>5</v>
      </c>
      <c r="B28" s="718">
        <v>3447</v>
      </c>
      <c r="C28" s="718">
        <v>600078531</v>
      </c>
      <c r="D28" s="718">
        <v>70694982</v>
      </c>
      <c r="E28" s="719" t="s">
        <v>447</v>
      </c>
      <c r="F28" s="718">
        <v>3141</v>
      </c>
      <c r="G28" s="720" t="s">
        <v>88</v>
      </c>
      <c r="H28" s="721" t="s">
        <v>82</v>
      </c>
      <c r="I28" s="501">
        <v>1313978</v>
      </c>
      <c r="J28" s="502">
        <v>955783</v>
      </c>
      <c r="K28" s="481">
        <v>4000</v>
      </c>
      <c r="L28" s="481">
        <v>0</v>
      </c>
      <c r="M28" s="321">
        <v>324407</v>
      </c>
      <c r="N28" s="321">
        <v>19116</v>
      </c>
      <c r="O28" s="502">
        <v>10672</v>
      </c>
      <c r="P28" s="503">
        <v>3.26</v>
      </c>
      <c r="Q28" s="418">
        <v>0</v>
      </c>
      <c r="R28" s="776">
        <v>3.26</v>
      </c>
      <c r="S28" s="536">
        <f t="shared" si="22"/>
        <v>0</v>
      </c>
      <c r="T28" s="492">
        <v>0</v>
      </c>
      <c r="U28" s="492">
        <v>12249</v>
      </c>
      <c r="V28" s="492">
        <v>0</v>
      </c>
      <c r="W28" s="492">
        <f t="shared" si="2"/>
        <v>12249</v>
      </c>
      <c r="X28" s="492">
        <v>0</v>
      </c>
      <c r="Y28" s="492">
        <v>0</v>
      </c>
      <c r="Z28" s="492">
        <f t="shared" si="23"/>
        <v>0</v>
      </c>
      <c r="AA28" s="492">
        <f t="shared" si="24"/>
        <v>12249</v>
      </c>
      <c r="AB28" s="321">
        <f t="shared" si="25"/>
        <v>4140</v>
      </c>
      <c r="AC28" s="179">
        <f t="shared" si="26"/>
        <v>245</v>
      </c>
      <c r="AD28" s="492">
        <v>0</v>
      </c>
      <c r="AE28" s="492">
        <v>0</v>
      </c>
      <c r="AF28" s="492">
        <f t="shared" si="3"/>
        <v>0</v>
      </c>
      <c r="AG28" s="492">
        <f t="shared" si="4"/>
        <v>16634</v>
      </c>
      <c r="AH28" s="507">
        <v>0</v>
      </c>
      <c r="AI28" s="507">
        <v>0</v>
      </c>
      <c r="AJ28" s="507">
        <v>0</v>
      </c>
      <c r="AK28" s="507">
        <v>0</v>
      </c>
      <c r="AL28" s="507">
        <v>0.04</v>
      </c>
      <c r="AM28" s="507">
        <v>0</v>
      </c>
      <c r="AN28" s="507">
        <v>0</v>
      </c>
      <c r="AO28" s="507">
        <f t="shared" si="27"/>
        <v>0</v>
      </c>
      <c r="AP28" s="507">
        <f t="shared" si="28"/>
        <v>0.04</v>
      </c>
      <c r="AQ28" s="535">
        <f t="shared" si="6"/>
        <v>0.04</v>
      </c>
      <c r="AR28" s="536">
        <f t="shared" si="29"/>
        <v>1330612</v>
      </c>
      <c r="AS28" s="492">
        <f t="shared" si="30"/>
        <v>968032</v>
      </c>
      <c r="AT28" s="492">
        <f t="shared" si="31"/>
        <v>4000</v>
      </c>
      <c r="AU28" s="492">
        <f t="shared" si="32"/>
        <v>0</v>
      </c>
      <c r="AV28" s="492">
        <f t="shared" si="33"/>
        <v>328547</v>
      </c>
      <c r="AW28" s="492">
        <f t="shared" si="33"/>
        <v>19361</v>
      </c>
      <c r="AX28" s="492">
        <f t="shared" si="34"/>
        <v>10672</v>
      </c>
      <c r="AY28" s="507">
        <f t="shared" si="35"/>
        <v>3.3</v>
      </c>
      <c r="AZ28" s="507">
        <f t="shared" si="36"/>
        <v>0</v>
      </c>
      <c r="BA28" s="508">
        <f t="shared" si="36"/>
        <v>3.3</v>
      </c>
    </row>
    <row r="29" spans="1:53" ht="13.5" customHeight="1" x14ac:dyDescent="0.2">
      <c r="A29" s="717">
        <v>5</v>
      </c>
      <c r="B29" s="718">
        <v>3447</v>
      </c>
      <c r="C29" s="718">
        <v>600078531</v>
      </c>
      <c r="D29" s="718">
        <v>70694982</v>
      </c>
      <c r="E29" s="719" t="s">
        <v>447</v>
      </c>
      <c r="F29" s="718">
        <v>3143</v>
      </c>
      <c r="G29" s="720" t="s">
        <v>149</v>
      </c>
      <c r="H29" s="708" t="s">
        <v>86</v>
      </c>
      <c r="I29" s="501">
        <v>1309848</v>
      </c>
      <c r="J29" s="502">
        <v>960108</v>
      </c>
      <c r="K29" s="481">
        <v>4500</v>
      </c>
      <c r="L29" s="481">
        <v>0</v>
      </c>
      <c r="M29" s="321">
        <v>326038</v>
      </c>
      <c r="N29" s="321">
        <v>19202</v>
      </c>
      <c r="O29" s="502">
        <v>0</v>
      </c>
      <c r="P29" s="503">
        <v>2</v>
      </c>
      <c r="Q29" s="418">
        <v>2</v>
      </c>
      <c r="R29" s="776">
        <v>0</v>
      </c>
      <c r="S29" s="536">
        <f t="shared" si="22"/>
        <v>0</v>
      </c>
      <c r="T29" s="492">
        <v>0</v>
      </c>
      <c r="U29" s="492">
        <v>0</v>
      </c>
      <c r="V29" s="492">
        <v>0</v>
      </c>
      <c r="W29" s="492">
        <f t="shared" si="2"/>
        <v>0</v>
      </c>
      <c r="X29" s="492">
        <v>0</v>
      </c>
      <c r="Y29" s="492">
        <v>0</v>
      </c>
      <c r="Z29" s="492">
        <f t="shared" si="23"/>
        <v>0</v>
      </c>
      <c r="AA29" s="492">
        <f t="shared" si="24"/>
        <v>0</v>
      </c>
      <c r="AB29" s="321">
        <f t="shared" si="25"/>
        <v>0</v>
      </c>
      <c r="AC29" s="179">
        <f t="shared" si="26"/>
        <v>0</v>
      </c>
      <c r="AD29" s="492">
        <v>0</v>
      </c>
      <c r="AE29" s="492">
        <v>0</v>
      </c>
      <c r="AF29" s="492">
        <f t="shared" si="3"/>
        <v>0</v>
      </c>
      <c r="AG29" s="492">
        <f t="shared" si="4"/>
        <v>0</v>
      </c>
      <c r="AH29" s="507">
        <v>0</v>
      </c>
      <c r="AI29" s="507">
        <v>0</v>
      </c>
      <c r="AJ29" s="507">
        <v>0</v>
      </c>
      <c r="AK29" s="507">
        <v>0</v>
      </c>
      <c r="AL29" s="507">
        <v>0</v>
      </c>
      <c r="AM29" s="507">
        <v>0</v>
      </c>
      <c r="AN29" s="507">
        <v>0</v>
      </c>
      <c r="AO29" s="507">
        <f t="shared" si="27"/>
        <v>0</v>
      </c>
      <c r="AP29" s="507">
        <f t="shared" si="28"/>
        <v>0</v>
      </c>
      <c r="AQ29" s="535">
        <f t="shared" si="6"/>
        <v>0</v>
      </c>
      <c r="AR29" s="536">
        <f t="shared" si="29"/>
        <v>1309848</v>
      </c>
      <c r="AS29" s="492">
        <f t="shared" si="30"/>
        <v>960108</v>
      </c>
      <c r="AT29" s="492">
        <f t="shared" si="31"/>
        <v>4500</v>
      </c>
      <c r="AU29" s="492">
        <f t="shared" si="32"/>
        <v>0</v>
      </c>
      <c r="AV29" s="492">
        <f t="shared" si="33"/>
        <v>326038</v>
      </c>
      <c r="AW29" s="492">
        <f t="shared" si="33"/>
        <v>19202</v>
      </c>
      <c r="AX29" s="492">
        <f t="shared" si="34"/>
        <v>0</v>
      </c>
      <c r="AY29" s="507">
        <f t="shared" si="35"/>
        <v>2</v>
      </c>
      <c r="AZ29" s="507">
        <f t="shared" si="36"/>
        <v>2</v>
      </c>
      <c r="BA29" s="508">
        <f t="shared" si="36"/>
        <v>0</v>
      </c>
    </row>
    <row r="30" spans="1:53" ht="13.5" customHeight="1" x14ac:dyDescent="0.2">
      <c r="A30" s="717">
        <v>5</v>
      </c>
      <c r="B30" s="718">
        <v>3447</v>
      </c>
      <c r="C30" s="718">
        <v>600078531</v>
      </c>
      <c r="D30" s="718">
        <v>70694982</v>
      </c>
      <c r="E30" s="719" t="s">
        <v>447</v>
      </c>
      <c r="F30" s="718">
        <v>3143</v>
      </c>
      <c r="G30" s="720" t="s">
        <v>150</v>
      </c>
      <c r="H30" s="708" t="s">
        <v>82</v>
      </c>
      <c r="I30" s="501">
        <v>41430</v>
      </c>
      <c r="J30" s="502">
        <v>29205</v>
      </c>
      <c r="K30" s="481">
        <v>0</v>
      </c>
      <c r="L30" s="481">
        <v>0</v>
      </c>
      <c r="M30" s="321">
        <v>9871</v>
      </c>
      <c r="N30" s="321">
        <v>584</v>
      </c>
      <c r="O30" s="502">
        <v>1770</v>
      </c>
      <c r="P30" s="503">
        <v>0.12</v>
      </c>
      <c r="Q30" s="418">
        <v>0</v>
      </c>
      <c r="R30" s="776">
        <v>0.12</v>
      </c>
      <c r="S30" s="536">
        <f t="shared" si="22"/>
        <v>0</v>
      </c>
      <c r="T30" s="492">
        <v>0</v>
      </c>
      <c r="U30" s="492">
        <v>0</v>
      </c>
      <c r="V30" s="492">
        <v>0</v>
      </c>
      <c r="W30" s="492">
        <f t="shared" si="2"/>
        <v>0</v>
      </c>
      <c r="X30" s="492">
        <v>0</v>
      </c>
      <c r="Y30" s="492">
        <v>0</v>
      </c>
      <c r="Z30" s="492">
        <f t="shared" si="23"/>
        <v>0</v>
      </c>
      <c r="AA30" s="492">
        <f t="shared" si="24"/>
        <v>0</v>
      </c>
      <c r="AB30" s="321">
        <f t="shared" si="25"/>
        <v>0</v>
      </c>
      <c r="AC30" s="179">
        <f t="shared" si="26"/>
        <v>0</v>
      </c>
      <c r="AD30" s="492">
        <v>0</v>
      </c>
      <c r="AE30" s="492">
        <v>0</v>
      </c>
      <c r="AF30" s="492">
        <f t="shared" si="3"/>
        <v>0</v>
      </c>
      <c r="AG30" s="492">
        <f t="shared" si="4"/>
        <v>0</v>
      </c>
      <c r="AH30" s="507">
        <v>0</v>
      </c>
      <c r="AI30" s="507">
        <v>0</v>
      </c>
      <c r="AJ30" s="507">
        <v>0</v>
      </c>
      <c r="AK30" s="507">
        <v>0</v>
      </c>
      <c r="AL30" s="507">
        <v>0</v>
      </c>
      <c r="AM30" s="507">
        <v>0</v>
      </c>
      <c r="AN30" s="507">
        <v>0</v>
      </c>
      <c r="AO30" s="507">
        <f t="shared" si="27"/>
        <v>0</v>
      </c>
      <c r="AP30" s="507">
        <f t="shared" si="28"/>
        <v>0</v>
      </c>
      <c r="AQ30" s="535">
        <f t="shared" si="6"/>
        <v>0</v>
      </c>
      <c r="AR30" s="536">
        <f t="shared" si="29"/>
        <v>41430</v>
      </c>
      <c r="AS30" s="492">
        <f t="shared" si="30"/>
        <v>29205</v>
      </c>
      <c r="AT30" s="492">
        <f t="shared" si="31"/>
        <v>0</v>
      </c>
      <c r="AU30" s="492">
        <f t="shared" si="32"/>
        <v>0</v>
      </c>
      <c r="AV30" s="492">
        <f t="shared" si="33"/>
        <v>9871</v>
      </c>
      <c r="AW30" s="492">
        <f t="shared" si="33"/>
        <v>584</v>
      </c>
      <c r="AX30" s="492">
        <f t="shared" si="34"/>
        <v>1770</v>
      </c>
      <c r="AY30" s="507">
        <f t="shared" si="35"/>
        <v>0.12</v>
      </c>
      <c r="AZ30" s="507">
        <f t="shared" si="36"/>
        <v>0</v>
      </c>
      <c r="BA30" s="508">
        <f t="shared" si="36"/>
        <v>0.12</v>
      </c>
    </row>
    <row r="31" spans="1:53" ht="13.5" customHeight="1" x14ac:dyDescent="0.2">
      <c r="A31" s="284">
        <v>5</v>
      </c>
      <c r="B31" s="27">
        <v>3447</v>
      </c>
      <c r="C31" s="27">
        <v>600078531</v>
      </c>
      <c r="D31" s="27">
        <v>70694982</v>
      </c>
      <c r="E31" s="294" t="s">
        <v>449</v>
      </c>
      <c r="F31" s="27"/>
      <c r="G31" s="283"/>
      <c r="H31" s="383"/>
      <c r="I31" s="5">
        <v>21373883</v>
      </c>
      <c r="J31" s="8">
        <v>15315117</v>
      </c>
      <c r="K31" s="8">
        <v>80248</v>
      </c>
      <c r="L31" s="8">
        <v>66748</v>
      </c>
      <c r="M31" s="8">
        <v>5181073</v>
      </c>
      <c r="N31" s="8">
        <v>306303</v>
      </c>
      <c r="O31" s="8">
        <v>491142</v>
      </c>
      <c r="P31" s="9">
        <v>32.806799999999996</v>
      </c>
      <c r="Q31" s="9">
        <v>23.429300000000001</v>
      </c>
      <c r="R31" s="33">
        <v>9.3774999999999977</v>
      </c>
      <c r="S31" s="5">
        <f t="shared" ref="S31:BA31" si="37">SUM(S25:S30)</f>
        <v>0</v>
      </c>
      <c r="T31" s="8">
        <f t="shared" si="37"/>
        <v>0</v>
      </c>
      <c r="U31" s="8">
        <f t="shared" si="37"/>
        <v>107625</v>
      </c>
      <c r="V31" s="8">
        <f t="shared" si="37"/>
        <v>0</v>
      </c>
      <c r="W31" s="8">
        <f t="shared" si="37"/>
        <v>107625</v>
      </c>
      <c r="X31" s="8">
        <f t="shared" si="37"/>
        <v>0</v>
      </c>
      <c r="Y31" s="8">
        <f t="shared" si="37"/>
        <v>0</v>
      </c>
      <c r="Z31" s="8">
        <f t="shared" si="37"/>
        <v>0</v>
      </c>
      <c r="AA31" s="8">
        <f t="shared" si="37"/>
        <v>107625</v>
      </c>
      <c r="AB31" s="8">
        <f t="shared" si="37"/>
        <v>36377</v>
      </c>
      <c r="AC31" s="8">
        <f t="shared" si="37"/>
        <v>2153</v>
      </c>
      <c r="AD31" s="8">
        <f t="shared" si="37"/>
        <v>0</v>
      </c>
      <c r="AE31" s="8">
        <f t="shared" si="37"/>
        <v>0</v>
      </c>
      <c r="AF31" s="8">
        <f t="shared" si="37"/>
        <v>0</v>
      </c>
      <c r="AG31" s="8">
        <f t="shared" si="37"/>
        <v>146155</v>
      </c>
      <c r="AH31" s="9">
        <f t="shared" si="37"/>
        <v>0</v>
      </c>
      <c r="AI31" s="9">
        <f t="shared" si="37"/>
        <v>0</v>
      </c>
      <c r="AJ31" s="9">
        <f t="shared" si="37"/>
        <v>0</v>
      </c>
      <c r="AK31" s="9">
        <f t="shared" si="37"/>
        <v>0.17</v>
      </c>
      <c r="AL31" s="9">
        <f t="shared" si="37"/>
        <v>0.04</v>
      </c>
      <c r="AM31" s="9">
        <f t="shared" si="37"/>
        <v>0</v>
      </c>
      <c r="AN31" s="9">
        <f t="shared" si="37"/>
        <v>0</v>
      </c>
      <c r="AO31" s="9">
        <f t="shared" si="37"/>
        <v>0.17</v>
      </c>
      <c r="AP31" s="9">
        <f t="shared" si="37"/>
        <v>0.04</v>
      </c>
      <c r="AQ31" s="33">
        <f t="shared" si="37"/>
        <v>0.21000000000000002</v>
      </c>
      <c r="AR31" s="5">
        <f t="shared" si="37"/>
        <v>21520038</v>
      </c>
      <c r="AS31" s="8">
        <f t="shared" si="37"/>
        <v>15422742</v>
      </c>
      <c r="AT31" s="38">
        <f t="shared" si="37"/>
        <v>80248</v>
      </c>
      <c r="AU31" s="38">
        <f t="shared" si="37"/>
        <v>66748</v>
      </c>
      <c r="AV31" s="8">
        <f t="shared" si="37"/>
        <v>5217450</v>
      </c>
      <c r="AW31" s="8">
        <f t="shared" si="37"/>
        <v>308456</v>
      </c>
      <c r="AX31" s="8">
        <f t="shared" si="37"/>
        <v>491142</v>
      </c>
      <c r="AY31" s="9">
        <f t="shared" si="37"/>
        <v>33.016799999999996</v>
      </c>
      <c r="AZ31" s="9">
        <f t="shared" si="37"/>
        <v>23.599300000000003</v>
      </c>
      <c r="BA31" s="74">
        <f t="shared" si="37"/>
        <v>9.4174999999999986</v>
      </c>
    </row>
    <row r="32" spans="1:53" ht="13.5" customHeight="1" x14ac:dyDescent="0.2">
      <c r="A32" s="717">
        <v>6</v>
      </c>
      <c r="B32" s="718">
        <v>3446</v>
      </c>
      <c r="C32" s="718">
        <v>600078515</v>
      </c>
      <c r="D32" s="718">
        <v>70694974</v>
      </c>
      <c r="E32" s="719" t="s">
        <v>450</v>
      </c>
      <c r="F32" s="718">
        <v>3113</v>
      </c>
      <c r="G32" s="720" t="s">
        <v>148</v>
      </c>
      <c r="H32" s="721" t="s">
        <v>86</v>
      </c>
      <c r="I32" s="501">
        <v>22666143</v>
      </c>
      <c r="J32" s="502">
        <v>15997518</v>
      </c>
      <c r="K32" s="502">
        <v>157409</v>
      </c>
      <c r="L32" s="502">
        <v>113309</v>
      </c>
      <c r="M32" s="502">
        <v>5422066</v>
      </c>
      <c r="N32" s="502">
        <v>319950</v>
      </c>
      <c r="O32" s="502">
        <v>769200</v>
      </c>
      <c r="P32" s="503">
        <v>30.869799999999998</v>
      </c>
      <c r="Q32" s="418">
        <v>23.818000000000001</v>
      </c>
      <c r="R32" s="776">
        <v>7.0517999999999992</v>
      </c>
      <c r="S32" s="536">
        <f t="shared" ref="S32:S36" si="38">X32*-1</f>
        <v>0</v>
      </c>
      <c r="T32" s="492">
        <v>0</v>
      </c>
      <c r="U32" s="492">
        <v>238221</v>
      </c>
      <c r="V32" s="492">
        <v>0</v>
      </c>
      <c r="W32" s="492">
        <f t="shared" si="2"/>
        <v>238221</v>
      </c>
      <c r="X32" s="492">
        <v>0</v>
      </c>
      <c r="Y32" s="492">
        <v>0</v>
      </c>
      <c r="Z32" s="492">
        <f>SUM(X32:Y32)</f>
        <v>0</v>
      </c>
      <c r="AA32" s="492">
        <f>W32+Z32</f>
        <v>238221</v>
      </c>
      <c r="AB32" s="321">
        <f>ROUND((W32+X32)*33.8%,0)</f>
        <v>80519</v>
      </c>
      <c r="AC32" s="179">
        <f>ROUND(W32*2%,0)</f>
        <v>4764</v>
      </c>
      <c r="AD32" s="492">
        <v>0</v>
      </c>
      <c r="AE32" s="492">
        <v>0</v>
      </c>
      <c r="AF32" s="492">
        <f t="shared" si="3"/>
        <v>0</v>
      </c>
      <c r="AG32" s="492">
        <f t="shared" si="4"/>
        <v>323504</v>
      </c>
      <c r="AH32" s="507">
        <v>0</v>
      </c>
      <c r="AI32" s="507">
        <v>0</v>
      </c>
      <c r="AJ32" s="507">
        <v>0</v>
      </c>
      <c r="AK32" s="507">
        <v>0.41</v>
      </c>
      <c r="AL32" s="507">
        <v>0</v>
      </c>
      <c r="AM32" s="507">
        <v>0</v>
      </c>
      <c r="AN32" s="507">
        <v>0</v>
      </c>
      <c r="AO32" s="507">
        <f t="shared" ref="AO32:AO36" si="39">AH32+AJ32+AK32+AM32</f>
        <v>0.41</v>
      </c>
      <c r="AP32" s="507">
        <f t="shared" ref="AP32:AP36" si="40">AI32+AL32+AN32</f>
        <v>0</v>
      </c>
      <c r="AQ32" s="535">
        <f t="shared" si="6"/>
        <v>0.41</v>
      </c>
      <c r="AR32" s="536">
        <f>I32+AG32</f>
        <v>22989647</v>
      </c>
      <c r="AS32" s="492">
        <f>J32+W32</f>
        <v>16235739</v>
      </c>
      <c r="AT32" s="492">
        <f>K32+Z32</f>
        <v>157409</v>
      </c>
      <c r="AU32" s="492">
        <f>L32</f>
        <v>113309</v>
      </c>
      <c r="AV32" s="492">
        <f t="shared" ref="AV32:AW36" si="41">M32+AB32</f>
        <v>5502585</v>
      </c>
      <c r="AW32" s="492">
        <f t="shared" si="41"/>
        <v>324714</v>
      </c>
      <c r="AX32" s="492">
        <f>O32+AF32</f>
        <v>769200</v>
      </c>
      <c r="AY32" s="507">
        <f>P32+AQ32</f>
        <v>31.279799999999998</v>
      </c>
      <c r="AZ32" s="507">
        <f t="shared" ref="AZ32:BA36" si="42">Q32+AO32</f>
        <v>24.228000000000002</v>
      </c>
      <c r="BA32" s="508">
        <f t="shared" si="42"/>
        <v>7.0517999999999992</v>
      </c>
    </row>
    <row r="33" spans="1:53" ht="13.5" customHeight="1" x14ac:dyDescent="0.2">
      <c r="A33" s="717">
        <v>6</v>
      </c>
      <c r="B33" s="718">
        <v>3446</v>
      </c>
      <c r="C33" s="718">
        <v>600078515</v>
      </c>
      <c r="D33" s="718">
        <v>70694974</v>
      </c>
      <c r="E33" s="719" t="s">
        <v>450</v>
      </c>
      <c r="F33" s="718">
        <v>3113</v>
      </c>
      <c r="G33" s="720" t="s">
        <v>91</v>
      </c>
      <c r="H33" s="721" t="s">
        <v>82</v>
      </c>
      <c r="I33" s="501">
        <v>1270907</v>
      </c>
      <c r="J33" s="502">
        <v>935867</v>
      </c>
      <c r="K33" s="481">
        <v>0</v>
      </c>
      <c r="L33" s="481">
        <v>0</v>
      </c>
      <c r="M33" s="321">
        <v>316323</v>
      </c>
      <c r="N33" s="321">
        <v>18717</v>
      </c>
      <c r="O33" s="502">
        <v>0</v>
      </c>
      <c r="P33" s="503">
        <v>2.73</v>
      </c>
      <c r="Q33" s="418">
        <v>2.73</v>
      </c>
      <c r="R33" s="776">
        <v>0</v>
      </c>
      <c r="S33" s="536">
        <f t="shared" si="38"/>
        <v>0</v>
      </c>
      <c r="T33" s="492">
        <v>0</v>
      </c>
      <c r="U33" s="492">
        <v>0</v>
      </c>
      <c r="V33" s="492">
        <v>0</v>
      </c>
      <c r="W33" s="492">
        <f t="shared" si="2"/>
        <v>0</v>
      </c>
      <c r="X33" s="492">
        <v>0</v>
      </c>
      <c r="Y33" s="492">
        <v>0</v>
      </c>
      <c r="Z33" s="492">
        <f>SUM(X33:Y33)</f>
        <v>0</v>
      </c>
      <c r="AA33" s="492">
        <f>W33+Z33</f>
        <v>0</v>
      </c>
      <c r="AB33" s="321">
        <f>ROUND((W33+X33)*33.8%,0)</f>
        <v>0</v>
      </c>
      <c r="AC33" s="179">
        <f>ROUND(W33*2%,0)</f>
        <v>0</v>
      </c>
      <c r="AD33" s="492">
        <v>0</v>
      </c>
      <c r="AE33" s="492">
        <v>0</v>
      </c>
      <c r="AF33" s="492">
        <f t="shared" si="3"/>
        <v>0</v>
      </c>
      <c r="AG33" s="492">
        <f t="shared" si="4"/>
        <v>0</v>
      </c>
      <c r="AH33" s="507">
        <v>0</v>
      </c>
      <c r="AI33" s="507">
        <v>0</v>
      </c>
      <c r="AJ33" s="507">
        <v>0</v>
      </c>
      <c r="AK33" s="507">
        <v>0</v>
      </c>
      <c r="AL33" s="507">
        <v>0</v>
      </c>
      <c r="AM33" s="507">
        <v>0</v>
      </c>
      <c r="AN33" s="507">
        <v>0</v>
      </c>
      <c r="AO33" s="507">
        <f t="shared" si="39"/>
        <v>0</v>
      </c>
      <c r="AP33" s="507">
        <f t="shared" si="40"/>
        <v>0</v>
      </c>
      <c r="AQ33" s="535">
        <f t="shared" si="6"/>
        <v>0</v>
      </c>
      <c r="AR33" s="536">
        <f>I33+AG33</f>
        <v>1270907</v>
      </c>
      <c r="AS33" s="492">
        <f>J33+W33</f>
        <v>935867</v>
      </c>
      <c r="AT33" s="492">
        <f>K33+Z33</f>
        <v>0</v>
      </c>
      <c r="AU33" s="492">
        <f>L33</f>
        <v>0</v>
      </c>
      <c r="AV33" s="492">
        <f t="shared" si="41"/>
        <v>316323</v>
      </c>
      <c r="AW33" s="492">
        <f t="shared" si="41"/>
        <v>18717</v>
      </c>
      <c r="AX33" s="492">
        <f>O33+AF33</f>
        <v>0</v>
      </c>
      <c r="AY33" s="507">
        <f>P33+AQ33</f>
        <v>2.73</v>
      </c>
      <c r="AZ33" s="507">
        <f t="shared" si="42"/>
        <v>2.73</v>
      </c>
      <c r="BA33" s="508">
        <f t="shared" si="42"/>
        <v>0</v>
      </c>
    </row>
    <row r="34" spans="1:53" ht="13.5" customHeight="1" x14ac:dyDescent="0.2">
      <c r="A34" s="717">
        <v>6</v>
      </c>
      <c r="B34" s="718">
        <v>3446</v>
      </c>
      <c r="C34" s="718">
        <v>600078515</v>
      </c>
      <c r="D34" s="718">
        <v>70694974</v>
      </c>
      <c r="E34" s="719" t="s">
        <v>450</v>
      </c>
      <c r="F34" s="718">
        <v>3141</v>
      </c>
      <c r="G34" s="720" t="s">
        <v>88</v>
      </c>
      <c r="H34" s="721" t="s">
        <v>82</v>
      </c>
      <c r="I34" s="501">
        <v>2024509</v>
      </c>
      <c r="J34" s="502">
        <v>1477263</v>
      </c>
      <c r="K34" s="481">
        <v>0</v>
      </c>
      <c r="L34" s="481">
        <v>0</v>
      </c>
      <c r="M34" s="321">
        <v>499315</v>
      </c>
      <c r="N34" s="321">
        <v>29545</v>
      </c>
      <c r="O34" s="502">
        <v>18386</v>
      </c>
      <c r="P34" s="503">
        <v>5.0199999999999996</v>
      </c>
      <c r="Q34" s="418">
        <v>0</v>
      </c>
      <c r="R34" s="776">
        <v>5.0199999999999996</v>
      </c>
      <c r="S34" s="536">
        <f t="shared" si="38"/>
        <v>0</v>
      </c>
      <c r="T34" s="492">
        <v>0</v>
      </c>
      <c r="U34" s="492">
        <v>-29968</v>
      </c>
      <c r="V34" s="492">
        <v>0</v>
      </c>
      <c r="W34" s="492">
        <f t="shared" si="2"/>
        <v>-29968</v>
      </c>
      <c r="X34" s="492">
        <v>0</v>
      </c>
      <c r="Y34" s="492">
        <v>0</v>
      </c>
      <c r="Z34" s="492">
        <f>SUM(X34:Y34)</f>
        <v>0</v>
      </c>
      <c r="AA34" s="492">
        <f>W34+Z34</f>
        <v>-29968</v>
      </c>
      <c r="AB34" s="321">
        <f>ROUND((W34+X34)*33.8%,0)</f>
        <v>-10129</v>
      </c>
      <c r="AC34" s="179">
        <f>ROUND(W34*2%,0)</f>
        <v>-599</v>
      </c>
      <c r="AD34" s="492">
        <v>0</v>
      </c>
      <c r="AE34" s="492">
        <v>0</v>
      </c>
      <c r="AF34" s="492">
        <f t="shared" si="3"/>
        <v>0</v>
      </c>
      <c r="AG34" s="492">
        <f t="shared" si="4"/>
        <v>-40696</v>
      </c>
      <c r="AH34" s="507">
        <v>0</v>
      </c>
      <c r="AI34" s="507">
        <v>0</v>
      </c>
      <c r="AJ34" s="507">
        <v>0</v>
      </c>
      <c r="AK34" s="507">
        <v>0</v>
      </c>
      <c r="AL34" s="507">
        <v>-0.1</v>
      </c>
      <c r="AM34" s="507">
        <v>0</v>
      </c>
      <c r="AN34" s="507">
        <v>0</v>
      </c>
      <c r="AO34" s="507">
        <f t="shared" si="39"/>
        <v>0</v>
      </c>
      <c r="AP34" s="507">
        <f t="shared" si="40"/>
        <v>-0.1</v>
      </c>
      <c r="AQ34" s="535">
        <f t="shared" si="6"/>
        <v>-0.1</v>
      </c>
      <c r="AR34" s="536">
        <f>I34+AG34</f>
        <v>1983813</v>
      </c>
      <c r="AS34" s="492">
        <f>J34+W34</f>
        <v>1447295</v>
      </c>
      <c r="AT34" s="492">
        <f>K34+Z34</f>
        <v>0</v>
      </c>
      <c r="AU34" s="492">
        <f>L34</f>
        <v>0</v>
      </c>
      <c r="AV34" s="492">
        <f t="shared" si="41"/>
        <v>489186</v>
      </c>
      <c r="AW34" s="492">
        <f t="shared" si="41"/>
        <v>28946</v>
      </c>
      <c r="AX34" s="492">
        <f>O34+AF34</f>
        <v>18386</v>
      </c>
      <c r="AY34" s="507">
        <f>P34+AQ34</f>
        <v>4.92</v>
      </c>
      <c r="AZ34" s="507">
        <f t="shared" si="42"/>
        <v>0</v>
      </c>
      <c r="BA34" s="508">
        <f t="shared" si="42"/>
        <v>4.92</v>
      </c>
    </row>
    <row r="35" spans="1:53" ht="13.5" customHeight="1" x14ac:dyDescent="0.2">
      <c r="A35" s="717">
        <v>6</v>
      </c>
      <c r="B35" s="718">
        <v>3446</v>
      </c>
      <c r="C35" s="718">
        <v>600078515</v>
      </c>
      <c r="D35" s="718">
        <v>70694974</v>
      </c>
      <c r="E35" s="719" t="s">
        <v>450</v>
      </c>
      <c r="F35" s="718">
        <v>3143</v>
      </c>
      <c r="G35" s="720" t="s">
        <v>149</v>
      </c>
      <c r="H35" s="708" t="s">
        <v>86</v>
      </c>
      <c r="I35" s="501">
        <v>1366697</v>
      </c>
      <c r="J35" s="502">
        <v>1006404</v>
      </c>
      <c r="K35" s="481">
        <v>0</v>
      </c>
      <c r="L35" s="481">
        <v>0</v>
      </c>
      <c r="M35" s="321">
        <v>340165</v>
      </c>
      <c r="N35" s="321">
        <v>20128</v>
      </c>
      <c r="O35" s="502">
        <v>0</v>
      </c>
      <c r="P35" s="503">
        <v>2.4821</v>
      </c>
      <c r="Q35" s="503">
        <v>2.4821</v>
      </c>
      <c r="R35" s="776">
        <v>0</v>
      </c>
      <c r="S35" s="536">
        <f t="shared" si="38"/>
        <v>0</v>
      </c>
      <c r="T35" s="492">
        <v>0</v>
      </c>
      <c r="U35" s="492">
        <v>0</v>
      </c>
      <c r="V35" s="492">
        <v>0</v>
      </c>
      <c r="W35" s="492">
        <f t="shared" si="2"/>
        <v>0</v>
      </c>
      <c r="X35" s="492">
        <v>0</v>
      </c>
      <c r="Y35" s="492">
        <v>0</v>
      </c>
      <c r="Z35" s="492">
        <f>SUM(X35:Y35)</f>
        <v>0</v>
      </c>
      <c r="AA35" s="492">
        <f>W35+Z35</f>
        <v>0</v>
      </c>
      <c r="AB35" s="321">
        <f>ROUND((W35+X35)*33.8%,0)</f>
        <v>0</v>
      </c>
      <c r="AC35" s="179">
        <f>ROUND(W35*2%,0)</f>
        <v>0</v>
      </c>
      <c r="AD35" s="492">
        <v>0</v>
      </c>
      <c r="AE35" s="492">
        <v>0</v>
      </c>
      <c r="AF35" s="492">
        <f t="shared" si="3"/>
        <v>0</v>
      </c>
      <c r="AG35" s="492">
        <f t="shared" si="4"/>
        <v>0</v>
      </c>
      <c r="AH35" s="507">
        <v>0</v>
      </c>
      <c r="AI35" s="507">
        <v>0</v>
      </c>
      <c r="AJ35" s="507">
        <v>0</v>
      </c>
      <c r="AK35" s="507">
        <v>0</v>
      </c>
      <c r="AL35" s="507">
        <v>0</v>
      </c>
      <c r="AM35" s="507">
        <v>0</v>
      </c>
      <c r="AN35" s="507">
        <v>0</v>
      </c>
      <c r="AO35" s="507">
        <f t="shared" si="39"/>
        <v>0</v>
      </c>
      <c r="AP35" s="507">
        <f t="shared" si="40"/>
        <v>0</v>
      </c>
      <c r="AQ35" s="535">
        <f t="shared" si="6"/>
        <v>0</v>
      </c>
      <c r="AR35" s="536">
        <f>I35+AG35</f>
        <v>1366697</v>
      </c>
      <c r="AS35" s="492">
        <f>J35+W35</f>
        <v>1006404</v>
      </c>
      <c r="AT35" s="492">
        <f>K35+Z35</f>
        <v>0</v>
      </c>
      <c r="AU35" s="492">
        <f>L35</f>
        <v>0</v>
      </c>
      <c r="AV35" s="492">
        <f t="shared" si="41"/>
        <v>340165</v>
      </c>
      <c r="AW35" s="492">
        <f t="shared" si="41"/>
        <v>20128</v>
      </c>
      <c r="AX35" s="492">
        <f>O35+AF35</f>
        <v>0</v>
      </c>
      <c r="AY35" s="507">
        <f>P35+AQ35</f>
        <v>2.4821</v>
      </c>
      <c r="AZ35" s="507">
        <f t="shared" si="42"/>
        <v>2.4821</v>
      </c>
      <c r="BA35" s="508">
        <f t="shared" si="42"/>
        <v>0</v>
      </c>
    </row>
    <row r="36" spans="1:53" ht="13.5" customHeight="1" x14ac:dyDescent="0.2">
      <c r="A36" s="717">
        <v>6</v>
      </c>
      <c r="B36" s="718">
        <v>3446</v>
      </c>
      <c r="C36" s="718">
        <v>600078515</v>
      </c>
      <c r="D36" s="718">
        <v>70694974</v>
      </c>
      <c r="E36" s="719" t="s">
        <v>450</v>
      </c>
      <c r="F36" s="718">
        <v>3143</v>
      </c>
      <c r="G36" s="720" t="s">
        <v>150</v>
      </c>
      <c r="H36" s="708" t="s">
        <v>82</v>
      </c>
      <c r="I36" s="501">
        <v>46345</v>
      </c>
      <c r="J36" s="502">
        <v>32670</v>
      </c>
      <c r="K36" s="481">
        <v>0</v>
      </c>
      <c r="L36" s="481">
        <v>0</v>
      </c>
      <c r="M36" s="321">
        <v>11042</v>
      </c>
      <c r="N36" s="321">
        <v>653</v>
      </c>
      <c r="O36" s="502">
        <v>1980</v>
      </c>
      <c r="P36" s="503">
        <v>0.14000000000000001</v>
      </c>
      <c r="Q36" s="418">
        <v>0</v>
      </c>
      <c r="R36" s="776">
        <v>0.14000000000000001</v>
      </c>
      <c r="S36" s="536">
        <f t="shared" si="38"/>
        <v>0</v>
      </c>
      <c r="T36" s="492">
        <v>0</v>
      </c>
      <c r="U36" s="492">
        <v>0</v>
      </c>
      <c r="V36" s="492">
        <v>0</v>
      </c>
      <c r="W36" s="492">
        <f t="shared" si="2"/>
        <v>0</v>
      </c>
      <c r="X36" s="492">
        <v>0</v>
      </c>
      <c r="Y36" s="492">
        <v>0</v>
      </c>
      <c r="Z36" s="492">
        <f>SUM(X36:Y36)</f>
        <v>0</v>
      </c>
      <c r="AA36" s="492">
        <f>W36+Z36</f>
        <v>0</v>
      </c>
      <c r="AB36" s="321">
        <f>ROUND((W36+X36)*33.8%,0)</f>
        <v>0</v>
      </c>
      <c r="AC36" s="179">
        <f>ROUND(W36*2%,0)</f>
        <v>0</v>
      </c>
      <c r="AD36" s="492">
        <v>0</v>
      </c>
      <c r="AE36" s="492">
        <v>0</v>
      </c>
      <c r="AF36" s="492">
        <f t="shared" si="3"/>
        <v>0</v>
      </c>
      <c r="AG36" s="492">
        <f t="shared" si="4"/>
        <v>0</v>
      </c>
      <c r="AH36" s="507">
        <v>0</v>
      </c>
      <c r="AI36" s="507">
        <v>0</v>
      </c>
      <c r="AJ36" s="507">
        <v>0</v>
      </c>
      <c r="AK36" s="507">
        <v>0</v>
      </c>
      <c r="AL36" s="507">
        <v>0</v>
      </c>
      <c r="AM36" s="507">
        <v>0</v>
      </c>
      <c r="AN36" s="507">
        <v>0</v>
      </c>
      <c r="AO36" s="507">
        <f t="shared" si="39"/>
        <v>0</v>
      </c>
      <c r="AP36" s="507">
        <f t="shared" si="40"/>
        <v>0</v>
      </c>
      <c r="AQ36" s="535">
        <f t="shared" si="6"/>
        <v>0</v>
      </c>
      <c r="AR36" s="536">
        <f>I36+AG36</f>
        <v>46345</v>
      </c>
      <c r="AS36" s="492">
        <f>J36+W36</f>
        <v>32670</v>
      </c>
      <c r="AT36" s="492">
        <f>K36+Z36</f>
        <v>0</v>
      </c>
      <c r="AU36" s="492">
        <f>L36</f>
        <v>0</v>
      </c>
      <c r="AV36" s="492">
        <f t="shared" si="41"/>
        <v>11042</v>
      </c>
      <c r="AW36" s="492">
        <f t="shared" si="41"/>
        <v>653</v>
      </c>
      <c r="AX36" s="492">
        <f>O36+AF36</f>
        <v>1980</v>
      </c>
      <c r="AY36" s="507">
        <f>P36+AQ36</f>
        <v>0.14000000000000001</v>
      </c>
      <c r="AZ36" s="507">
        <f t="shared" si="42"/>
        <v>0</v>
      </c>
      <c r="BA36" s="508">
        <f t="shared" si="42"/>
        <v>0.14000000000000001</v>
      </c>
    </row>
    <row r="37" spans="1:53" ht="13.5" customHeight="1" x14ac:dyDescent="0.2">
      <c r="A37" s="284">
        <v>6</v>
      </c>
      <c r="B37" s="27">
        <v>3446</v>
      </c>
      <c r="C37" s="27">
        <v>600078515</v>
      </c>
      <c r="D37" s="27">
        <v>70694974</v>
      </c>
      <c r="E37" s="294" t="s">
        <v>451</v>
      </c>
      <c r="F37" s="27"/>
      <c r="G37" s="283"/>
      <c r="H37" s="383"/>
      <c r="I37" s="5">
        <v>27374601</v>
      </c>
      <c r="J37" s="8">
        <v>19449722</v>
      </c>
      <c r="K37" s="8">
        <v>157409</v>
      </c>
      <c r="L37" s="8">
        <v>113309</v>
      </c>
      <c r="M37" s="8">
        <v>6588911</v>
      </c>
      <c r="N37" s="8">
        <v>388993</v>
      </c>
      <c r="O37" s="8">
        <v>789566</v>
      </c>
      <c r="P37" s="9">
        <v>41.241900000000001</v>
      </c>
      <c r="Q37" s="9">
        <v>29.030100000000001</v>
      </c>
      <c r="R37" s="33">
        <v>12.2118</v>
      </c>
      <c r="S37" s="5">
        <f t="shared" ref="S37:BA37" si="43">SUM(S32:S36)</f>
        <v>0</v>
      </c>
      <c r="T37" s="8">
        <f t="shared" si="43"/>
        <v>0</v>
      </c>
      <c r="U37" s="8">
        <f t="shared" si="43"/>
        <v>208253</v>
      </c>
      <c r="V37" s="8">
        <f t="shared" si="43"/>
        <v>0</v>
      </c>
      <c r="W37" s="8">
        <f t="shared" si="43"/>
        <v>208253</v>
      </c>
      <c r="X37" s="8">
        <f t="shared" si="43"/>
        <v>0</v>
      </c>
      <c r="Y37" s="8">
        <f t="shared" si="43"/>
        <v>0</v>
      </c>
      <c r="Z37" s="8">
        <f t="shared" si="43"/>
        <v>0</v>
      </c>
      <c r="AA37" s="8">
        <f t="shared" si="43"/>
        <v>208253</v>
      </c>
      <c r="AB37" s="8">
        <f t="shared" si="43"/>
        <v>70390</v>
      </c>
      <c r="AC37" s="8">
        <f t="shared" si="43"/>
        <v>4165</v>
      </c>
      <c r="AD37" s="8">
        <f t="shared" si="43"/>
        <v>0</v>
      </c>
      <c r="AE37" s="8">
        <f t="shared" si="43"/>
        <v>0</v>
      </c>
      <c r="AF37" s="8">
        <f t="shared" si="43"/>
        <v>0</v>
      </c>
      <c r="AG37" s="8">
        <f t="shared" si="43"/>
        <v>282808</v>
      </c>
      <c r="AH37" s="9">
        <f t="shared" si="43"/>
        <v>0</v>
      </c>
      <c r="AI37" s="9">
        <f t="shared" si="43"/>
        <v>0</v>
      </c>
      <c r="AJ37" s="9">
        <f t="shared" si="43"/>
        <v>0</v>
      </c>
      <c r="AK37" s="9">
        <f t="shared" ref="AK37:AL37" si="44">SUM(AK32:AK36)</f>
        <v>0.41</v>
      </c>
      <c r="AL37" s="9">
        <f t="shared" si="44"/>
        <v>-0.1</v>
      </c>
      <c r="AM37" s="9">
        <f t="shared" si="43"/>
        <v>0</v>
      </c>
      <c r="AN37" s="9">
        <f t="shared" si="43"/>
        <v>0</v>
      </c>
      <c r="AO37" s="9">
        <f t="shared" si="43"/>
        <v>0.41</v>
      </c>
      <c r="AP37" s="9">
        <f t="shared" si="43"/>
        <v>-0.1</v>
      </c>
      <c r="AQ37" s="33">
        <f t="shared" si="43"/>
        <v>0.30999999999999994</v>
      </c>
      <c r="AR37" s="5">
        <f t="shared" si="43"/>
        <v>27657409</v>
      </c>
      <c r="AS37" s="8">
        <f t="shared" si="43"/>
        <v>19657975</v>
      </c>
      <c r="AT37" s="38">
        <f t="shared" si="43"/>
        <v>157409</v>
      </c>
      <c r="AU37" s="38">
        <f t="shared" si="43"/>
        <v>113309</v>
      </c>
      <c r="AV37" s="8">
        <f t="shared" si="43"/>
        <v>6659301</v>
      </c>
      <c r="AW37" s="8">
        <f t="shared" si="43"/>
        <v>393158</v>
      </c>
      <c r="AX37" s="8">
        <f t="shared" si="43"/>
        <v>789566</v>
      </c>
      <c r="AY37" s="9">
        <f t="shared" si="43"/>
        <v>41.551900000000003</v>
      </c>
      <c r="AZ37" s="9">
        <f t="shared" si="43"/>
        <v>29.440100000000001</v>
      </c>
      <c r="BA37" s="74">
        <f t="shared" si="43"/>
        <v>12.111799999999999</v>
      </c>
    </row>
    <row r="38" spans="1:53" ht="13.5" customHeight="1" x14ac:dyDescent="0.2">
      <c r="A38" s="717">
        <v>7</v>
      </c>
      <c r="B38" s="718">
        <v>3457</v>
      </c>
      <c r="C38" s="718">
        <v>651040230</v>
      </c>
      <c r="D38" s="718">
        <v>75125412</v>
      </c>
      <c r="E38" s="719" t="s">
        <v>452</v>
      </c>
      <c r="F38" s="718">
        <v>3231</v>
      </c>
      <c r="G38" s="720"/>
      <c r="H38" s="721" t="s">
        <v>86</v>
      </c>
      <c r="I38" s="501">
        <v>9988592</v>
      </c>
      <c r="J38" s="502">
        <v>7323312</v>
      </c>
      <c r="K38" s="502">
        <v>7500</v>
      </c>
      <c r="L38" s="502">
        <v>0</v>
      </c>
      <c r="M38" s="502">
        <v>2477814</v>
      </c>
      <c r="N38" s="502">
        <v>146466</v>
      </c>
      <c r="O38" s="502">
        <v>33500</v>
      </c>
      <c r="P38" s="503">
        <v>14.382699999999998</v>
      </c>
      <c r="Q38" s="418">
        <v>12.792799999999998</v>
      </c>
      <c r="R38" s="776">
        <v>1.5899000000000001</v>
      </c>
      <c r="S38" s="536">
        <f>X38*-1</f>
        <v>0</v>
      </c>
      <c r="T38" s="492">
        <v>0</v>
      </c>
      <c r="U38" s="492">
        <v>0</v>
      </c>
      <c r="V38" s="492">
        <v>0</v>
      </c>
      <c r="W38" s="492">
        <f t="shared" si="2"/>
        <v>0</v>
      </c>
      <c r="X38" s="492">
        <v>0</v>
      </c>
      <c r="Y38" s="492">
        <v>0</v>
      </c>
      <c r="Z38" s="492">
        <f>SUM(X38:Y38)</f>
        <v>0</v>
      </c>
      <c r="AA38" s="492">
        <f>W38+Z38</f>
        <v>0</v>
      </c>
      <c r="AB38" s="321">
        <f>ROUND((W38+X38)*33.8%,0)</f>
        <v>0</v>
      </c>
      <c r="AC38" s="179">
        <f>ROUND(W38*2%,0)</f>
        <v>0</v>
      </c>
      <c r="AD38" s="492">
        <v>0</v>
      </c>
      <c r="AE38" s="492">
        <v>0</v>
      </c>
      <c r="AF38" s="492">
        <f t="shared" si="3"/>
        <v>0</v>
      </c>
      <c r="AG38" s="492">
        <f t="shared" si="4"/>
        <v>0</v>
      </c>
      <c r="AH38" s="507">
        <v>0</v>
      </c>
      <c r="AI38" s="507">
        <v>0</v>
      </c>
      <c r="AJ38" s="507">
        <v>0</v>
      </c>
      <c r="AK38" s="507">
        <v>0</v>
      </c>
      <c r="AL38" s="507">
        <v>0</v>
      </c>
      <c r="AM38" s="507">
        <v>0</v>
      </c>
      <c r="AN38" s="507">
        <v>0</v>
      </c>
      <c r="AO38" s="507">
        <f>AH38+AJ38+AK38+AM38</f>
        <v>0</v>
      </c>
      <c r="AP38" s="507">
        <f>AI38+AL38+AN38</f>
        <v>0</v>
      </c>
      <c r="AQ38" s="535">
        <f t="shared" si="6"/>
        <v>0</v>
      </c>
      <c r="AR38" s="536">
        <f>I38+AG38</f>
        <v>9988592</v>
      </c>
      <c r="AS38" s="492">
        <f>J38+W38</f>
        <v>7323312</v>
      </c>
      <c r="AT38" s="492">
        <f>K38+Z38</f>
        <v>7500</v>
      </c>
      <c r="AU38" s="492">
        <f>L38</f>
        <v>0</v>
      </c>
      <c r="AV38" s="492">
        <f>M38+AB38</f>
        <v>2477814</v>
      </c>
      <c r="AW38" s="492">
        <f>N38+AC38</f>
        <v>146466</v>
      </c>
      <c r="AX38" s="492">
        <f>O38+AF38</f>
        <v>33500</v>
      </c>
      <c r="AY38" s="507">
        <f>P38+AQ38</f>
        <v>14.382699999999998</v>
      </c>
      <c r="AZ38" s="507">
        <f>Q38+AO38</f>
        <v>12.792799999999998</v>
      </c>
      <c r="BA38" s="508">
        <f>R38+AP38</f>
        <v>1.5899000000000001</v>
      </c>
    </row>
    <row r="39" spans="1:53" ht="13.5" customHeight="1" x14ac:dyDescent="0.2">
      <c r="A39" s="284">
        <v>7</v>
      </c>
      <c r="B39" s="27">
        <v>3457</v>
      </c>
      <c r="C39" s="27">
        <v>651040230</v>
      </c>
      <c r="D39" s="27">
        <v>75125412</v>
      </c>
      <c r="E39" s="294" t="s">
        <v>453</v>
      </c>
      <c r="F39" s="27"/>
      <c r="G39" s="283"/>
      <c r="H39" s="383"/>
      <c r="I39" s="6">
        <v>9988592</v>
      </c>
      <c r="J39" s="10">
        <v>7323312</v>
      </c>
      <c r="K39" s="10">
        <v>7500</v>
      </c>
      <c r="L39" s="10">
        <v>0</v>
      </c>
      <c r="M39" s="10">
        <v>2477814</v>
      </c>
      <c r="N39" s="10">
        <v>146466</v>
      </c>
      <c r="O39" s="10">
        <v>33500</v>
      </c>
      <c r="P39" s="11">
        <v>14.382699999999998</v>
      </c>
      <c r="Q39" s="11">
        <v>12.792799999999998</v>
      </c>
      <c r="R39" s="32">
        <v>1.5899000000000001</v>
      </c>
      <c r="S39" s="6">
        <f t="shared" ref="S39:BA39" si="45">SUM(S38)</f>
        <v>0</v>
      </c>
      <c r="T39" s="10">
        <f t="shared" si="45"/>
        <v>0</v>
      </c>
      <c r="U39" s="10">
        <f t="shared" si="45"/>
        <v>0</v>
      </c>
      <c r="V39" s="10">
        <f t="shared" si="45"/>
        <v>0</v>
      </c>
      <c r="W39" s="10">
        <f t="shared" si="45"/>
        <v>0</v>
      </c>
      <c r="X39" s="10">
        <f t="shared" si="45"/>
        <v>0</v>
      </c>
      <c r="Y39" s="10">
        <f t="shared" si="45"/>
        <v>0</v>
      </c>
      <c r="Z39" s="10">
        <f t="shared" si="45"/>
        <v>0</v>
      </c>
      <c r="AA39" s="10">
        <f t="shared" si="45"/>
        <v>0</v>
      </c>
      <c r="AB39" s="10">
        <f t="shared" si="45"/>
        <v>0</v>
      </c>
      <c r="AC39" s="10">
        <f t="shared" si="45"/>
        <v>0</v>
      </c>
      <c r="AD39" s="10">
        <f t="shared" si="45"/>
        <v>0</v>
      </c>
      <c r="AE39" s="10">
        <f t="shared" si="45"/>
        <v>0</v>
      </c>
      <c r="AF39" s="10">
        <f t="shared" si="45"/>
        <v>0</v>
      </c>
      <c r="AG39" s="10">
        <f t="shared" si="45"/>
        <v>0</v>
      </c>
      <c r="AH39" s="11">
        <f t="shared" si="45"/>
        <v>0</v>
      </c>
      <c r="AI39" s="11">
        <f t="shared" si="45"/>
        <v>0</v>
      </c>
      <c r="AJ39" s="11">
        <f t="shared" si="45"/>
        <v>0</v>
      </c>
      <c r="AK39" s="11">
        <f t="shared" si="45"/>
        <v>0</v>
      </c>
      <c r="AL39" s="11">
        <f t="shared" si="45"/>
        <v>0</v>
      </c>
      <c r="AM39" s="11">
        <f t="shared" si="45"/>
        <v>0</v>
      </c>
      <c r="AN39" s="11">
        <f t="shared" si="45"/>
        <v>0</v>
      </c>
      <c r="AO39" s="11">
        <f t="shared" si="45"/>
        <v>0</v>
      </c>
      <c r="AP39" s="11">
        <f t="shared" si="45"/>
        <v>0</v>
      </c>
      <c r="AQ39" s="32">
        <f t="shared" si="45"/>
        <v>0</v>
      </c>
      <c r="AR39" s="6">
        <f t="shared" si="45"/>
        <v>9988592</v>
      </c>
      <c r="AS39" s="10">
        <f t="shared" si="45"/>
        <v>7323312</v>
      </c>
      <c r="AT39" s="71">
        <f t="shared" si="45"/>
        <v>7500</v>
      </c>
      <c r="AU39" s="71">
        <f t="shared" si="45"/>
        <v>0</v>
      </c>
      <c r="AV39" s="10">
        <f t="shared" si="45"/>
        <v>2477814</v>
      </c>
      <c r="AW39" s="10">
        <f t="shared" si="45"/>
        <v>146466</v>
      </c>
      <c r="AX39" s="10">
        <f t="shared" si="45"/>
        <v>33500</v>
      </c>
      <c r="AY39" s="11">
        <f t="shared" si="45"/>
        <v>14.382699999999998</v>
      </c>
      <c r="AZ39" s="11">
        <f t="shared" si="45"/>
        <v>12.792799999999998</v>
      </c>
      <c r="BA39" s="75">
        <f t="shared" si="45"/>
        <v>1.5899000000000001</v>
      </c>
    </row>
    <row r="40" spans="1:53" ht="13.5" customHeight="1" x14ac:dyDescent="0.2">
      <c r="A40" s="717">
        <v>8</v>
      </c>
      <c r="B40" s="718">
        <v>3423</v>
      </c>
      <c r="C40" s="718">
        <v>600078108</v>
      </c>
      <c r="D40" s="718">
        <v>70695059</v>
      </c>
      <c r="E40" s="719" t="s">
        <v>454</v>
      </c>
      <c r="F40" s="718">
        <v>3111</v>
      </c>
      <c r="G40" s="720" t="s">
        <v>85</v>
      </c>
      <c r="H40" s="721" t="s">
        <v>86</v>
      </c>
      <c r="I40" s="501">
        <v>3443537</v>
      </c>
      <c r="J40" s="502">
        <v>2490263</v>
      </c>
      <c r="K40" s="502">
        <v>20000</v>
      </c>
      <c r="L40" s="502">
        <v>0</v>
      </c>
      <c r="M40" s="502">
        <v>848469</v>
      </c>
      <c r="N40" s="502">
        <v>49805</v>
      </c>
      <c r="O40" s="502">
        <v>35000</v>
      </c>
      <c r="P40" s="503">
        <v>5.4398</v>
      </c>
      <c r="Q40" s="418">
        <v>3.95</v>
      </c>
      <c r="R40" s="776">
        <v>1.4897999999999998</v>
      </c>
      <c r="S40" s="536">
        <f t="shared" ref="S40:S41" si="46">X40*-1</f>
        <v>0</v>
      </c>
      <c r="T40" s="492">
        <v>0</v>
      </c>
      <c r="U40" s="492">
        <v>0</v>
      </c>
      <c r="V40" s="492">
        <v>0</v>
      </c>
      <c r="W40" s="492">
        <f t="shared" si="2"/>
        <v>0</v>
      </c>
      <c r="X40" s="492">
        <v>0</v>
      </c>
      <c r="Y40" s="492">
        <v>0</v>
      </c>
      <c r="Z40" s="492">
        <f>SUM(X40:Y40)</f>
        <v>0</v>
      </c>
      <c r="AA40" s="492">
        <f>W40+Z40</f>
        <v>0</v>
      </c>
      <c r="AB40" s="321">
        <f>ROUND((W40+X40)*33.8%,0)</f>
        <v>0</v>
      </c>
      <c r="AC40" s="179">
        <f>ROUND(W40*2%,0)</f>
        <v>0</v>
      </c>
      <c r="AD40" s="492">
        <v>0</v>
      </c>
      <c r="AE40" s="492">
        <v>0</v>
      </c>
      <c r="AF40" s="492">
        <f t="shared" si="3"/>
        <v>0</v>
      </c>
      <c r="AG40" s="492">
        <f t="shared" si="4"/>
        <v>0</v>
      </c>
      <c r="AH40" s="507">
        <v>0</v>
      </c>
      <c r="AI40" s="507">
        <v>0</v>
      </c>
      <c r="AJ40" s="507">
        <v>0</v>
      </c>
      <c r="AK40" s="507">
        <v>0</v>
      </c>
      <c r="AL40" s="507">
        <v>0</v>
      </c>
      <c r="AM40" s="507">
        <v>0</v>
      </c>
      <c r="AN40" s="507">
        <v>0</v>
      </c>
      <c r="AO40" s="507">
        <f t="shared" ref="AO40:AO41" si="47">AH40+AJ40+AK40+AM40</f>
        <v>0</v>
      </c>
      <c r="AP40" s="507">
        <f t="shared" ref="AP40:AP41" si="48">AI40+AL40+AN40</f>
        <v>0</v>
      </c>
      <c r="AQ40" s="535">
        <f t="shared" si="6"/>
        <v>0</v>
      </c>
      <c r="AR40" s="536">
        <f>I40+AG40</f>
        <v>3443537</v>
      </c>
      <c r="AS40" s="492">
        <f>J40+W40</f>
        <v>2490263</v>
      </c>
      <c r="AT40" s="492">
        <f>K40+Z40</f>
        <v>20000</v>
      </c>
      <c r="AU40" s="492">
        <f>L40</f>
        <v>0</v>
      </c>
      <c r="AV40" s="492">
        <f>M40+AB40</f>
        <v>848469</v>
      </c>
      <c r="AW40" s="492">
        <f>N40+AC40</f>
        <v>49805</v>
      </c>
      <c r="AX40" s="492">
        <f>O40+AF40</f>
        <v>35000</v>
      </c>
      <c r="AY40" s="507">
        <f>P40+AQ40</f>
        <v>5.4398</v>
      </c>
      <c r="AZ40" s="507">
        <f>Q40+AO40</f>
        <v>3.95</v>
      </c>
      <c r="BA40" s="508">
        <f>R40+AP40</f>
        <v>1.4897999999999998</v>
      </c>
    </row>
    <row r="41" spans="1:53" ht="13.5" customHeight="1" x14ac:dyDescent="0.2">
      <c r="A41" s="717">
        <v>8</v>
      </c>
      <c r="B41" s="718">
        <v>3423</v>
      </c>
      <c r="C41" s="718">
        <v>600078108</v>
      </c>
      <c r="D41" s="718">
        <v>70695059</v>
      </c>
      <c r="E41" s="719" t="s">
        <v>454</v>
      </c>
      <c r="F41" s="718">
        <v>3141</v>
      </c>
      <c r="G41" s="720" t="s">
        <v>88</v>
      </c>
      <c r="H41" s="721" t="s">
        <v>82</v>
      </c>
      <c r="I41" s="501">
        <v>1173215</v>
      </c>
      <c r="J41" s="502">
        <v>849506</v>
      </c>
      <c r="K41" s="481">
        <v>10000</v>
      </c>
      <c r="L41" s="481">
        <v>0</v>
      </c>
      <c r="M41" s="321">
        <v>290513</v>
      </c>
      <c r="N41" s="321">
        <v>16990</v>
      </c>
      <c r="O41" s="502">
        <v>6206</v>
      </c>
      <c r="P41" s="503">
        <v>2.92</v>
      </c>
      <c r="Q41" s="418">
        <v>0</v>
      </c>
      <c r="R41" s="776">
        <v>2.92</v>
      </c>
      <c r="S41" s="536">
        <f t="shared" si="46"/>
        <v>0</v>
      </c>
      <c r="T41" s="492">
        <v>0</v>
      </c>
      <c r="U41" s="492">
        <v>-1685</v>
      </c>
      <c r="V41" s="492">
        <v>0</v>
      </c>
      <c r="W41" s="492">
        <f t="shared" si="2"/>
        <v>-1685</v>
      </c>
      <c r="X41" s="492">
        <v>0</v>
      </c>
      <c r="Y41" s="492">
        <v>0</v>
      </c>
      <c r="Z41" s="492">
        <f>SUM(X41:Y41)</f>
        <v>0</v>
      </c>
      <c r="AA41" s="492">
        <f>W41+Z41</f>
        <v>-1685</v>
      </c>
      <c r="AB41" s="321">
        <f>ROUND((W41+X41)*33.8%,0)</f>
        <v>-570</v>
      </c>
      <c r="AC41" s="179">
        <f>ROUND(W41*2%,0)</f>
        <v>-34</v>
      </c>
      <c r="AD41" s="492">
        <v>0</v>
      </c>
      <c r="AE41" s="492">
        <v>0</v>
      </c>
      <c r="AF41" s="492">
        <f t="shared" si="3"/>
        <v>0</v>
      </c>
      <c r="AG41" s="492">
        <f t="shared" si="4"/>
        <v>-2289</v>
      </c>
      <c r="AH41" s="507">
        <v>0</v>
      </c>
      <c r="AI41" s="507">
        <v>0</v>
      </c>
      <c r="AJ41" s="507">
        <v>0</v>
      </c>
      <c r="AK41" s="507">
        <v>0</v>
      </c>
      <c r="AL41" s="507">
        <v>0</v>
      </c>
      <c r="AM41" s="507">
        <v>0</v>
      </c>
      <c r="AN41" s="507">
        <v>0</v>
      </c>
      <c r="AO41" s="507">
        <f t="shared" si="47"/>
        <v>0</v>
      </c>
      <c r="AP41" s="507">
        <f t="shared" si="48"/>
        <v>0</v>
      </c>
      <c r="AQ41" s="535">
        <f t="shared" si="6"/>
        <v>0</v>
      </c>
      <c r="AR41" s="536">
        <f>I41+AG41</f>
        <v>1170926</v>
      </c>
      <c r="AS41" s="492">
        <f>J41+W41</f>
        <v>847821</v>
      </c>
      <c r="AT41" s="492">
        <f>K41+Z41</f>
        <v>10000</v>
      </c>
      <c r="AU41" s="492">
        <f>L41</f>
        <v>0</v>
      </c>
      <c r="AV41" s="492">
        <f>M41+AB41</f>
        <v>289943</v>
      </c>
      <c r="AW41" s="492">
        <f>N41+AC41</f>
        <v>16956</v>
      </c>
      <c r="AX41" s="492">
        <f>O41+AF41</f>
        <v>6206</v>
      </c>
      <c r="AY41" s="507">
        <f>P41+AQ41</f>
        <v>2.92</v>
      </c>
      <c r="AZ41" s="507">
        <f>Q41+AO41</f>
        <v>0</v>
      </c>
      <c r="BA41" s="508">
        <f>R41+AP41</f>
        <v>2.92</v>
      </c>
    </row>
    <row r="42" spans="1:53" ht="13.5" customHeight="1" x14ac:dyDescent="0.2">
      <c r="A42" s="284">
        <v>8</v>
      </c>
      <c r="B42" s="27">
        <v>3423</v>
      </c>
      <c r="C42" s="27">
        <v>600078108</v>
      </c>
      <c r="D42" s="27">
        <v>70695059</v>
      </c>
      <c r="E42" s="294" t="s">
        <v>455</v>
      </c>
      <c r="F42" s="27"/>
      <c r="G42" s="283"/>
      <c r="H42" s="383"/>
      <c r="I42" s="5">
        <v>4616752</v>
      </c>
      <c r="J42" s="8">
        <v>3339769</v>
      </c>
      <c r="K42" s="8">
        <v>30000</v>
      </c>
      <c r="L42" s="8">
        <v>0</v>
      </c>
      <c r="M42" s="8">
        <v>1138982</v>
      </c>
      <c r="N42" s="8">
        <v>66795</v>
      </c>
      <c r="O42" s="8">
        <v>41206</v>
      </c>
      <c r="P42" s="9">
        <v>8.3597999999999999</v>
      </c>
      <c r="Q42" s="9">
        <v>3.95</v>
      </c>
      <c r="R42" s="33">
        <v>4.4097999999999997</v>
      </c>
      <c r="S42" s="5">
        <f t="shared" ref="S42:BA42" si="49">SUM(S40:S41)</f>
        <v>0</v>
      </c>
      <c r="T42" s="8">
        <f t="shared" si="49"/>
        <v>0</v>
      </c>
      <c r="U42" s="8">
        <f t="shared" si="49"/>
        <v>-1685</v>
      </c>
      <c r="V42" s="8">
        <f t="shared" si="49"/>
        <v>0</v>
      </c>
      <c r="W42" s="8">
        <f t="shared" si="49"/>
        <v>-1685</v>
      </c>
      <c r="X42" s="8">
        <f t="shared" si="49"/>
        <v>0</v>
      </c>
      <c r="Y42" s="8">
        <f t="shared" si="49"/>
        <v>0</v>
      </c>
      <c r="Z42" s="8">
        <f t="shared" si="49"/>
        <v>0</v>
      </c>
      <c r="AA42" s="8">
        <f t="shared" si="49"/>
        <v>-1685</v>
      </c>
      <c r="AB42" s="8">
        <f t="shared" si="49"/>
        <v>-570</v>
      </c>
      <c r="AC42" s="8">
        <f t="shared" si="49"/>
        <v>-34</v>
      </c>
      <c r="AD42" s="8">
        <f t="shared" si="49"/>
        <v>0</v>
      </c>
      <c r="AE42" s="8">
        <f t="shared" si="49"/>
        <v>0</v>
      </c>
      <c r="AF42" s="8">
        <f t="shared" si="49"/>
        <v>0</v>
      </c>
      <c r="AG42" s="8">
        <f t="shared" si="49"/>
        <v>-2289</v>
      </c>
      <c r="AH42" s="9">
        <f t="shared" si="49"/>
        <v>0</v>
      </c>
      <c r="AI42" s="9">
        <f t="shared" si="49"/>
        <v>0</v>
      </c>
      <c r="AJ42" s="9">
        <f t="shared" si="49"/>
        <v>0</v>
      </c>
      <c r="AK42" s="9">
        <f t="shared" ref="AK42:AL42" si="50">SUM(AK40:AK41)</f>
        <v>0</v>
      </c>
      <c r="AL42" s="9">
        <f t="shared" si="50"/>
        <v>0</v>
      </c>
      <c r="AM42" s="9">
        <f t="shared" si="49"/>
        <v>0</v>
      </c>
      <c r="AN42" s="9">
        <f t="shared" si="49"/>
        <v>0</v>
      </c>
      <c r="AO42" s="9">
        <f t="shared" si="49"/>
        <v>0</v>
      </c>
      <c r="AP42" s="9">
        <f t="shared" si="49"/>
        <v>0</v>
      </c>
      <c r="AQ42" s="33">
        <f t="shared" si="49"/>
        <v>0</v>
      </c>
      <c r="AR42" s="5">
        <f t="shared" si="49"/>
        <v>4614463</v>
      </c>
      <c r="AS42" s="8">
        <f t="shared" si="49"/>
        <v>3338084</v>
      </c>
      <c r="AT42" s="38">
        <f t="shared" si="49"/>
        <v>30000</v>
      </c>
      <c r="AU42" s="38">
        <f t="shared" si="49"/>
        <v>0</v>
      </c>
      <c r="AV42" s="8">
        <f t="shared" si="49"/>
        <v>1138412</v>
      </c>
      <c r="AW42" s="8">
        <f t="shared" si="49"/>
        <v>66761</v>
      </c>
      <c r="AX42" s="8">
        <f t="shared" si="49"/>
        <v>41206</v>
      </c>
      <c r="AY42" s="9">
        <f t="shared" si="49"/>
        <v>8.3597999999999999</v>
      </c>
      <c r="AZ42" s="9">
        <f t="shared" si="49"/>
        <v>3.95</v>
      </c>
      <c r="BA42" s="74">
        <f t="shared" si="49"/>
        <v>4.4097999999999997</v>
      </c>
    </row>
    <row r="43" spans="1:53" ht="13.5" customHeight="1" x14ac:dyDescent="0.2">
      <c r="A43" s="717">
        <v>9</v>
      </c>
      <c r="B43" s="718">
        <v>3448</v>
      </c>
      <c r="C43" s="718">
        <v>600078299</v>
      </c>
      <c r="D43" s="718">
        <v>70695041</v>
      </c>
      <c r="E43" s="719" t="s">
        <v>456</v>
      </c>
      <c r="F43" s="718">
        <v>3117</v>
      </c>
      <c r="G43" s="720" t="s">
        <v>148</v>
      </c>
      <c r="H43" s="721" t="s">
        <v>86</v>
      </c>
      <c r="I43" s="501">
        <v>4440163</v>
      </c>
      <c r="J43" s="502">
        <v>3129035</v>
      </c>
      <c r="K43" s="502">
        <v>14824</v>
      </c>
      <c r="L43" s="502">
        <v>8584</v>
      </c>
      <c r="M43" s="502">
        <v>1059723</v>
      </c>
      <c r="N43" s="502">
        <v>62581</v>
      </c>
      <c r="O43" s="502">
        <v>174000</v>
      </c>
      <c r="P43" s="503">
        <v>6.5977000000000006</v>
      </c>
      <c r="Q43" s="418">
        <v>4.6606000000000005</v>
      </c>
      <c r="R43" s="776">
        <v>1.9371</v>
      </c>
      <c r="S43" s="536">
        <f t="shared" ref="S43:S46" si="51">X43*-1</f>
        <v>0</v>
      </c>
      <c r="T43" s="492">
        <v>0</v>
      </c>
      <c r="U43" s="492">
        <v>0</v>
      </c>
      <c r="V43" s="492">
        <v>0</v>
      </c>
      <c r="W43" s="492">
        <f t="shared" si="2"/>
        <v>0</v>
      </c>
      <c r="X43" s="492">
        <v>0</v>
      </c>
      <c r="Y43" s="492">
        <v>0</v>
      </c>
      <c r="Z43" s="492">
        <f>SUM(X43:Y43)</f>
        <v>0</v>
      </c>
      <c r="AA43" s="492">
        <f>W43+Z43</f>
        <v>0</v>
      </c>
      <c r="AB43" s="321">
        <f>ROUND((W43+X43)*33.8%,0)</f>
        <v>0</v>
      </c>
      <c r="AC43" s="179">
        <f>ROUND(W43*2%,0)</f>
        <v>0</v>
      </c>
      <c r="AD43" s="492">
        <v>0</v>
      </c>
      <c r="AE43" s="492">
        <v>0</v>
      </c>
      <c r="AF43" s="492">
        <f t="shared" si="3"/>
        <v>0</v>
      </c>
      <c r="AG43" s="492">
        <f t="shared" si="4"/>
        <v>0</v>
      </c>
      <c r="AH43" s="507">
        <v>0</v>
      </c>
      <c r="AI43" s="507">
        <v>0</v>
      </c>
      <c r="AJ43" s="507">
        <v>0</v>
      </c>
      <c r="AK43" s="507">
        <v>0</v>
      </c>
      <c r="AL43" s="507">
        <v>0</v>
      </c>
      <c r="AM43" s="507">
        <v>0</v>
      </c>
      <c r="AN43" s="507">
        <v>0</v>
      </c>
      <c r="AO43" s="507">
        <f t="shared" ref="AO43:AO46" si="52">AH43+AJ43+AK43+AM43</f>
        <v>0</v>
      </c>
      <c r="AP43" s="507">
        <f t="shared" ref="AP43:AP46" si="53">AI43+AL43+AN43</f>
        <v>0</v>
      </c>
      <c r="AQ43" s="535">
        <f t="shared" si="6"/>
        <v>0</v>
      </c>
      <c r="AR43" s="536">
        <f>I43+AG43</f>
        <v>4440163</v>
      </c>
      <c r="AS43" s="492">
        <f>J43+W43</f>
        <v>3129035</v>
      </c>
      <c r="AT43" s="492">
        <f>K43+Z43</f>
        <v>14824</v>
      </c>
      <c r="AU43" s="492">
        <f>L43</f>
        <v>8584</v>
      </c>
      <c r="AV43" s="492">
        <f t="shared" ref="AV43:AW46" si="54">M43+AB43</f>
        <v>1059723</v>
      </c>
      <c r="AW43" s="492">
        <f t="shared" si="54"/>
        <v>62581</v>
      </c>
      <c r="AX43" s="492">
        <f>O43+AF43</f>
        <v>174000</v>
      </c>
      <c r="AY43" s="507">
        <f>P43+AQ43</f>
        <v>6.5977000000000006</v>
      </c>
      <c r="AZ43" s="507">
        <f t="shared" ref="AZ43:BA46" si="55">Q43+AO43</f>
        <v>4.6606000000000005</v>
      </c>
      <c r="BA43" s="508">
        <f t="shared" si="55"/>
        <v>1.9371</v>
      </c>
    </row>
    <row r="44" spans="1:53" ht="13.5" customHeight="1" x14ac:dyDescent="0.2">
      <c r="A44" s="717">
        <v>9</v>
      </c>
      <c r="B44" s="718">
        <v>3448</v>
      </c>
      <c r="C44" s="718">
        <v>600078299</v>
      </c>
      <c r="D44" s="718">
        <v>70695041</v>
      </c>
      <c r="E44" s="719" t="s">
        <v>456</v>
      </c>
      <c r="F44" s="718">
        <v>3117</v>
      </c>
      <c r="G44" s="720" t="s">
        <v>91</v>
      </c>
      <c r="H44" s="721" t="s">
        <v>82</v>
      </c>
      <c r="I44" s="501">
        <v>358719</v>
      </c>
      <c r="J44" s="502">
        <v>264152</v>
      </c>
      <c r="K44" s="481">
        <v>0</v>
      </c>
      <c r="L44" s="481">
        <v>0</v>
      </c>
      <c r="M44" s="321">
        <v>89284</v>
      </c>
      <c r="N44" s="321">
        <v>5283</v>
      </c>
      <c r="O44" s="502">
        <v>0</v>
      </c>
      <c r="P44" s="503">
        <v>0.77</v>
      </c>
      <c r="Q44" s="418">
        <v>0.77</v>
      </c>
      <c r="R44" s="776">
        <v>0</v>
      </c>
      <c r="S44" s="536">
        <f t="shared" si="51"/>
        <v>0</v>
      </c>
      <c r="T44" s="492">
        <v>0</v>
      </c>
      <c r="U44" s="492">
        <v>0</v>
      </c>
      <c r="V44" s="492">
        <v>0</v>
      </c>
      <c r="W44" s="492">
        <f t="shared" si="2"/>
        <v>0</v>
      </c>
      <c r="X44" s="492">
        <v>0</v>
      </c>
      <c r="Y44" s="492">
        <v>0</v>
      </c>
      <c r="Z44" s="492">
        <f>SUM(X44:Y44)</f>
        <v>0</v>
      </c>
      <c r="AA44" s="492">
        <f>W44+Z44</f>
        <v>0</v>
      </c>
      <c r="AB44" s="321">
        <f>ROUND((W44+X44)*33.8%,0)</f>
        <v>0</v>
      </c>
      <c r="AC44" s="179">
        <f>ROUND(W44*2%,0)</f>
        <v>0</v>
      </c>
      <c r="AD44" s="492">
        <v>0</v>
      </c>
      <c r="AE44" s="492">
        <v>0</v>
      </c>
      <c r="AF44" s="492">
        <f t="shared" si="3"/>
        <v>0</v>
      </c>
      <c r="AG44" s="492">
        <f t="shared" si="4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 t="shared" si="52"/>
        <v>0</v>
      </c>
      <c r="AP44" s="507">
        <f t="shared" si="53"/>
        <v>0</v>
      </c>
      <c r="AQ44" s="535">
        <f t="shared" si="6"/>
        <v>0</v>
      </c>
      <c r="AR44" s="536">
        <f>I44+AG44</f>
        <v>358719</v>
      </c>
      <c r="AS44" s="492">
        <f>J44+W44</f>
        <v>264152</v>
      </c>
      <c r="AT44" s="492">
        <f>K44+Z44</f>
        <v>0</v>
      </c>
      <c r="AU44" s="492">
        <f>L44</f>
        <v>0</v>
      </c>
      <c r="AV44" s="492">
        <f t="shared" si="54"/>
        <v>89284</v>
      </c>
      <c r="AW44" s="492">
        <f t="shared" si="54"/>
        <v>5283</v>
      </c>
      <c r="AX44" s="492">
        <f>O44+AF44</f>
        <v>0</v>
      </c>
      <c r="AY44" s="507">
        <f>P44+AQ44</f>
        <v>0.77</v>
      </c>
      <c r="AZ44" s="507">
        <f t="shared" si="55"/>
        <v>0.77</v>
      </c>
      <c r="BA44" s="508">
        <f t="shared" si="55"/>
        <v>0</v>
      </c>
    </row>
    <row r="45" spans="1:53" ht="13.5" customHeight="1" x14ac:dyDescent="0.2">
      <c r="A45" s="717">
        <v>9</v>
      </c>
      <c r="B45" s="718">
        <v>3448</v>
      </c>
      <c r="C45" s="718">
        <v>600078299</v>
      </c>
      <c r="D45" s="718">
        <v>70695041</v>
      </c>
      <c r="E45" s="719" t="s">
        <v>456</v>
      </c>
      <c r="F45" s="718">
        <v>3143</v>
      </c>
      <c r="G45" s="720" t="s">
        <v>149</v>
      </c>
      <c r="H45" s="708" t="s">
        <v>86</v>
      </c>
      <c r="I45" s="501">
        <v>522505</v>
      </c>
      <c r="J45" s="502">
        <v>384761</v>
      </c>
      <c r="K45" s="481">
        <v>0</v>
      </c>
      <c r="L45" s="481">
        <v>0</v>
      </c>
      <c r="M45" s="321">
        <v>130049</v>
      </c>
      <c r="N45" s="321">
        <v>7695</v>
      </c>
      <c r="O45" s="502">
        <v>0</v>
      </c>
      <c r="P45" s="503">
        <v>0.75</v>
      </c>
      <c r="Q45" s="418">
        <v>0.75</v>
      </c>
      <c r="R45" s="776">
        <v>0</v>
      </c>
      <c r="S45" s="536">
        <f t="shared" si="51"/>
        <v>0</v>
      </c>
      <c r="T45" s="492">
        <v>0</v>
      </c>
      <c r="U45" s="492">
        <v>0</v>
      </c>
      <c r="V45" s="492">
        <v>0</v>
      </c>
      <c r="W45" s="492">
        <f t="shared" si="2"/>
        <v>0</v>
      </c>
      <c r="X45" s="492">
        <v>0</v>
      </c>
      <c r="Y45" s="492">
        <v>0</v>
      </c>
      <c r="Z45" s="492">
        <f>SUM(X45:Y45)</f>
        <v>0</v>
      </c>
      <c r="AA45" s="492">
        <f>W45+Z45</f>
        <v>0</v>
      </c>
      <c r="AB45" s="321">
        <f>ROUND((W45+X45)*33.8%,0)</f>
        <v>0</v>
      </c>
      <c r="AC45" s="179">
        <f>ROUND(W45*2%,0)</f>
        <v>0</v>
      </c>
      <c r="AD45" s="492">
        <v>0</v>
      </c>
      <c r="AE45" s="492">
        <v>0</v>
      </c>
      <c r="AF45" s="492">
        <f t="shared" si="3"/>
        <v>0</v>
      </c>
      <c r="AG45" s="492">
        <f t="shared" si="4"/>
        <v>0</v>
      </c>
      <c r="AH45" s="507">
        <v>0</v>
      </c>
      <c r="AI45" s="507">
        <v>0</v>
      </c>
      <c r="AJ45" s="507">
        <v>0</v>
      </c>
      <c r="AK45" s="507">
        <v>0</v>
      </c>
      <c r="AL45" s="507">
        <v>0</v>
      </c>
      <c r="AM45" s="507">
        <v>0</v>
      </c>
      <c r="AN45" s="507">
        <v>0</v>
      </c>
      <c r="AO45" s="507">
        <f t="shared" si="52"/>
        <v>0</v>
      </c>
      <c r="AP45" s="507">
        <f t="shared" si="53"/>
        <v>0</v>
      </c>
      <c r="AQ45" s="535">
        <f t="shared" si="6"/>
        <v>0</v>
      </c>
      <c r="AR45" s="536">
        <f>I45+AG45</f>
        <v>522505</v>
      </c>
      <c r="AS45" s="492">
        <f>J45+W45</f>
        <v>384761</v>
      </c>
      <c r="AT45" s="492">
        <f>K45+Z45</f>
        <v>0</v>
      </c>
      <c r="AU45" s="492">
        <f>L45</f>
        <v>0</v>
      </c>
      <c r="AV45" s="492">
        <f t="shared" si="54"/>
        <v>130049</v>
      </c>
      <c r="AW45" s="492">
        <f t="shared" si="54"/>
        <v>7695</v>
      </c>
      <c r="AX45" s="492">
        <f>O45+AF45</f>
        <v>0</v>
      </c>
      <c r="AY45" s="507">
        <f>P45+AQ45</f>
        <v>0.75</v>
      </c>
      <c r="AZ45" s="507">
        <f t="shared" si="55"/>
        <v>0.75</v>
      </c>
      <c r="BA45" s="508">
        <f t="shared" si="55"/>
        <v>0</v>
      </c>
    </row>
    <row r="46" spans="1:53" ht="13.5" customHeight="1" x14ac:dyDescent="0.2">
      <c r="A46" s="717">
        <v>9</v>
      </c>
      <c r="B46" s="718">
        <v>3448</v>
      </c>
      <c r="C46" s="718">
        <v>600078299</v>
      </c>
      <c r="D46" s="718">
        <v>70695041</v>
      </c>
      <c r="E46" s="719" t="s">
        <v>456</v>
      </c>
      <c r="F46" s="718">
        <v>3143</v>
      </c>
      <c r="G46" s="720" t="s">
        <v>150</v>
      </c>
      <c r="H46" s="708" t="s">
        <v>82</v>
      </c>
      <c r="I46" s="501">
        <v>21066</v>
      </c>
      <c r="J46" s="502">
        <v>14850</v>
      </c>
      <c r="K46" s="481">
        <v>0</v>
      </c>
      <c r="L46" s="481">
        <v>0</v>
      </c>
      <c r="M46" s="321">
        <v>5019</v>
      </c>
      <c r="N46" s="321">
        <v>297</v>
      </c>
      <c r="O46" s="502">
        <v>900</v>
      </c>
      <c r="P46" s="503">
        <v>0.06</v>
      </c>
      <c r="Q46" s="418">
        <v>0</v>
      </c>
      <c r="R46" s="776">
        <v>0.06</v>
      </c>
      <c r="S46" s="536">
        <f t="shared" si="51"/>
        <v>0</v>
      </c>
      <c r="T46" s="492">
        <v>0</v>
      </c>
      <c r="U46" s="492">
        <v>0</v>
      </c>
      <c r="V46" s="492">
        <v>0</v>
      </c>
      <c r="W46" s="492">
        <f t="shared" si="2"/>
        <v>0</v>
      </c>
      <c r="X46" s="492">
        <v>0</v>
      </c>
      <c r="Y46" s="492">
        <v>0</v>
      </c>
      <c r="Z46" s="492">
        <f>SUM(X46:Y46)</f>
        <v>0</v>
      </c>
      <c r="AA46" s="492">
        <f>W46+Z46</f>
        <v>0</v>
      </c>
      <c r="AB46" s="321">
        <f>ROUND((W46+X46)*33.8%,0)</f>
        <v>0</v>
      </c>
      <c r="AC46" s="179">
        <f>ROUND(W46*2%,0)</f>
        <v>0</v>
      </c>
      <c r="AD46" s="492">
        <v>0</v>
      </c>
      <c r="AE46" s="492">
        <v>0</v>
      </c>
      <c r="AF46" s="492">
        <f t="shared" si="3"/>
        <v>0</v>
      </c>
      <c r="AG46" s="492">
        <f t="shared" si="4"/>
        <v>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si="52"/>
        <v>0</v>
      </c>
      <c r="AP46" s="507">
        <f t="shared" si="53"/>
        <v>0</v>
      </c>
      <c r="AQ46" s="535">
        <f t="shared" si="6"/>
        <v>0</v>
      </c>
      <c r="AR46" s="536">
        <f>I46+AG46</f>
        <v>21066</v>
      </c>
      <c r="AS46" s="492">
        <f>J46+W46</f>
        <v>14850</v>
      </c>
      <c r="AT46" s="492">
        <f>K46+Z46</f>
        <v>0</v>
      </c>
      <c r="AU46" s="492">
        <f>L46</f>
        <v>0</v>
      </c>
      <c r="AV46" s="492">
        <f t="shared" si="54"/>
        <v>5019</v>
      </c>
      <c r="AW46" s="492">
        <f t="shared" si="54"/>
        <v>297</v>
      </c>
      <c r="AX46" s="492">
        <f>O46+AF46</f>
        <v>900</v>
      </c>
      <c r="AY46" s="507">
        <f>P46+AQ46</f>
        <v>0.06</v>
      </c>
      <c r="AZ46" s="507">
        <f t="shared" si="55"/>
        <v>0</v>
      </c>
      <c r="BA46" s="508">
        <f t="shared" si="55"/>
        <v>0.06</v>
      </c>
    </row>
    <row r="47" spans="1:53" ht="13.5" customHeight="1" x14ac:dyDescent="0.2">
      <c r="A47" s="284">
        <v>9</v>
      </c>
      <c r="B47" s="27">
        <v>3448</v>
      </c>
      <c r="C47" s="27">
        <v>600078299</v>
      </c>
      <c r="D47" s="27">
        <v>70695041</v>
      </c>
      <c r="E47" s="294" t="s">
        <v>457</v>
      </c>
      <c r="F47" s="27"/>
      <c r="G47" s="283"/>
      <c r="H47" s="383"/>
      <c r="I47" s="5">
        <v>5342453</v>
      </c>
      <c r="J47" s="8">
        <v>3792798</v>
      </c>
      <c r="K47" s="8">
        <v>14824</v>
      </c>
      <c r="L47" s="8">
        <v>8584</v>
      </c>
      <c r="M47" s="8">
        <v>1284075</v>
      </c>
      <c r="N47" s="8">
        <v>75856</v>
      </c>
      <c r="O47" s="8">
        <v>174900</v>
      </c>
      <c r="P47" s="9">
        <v>8.1777000000000015</v>
      </c>
      <c r="Q47" s="9">
        <v>6.1806000000000001</v>
      </c>
      <c r="R47" s="33">
        <v>1.9971000000000001</v>
      </c>
      <c r="S47" s="5">
        <f t="shared" ref="S47:BA47" si="56">SUM(S43:S46)</f>
        <v>0</v>
      </c>
      <c r="T47" s="8">
        <f t="shared" si="56"/>
        <v>0</v>
      </c>
      <c r="U47" s="8">
        <f t="shared" si="56"/>
        <v>0</v>
      </c>
      <c r="V47" s="8">
        <f t="shared" si="56"/>
        <v>0</v>
      </c>
      <c r="W47" s="8">
        <f t="shared" si="56"/>
        <v>0</v>
      </c>
      <c r="X47" s="8">
        <f t="shared" si="56"/>
        <v>0</v>
      </c>
      <c r="Y47" s="8">
        <f t="shared" si="56"/>
        <v>0</v>
      </c>
      <c r="Z47" s="8">
        <f t="shared" si="56"/>
        <v>0</v>
      </c>
      <c r="AA47" s="8">
        <f t="shared" si="56"/>
        <v>0</v>
      </c>
      <c r="AB47" s="8">
        <f t="shared" si="56"/>
        <v>0</v>
      </c>
      <c r="AC47" s="8">
        <f t="shared" si="56"/>
        <v>0</v>
      </c>
      <c r="AD47" s="8">
        <f t="shared" si="56"/>
        <v>0</v>
      </c>
      <c r="AE47" s="8">
        <f t="shared" si="56"/>
        <v>0</v>
      </c>
      <c r="AF47" s="8">
        <f t="shared" si="56"/>
        <v>0</v>
      </c>
      <c r="AG47" s="8">
        <f t="shared" si="56"/>
        <v>0</v>
      </c>
      <c r="AH47" s="9">
        <f t="shared" si="56"/>
        <v>0</v>
      </c>
      <c r="AI47" s="9">
        <f t="shared" si="56"/>
        <v>0</v>
      </c>
      <c r="AJ47" s="9">
        <f t="shared" si="56"/>
        <v>0</v>
      </c>
      <c r="AK47" s="9">
        <f t="shared" ref="AK47:AL47" si="57">SUM(AK43:AK46)</f>
        <v>0</v>
      </c>
      <c r="AL47" s="9">
        <f t="shared" si="57"/>
        <v>0</v>
      </c>
      <c r="AM47" s="9">
        <f t="shared" si="56"/>
        <v>0</v>
      </c>
      <c r="AN47" s="9">
        <f t="shared" si="56"/>
        <v>0</v>
      </c>
      <c r="AO47" s="9">
        <f t="shared" si="56"/>
        <v>0</v>
      </c>
      <c r="AP47" s="9">
        <f t="shared" si="56"/>
        <v>0</v>
      </c>
      <c r="AQ47" s="33">
        <f t="shared" si="56"/>
        <v>0</v>
      </c>
      <c r="AR47" s="5">
        <f t="shared" si="56"/>
        <v>5342453</v>
      </c>
      <c r="AS47" s="8">
        <f t="shared" si="56"/>
        <v>3792798</v>
      </c>
      <c r="AT47" s="38">
        <f t="shared" si="56"/>
        <v>14824</v>
      </c>
      <c r="AU47" s="38">
        <f t="shared" si="56"/>
        <v>8584</v>
      </c>
      <c r="AV47" s="8">
        <f t="shared" si="56"/>
        <v>1284075</v>
      </c>
      <c r="AW47" s="8">
        <f t="shared" si="56"/>
        <v>75856</v>
      </c>
      <c r="AX47" s="8">
        <f t="shared" si="56"/>
        <v>174900</v>
      </c>
      <c r="AY47" s="9">
        <f t="shared" si="56"/>
        <v>8.1777000000000015</v>
      </c>
      <c r="AZ47" s="9">
        <f t="shared" si="56"/>
        <v>6.1806000000000001</v>
      </c>
      <c r="BA47" s="74">
        <f t="shared" si="56"/>
        <v>1.9971000000000001</v>
      </c>
    </row>
    <row r="48" spans="1:53" ht="13.5" customHeight="1" x14ac:dyDescent="0.2">
      <c r="A48" s="717">
        <v>10</v>
      </c>
      <c r="B48" s="718">
        <v>3402</v>
      </c>
      <c r="C48" s="718">
        <v>600078124</v>
      </c>
      <c r="D48" s="718">
        <v>70982643</v>
      </c>
      <c r="E48" s="719" t="s">
        <v>458</v>
      </c>
      <c r="F48" s="718">
        <v>3111</v>
      </c>
      <c r="G48" s="720" t="s">
        <v>85</v>
      </c>
      <c r="H48" s="721" t="s">
        <v>86</v>
      </c>
      <c r="I48" s="501">
        <v>4903175</v>
      </c>
      <c r="J48" s="502">
        <v>3569348</v>
      </c>
      <c r="K48" s="502">
        <v>0</v>
      </c>
      <c r="L48" s="502">
        <v>0</v>
      </c>
      <c r="M48" s="502">
        <v>1206440</v>
      </c>
      <c r="N48" s="502">
        <v>71387</v>
      </c>
      <c r="O48" s="502">
        <v>56000</v>
      </c>
      <c r="P48" s="503">
        <v>8.2341999999999995</v>
      </c>
      <c r="Q48" s="418">
        <v>6.1</v>
      </c>
      <c r="R48" s="776">
        <v>2.1341999999999999</v>
      </c>
      <c r="S48" s="536">
        <f t="shared" ref="S48:S50" si="58">X48*-1</f>
        <v>0</v>
      </c>
      <c r="T48" s="492">
        <v>0</v>
      </c>
      <c r="U48" s="492">
        <v>0</v>
      </c>
      <c r="V48" s="492">
        <v>0</v>
      </c>
      <c r="W48" s="492">
        <f t="shared" si="2"/>
        <v>0</v>
      </c>
      <c r="X48" s="492">
        <v>0</v>
      </c>
      <c r="Y48" s="492">
        <v>0</v>
      </c>
      <c r="Z48" s="492">
        <f>SUM(X48:Y48)</f>
        <v>0</v>
      </c>
      <c r="AA48" s="492">
        <f>W48+Z48</f>
        <v>0</v>
      </c>
      <c r="AB48" s="321">
        <f>ROUND((W48+X48)*33.8%,0)</f>
        <v>0</v>
      </c>
      <c r="AC48" s="179">
        <f>ROUND(W48*2%,0)</f>
        <v>0</v>
      </c>
      <c r="AD48" s="492">
        <v>0</v>
      </c>
      <c r="AE48" s="492">
        <v>0</v>
      </c>
      <c r="AF48" s="492">
        <f t="shared" si="3"/>
        <v>0</v>
      </c>
      <c r="AG48" s="492">
        <f t="shared" si="4"/>
        <v>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ref="AO48:AO50" si="59">AH48+AJ48+AK48+AM48</f>
        <v>0</v>
      </c>
      <c r="AP48" s="507">
        <f t="shared" ref="AP48:AP50" si="60">AI48+AL48+AN48</f>
        <v>0</v>
      </c>
      <c r="AQ48" s="535">
        <f t="shared" si="6"/>
        <v>0</v>
      </c>
      <c r="AR48" s="536">
        <f>I48+AG48</f>
        <v>4903175</v>
      </c>
      <c r="AS48" s="492">
        <f>J48+W48</f>
        <v>3569348</v>
      </c>
      <c r="AT48" s="492">
        <f>K48+Z48</f>
        <v>0</v>
      </c>
      <c r="AU48" s="492">
        <f>L48</f>
        <v>0</v>
      </c>
      <c r="AV48" s="492">
        <f t="shared" ref="AV48:AW50" si="61">M48+AB48</f>
        <v>1206440</v>
      </c>
      <c r="AW48" s="492">
        <f t="shared" si="61"/>
        <v>71387</v>
      </c>
      <c r="AX48" s="492">
        <f>O48+AF48</f>
        <v>56000</v>
      </c>
      <c r="AY48" s="507">
        <f>P48+AQ48</f>
        <v>8.2341999999999995</v>
      </c>
      <c r="AZ48" s="507">
        <f t="shared" ref="AZ48:BA50" si="62">Q48+AO48</f>
        <v>6.1</v>
      </c>
      <c r="BA48" s="508">
        <f t="shared" si="62"/>
        <v>2.1341999999999999</v>
      </c>
    </row>
    <row r="49" spans="1:53" ht="13.5" customHeight="1" x14ac:dyDescent="0.2">
      <c r="A49" s="717">
        <v>10</v>
      </c>
      <c r="B49" s="718">
        <v>3402</v>
      </c>
      <c r="C49" s="718">
        <v>600078124</v>
      </c>
      <c r="D49" s="718">
        <v>70982643</v>
      </c>
      <c r="E49" s="719" t="s">
        <v>458</v>
      </c>
      <c r="F49" s="718">
        <v>3111</v>
      </c>
      <c r="G49" s="720" t="s">
        <v>91</v>
      </c>
      <c r="H49" s="721" t="s">
        <v>82</v>
      </c>
      <c r="I49" s="501">
        <v>461179</v>
      </c>
      <c r="J49" s="502">
        <v>339602</v>
      </c>
      <c r="K49" s="481">
        <v>0</v>
      </c>
      <c r="L49" s="481">
        <v>0</v>
      </c>
      <c r="M49" s="321">
        <v>114785</v>
      </c>
      <c r="N49" s="321">
        <v>6792</v>
      </c>
      <c r="O49" s="502">
        <v>0</v>
      </c>
      <c r="P49" s="503">
        <v>1</v>
      </c>
      <c r="Q49" s="418">
        <v>1</v>
      </c>
      <c r="R49" s="776">
        <v>0</v>
      </c>
      <c r="S49" s="536">
        <f t="shared" si="58"/>
        <v>0</v>
      </c>
      <c r="T49" s="492">
        <v>0</v>
      </c>
      <c r="U49" s="492">
        <v>0</v>
      </c>
      <c r="V49" s="492">
        <v>0</v>
      </c>
      <c r="W49" s="492">
        <f t="shared" si="2"/>
        <v>0</v>
      </c>
      <c r="X49" s="492">
        <v>0</v>
      </c>
      <c r="Y49" s="492">
        <v>0</v>
      </c>
      <c r="Z49" s="492">
        <f>SUM(X49:Y49)</f>
        <v>0</v>
      </c>
      <c r="AA49" s="492">
        <f>W49+Z49</f>
        <v>0</v>
      </c>
      <c r="AB49" s="321">
        <f>ROUND((W49+X49)*33.8%,0)</f>
        <v>0</v>
      </c>
      <c r="AC49" s="179">
        <f>ROUND(W49*2%,0)</f>
        <v>0</v>
      </c>
      <c r="AD49" s="492">
        <v>0</v>
      </c>
      <c r="AE49" s="492">
        <v>0</v>
      </c>
      <c r="AF49" s="492">
        <f t="shared" si="3"/>
        <v>0</v>
      </c>
      <c r="AG49" s="492">
        <f t="shared" si="4"/>
        <v>0</v>
      </c>
      <c r="AH49" s="507">
        <v>0</v>
      </c>
      <c r="AI49" s="507">
        <v>0</v>
      </c>
      <c r="AJ49" s="507">
        <v>0</v>
      </c>
      <c r="AK49" s="507">
        <v>0</v>
      </c>
      <c r="AL49" s="507">
        <v>0</v>
      </c>
      <c r="AM49" s="507">
        <v>0</v>
      </c>
      <c r="AN49" s="507">
        <v>0</v>
      </c>
      <c r="AO49" s="507">
        <f t="shared" si="59"/>
        <v>0</v>
      </c>
      <c r="AP49" s="507">
        <f t="shared" si="60"/>
        <v>0</v>
      </c>
      <c r="AQ49" s="535">
        <f t="shared" si="6"/>
        <v>0</v>
      </c>
      <c r="AR49" s="536">
        <f>I49+AG49</f>
        <v>461179</v>
      </c>
      <c r="AS49" s="492">
        <f>J49+W49</f>
        <v>339602</v>
      </c>
      <c r="AT49" s="492">
        <f>K49+Z49</f>
        <v>0</v>
      </c>
      <c r="AU49" s="492">
        <f>L49</f>
        <v>0</v>
      </c>
      <c r="AV49" s="492">
        <f t="shared" si="61"/>
        <v>114785</v>
      </c>
      <c r="AW49" s="492">
        <f t="shared" si="61"/>
        <v>6792</v>
      </c>
      <c r="AX49" s="492">
        <f>O49+AF49</f>
        <v>0</v>
      </c>
      <c r="AY49" s="507">
        <f>P49+AQ49</f>
        <v>1</v>
      </c>
      <c r="AZ49" s="507">
        <f t="shared" si="62"/>
        <v>1</v>
      </c>
      <c r="BA49" s="508">
        <f t="shared" si="62"/>
        <v>0</v>
      </c>
    </row>
    <row r="50" spans="1:53" ht="13.5" customHeight="1" x14ac:dyDescent="0.2">
      <c r="A50" s="717">
        <v>10</v>
      </c>
      <c r="B50" s="718">
        <v>3402</v>
      </c>
      <c r="C50" s="718">
        <v>600078124</v>
      </c>
      <c r="D50" s="718">
        <v>70982643</v>
      </c>
      <c r="E50" s="719" t="s">
        <v>458</v>
      </c>
      <c r="F50" s="718">
        <v>3141</v>
      </c>
      <c r="G50" s="720" t="s">
        <v>88</v>
      </c>
      <c r="H50" s="721" t="s">
        <v>82</v>
      </c>
      <c r="I50" s="501">
        <v>2356407</v>
      </c>
      <c r="J50" s="502">
        <v>1722647</v>
      </c>
      <c r="K50" s="481">
        <v>0</v>
      </c>
      <c r="L50" s="481">
        <v>0</v>
      </c>
      <c r="M50" s="321">
        <v>582255</v>
      </c>
      <c r="N50" s="321">
        <v>34453</v>
      </c>
      <c r="O50" s="502">
        <v>17052</v>
      </c>
      <c r="P50" s="503">
        <v>5.86</v>
      </c>
      <c r="Q50" s="418">
        <v>0</v>
      </c>
      <c r="R50" s="776">
        <v>5.86</v>
      </c>
      <c r="S50" s="536">
        <f t="shared" si="58"/>
        <v>0</v>
      </c>
      <c r="T50" s="492">
        <v>0</v>
      </c>
      <c r="U50" s="492">
        <v>3987</v>
      </c>
      <c r="V50" s="492">
        <v>0</v>
      </c>
      <c r="W50" s="492">
        <f t="shared" si="2"/>
        <v>3987</v>
      </c>
      <c r="X50" s="492">
        <v>0</v>
      </c>
      <c r="Y50" s="492">
        <v>0</v>
      </c>
      <c r="Z50" s="492">
        <f>SUM(X50:Y50)</f>
        <v>0</v>
      </c>
      <c r="AA50" s="492">
        <f>W50+Z50</f>
        <v>3987</v>
      </c>
      <c r="AB50" s="321">
        <f>ROUND((W50+X50)*33.8%,0)</f>
        <v>1348</v>
      </c>
      <c r="AC50" s="179">
        <f>ROUND(W50*2%,0)</f>
        <v>80</v>
      </c>
      <c r="AD50" s="492">
        <v>0</v>
      </c>
      <c r="AE50" s="492">
        <v>0</v>
      </c>
      <c r="AF50" s="492">
        <f t="shared" si="3"/>
        <v>0</v>
      </c>
      <c r="AG50" s="492">
        <f t="shared" si="4"/>
        <v>5415</v>
      </c>
      <c r="AH50" s="507">
        <v>0</v>
      </c>
      <c r="AI50" s="507">
        <v>0</v>
      </c>
      <c r="AJ50" s="507">
        <v>0</v>
      </c>
      <c r="AK50" s="507">
        <v>0</v>
      </c>
      <c r="AL50" s="507">
        <v>0.02</v>
      </c>
      <c r="AM50" s="507">
        <v>0</v>
      </c>
      <c r="AN50" s="507">
        <v>0</v>
      </c>
      <c r="AO50" s="507">
        <f t="shared" si="59"/>
        <v>0</v>
      </c>
      <c r="AP50" s="507">
        <f t="shared" si="60"/>
        <v>0.02</v>
      </c>
      <c r="AQ50" s="535">
        <f t="shared" si="6"/>
        <v>0.02</v>
      </c>
      <c r="AR50" s="536">
        <f>I50+AG50</f>
        <v>2361822</v>
      </c>
      <c r="AS50" s="492">
        <f>J50+W50</f>
        <v>1726634</v>
      </c>
      <c r="AT50" s="492">
        <f>K50+Z50</f>
        <v>0</v>
      </c>
      <c r="AU50" s="492">
        <f>L50</f>
        <v>0</v>
      </c>
      <c r="AV50" s="492">
        <f t="shared" si="61"/>
        <v>583603</v>
      </c>
      <c r="AW50" s="492">
        <f t="shared" si="61"/>
        <v>34533</v>
      </c>
      <c r="AX50" s="492">
        <f>O50+AF50</f>
        <v>17052</v>
      </c>
      <c r="AY50" s="507">
        <f>P50+AQ50</f>
        <v>5.88</v>
      </c>
      <c r="AZ50" s="507">
        <f t="shared" si="62"/>
        <v>0</v>
      </c>
      <c r="BA50" s="508">
        <f t="shared" si="62"/>
        <v>5.88</v>
      </c>
    </row>
    <row r="51" spans="1:53" x14ac:dyDescent="0.2">
      <c r="A51" s="284">
        <v>10</v>
      </c>
      <c r="B51" s="27">
        <v>3402</v>
      </c>
      <c r="C51" s="27">
        <v>600078124</v>
      </c>
      <c r="D51" s="27">
        <v>70982643</v>
      </c>
      <c r="E51" s="294" t="s">
        <v>459</v>
      </c>
      <c r="F51" s="27"/>
      <c r="G51" s="283"/>
      <c r="H51" s="383"/>
      <c r="I51" s="5">
        <v>7720761</v>
      </c>
      <c r="J51" s="8">
        <v>5631597</v>
      </c>
      <c r="K51" s="8">
        <v>0</v>
      </c>
      <c r="L51" s="8">
        <v>0</v>
      </c>
      <c r="M51" s="8">
        <v>1903480</v>
      </c>
      <c r="N51" s="8">
        <v>112632</v>
      </c>
      <c r="O51" s="8">
        <v>73052</v>
      </c>
      <c r="P51" s="9">
        <v>15.094200000000001</v>
      </c>
      <c r="Q51" s="9">
        <v>7.1</v>
      </c>
      <c r="R51" s="33">
        <v>7.9942000000000002</v>
      </c>
      <c r="S51" s="5">
        <f t="shared" ref="S51:BA51" si="63">SUM(S48:S50)</f>
        <v>0</v>
      </c>
      <c r="T51" s="8">
        <f t="shared" si="63"/>
        <v>0</v>
      </c>
      <c r="U51" s="8">
        <f t="shared" si="63"/>
        <v>3987</v>
      </c>
      <c r="V51" s="8">
        <f t="shared" si="63"/>
        <v>0</v>
      </c>
      <c r="W51" s="8">
        <f t="shared" si="63"/>
        <v>3987</v>
      </c>
      <c r="X51" s="8">
        <f t="shared" si="63"/>
        <v>0</v>
      </c>
      <c r="Y51" s="8">
        <f t="shared" si="63"/>
        <v>0</v>
      </c>
      <c r="Z51" s="8">
        <f t="shared" si="63"/>
        <v>0</v>
      </c>
      <c r="AA51" s="8">
        <f t="shared" si="63"/>
        <v>3987</v>
      </c>
      <c r="AB51" s="8">
        <f t="shared" si="63"/>
        <v>1348</v>
      </c>
      <c r="AC51" s="8">
        <f t="shared" si="63"/>
        <v>80</v>
      </c>
      <c r="AD51" s="8">
        <f t="shared" si="63"/>
        <v>0</v>
      </c>
      <c r="AE51" s="8">
        <f t="shared" si="63"/>
        <v>0</v>
      </c>
      <c r="AF51" s="8">
        <f t="shared" si="63"/>
        <v>0</v>
      </c>
      <c r="AG51" s="8">
        <f t="shared" si="63"/>
        <v>5415</v>
      </c>
      <c r="AH51" s="9">
        <f t="shared" si="63"/>
        <v>0</v>
      </c>
      <c r="AI51" s="9">
        <f t="shared" si="63"/>
        <v>0</v>
      </c>
      <c r="AJ51" s="9">
        <f t="shared" si="63"/>
        <v>0</v>
      </c>
      <c r="AK51" s="9">
        <f t="shared" ref="AK51:AL51" si="64">SUM(AK48:AK50)</f>
        <v>0</v>
      </c>
      <c r="AL51" s="9">
        <f t="shared" si="64"/>
        <v>0.02</v>
      </c>
      <c r="AM51" s="9">
        <f t="shared" si="63"/>
        <v>0</v>
      </c>
      <c r="AN51" s="9">
        <f t="shared" si="63"/>
        <v>0</v>
      </c>
      <c r="AO51" s="9">
        <f t="shared" si="63"/>
        <v>0</v>
      </c>
      <c r="AP51" s="9">
        <f t="shared" si="63"/>
        <v>0.02</v>
      </c>
      <c r="AQ51" s="33">
        <f t="shared" si="63"/>
        <v>0.02</v>
      </c>
      <c r="AR51" s="5">
        <f t="shared" si="63"/>
        <v>7726176</v>
      </c>
      <c r="AS51" s="8">
        <f t="shared" si="63"/>
        <v>5635584</v>
      </c>
      <c r="AT51" s="38">
        <f t="shared" si="63"/>
        <v>0</v>
      </c>
      <c r="AU51" s="38">
        <f t="shared" si="63"/>
        <v>0</v>
      </c>
      <c r="AV51" s="8">
        <f t="shared" si="63"/>
        <v>1904828</v>
      </c>
      <c r="AW51" s="8">
        <f t="shared" si="63"/>
        <v>112712</v>
      </c>
      <c r="AX51" s="8">
        <f t="shared" si="63"/>
        <v>73052</v>
      </c>
      <c r="AY51" s="9">
        <f t="shared" si="63"/>
        <v>15.1142</v>
      </c>
      <c r="AZ51" s="9">
        <f t="shared" si="63"/>
        <v>7.1</v>
      </c>
      <c r="BA51" s="74">
        <f t="shared" si="63"/>
        <v>8.0141999999999989</v>
      </c>
    </row>
    <row r="52" spans="1:53" x14ac:dyDescent="0.2">
      <c r="A52" s="717">
        <v>11</v>
      </c>
      <c r="B52" s="718">
        <v>3429</v>
      </c>
      <c r="C52" s="718">
        <v>600078256</v>
      </c>
      <c r="D52" s="718">
        <v>43257151</v>
      </c>
      <c r="E52" s="719" t="s">
        <v>460</v>
      </c>
      <c r="F52" s="718">
        <v>3113</v>
      </c>
      <c r="G52" s="720" t="s">
        <v>148</v>
      </c>
      <c r="H52" s="721" t="s">
        <v>86</v>
      </c>
      <c r="I52" s="501">
        <v>15124691</v>
      </c>
      <c r="J52" s="502">
        <v>10646229</v>
      </c>
      <c r="K52" s="502">
        <v>123892</v>
      </c>
      <c r="L52" s="502">
        <v>33892</v>
      </c>
      <c r="M52" s="502">
        <v>3628845</v>
      </c>
      <c r="N52" s="502">
        <v>212925</v>
      </c>
      <c r="O52" s="502">
        <v>512800</v>
      </c>
      <c r="P52" s="503">
        <v>18.849900000000002</v>
      </c>
      <c r="Q52" s="418">
        <v>13.875400000000001</v>
      </c>
      <c r="R52" s="776">
        <v>4.9745000000000008</v>
      </c>
      <c r="S52" s="536">
        <f t="shared" ref="S52:S55" si="65">X52*-1</f>
        <v>0</v>
      </c>
      <c r="T52" s="492">
        <v>0</v>
      </c>
      <c r="U52" s="492">
        <v>320364</v>
      </c>
      <c r="V52" s="492">
        <v>0</v>
      </c>
      <c r="W52" s="492">
        <f t="shared" si="2"/>
        <v>320364</v>
      </c>
      <c r="X52" s="492">
        <v>0</v>
      </c>
      <c r="Y52" s="492">
        <v>0</v>
      </c>
      <c r="Z52" s="492">
        <f>SUM(X52:Y52)</f>
        <v>0</v>
      </c>
      <c r="AA52" s="492">
        <f>W52+Z52</f>
        <v>320364</v>
      </c>
      <c r="AB52" s="321">
        <f>ROUND((W52+X52)*33.8%,0)</f>
        <v>108283</v>
      </c>
      <c r="AC52" s="179">
        <f>ROUND(W52*2%,0)</f>
        <v>6407</v>
      </c>
      <c r="AD52" s="492">
        <v>0</v>
      </c>
      <c r="AE52" s="492">
        <v>0</v>
      </c>
      <c r="AF52" s="492">
        <f t="shared" si="3"/>
        <v>0</v>
      </c>
      <c r="AG52" s="492">
        <f t="shared" si="4"/>
        <v>435054</v>
      </c>
      <c r="AH52" s="507">
        <v>0</v>
      </c>
      <c r="AI52" s="507">
        <v>0</v>
      </c>
      <c r="AJ52" s="507">
        <v>0</v>
      </c>
      <c r="AK52" s="507">
        <v>0.5</v>
      </c>
      <c r="AL52" s="507">
        <v>0</v>
      </c>
      <c r="AM52" s="507">
        <v>0</v>
      </c>
      <c r="AN52" s="507">
        <v>0</v>
      </c>
      <c r="AO52" s="507">
        <f t="shared" ref="AO52:AO55" si="66">AH52+AJ52+AK52+AM52</f>
        <v>0.5</v>
      </c>
      <c r="AP52" s="507">
        <f t="shared" ref="AP52:AP55" si="67">AI52+AL52+AN52</f>
        <v>0</v>
      </c>
      <c r="AQ52" s="535">
        <f t="shared" si="6"/>
        <v>0.5</v>
      </c>
      <c r="AR52" s="536">
        <f>I52+AG52</f>
        <v>15559745</v>
      </c>
      <c r="AS52" s="492">
        <f>J52+W52</f>
        <v>10966593</v>
      </c>
      <c r="AT52" s="492">
        <f>K52+Z52</f>
        <v>123892</v>
      </c>
      <c r="AU52" s="492">
        <f>L52</f>
        <v>33892</v>
      </c>
      <c r="AV52" s="492">
        <f t="shared" ref="AV52:AW55" si="68">M52+AB52</f>
        <v>3737128</v>
      </c>
      <c r="AW52" s="492">
        <f t="shared" si="68"/>
        <v>219332</v>
      </c>
      <c r="AX52" s="492">
        <f>O52+AF52</f>
        <v>512800</v>
      </c>
      <c r="AY52" s="507">
        <f>P52+AQ52</f>
        <v>19.349900000000002</v>
      </c>
      <c r="AZ52" s="507">
        <f t="shared" ref="AZ52:BA55" si="69">Q52+AO52</f>
        <v>14.375400000000001</v>
      </c>
      <c r="BA52" s="508">
        <f t="shared" si="69"/>
        <v>4.9745000000000008</v>
      </c>
    </row>
    <row r="53" spans="1:53" x14ac:dyDescent="0.2">
      <c r="A53" s="717">
        <v>11</v>
      </c>
      <c r="B53" s="718">
        <v>3429</v>
      </c>
      <c r="C53" s="718">
        <v>600078256</v>
      </c>
      <c r="D53" s="718">
        <v>43257151</v>
      </c>
      <c r="E53" s="719" t="s">
        <v>460</v>
      </c>
      <c r="F53" s="718">
        <v>3113</v>
      </c>
      <c r="G53" s="720" t="s">
        <v>91</v>
      </c>
      <c r="H53" s="721" t="s">
        <v>82</v>
      </c>
      <c r="I53" s="501">
        <v>969179</v>
      </c>
      <c r="J53" s="502">
        <v>713681</v>
      </c>
      <c r="K53" s="481">
        <v>0</v>
      </c>
      <c r="L53" s="481">
        <v>0</v>
      </c>
      <c r="M53" s="321">
        <v>241224</v>
      </c>
      <c r="N53" s="321">
        <v>14274</v>
      </c>
      <c r="O53" s="502">
        <v>0</v>
      </c>
      <c r="P53" s="503">
        <v>2.09</v>
      </c>
      <c r="Q53" s="418">
        <v>2.09</v>
      </c>
      <c r="R53" s="776">
        <v>0</v>
      </c>
      <c r="S53" s="536">
        <f t="shared" si="65"/>
        <v>0</v>
      </c>
      <c r="T53" s="492">
        <v>0</v>
      </c>
      <c r="U53" s="492">
        <v>0</v>
      </c>
      <c r="V53" s="492">
        <v>0</v>
      </c>
      <c r="W53" s="492">
        <f t="shared" si="2"/>
        <v>0</v>
      </c>
      <c r="X53" s="492">
        <v>0</v>
      </c>
      <c r="Y53" s="492">
        <v>0</v>
      </c>
      <c r="Z53" s="492">
        <f>SUM(X53:Y53)</f>
        <v>0</v>
      </c>
      <c r="AA53" s="492">
        <f>W53+Z53</f>
        <v>0</v>
      </c>
      <c r="AB53" s="321">
        <f>ROUND((W53+X53)*33.8%,0)</f>
        <v>0</v>
      </c>
      <c r="AC53" s="179">
        <f>ROUND(W53*2%,0)</f>
        <v>0</v>
      </c>
      <c r="AD53" s="492">
        <v>0</v>
      </c>
      <c r="AE53" s="492">
        <v>0</v>
      </c>
      <c r="AF53" s="492">
        <f t="shared" si="3"/>
        <v>0</v>
      </c>
      <c r="AG53" s="492">
        <f t="shared" si="4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 t="shared" si="66"/>
        <v>0</v>
      </c>
      <c r="AP53" s="507">
        <f t="shared" si="67"/>
        <v>0</v>
      </c>
      <c r="AQ53" s="535">
        <f t="shared" si="6"/>
        <v>0</v>
      </c>
      <c r="AR53" s="536">
        <f>I53+AG53</f>
        <v>969179</v>
      </c>
      <c r="AS53" s="492">
        <f>J53+W53</f>
        <v>713681</v>
      </c>
      <c r="AT53" s="492">
        <f>K53+Z53</f>
        <v>0</v>
      </c>
      <c r="AU53" s="492">
        <f>L53</f>
        <v>0</v>
      </c>
      <c r="AV53" s="492">
        <f t="shared" si="68"/>
        <v>241224</v>
      </c>
      <c r="AW53" s="492">
        <f t="shared" si="68"/>
        <v>14274</v>
      </c>
      <c r="AX53" s="492">
        <f>O53+AF53</f>
        <v>0</v>
      </c>
      <c r="AY53" s="507">
        <f>P53+AQ53</f>
        <v>2.09</v>
      </c>
      <c r="AZ53" s="507">
        <f t="shared" si="69"/>
        <v>2.09</v>
      </c>
      <c r="BA53" s="508">
        <f t="shared" si="69"/>
        <v>0</v>
      </c>
    </row>
    <row r="54" spans="1:53" s="3" customFormat="1" x14ac:dyDescent="0.2">
      <c r="A54" s="717">
        <v>11</v>
      </c>
      <c r="B54" s="718">
        <v>3429</v>
      </c>
      <c r="C54" s="718">
        <v>600078256</v>
      </c>
      <c r="D54" s="718">
        <v>43257151</v>
      </c>
      <c r="E54" s="719" t="s">
        <v>460</v>
      </c>
      <c r="F54" s="718">
        <v>3143</v>
      </c>
      <c r="G54" s="720" t="s">
        <v>149</v>
      </c>
      <c r="H54" s="708" t="s">
        <v>86</v>
      </c>
      <c r="I54" s="501">
        <v>1005405</v>
      </c>
      <c r="J54" s="502">
        <v>740357</v>
      </c>
      <c r="K54" s="481">
        <v>0</v>
      </c>
      <c r="L54" s="481">
        <v>0</v>
      </c>
      <c r="M54" s="321">
        <v>250241</v>
      </c>
      <c r="N54" s="321">
        <v>14807</v>
      </c>
      <c r="O54" s="502">
        <v>0</v>
      </c>
      <c r="P54" s="503">
        <v>1.6857</v>
      </c>
      <c r="Q54" s="418">
        <v>1.6857</v>
      </c>
      <c r="R54" s="776">
        <v>0</v>
      </c>
      <c r="S54" s="536">
        <f t="shared" si="65"/>
        <v>0</v>
      </c>
      <c r="T54" s="492">
        <v>0</v>
      </c>
      <c r="U54" s="492">
        <v>159576</v>
      </c>
      <c r="V54" s="492">
        <v>0</v>
      </c>
      <c r="W54" s="492">
        <f t="shared" si="2"/>
        <v>159576</v>
      </c>
      <c r="X54" s="492">
        <v>0</v>
      </c>
      <c r="Y54" s="492">
        <v>0</v>
      </c>
      <c r="Z54" s="492">
        <f>SUM(X54:Y54)</f>
        <v>0</v>
      </c>
      <c r="AA54" s="492">
        <f>W54+Z54</f>
        <v>159576</v>
      </c>
      <c r="AB54" s="321">
        <f>ROUND((W54+X54)*33.8%,0)</f>
        <v>53937</v>
      </c>
      <c r="AC54" s="179">
        <f>ROUND(W54*2%,0)</f>
        <v>3192</v>
      </c>
      <c r="AD54" s="492">
        <v>0</v>
      </c>
      <c r="AE54" s="492">
        <v>0</v>
      </c>
      <c r="AF54" s="492">
        <f t="shared" si="3"/>
        <v>0</v>
      </c>
      <c r="AG54" s="492">
        <f t="shared" si="4"/>
        <v>216705</v>
      </c>
      <c r="AH54" s="507">
        <v>0</v>
      </c>
      <c r="AI54" s="507">
        <v>0</v>
      </c>
      <c r="AJ54" s="507">
        <v>0</v>
      </c>
      <c r="AK54" s="507">
        <v>0.36</v>
      </c>
      <c r="AL54" s="507">
        <v>0</v>
      </c>
      <c r="AM54" s="507">
        <v>0</v>
      </c>
      <c r="AN54" s="507">
        <v>0</v>
      </c>
      <c r="AO54" s="507">
        <f t="shared" si="66"/>
        <v>0.36</v>
      </c>
      <c r="AP54" s="507">
        <f t="shared" si="67"/>
        <v>0</v>
      </c>
      <c r="AQ54" s="535">
        <f t="shared" si="6"/>
        <v>0.36</v>
      </c>
      <c r="AR54" s="536">
        <f>I54+AG54</f>
        <v>1222110</v>
      </c>
      <c r="AS54" s="492">
        <f>J54+W54</f>
        <v>899933</v>
      </c>
      <c r="AT54" s="492">
        <f>K54+Z54</f>
        <v>0</v>
      </c>
      <c r="AU54" s="492">
        <f>L54</f>
        <v>0</v>
      </c>
      <c r="AV54" s="492">
        <f t="shared" si="68"/>
        <v>304178</v>
      </c>
      <c r="AW54" s="492">
        <f t="shared" si="68"/>
        <v>17999</v>
      </c>
      <c r="AX54" s="492">
        <f>O54+AF54</f>
        <v>0</v>
      </c>
      <c r="AY54" s="507">
        <f>P54+AQ54</f>
        <v>2.0457000000000001</v>
      </c>
      <c r="AZ54" s="507">
        <f t="shared" si="69"/>
        <v>2.0457000000000001</v>
      </c>
      <c r="BA54" s="508">
        <f t="shared" si="69"/>
        <v>0</v>
      </c>
    </row>
    <row r="55" spans="1:53" s="3" customFormat="1" x14ac:dyDescent="0.2">
      <c r="A55" s="717">
        <v>11</v>
      </c>
      <c r="B55" s="718">
        <v>3429</v>
      </c>
      <c r="C55" s="718">
        <v>600078256</v>
      </c>
      <c r="D55" s="718">
        <v>43257151</v>
      </c>
      <c r="E55" s="719" t="s">
        <v>460</v>
      </c>
      <c r="F55" s="718">
        <v>3143</v>
      </c>
      <c r="G55" s="720" t="s">
        <v>150</v>
      </c>
      <c r="H55" s="708" t="s">
        <v>82</v>
      </c>
      <c r="I55" s="501">
        <v>28791</v>
      </c>
      <c r="J55" s="502">
        <v>20295</v>
      </c>
      <c r="K55" s="481">
        <v>0</v>
      </c>
      <c r="L55" s="481">
        <v>0</v>
      </c>
      <c r="M55" s="321">
        <v>6860</v>
      </c>
      <c r="N55" s="321">
        <v>406</v>
      </c>
      <c r="O55" s="502">
        <v>1230</v>
      </c>
      <c r="P55" s="503">
        <v>0.09</v>
      </c>
      <c r="Q55" s="418">
        <v>0</v>
      </c>
      <c r="R55" s="776">
        <v>0.09</v>
      </c>
      <c r="S55" s="536">
        <f t="shared" si="65"/>
        <v>0</v>
      </c>
      <c r="T55" s="492">
        <v>0</v>
      </c>
      <c r="U55" s="492">
        <v>0</v>
      </c>
      <c r="V55" s="492">
        <v>0</v>
      </c>
      <c r="W55" s="492">
        <f t="shared" si="2"/>
        <v>0</v>
      </c>
      <c r="X55" s="492">
        <v>0</v>
      </c>
      <c r="Y55" s="492">
        <v>0</v>
      </c>
      <c r="Z55" s="492">
        <f>SUM(X55:Y55)</f>
        <v>0</v>
      </c>
      <c r="AA55" s="492">
        <f>W55+Z55</f>
        <v>0</v>
      </c>
      <c r="AB55" s="321">
        <f>ROUND((W55+X55)*33.8%,0)</f>
        <v>0</v>
      </c>
      <c r="AC55" s="179">
        <f>ROUND(W55*2%,0)</f>
        <v>0</v>
      </c>
      <c r="AD55" s="492">
        <v>0</v>
      </c>
      <c r="AE55" s="492">
        <v>0</v>
      </c>
      <c r="AF55" s="492">
        <f t="shared" si="3"/>
        <v>0</v>
      </c>
      <c r="AG55" s="492">
        <f t="shared" si="4"/>
        <v>0</v>
      </c>
      <c r="AH55" s="507">
        <v>0</v>
      </c>
      <c r="AI55" s="507">
        <v>0</v>
      </c>
      <c r="AJ55" s="507">
        <v>0</v>
      </c>
      <c r="AK55" s="507">
        <v>0</v>
      </c>
      <c r="AL55" s="507">
        <v>0</v>
      </c>
      <c r="AM55" s="507">
        <v>0</v>
      </c>
      <c r="AN55" s="507">
        <v>0</v>
      </c>
      <c r="AO55" s="507">
        <f t="shared" si="66"/>
        <v>0</v>
      </c>
      <c r="AP55" s="507">
        <f t="shared" si="67"/>
        <v>0</v>
      </c>
      <c r="AQ55" s="535">
        <f t="shared" si="6"/>
        <v>0</v>
      </c>
      <c r="AR55" s="536">
        <f>I55+AG55</f>
        <v>28791</v>
      </c>
      <c r="AS55" s="492">
        <f>J55+W55</f>
        <v>20295</v>
      </c>
      <c r="AT55" s="492">
        <f>K55+Z55</f>
        <v>0</v>
      </c>
      <c r="AU55" s="492">
        <f>L55</f>
        <v>0</v>
      </c>
      <c r="AV55" s="492">
        <f t="shared" si="68"/>
        <v>6860</v>
      </c>
      <c r="AW55" s="492">
        <f t="shared" si="68"/>
        <v>406</v>
      </c>
      <c r="AX55" s="492">
        <f>O55+AF55</f>
        <v>1230</v>
      </c>
      <c r="AY55" s="507">
        <f>P55+AQ55</f>
        <v>0.09</v>
      </c>
      <c r="AZ55" s="507">
        <f t="shared" si="69"/>
        <v>0</v>
      </c>
      <c r="BA55" s="508">
        <f t="shared" si="69"/>
        <v>0.09</v>
      </c>
    </row>
    <row r="56" spans="1:53" x14ac:dyDescent="0.2">
      <c r="A56" s="284">
        <v>11</v>
      </c>
      <c r="B56" s="27">
        <v>3429</v>
      </c>
      <c r="C56" s="27">
        <v>600078256</v>
      </c>
      <c r="D56" s="27">
        <v>43257151</v>
      </c>
      <c r="E56" s="294" t="s">
        <v>461</v>
      </c>
      <c r="F56" s="27"/>
      <c r="G56" s="283"/>
      <c r="H56" s="383"/>
      <c r="I56" s="5">
        <v>17128066</v>
      </c>
      <c r="J56" s="8">
        <v>12120562</v>
      </c>
      <c r="K56" s="8">
        <v>123892</v>
      </c>
      <c r="L56" s="8">
        <v>33892</v>
      </c>
      <c r="M56" s="8">
        <v>4127170</v>
      </c>
      <c r="N56" s="8">
        <v>242412</v>
      </c>
      <c r="O56" s="8">
        <v>514030</v>
      </c>
      <c r="P56" s="9">
        <v>22.715600000000002</v>
      </c>
      <c r="Q56" s="9">
        <v>17.6511</v>
      </c>
      <c r="R56" s="33">
        <v>5.0645000000000007</v>
      </c>
      <c r="S56" s="5">
        <f t="shared" ref="S56:BA56" si="70">SUM(S52:S55)</f>
        <v>0</v>
      </c>
      <c r="T56" s="8">
        <f t="shared" si="70"/>
        <v>0</v>
      </c>
      <c r="U56" s="8">
        <f t="shared" si="70"/>
        <v>479940</v>
      </c>
      <c r="V56" s="8">
        <f t="shared" si="70"/>
        <v>0</v>
      </c>
      <c r="W56" s="8">
        <f t="shared" si="70"/>
        <v>479940</v>
      </c>
      <c r="X56" s="8">
        <f t="shared" si="70"/>
        <v>0</v>
      </c>
      <c r="Y56" s="8">
        <f t="shared" si="70"/>
        <v>0</v>
      </c>
      <c r="Z56" s="8">
        <f t="shared" si="70"/>
        <v>0</v>
      </c>
      <c r="AA56" s="8">
        <f t="shared" si="70"/>
        <v>479940</v>
      </c>
      <c r="AB56" s="8">
        <f t="shared" si="70"/>
        <v>162220</v>
      </c>
      <c r="AC56" s="8">
        <f t="shared" si="70"/>
        <v>9599</v>
      </c>
      <c r="AD56" s="8">
        <f t="shared" si="70"/>
        <v>0</v>
      </c>
      <c r="AE56" s="8">
        <f t="shared" si="70"/>
        <v>0</v>
      </c>
      <c r="AF56" s="8">
        <f t="shared" si="70"/>
        <v>0</v>
      </c>
      <c r="AG56" s="8">
        <f t="shared" si="70"/>
        <v>651759</v>
      </c>
      <c r="AH56" s="9">
        <f t="shared" si="70"/>
        <v>0</v>
      </c>
      <c r="AI56" s="9">
        <f t="shared" si="70"/>
        <v>0</v>
      </c>
      <c r="AJ56" s="9">
        <f t="shared" si="70"/>
        <v>0</v>
      </c>
      <c r="AK56" s="9">
        <f t="shared" ref="AK56:AL56" si="71">SUM(AK52:AK55)</f>
        <v>0.86</v>
      </c>
      <c r="AL56" s="9">
        <f t="shared" si="71"/>
        <v>0</v>
      </c>
      <c r="AM56" s="9">
        <f t="shared" si="70"/>
        <v>0</v>
      </c>
      <c r="AN56" s="9">
        <f t="shared" si="70"/>
        <v>0</v>
      </c>
      <c r="AO56" s="9">
        <f t="shared" si="70"/>
        <v>0.86</v>
      </c>
      <c r="AP56" s="9">
        <f t="shared" si="70"/>
        <v>0</v>
      </c>
      <c r="AQ56" s="33">
        <f t="shared" si="70"/>
        <v>0.86</v>
      </c>
      <c r="AR56" s="5">
        <f t="shared" si="70"/>
        <v>17779825</v>
      </c>
      <c r="AS56" s="8">
        <f t="shared" si="70"/>
        <v>12600502</v>
      </c>
      <c r="AT56" s="38">
        <f t="shared" si="70"/>
        <v>123892</v>
      </c>
      <c r="AU56" s="38">
        <f t="shared" si="70"/>
        <v>33892</v>
      </c>
      <c r="AV56" s="8">
        <f t="shared" si="70"/>
        <v>4289390</v>
      </c>
      <c r="AW56" s="8">
        <f t="shared" si="70"/>
        <v>252011</v>
      </c>
      <c r="AX56" s="8">
        <f t="shared" si="70"/>
        <v>514030</v>
      </c>
      <c r="AY56" s="9">
        <f t="shared" si="70"/>
        <v>23.575600000000001</v>
      </c>
      <c r="AZ56" s="9">
        <f t="shared" si="70"/>
        <v>18.511100000000003</v>
      </c>
      <c r="BA56" s="74">
        <f t="shared" si="70"/>
        <v>5.0645000000000007</v>
      </c>
    </row>
    <row r="57" spans="1:53" x14ac:dyDescent="0.2">
      <c r="A57" s="717">
        <v>12</v>
      </c>
      <c r="B57" s="718">
        <v>3405</v>
      </c>
      <c r="C57" s="718">
        <v>600078337</v>
      </c>
      <c r="D57" s="718">
        <v>70698325</v>
      </c>
      <c r="E57" s="719" t="s">
        <v>462</v>
      </c>
      <c r="F57" s="718">
        <v>3111</v>
      </c>
      <c r="G57" s="720" t="s">
        <v>85</v>
      </c>
      <c r="H57" s="721" t="s">
        <v>86</v>
      </c>
      <c r="I57" s="501">
        <v>1477065</v>
      </c>
      <c r="J57" s="502">
        <v>1073759</v>
      </c>
      <c r="K57" s="481">
        <v>0</v>
      </c>
      <c r="L57" s="481">
        <v>0</v>
      </c>
      <c r="M57" s="321">
        <v>362931</v>
      </c>
      <c r="N57" s="321">
        <v>21475</v>
      </c>
      <c r="O57" s="502">
        <v>18900</v>
      </c>
      <c r="P57" s="503">
        <v>2.4382999999999999</v>
      </c>
      <c r="Q57" s="418">
        <v>1.9274</v>
      </c>
      <c r="R57" s="776">
        <v>0.51090000000000002</v>
      </c>
      <c r="S57" s="536">
        <f t="shared" ref="S57:S62" si="72">X57*-1</f>
        <v>0</v>
      </c>
      <c r="T57" s="492">
        <v>0</v>
      </c>
      <c r="U57" s="492">
        <v>0</v>
      </c>
      <c r="V57" s="492">
        <v>0</v>
      </c>
      <c r="W57" s="492">
        <f t="shared" si="2"/>
        <v>0</v>
      </c>
      <c r="X57" s="492">
        <v>0</v>
      </c>
      <c r="Y57" s="492">
        <v>0</v>
      </c>
      <c r="Z57" s="492">
        <f t="shared" ref="Z57:Z62" si="73">SUM(X57:Y57)</f>
        <v>0</v>
      </c>
      <c r="AA57" s="492">
        <f t="shared" ref="AA57:AA62" si="74">W57+Z57</f>
        <v>0</v>
      </c>
      <c r="AB57" s="321">
        <f t="shared" ref="AB57:AB62" si="75">ROUND((W57+X57)*33.8%,0)</f>
        <v>0</v>
      </c>
      <c r="AC57" s="179">
        <f t="shared" ref="AC57:AC62" si="76">ROUND(W57*2%,0)</f>
        <v>0</v>
      </c>
      <c r="AD57" s="492">
        <v>0</v>
      </c>
      <c r="AE57" s="492">
        <v>0</v>
      </c>
      <c r="AF57" s="492">
        <f t="shared" si="3"/>
        <v>0</v>
      </c>
      <c r="AG57" s="492">
        <f t="shared" si="4"/>
        <v>0</v>
      </c>
      <c r="AH57" s="507">
        <v>0</v>
      </c>
      <c r="AI57" s="507">
        <v>0</v>
      </c>
      <c r="AJ57" s="507">
        <v>0</v>
      </c>
      <c r="AK57" s="507">
        <v>0</v>
      </c>
      <c r="AL57" s="507">
        <v>0</v>
      </c>
      <c r="AM57" s="507">
        <v>0</v>
      </c>
      <c r="AN57" s="507">
        <v>0</v>
      </c>
      <c r="AO57" s="507">
        <f t="shared" ref="AO57:AO62" si="77">AH57+AJ57+AK57+AM57</f>
        <v>0</v>
      </c>
      <c r="AP57" s="507">
        <f t="shared" ref="AP57:AP62" si="78">AI57+AL57+AN57</f>
        <v>0</v>
      </c>
      <c r="AQ57" s="535">
        <f t="shared" si="6"/>
        <v>0</v>
      </c>
      <c r="AR57" s="536">
        <f t="shared" ref="AR57:AR62" si="79">I57+AG57</f>
        <v>1477065</v>
      </c>
      <c r="AS57" s="492">
        <f t="shared" ref="AS57:AS62" si="80">J57+W57</f>
        <v>1073759</v>
      </c>
      <c r="AT57" s="492">
        <f t="shared" ref="AT57:AT62" si="81">K57+Z57</f>
        <v>0</v>
      </c>
      <c r="AU57" s="492">
        <f t="shared" ref="AU57:AU62" si="82">L57</f>
        <v>0</v>
      </c>
      <c r="AV57" s="492">
        <f t="shared" ref="AV57:AW62" si="83">M57+AB57</f>
        <v>362931</v>
      </c>
      <c r="AW57" s="492">
        <f t="shared" si="83"/>
        <v>21475</v>
      </c>
      <c r="AX57" s="492">
        <f t="shared" ref="AX57:AX62" si="84">O57+AF57</f>
        <v>18900</v>
      </c>
      <c r="AY57" s="507">
        <f t="shared" ref="AY57:AY62" si="85">P57+AQ57</f>
        <v>2.4382999999999999</v>
      </c>
      <c r="AZ57" s="507">
        <f t="shared" ref="AZ57:BA62" si="86">Q57+AO57</f>
        <v>1.9274</v>
      </c>
      <c r="BA57" s="508">
        <f t="shared" si="86"/>
        <v>0.51090000000000002</v>
      </c>
    </row>
    <row r="58" spans="1:53" x14ac:dyDescent="0.2">
      <c r="A58" s="717">
        <v>12</v>
      </c>
      <c r="B58" s="718">
        <v>3405</v>
      </c>
      <c r="C58" s="718">
        <v>600078337</v>
      </c>
      <c r="D58" s="718">
        <v>70698325</v>
      </c>
      <c r="E58" s="719" t="s">
        <v>462</v>
      </c>
      <c r="F58" s="718">
        <v>3117</v>
      </c>
      <c r="G58" s="720" t="s">
        <v>148</v>
      </c>
      <c r="H58" s="721" t="s">
        <v>86</v>
      </c>
      <c r="I58" s="501">
        <v>1881127</v>
      </c>
      <c r="J58" s="502">
        <v>1348129</v>
      </c>
      <c r="K58" s="502">
        <v>2368</v>
      </c>
      <c r="L58" s="502">
        <v>2368</v>
      </c>
      <c r="M58" s="502">
        <v>455667</v>
      </c>
      <c r="N58" s="502">
        <v>26963</v>
      </c>
      <c r="O58" s="502">
        <v>48000</v>
      </c>
      <c r="P58" s="503">
        <v>2.5049999999999999</v>
      </c>
      <c r="Q58" s="418">
        <v>1.5909</v>
      </c>
      <c r="R58" s="776">
        <v>0.91409999999999991</v>
      </c>
      <c r="S58" s="536">
        <f t="shared" si="72"/>
        <v>0</v>
      </c>
      <c r="T58" s="492">
        <v>0</v>
      </c>
      <c r="U58" s="492">
        <v>0</v>
      </c>
      <c r="V58" s="492">
        <v>0</v>
      </c>
      <c r="W58" s="492">
        <f t="shared" si="2"/>
        <v>0</v>
      </c>
      <c r="X58" s="492">
        <v>0</v>
      </c>
      <c r="Y58" s="492">
        <v>0</v>
      </c>
      <c r="Z58" s="492">
        <f t="shared" si="73"/>
        <v>0</v>
      </c>
      <c r="AA58" s="492">
        <f t="shared" si="74"/>
        <v>0</v>
      </c>
      <c r="AB58" s="321">
        <f t="shared" si="75"/>
        <v>0</v>
      </c>
      <c r="AC58" s="179">
        <f t="shared" si="76"/>
        <v>0</v>
      </c>
      <c r="AD58" s="492">
        <v>0</v>
      </c>
      <c r="AE58" s="492">
        <v>0</v>
      </c>
      <c r="AF58" s="492">
        <f t="shared" si="3"/>
        <v>0</v>
      </c>
      <c r="AG58" s="492">
        <f t="shared" si="4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si="77"/>
        <v>0</v>
      </c>
      <c r="AP58" s="507">
        <f t="shared" si="78"/>
        <v>0</v>
      </c>
      <c r="AQ58" s="535">
        <f t="shared" si="6"/>
        <v>0</v>
      </c>
      <c r="AR58" s="536">
        <f t="shared" si="79"/>
        <v>1881127</v>
      </c>
      <c r="AS58" s="492">
        <f t="shared" si="80"/>
        <v>1348129</v>
      </c>
      <c r="AT58" s="492">
        <f t="shared" si="81"/>
        <v>2368</v>
      </c>
      <c r="AU58" s="492">
        <f t="shared" si="82"/>
        <v>2368</v>
      </c>
      <c r="AV58" s="492">
        <f t="shared" si="83"/>
        <v>455667</v>
      </c>
      <c r="AW58" s="492">
        <f t="shared" si="83"/>
        <v>26963</v>
      </c>
      <c r="AX58" s="492">
        <f t="shared" si="84"/>
        <v>48000</v>
      </c>
      <c r="AY58" s="507">
        <f t="shared" si="85"/>
        <v>2.5049999999999999</v>
      </c>
      <c r="AZ58" s="507">
        <f t="shared" si="86"/>
        <v>1.5909</v>
      </c>
      <c r="BA58" s="508">
        <f t="shared" si="86"/>
        <v>0.91409999999999991</v>
      </c>
    </row>
    <row r="59" spans="1:53" x14ac:dyDescent="0.2">
      <c r="A59" s="717">
        <v>12</v>
      </c>
      <c r="B59" s="718">
        <v>3405</v>
      </c>
      <c r="C59" s="718">
        <v>600078337</v>
      </c>
      <c r="D59" s="718">
        <v>70698325</v>
      </c>
      <c r="E59" s="719" t="s">
        <v>462</v>
      </c>
      <c r="F59" s="718">
        <v>3117</v>
      </c>
      <c r="G59" s="720" t="s">
        <v>91</v>
      </c>
      <c r="H59" s="721" t="s">
        <v>82</v>
      </c>
      <c r="I59" s="501">
        <v>476113</v>
      </c>
      <c r="J59" s="502">
        <v>343382</v>
      </c>
      <c r="K59" s="481">
        <v>0</v>
      </c>
      <c r="L59" s="481">
        <v>0</v>
      </c>
      <c r="M59" s="321">
        <v>116063</v>
      </c>
      <c r="N59" s="321">
        <v>6868</v>
      </c>
      <c r="O59" s="502">
        <v>9800</v>
      </c>
      <c r="P59" s="503">
        <v>1.01</v>
      </c>
      <c r="Q59" s="418">
        <v>1.01</v>
      </c>
      <c r="R59" s="776">
        <v>0</v>
      </c>
      <c r="S59" s="536">
        <f t="shared" si="72"/>
        <v>0</v>
      </c>
      <c r="T59" s="492">
        <v>0</v>
      </c>
      <c r="U59" s="492">
        <v>0</v>
      </c>
      <c r="V59" s="492">
        <v>0</v>
      </c>
      <c r="W59" s="492">
        <f t="shared" si="2"/>
        <v>0</v>
      </c>
      <c r="X59" s="492">
        <v>0</v>
      </c>
      <c r="Y59" s="492">
        <v>0</v>
      </c>
      <c r="Z59" s="492">
        <f t="shared" si="73"/>
        <v>0</v>
      </c>
      <c r="AA59" s="492">
        <f t="shared" si="74"/>
        <v>0</v>
      </c>
      <c r="AB59" s="321">
        <f t="shared" si="75"/>
        <v>0</v>
      </c>
      <c r="AC59" s="179">
        <f t="shared" si="76"/>
        <v>0</v>
      </c>
      <c r="AD59" s="492">
        <v>0</v>
      </c>
      <c r="AE59" s="492">
        <v>0</v>
      </c>
      <c r="AF59" s="492">
        <f t="shared" si="3"/>
        <v>0</v>
      </c>
      <c r="AG59" s="492">
        <f t="shared" si="4"/>
        <v>0</v>
      </c>
      <c r="AH59" s="507">
        <v>0</v>
      </c>
      <c r="AI59" s="507">
        <v>0</v>
      </c>
      <c r="AJ59" s="507">
        <v>0</v>
      </c>
      <c r="AK59" s="507">
        <v>0</v>
      </c>
      <c r="AL59" s="507">
        <v>0</v>
      </c>
      <c r="AM59" s="507">
        <v>0</v>
      </c>
      <c r="AN59" s="507">
        <v>0</v>
      </c>
      <c r="AO59" s="507">
        <f t="shared" si="77"/>
        <v>0</v>
      </c>
      <c r="AP59" s="507">
        <f t="shared" si="78"/>
        <v>0</v>
      </c>
      <c r="AQ59" s="535">
        <f t="shared" si="6"/>
        <v>0</v>
      </c>
      <c r="AR59" s="536">
        <f t="shared" si="79"/>
        <v>476113</v>
      </c>
      <c r="AS59" s="492">
        <f t="shared" si="80"/>
        <v>343382</v>
      </c>
      <c r="AT59" s="492">
        <f t="shared" si="81"/>
        <v>0</v>
      </c>
      <c r="AU59" s="492">
        <f t="shared" si="82"/>
        <v>0</v>
      </c>
      <c r="AV59" s="492">
        <f t="shared" si="83"/>
        <v>116063</v>
      </c>
      <c r="AW59" s="492">
        <f t="shared" si="83"/>
        <v>6868</v>
      </c>
      <c r="AX59" s="492">
        <f t="shared" si="84"/>
        <v>9800</v>
      </c>
      <c r="AY59" s="507">
        <f t="shared" si="85"/>
        <v>1.01</v>
      </c>
      <c r="AZ59" s="507">
        <f t="shared" si="86"/>
        <v>1.01</v>
      </c>
      <c r="BA59" s="508">
        <f t="shared" si="86"/>
        <v>0</v>
      </c>
    </row>
    <row r="60" spans="1:53" x14ac:dyDescent="0.2">
      <c r="A60" s="717">
        <v>12</v>
      </c>
      <c r="B60" s="718">
        <v>3405</v>
      </c>
      <c r="C60" s="718">
        <v>600078337</v>
      </c>
      <c r="D60" s="718">
        <v>70698325</v>
      </c>
      <c r="E60" s="719" t="s">
        <v>462</v>
      </c>
      <c r="F60" s="718">
        <v>3141</v>
      </c>
      <c r="G60" s="720" t="s">
        <v>88</v>
      </c>
      <c r="H60" s="721" t="s">
        <v>82</v>
      </c>
      <c r="I60" s="501">
        <v>589469</v>
      </c>
      <c r="J60" s="502">
        <v>432235</v>
      </c>
      <c r="K60" s="481">
        <v>0</v>
      </c>
      <c r="L60" s="481">
        <v>0</v>
      </c>
      <c r="M60" s="321">
        <v>146095</v>
      </c>
      <c r="N60" s="321">
        <v>8645</v>
      </c>
      <c r="O60" s="502">
        <v>2494</v>
      </c>
      <c r="P60" s="503">
        <v>1.47</v>
      </c>
      <c r="Q60" s="418">
        <v>0</v>
      </c>
      <c r="R60" s="776">
        <v>1.47</v>
      </c>
      <c r="S60" s="536">
        <f t="shared" si="72"/>
        <v>0</v>
      </c>
      <c r="T60" s="492">
        <v>0</v>
      </c>
      <c r="U60" s="492">
        <v>-12144</v>
      </c>
      <c r="V60" s="492">
        <v>0</v>
      </c>
      <c r="W60" s="492">
        <f t="shared" si="2"/>
        <v>-12144</v>
      </c>
      <c r="X60" s="492">
        <v>0</v>
      </c>
      <c r="Y60" s="492">
        <v>0</v>
      </c>
      <c r="Z60" s="492">
        <f t="shared" si="73"/>
        <v>0</v>
      </c>
      <c r="AA60" s="492">
        <f t="shared" si="74"/>
        <v>-12144</v>
      </c>
      <c r="AB60" s="321">
        <f t="shared" si="75"/>
        <v>-4105</v>
      </c>
      <c r="AC60" s="179">
        <f t="shared" si="76"/>
        <v>-243</v>
      </c>
      <c r="AD60" s="492">
        <v>0</v>
      </c>
      <c r="AE60" s="492">
        <v>0</v>
      </c>
      <c r="AF60" s="492">
        <f t="shared" si="3"/>
        <v>0</v>
      </c>
      <c r="AG60" s="492">
        <f t="shared" si="4"/>
        <v>-16492</v>
      </c>
      <c r="AH60" s="507">
        <v>0</v>
      </c>
      <c r="AI60" s="507">
        <v>0</v>
      </c>
      <c r="AJ60" s="507">
        <v>0</v>
      </c>
      <c r="AK60" s="507">
        <v>0</v>
      </c>
      <c r="AL60" s="507">
        <v>-0.04</v>
      </c>
      <c r="AM60" s="507">
        <v>0</v>
      </c>
      <c r="AN60" s="507">
        <v>0</v>
      </c>
      <c r="AO60" s="507">
        <f t="shared" si="77"/>
        <v>0</v>
      </c>
      <c r="AP60" s="507">
        <f t="shared" si="78"/>
        <v>-0.04</v>
      </c>
      <c r="AQ60" s="535">
        <f t="shared" si="6"/>
        <v>-0.04</v>
      </c>
      <c r="AR60" s="536">
        <f t="shared" si="79"/>
        <v>572977</v>
      </c>
      <c r="AS60" s="492">
        <f t="shared" si="80"/>
        <v>420091</v>
      </c>
      <c r="AT60" s="492">
        <f t="shared" si="81"/>
        <v>0</v>
      </c>
      <c r="AU60" s="492">
        <f t="shared" si="82"/>
        <v>0</v>
      </c>
      <c r="AV60" s="492">
        <f t="shared" si="83"/>
        <v>141990</v>
      </c>
      <c r="AW60" s="492">
        <f t="shared" si="83"/>
        <v>8402</v>
      </c>
      <c r="AX60" s="492">
        <f t="shared" si="84"/>
        <v>2494</v>
      </c>
      <c r="AY60" s="507">
        <f t="shared" si="85"/>
        <v>1.43</v>
      </c>
      <c r="AZ60" s="507">
        <f t="shared" si="86"/>
        <v>0</v>
      </c>
      <c r="BA60" s="508">
        <f t="shared" si="86"/>
        <v>1.43</v>
      </c>
    </row>
    <row r="61" spans="1:53" x14ac:dyDescent="0.2">
      <c r="A61" s="717">
        <v>12</v>
      </c>
      <c r="B61" s="718">
        <v>3405</v>
      </c>
      <c r="C61" s="718">
        <v>600078337</v>
      </c>
      <c r="D61" s="718">
        <v>70698325</v>
      </c>
      <c r="E61" s="719" t="s">
        <v>462</v>
      </c>
      <c r="F61" s="718">
        <v>3143</v>
      </c>
      <c r="G61" s="720" t="s">
        <v>149</v>
      </c>
      <c r="H61" s="708" t="s">
        <v>86</v>
      </c>
      <c r="I61" s="501">
        <v>258156</v>
      </c>
      <c r="J61" s="502">
        <v>190100</v>
      </c>
      <c r="K61" s="481">
        <v>0</v>
      </c>
      <c r="L61" s="481">
        <v>0</v>
      </c>
      <c r="M61" s="321">
        <v>64254</v>
      </c>
      <c r="N61" s="321">
        <v>3802</v>
      </c>
      <c r="O61" s="502">
        <v>0</v>
      </c>
      <c r="P61" s="503">
        <v>0.43330000000000002</v>
      </c>
      <c r="Q61" s="418">
        <v>0.43330000000000002</v>
      </c>
      <c r="R61" s="776">
        <v>0</v>
      </c>
      <c r="S61" s="536">
        <f t="shared" si="72"/>
        <v>0</v>
      </c>
      <c r="T61" s="492">
        <v>0</v>
      </c>
      <c r="U61" s="492">
        <v>0</v>
      </c>
      <c r="V61" s="492">
        <v>0</v>
      </c>
      <c r="W61" s="492">
        <f t="shared" si="2"/>
        <v>0</v>
      </c>
      <c r="X61" s="492">
        <v>0</v>
      </c>
      <c r="Y61" s="492">
        <v>0</v>
      </c>
      <c r="Z61" s="492">
        <f t="shared" si="73"/>
        <v>0</v>
      </c>
      <c r="AA61" s="492">
        <f t="shared" si="74"/>
        <v>0</v>
      </c>
      <c r="AB61" s="321">
        <f t="shared" si="75"/>
        <v>0</v>
      </c>
      <c r="AC61" s="179">
        <f t="shared" si="76"/>
        <v>0</v>
      </c>
      <c r="AD61" s="492">
        <v>0</v>
      </c>
      <c r="AE61" s="492">
        <v>0</v>
      </c>
      <c r="AF61" s="492">
        <f t="shared" si="3"/>
        <v>0</v>
      </c>
      <c r="AG61" s="492">
        <f t="shared" si="4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 t="shared" si="77"/>
        <v>0</v>
      </c>
      <c r="AP61" s="507">
        <f t="shared" si="78"/>
        <v>0</v>
      </c>
      <c r="AQ61" s="535">
        <f t="shared" si="6"/>
        <v>0</v>
      </c>
      <c r="AR61" s="536">
        <f t="shared" si="79"/>
        <v>258156</v>
      </c>
      <c r="AS61" s="492">
        <f t="shared" si="80"/>
        <v>190100</v>
      </c>
      <c r="AT61" s="492">
        <f t="shared" si="81"/>
        <v>0</v>
      </c>
      <c r="AU61" s="492">
        <f t="shared" si="82"/>
        <v>0</v>
      </c>
      <c r="AV61" s="492">
        <f t="shared" si="83"/>
        <v>64254</v>
      </c>
      <c r="AW61" s="492">
        <f t="shared" si="83"/>
        <v>3802</v>
      </c>
      <c r="AX61" s="492">
        <f t="shared" si="84"/>
        <v>0</v>
      </c>
      <c r="AY61" s="507">
        <f t="shared" si="85"/>
        <v>0.43330000000000002</v>
      </c>
      <c r="AZ61" s="507">
        <f t="shared" si="86"/>
        <v>0.43330000000000002</v>
      </c>
      <c r="BA61" s="508">
        <f t="shared" si="86"/>
        <v>0</v>
      </c>
    </row>
    <row r="62" spans="1:53" x14ac:dyDescent="0.2">
      <c r="A62" s="717">
        <v>12</v>
      </c>
      <c r="B62" s="718">
        <v>3405</v>
      </c>
      <c r="C62" s="718">
        <v>600078337</v>
      </c>
      <c r="D62" s="718">
        <v>70698325</v>
      </c>
      <c r="E62" s="719" t="s">
        <v>462</v>
      </c>
      <c r="F62" s="718">
        <v>3143</v>
      </c>
      <c r="G62" s="720" t="s">
        <v>150</v>
      </c>
      <c r="H62" s="708" t="s">
        <v>82</v>
      </c>
      <c r="I62" s="501">
        <v>10534</v>
      </c>
      <c r="J62" s="502">
        <v>7425</v>
      </c>
      <c r="K62" s="481">
        <v>0</v>
      </c>
      <c r="L62" s="481">
        <v>0</v>
      </c>
      <c r="M62" s="321">
        <v>2510</v>
      </c>
      <c r="N62" s="321">
        <v>149</v>
      </c>
      <c r="O62" s="502">
        <v>450</v>
      </c>
      <c r="P62" s="503">
        <v>0.03</v>
      </c>
      <c r="Q62" s="418">
        <v>0</v>
      </c>
      <c r="R62" s="776">
        <v>0.03</v>
      </c>
      <c r="S62" s="536">
        <f t="shared" si="72"/>
        <v>0</v>
      </c>
      <c r="T62" s="492">
        <v>0</v>
      </c>
      <c r="U62" s="492">
        <v>0</v>
      </c>
      <c r="V62" s="492">
        <v>0</v>
      </c>
      <c r="W62" s="492">
        <f t="shared" si="2"/>
        <v>0</v>
      </c>
      <c r="X62" s="492">
        <v>0</v>
      </c>
      <c r="Y62" s="492">
        <v>0</v>
      </c>
      <c r="Z62" s="492">
        <f t="shared" si="73"/>
        <v>0</v>
      </c>
      <c r="AA62" s="492">
        <f t="shared" si="74"/>
        <v>0</v>
      </c>
      <c r="AB62" s="321">
        <f t="shared" si="75"/>
        <v>0</v>
      </c>
      <c r="AC62" s="179">
        <f t="shared" si="76"/>
        <v>0</v>
      </c>
      <c r="AD62" s="492">
        <v>0</v>
      </c>
      <c r="AE62" s="492">
        <v>0</v>
      </c>
      <c r="AF62" s="492">
        <f t="shared" si="3"/>
        <v>0</v>
      </c>
      <c r="AG62" s="492">
        <f t="shared" si="4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 t="shared" si="77"/>
        <v>0</v>
      </c>
      <c r="AP62" s="507">
        <f t="shared" si="78"/>
        <v>0</v>
      </c>
      <c r="AQ62" s="535">
        <f t="shared" si="6"/>
        <v>0</v>
      </c>
      <c r="AR62" s="536">
        <f t="shared" si="79"/>
        <v>10534</v>
      </c>
      <c r="AS62" s="492">
        <f t="shared" si="80"/>
        <v>7425</v>
      </c>
      <c r="AT62" s="492">
        <f t="shared" si="81"/>
        <v>0</v>
      </c>
      <c r="AU62" s="492">
        <f t="shared" si="82"/>
        <v>0</v>
      </c>
      <c r="AV62" s="492">
        <f t="shared" si="83"/>
        <v>2510</v>
      </c>
      <c r="AW62" s="492">
        <f t="shared" si="83"/>
        <v>149</v>
      </c>
      <c r="AX62" s="492">
        <f t="shared" si="84"/>
        <v>450</v>
      </c>
      <c r="AY62" s="507">
        <f t="shared" si="85"/>
        <v>0.03</v>
      </c>
      <c r="AZ62" s="507">
        <f t="shared" si="86"/>
        <v>0</v>
      </c>
      <c r="BA62" s="508">
        <f t="shared" si="86"/>
        <v>0.03</v>
      </c>
    </row>
    <row r="63" spans="1:53" x14ac:dyDescent="0.2">
      <c r="A63" s="284">
        <v>12</v>
      </c>
      <c r="B63" s="27">
        <v>3405</v>
      </c>
      <c r="C63" s="27">
        <v>600078337</v>
      </c>
      <c r="D63" s="27">
        <v>70698325</v>
      </c>
      <c r="E63" s="294" t="s">
        <v>463</v>
      </c>
      <c r="F63" s="27"/>
      <c r="G63" s="283"/>
      <c r="H63" s="383"/>
      <c r="I63" s="5">
        <v>4692464</v>
      </c>
      <c r="J63" s="8">
        <v>3395030</v>
      </c>
      <c r="K63" s="8">
        <v>2368</v>
      </c>
      <c r="L63" s="8">
        <v>2368</v>
      </c>
      <c r="M63" s="8">
        <v>1147520</v>
      </c>
      <c r="N63" s="8">
        <v>67902</v>
      </c>
      <c r="O63" s="8">
        <v>79644</v>
      </c>
      <c r="P63" s="9">
        <v>7.8865999999999996</v>
      </c>
      <c r="Q63" s="9">
        <v>4.9615999999999998</v>
      </c>
      <c r="R63" s="33">
        <v>2.9249999999999994</v>
      </c>
      <c r="S63" s="5">
        <f t="shared" ref="S63:BA63" si="87">SUM(S57:S62)</f>
        <v>0</v>
      </c>
      <c r="T63" s="8">
        <f t="shared" si="87"/>
        <v>0</v>
      </c>
      <c r="U63" s="8">
        <f t="shared" si="87"/>
        <v>-12144</v>
      </c>
      <c r="V63" s="8">
        <f t="shared" si="87"/>
        <v>0</v>
      </c>
      <c r="W63" s="8">
        <f t="shared" si="87"/>
        <v>-12144</v>
      </c>
      <c r="X63" s="8">
        <f t="shared" si="87"/>
        <v>0</v>
      </c>
      <c r="Y63" s="8">
        <f t="shared" si="87"/>
        <v>0</v>
      </c>
      <c r="Z63" s="8">
        <f t="shared" si="87"/>
        <v>0</v>
      </c>
      <c r="AA63" s="8">
        <f t="shared" si="87"/>
        <v>-12144</v>
      </c>
      <c r="AB63" s="8">
        <f t="shared" si="87"/>
        <v>-4105</v>
      </c>
      <c r="AC63" s="8">
        <f t="shared" si="87"/>
        <v>-243</v>
      </c>
      <c r="AD63" s="8">
        <f t="shared" si="87"/>
        <v>0</v>
      </c>
      <c r="AE63" s="8">
        <f t="shared" si="87"/>
        <v>0</v>
      </c>
      <c r="AF63" s="8">
        <f t="shared" si="87"/>
        <v>0</v>
      </c>
      <c r="AG63" s="8">
        <f t="shared" si="87"/>
        <v>-16492</v>
      </c>
      <c r="AH63" s="9">
        <f t="shared" si="87"/>
        <v>0</v>
      </c>
      <c r="AI63" s="9">
        <f t="shared" si="87"/>
        <v>0</v>
      </c>
      <c r="AJ63" s="9">
        <f t="shared" si="87"/>
        <v>0</v>
      </c>
      <c r="AK63" s="9">
        <f t="shared" si="87"/>
        <v>0</v>
      </c>
      <c r="AL63" s="9">
        <f t="shared" si="87"/>
        <v>-0.04</v>
      </c>
      <c r="AM63" s="9">
        <f t="shared" si="87"/>
        <v>0</v>
      </c>
      <c r="AN63" s="9">
        <f t="shared" si="87"/>
        <v>0</v>
      </c>
      <c r="AO63" s="9">
        <f t="shared" si="87"/>
        <v>0</v>
      </c>
      <c r="AP63" s="9">
        <f t="shared" si="87"/>
        <v>-0.04</v>
      </c>
      <c r="AQ63" s="33">
        <f t="shared" si="87"/>
        <v>-0.04</v>
      </c>
      <c r="AR63" s="5">
        <f t="shared" si="87"/>
        <v>4675972</v>
      </c>
      <c r="AS63" s="8">
        <f t="shared" si="87"/>
        <v>3382886</v>
      </c>
      <c r="AT63" s="38">
        <f t="shared" si="87"/>
        <v>2368</v>
      </c>
      <c r="AU63" s="38">
        <f t="shared" si="87"/>
        <v>2368</v>
      </c>
      <c r="AV63" s="8">
        <f t="shared" si="87"/>
        <v>1143415</v>
      </c>
      <c r="AW63" s="8">
        <f t="shared" si="87"/>
        <v>67659</v>
      </c>
      <c r="AX63" s="8">
        <f t="shared" si="87"/>
        <v>79644</v>
      </c>
      <c r="AY63" s="9">
        <f t="shared" si="87"/>
        <v>7.8465999999999996</v>
      </c>
      <c r="AZ63" s="9">
        <f t="shared" si="87"/>
        <v>4.9615999999999998</v>
      </c>
      <c r="BA63" s="74">
        <f t="shared" si="87"/>
        <v>2.8849999999999993</v>
      </c>
    </row>
    <row r="64" spans="1:53" x14ac:dyDescent="0.2">
      <c r="A64" s="717">
        <v>13</v>
      </c>
      <c r="B64" s="718">
        <v>3444</v>
      </c>
      <c r="C64" s="718">
        <v>600078086</v>
      </c>
      <c r="D64" s="718">
        <v>16389573</v>
      </c>
      <c r="E64" s="719" t="s">
        <v>464</v>
      </c>
      <c r="F64" s="718">
        <v>3111</v>
      </c>
      <c r="G64" s="720" t="s">
        <v>85</v>
      </c>
      <c r="H64" s="721" t="s">
        <v>86</v>
      </c>
      <c r="I64" s="501">
        <v>3343824</v>
      </c>
      <c r="J64" s="502">
        <v>2425143</v>
      </c>
      <c r="K64" s="502">
        <v>10000</v>
      </c>
      <c r="L64" s="502">
        <v>0</v>
      </c>
      <c r="M64" s="502">
        <v>823078</v>
      </c>
      <c r="N64" s="502">
        <v>48503</v>
      </c>
      <c r="O64" s="502">
        <v>37100</v>
      </c>
      <c r="P64" s="503">
        <v>5.4897999999999998</v>
      </c>
      <c r="Q64" s="418">
        <v>4</v>
      </c>
      <c r="R64" s="776">
        <v>1.4897999999999998</v>
      </c>
      <c r="S64" s="536">
        <f t="shared" ref="S64:S65" si="88">X64*-1</f>
        <v>0</v>
      </c>
      <c r="T64" s="492">
        <v>0</v>
      </c>
      <c r="U64" s="492">
        <v>0</v>
      </c>
      <c r="V64" s="492">
        <v>0</v>
      </c>
      <c r="W64" s="492">
        <f t="shared" si="2"/>
        <v>0</v>
      </c>
      <c r="X64" s="492">
        <v>0</v>
      </c>
      <c r="Y64" s="492">
        <v>0</v>
      </c>
      <c r="Z64" s="492">
        <f>SUM(X64:Y64)</f>
        <v>0</v>
      </c>
      <c r="AA64" s="492">
        <f>W64+Z64</f>
        <v>0</v>
      </c>
      <c r="AB64" s="321">
        <f>ROUND((W64+X64)*33.8%,0)</f>
        <v>0</v>
      </c>
      <c r="AC64" s="179">
        <f>ROUND(W64*2%,0)</f>
        <v>0</v>
      </c>
      <c r="AD64" s="492">
        <v>0</v>
      </c>
      <c r="AE64" s="492">
        <v>0</v>
      </c>
      <c r="AF64" s="492">
        <f t="shared" si="3"/>
        <v>0</v>
      </c>
      <c r="AG64" s="492">
        <f t="shared" si="4"/>
        <v>0</v>
      </c>
      <c r="AH64" s="507">
        <v>0</v>
      </c>
      <c r="AI64" s="507">
        <v>0</v>
      </c>
      <c r="AJ64" s="507">
        <v>0</v>
      </c>
      <c r="AK64" s="507">
        <v>0</v>
      </c>
      <c r="AL64" s="507">
        <v>0</v>
      </c>
      <c r="AM64" s="507">
        <v>0</v>
      </c>
      <c r="AN64" s="507">
        <v>0</v>
      </c>
      <c r="AO64" s="507">
        <f t="shared" ref="AO64:AO65" si="89">AH64+AJ64+AK64+AM64</f>
        <v>0</v>
      </c>
      <c r="AP64" s="507">
        <f t="shared" ref="AP64:AP65" si="90">AI64+AL64+AN64</f>
        <v>0</v>
      </c>
      <c r="AQ64" s="535">
        <f t="shared" si="6"/>
        <v>0</v>
      </c>
      <c r="AR64" s="536">
        <f>I64+AG64</f>
        <v>3343824</v>
      </c>
      <c r="AS64" s="492">
        <f>J64+W64</f>
        <v>2425143</v>
      </c>
      <c r="AT64" s="492">
        <f>K64+Z64</f>
        <v>10000</v>
      </c>
      <c r="AU64" s="492">
        <f>L64</f>
        <v>0</v>
      </c>
      <c r="AV64" s="492">
        <f>M64+AB64</f>
        <v>823078</v>
      </c>
      <c r="AW64" s="492">
        <f>N64+AC64</f>
        <v>48503</v>
      </c>
      <c r="AX64" s="492">
        <f>O64+AF64</f>
        <v>37100</v>
      </c>
      <c r="AY64" s="507">
        <f>P64+AQ64</f>
        <v>5.4897999999999998</v>
      </c>
      <c r="AZ64" s="507">
        <f>Q64+AO64</f>
        <v>4</v>
      </c>
      <c r="BA64" s="508">
        <f>R64+AP64</f>
        <v>1.4897999999999998</v>
      </c>
    </row>
    <row r="65" spans="1:53" x14ac:dyDescent="0.2">
      <c r="A65" s="717">
        <v>13</v>
      </c>
      <c r="B65" s="718">
        <v>3444</v>
      </c>
      <c r="C65" s="718">
        <v>600078086</v>
      </c>
      <c r="D65" s="718">
        <v>16389573</v>
      </c>
      <c r="E65" s="719" t="s">
        <v>464</v>
      </c>
      <c r="F65" s="718">
        <v>3141</v>
      </c>
      <c r="G65" s="720" t="s">
        <v>88</v>
      </c>
      <c r="H65" s="721" t="s">
        <v>82</v>
      </c>
      <c r="I65" s="501">
        <v>662594</v>
      </c>
      <c r="J65" s="502">
        <v>475803</v>
      </c>
      <c r="K65" s="481">
        <v>10000</v>
      </c>
      <c r="L65" s="481">
        <v>0</v>
      </c>
      <c r="M65" s="321">
        <v>164201</v>
      </c>
      <c r="N65" s="321">
        <v>9516</v>
      </c>
      <c r="O65" s="502">
        <v>3074</v>
      </c>
      <c r="P65" s="503">
        <v>1.65</v>
      </c>
      <c r="Q65" s="418">
        <v>0</v>
      </c>
      <c r="R65" s="776">
        <v>1.65</v>
      </c>
      <c r="S65" s="536">
        <f t="shared" si="88"/>
        <v>0</v>
      </c>
      <c r="T65" s="492">
        <v>0</v>
      </c>
      <c r="U65" s="492">
        <v>0</v>
      </c>
      <c r="V65" s="492">
        <v>0</v>
      </c>
      <c r="W65" s="492">
        <f t="shared" si="2"/>
        <v>0</v>
      </c>
      <c r="X65" s="492">
        <v>0</v>
      </c>
      <c r="Y65" s="492">
        <v>0</v>
      </c>
      <c r="Z65" s="492">
        <f>SUM(X65:Y65)</f>
        <v>0</v>
      </c>
      <c r="AA65" s="492">
        <f>W65+Z65</f>
        <v>0</v>
      </c>
      <c r="AB65" s="321">
        <f>ROUND((W65+X65)*33.8%,0)</f>
        <v>0</v>
      </c>
      <c r="AC65" s="179">
        <f>ROUND(W65*2%,0)</f>
        <v>0</v>
      </c>
      <c r="AD65" s="492">
        <v>0</v>
      </c>
      <c r="AE65" s="492">
        <v>0</v>
      </c>
      <c r="AF65" s="492">
        <f t="shared" si="3"/>
        <v>0</v>
      </c>
      <c r="AG65" s="492">
        <f t="shared" si="4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si="89"/>
        <v>0</v>
      </c>
      <c r="AP65" s="507">
        <f t="shared" si="90"/>
        <v>0</v>
      </c>
      <c r="AQ65" s="535">
        <f t="shared" si="6"/>
        <v>0</v>
      </c>
      <c r="AR65" s="536">
        <f>I65+AG65</f>
        <v>662594</v>
      </c>
      <c r="AS65" s="492">
        <f>J65+W65</f>
        <v>475803</v>
      </c>
      <c r="AT65" s="492">
        <f>K65+Z65</f>
        <v>10000</v>
      </c>
      <c r="AU65" s="492">
        <f>L65</f>
        <v>0</v>
      </c>
      <c r="AV65" s="492">
        <f>M65+AB65</f>
        <v>164201</v>
      </c>
      <c r="AW65" s="492">
        <f>N65+AC65</f>
        <v>9516</v>
      </c>
      <c r="AX65" s="492">
        <f>O65+AF65</f>
        <v>3074</v>
      </c>
      <c r="AY65" s="507">
        <f>P65+AQ65</f>
        <v>1.65</v>
      </c>
      <c r="AZ65" s="507">
        <f>Q65+AO65</f>
        <v>0</v>
      </c>
      <c r="BA65" s="508">
        <f>R65+AP65</f>
        <v>1.65</v>
      </c>
    </row>
    <row r="66" spans="1:53" x14ac:dyDescent="0.2">
      <c r="A66" s="284">
        <v>13</v>
      </c>
      <c r="B66" s="27">
        <v>3444</v>
      </c>
      <c r="C66" s="27">
        <v>600078086</v>
      </c>
      <c r="D66" s="27">
        <v>16389573</v>
      </c>
      <c r="E66" s="294" t="s">
        <v>465</v>
      </c>
      <c r="F66" s="27"/>
      <c r="G66" s="283"/>
      <c r="H66" s="383"/>
      <c r="I66" s="5">
        <v>4006418</v>
      </c>
      <c r="J66" s="8">
        <v>2900946</v>
      </c>
      <c r="K66" s="8">
        <v>20000</v>
      </c>
      <c r="L66" s="8">
        <v>0</v>
      </c>
      <c r="M66" s="8">
        <v>987279</v>
      </c>
      <c r="N66" s="8">
        <v>58019</v>
      </c>
      <c r="O66" s="8">
        <v>40174</v>
      </c>
      <c r="P66" s="9">
        <v>7.1397999999999993</v>
      </c>
      <c r="Q66" s="9">
        <v>4</v>
      </c>
      <c r="R66" s="33">
        <v>3.1397999999999997</v>
      </c>
      <c r="S66" s="5">
        <f t="shared" ref="S66:BA66" si="91">SUM(S64:S65)</f>
        <v>0</v>
      </c>
      <c r="T66" s="8">
        <f t="shared" si="91"/>
        <v>0</v>
      </c>
      <c r="U66" s="8">
        <f t="shared" si="91"/>
        <v>0</v>
      </c>
      <c r="V66" s="8">
        <f t="shared" si="91"/>
        <v>0</v>
      </c>
      <c r="W66" s="8">
        <f t="shared" si="91"/>
        <v>0</v>
      </c>
      <c r="X66" s="8">
        <f t="shared" si="91"/>
        <v>0</v>
      </c>
      <c r="Y66" s="8">
        <f t="shared" si="91"/>
        <v>0</v>
      </c>
      <c r="Z66" s="8">
        <f t="shared" si="91"/>
        <v>0</v>
      </c>
      <c r="AA66" s="8">
        <f t="shared" si="91"/>
        <v>0</v>
      </c>
      <c r="AB66" s="8">
        <f t="shared" si="91"/>
        <v>0</v>
      </c>
      <c r="AC66" s="8">
        <f t="shared" si="91"/>
        <v>0</v>
      </c>
      <c r="AD66" s="8">
        <f t="shared" si="91"/>
        <v>0</v>
      </c>
      <c r="AE66" s="8">
        <f t="shared" si="91"/>
        <v>0</v>
      </c>
      <c r="AF66" s="8">
        <f t="shared" si="91"/>
        <v>0</v>
      </c>
      <c r="AG66" s="8">
        <f t="shared" si="91"/>
        <v>0</v>
      </c>
      <c r="AH66" s="9">
        <f t="shared" si="91"/>
        <v>0</v>
      </c>
      <c r="AI66" s="9">
        <f t="shared" si="91"/>
        <v>0</v>
      </c>
      <c r="AJ66" s="9">
        <f t="shared" si="91"/>
        <v>0</v>
      </c>
      <c r="AK66" s="9">
        <f t="shared" ref="AK66:AL66" si="92">SUM(AK64:AK65)</f>
        <v>0</v>
      </c>
      <c r="AL66" s="9">
        <f t="shared" si="92"/>
        <v>0</v>
      </c>
      <c r="AM66" s="9">
        <f t="shared" si="91"/>
        <v>0</v>
      </c>
      <c r="AN66" s="9">
        <f t="shared" si="91"/>
        <v>0</v>
      </c>
      <c r="AO66" s="9">
        <f t="shared" si="91"/>
        <v>0</v>
      </c>
      <c r="AP66" s="9">
        <f t="shared" si="91"/>
        <v>0</v>
      </c>
      <c r="AQ66" s="33">
        <f t="shared" si="91"/>
        <v>0</v>
      </c>
      <c r="AR66" s="5">
        <f t="shared" si="91"/>
        <v>4006418</v>
      </c>
      <c r="AS66" s="8">
        <f t="shared" si="91"/>
        <v>2900946</v>
      </c>
      <c r="AT66" s="38">
        <f t="shared" si="91"/>
        <v>20000</v>
      </c>
      <c r="AU66" s="38">
        <f t="shared" si="91"/>
        <v>0</v>
      </c>
      <c r="AV66" s="8">
        <f t="shared" si="91"/>
        <v>987279</v>
      </c>
      <c r="AW66" s="8">
        <f t="shared" si="91"/>
        <v>58019</v>
      </c>
      <c r="AX66" s="8">
        <f t="shared" si="91"/>
        <v>40174</v>
      </c>
      <c r="AY66" s="9">
        <f t="shared" si="91"/>
        <v>7.1397999999999993</v>
      </c>
      <c r="AZ66" s="9">
        <f t="shared" si="91"/>
        <v>4</v>
      </c>
      <c r="BA66" s="74">
        <f t="shared" si="91"/>
        <v>3.1397999999999997</v>
      </c>
    </row>
    <row r="67" spans="1:53" x14ac:dyDescent="0.2">
      <c r="A67" s="717">
        <v>14</v>
      </c>
      <c r="B67" s="718">
        <v>3443</v>
      </c>
      <c r="C67" s="718">
        <v>600078582</v>
      </c>
      <c r="D67" s="718">
        <v>16389581</v>
      </c>
      <c r="E67" s="719" t="s">
        <v>466</v>
      </c>
      <c r="F67" s="718">
        <v>3113</v>
      </c>
      <c r="G67" s="720" t="s">
        <v>148</v>
      </c>
      <c r="H67" s="721" t="s">
        <v>86</v>
      </c>
      <c r="I67" s="501">
        <v>12225637</v>
      </c>
      <c r="J67" s="502">
        <v>8622481</v>
      </c>
      <c r="K67" s="502">
        <v>115306</v>
      </c>
      <c r="L67" s="502">
        <v>72106</v>
      </c>
      <c r="M67" s="502">
        <v>2929001</v>
      </c>
      <c r="N67" s="502">
        <v>172449</v>
      </c>
      <c r="O67" s="502">
        <v>386400</v>
      </c>
      <c r="P67" s="503">
        <v>16.6981</v>
      </c>
      <c r="Q67" s="418">
        <v>12.3636</v>
      </c>
      <c r="R67" s="776">
        <v>4.3344999999999994</v>
      </c>
      <c r="S67" s="536">
        <f t="shared" ref="S67:S71" si="93">X67*-1</f>
        <v>0</v>
      </c>
      <c r="T67" s="492">
        <v>0</v>
      </c>
      <c r="U67" s="492">
        <v>0</v>
      </c>
      <c r="V67" s="492">
        <v>0</v>
      </c>
      <c r="W67" s="492">
        <f t="shared" si="2"/>
        <v>0</v>
      </c>
      <c r="X67" s="492">
        <v>0</v>
      </c>
      <c r="Y67" s="492">
        <v>0</v>
      </c>
      <c r="Z67" s="492">
        <f>SUM(X67:Y67)</f>
        <v>0</v>
      </c>
      <c r="AA67" s="492">
        <f>W67+Z67</f>
        <v>0</v>
      </c>
      <c r="AB67" s="321">
        <f>ROUND((W67+X67)*33.8%,0)</f>
        <v>0</v>
      </c>
      <c r="AC67" s="179">
        <f>ROUND(W67*2%,0)</f>
        <v>0</v>
      </c>
      <c r="AD67" s="492">
        <v>0</v>
      </c>
      <c r="AE67" s="492">
        <v>0</v>
      </c>
      <c r="AF67" s="492">
        <f t="shared" si="3"/>
        <v>0</v>
      </c>
      <c r="AG67" s="492">
        <f t="shared" si="4"/>
        <v>0</v>
      </c>
      <c r="AH67" s="507">
        <v>0</v>
      </c>
      <c r="AI67" s="507">
        <v>0</v>
      </c>
      <c r="AJ67" s="507">
        <v>0</v>
      </c>
      <c r="AK67" s="507">
        <v>0</v>
      </c>
      <c r="AL67" s="507">
        <v>0</v>
      </c>
      <c r="AM67" s="507">
        <v>0</v>
      </c>
      <c r="AN67" s="507">
        <v>0</v>
      </c>
      <c r="AO67" s="507">
        <f t="shared" ref="AO67:AO71" si="94">AH67+AJ67+AK67+AM67</f>
        <v>0</v>
      </c>
      <c r="AP67" s="507">
        <f t="shared" ref="AP67:AP71" si="95">AI67+AL67+AN67</f>
        <v>0</v>
      </c>
      <c r="AQ67" s="535">
        <f t="shared" si="6"/>
        <v>0</v>
      </c>
      <c r="AR67" s="536">
        <f>I67+AG67</f>
        <v>12225637</v>
      </c>
      <c r="AS67" s="492">
        <f>J67+W67</f>
        <v>8622481</v>
      </c>
      <c r="AT67" s="492">
        <f>K67+Z67</f>
        <v>115306</v>
      </c>
      <c r="AU67" s="492">
        <f>L67</f>
        <v>72106</v>
      </c>
      <c r="AV67" s="492">
        <f t="shared" ref="AV67:AW71" si="96">M67+AB67</f>
        <v>2929001</v>
      </c>
      <c r="AW67" s="492">
        <f t="shared" si="96"/>
        <v>172449</v>
      </c>
      <c r="AX67" s="492">
        <f>O67+AF67</f>
        <v>386400</v>
      </c>
      <c r="AY67" s="507">
        <f>P67+AQ67</f>
        <v>16.6981</v>
      </c>
      <c r="AZ67" s="507">
        <f t="shared" ref="AZ67:BA71" si="97">Q67+AO67</f>
        <v>12.3636</v>
      </c>
      <c r="BA67" s="508">
        <f t="shared" si="97"/>
        <v>4.3344999999999994</v>
      </c>
    </row>
    <row r="68" spans="1:53" x14ac:dyDescent="0.2">
      <c r="A68" s="717">
        <v>14</v>
      </c>
      <c r="B68" s="718">
        <v>3443</v>
      </c>
      <c r="C68" s="718">
        <v>600078582</v>
      </c>
      <c r="D68" s="718">
        <v>16389581</v>
      </c>
      <c r="E68" s="719" t="s">
        <v>466</v>
      </c>
      <c r="F68" s="718">
        <v>3113</v>
      </c>
      <c r="G68" s="720" t="s">
        <v>91</v>
      </c>
      <c r="H68" s="721" t="s">
        <v>82</v>
      </c>
      <c r="I68" s="501">
        <v>995269</v>
      </c>
      <c r="J68" s="502">
        <v>707120</v>
      </c>
      <c r="K68" s="481">
        <v>0</v>
      </c>
      <c r="L68" s="481">
        <v>0</v>
      </c>
      <c r="M68" s="321">
        <v>239006</v>
      </c>
      <c r="N68" s="321">
        <v>14143</v>
      </c>
      <c r="O68" s="502">
        <v>35000</v>
      </c>
      <c r="P68" s="503">
        <v>2.0500000000000003</v>
      </c>
      <c r="Q68" s="418">
        <v>2.0500000000000003</v>
      </c>
      <c r="R68" s="776">
        <v>0</v>
      </c>
      <c r="S68" s="536">
        <f t="shared" si="93"/>
        <v>0</v>
      </c>
      <c r="T68" s="492">
        <v>0</v>
      </c>
      <c r="U68" s="492">
        <v>0</v>
      </c>
      <c r="V68" s="492">
        <v>0</v>
      </c>
      <c r="W68" s="492">
        <f t="shared" si="2"/>
        <v>0</v>
      </c>
      <c r="X68" s="492">
        <v>0</v>
      </c>
      <c r="Y68" s="492">
        <v>0</v>
      </c>
      <c r="Z68" s="492">
        <f>SUM(X68:Y68)</f>
        <v>0</v>
      </c>
      <c r="AA68" s="492">
        <f>W68+Z68</f>
        <v>0</v>
      </c>
      <c r="AB68" s="321">
        <f>ROUND((W68+X68)*33.8%,0)</f>
        <v>0</v>
      </c>
      <c r="AC68" s="179">
        <f>ROUND(W68*2%,0)</f>
        <v>0</v>
      </c>
      <c r="AD68" s="492">
        <v>0</v>
      </c>
      <c r="AE68" s="492">
        <v>0</v>
      </c>
      <c r="AF68" s="492">
        <f t="shared" si="3"/>
        <v>0</v>
      </c>
      <c r="AG68" s="492">
        <f t="shared" si="4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si="94"/>
        <v>0</v>
      </c>
      <c r="AP68" s="507">
        <f t="shared" si="95"/>
        <v>0</v>
      </c>
      <c r="AQ68" s="535">
        <f t="shared" si="6"/>
        <v>0</v>
      </c>
      <c r="AR68" s="536">
        <f>I68+AG68</f>
        <v>995269</v>
      </c>
      <c r="AS68" s="492">
        <f>J68+W68</f>
        <v>707120</v>
      </c>
      <c r="AT68" s="492">
        <f>K68+Z68</f>
        <v>0</v>
      </c>
      <c r="AU68" s="492">
        <f>L68</f>
        <v>0</v>
      </c>
      <c r="AV68" s="492">
        <f t="shared" si="96"/>
        <v>239006</v>
      </c>
      <c r="AW68" s="492">
        <f t="shared" si="96"/>
        <v>14143</v>
      </c>
      <c r="AX68" s="492">
        <f>O68+AF68</f>
        <v>35000</v>
      </c>
      <c r="AY68" s="507">
        <f>P68+AQ68</f>
        <v>2.0500000000000003</v>
      </c>
      <c r="AZ68" s="507">
        <f t="shared" si="97"/>
        <v>2.0500000000000003</v>
      </c>
      <c r="BA68" s="508">
        <f t="shared" si="97"/>
        <v>0</v>
      </c>
    </row>
    <row r="69" spans="1:53" x14ac:dyDescent="0.2">
      <c r="A69" s="717">
        <v>14</v>
      </c>
      <c r="B69" s="718">
        <v>3443</v>
      </c>
      <c r="C69" s="718">
        <v>600078582</v>
      </c>
      <c r="D69" s="718">
        <v>16389581</v>
      </c>
      <c r="E69" s="719" t="s">
        <v>466</v>
      </c>
      <c r="F69" s="718">
        <v>3141</v>
      </c>
      <c r="G69" s="720" t="s">
        <v>88</v>
      </c>
      <c r="H69" s="721" t="s">
        <v>82</v>
      </c>
      <c r="I69" s="501">
        <v>1119296</v>
      </c>
      <c r="J69" s="502">
        <v>811906</v>
      </c>
      <c r="K69" s="481">
        <v>6000</v>
      </c>
      <c r="L69" s="481">
        <v>0</v>
      </c>
      <c r="M69" s="321">
        <v>276452</v>
      </c>
      <c r="N69" s="321">
        <v>16238</v>
      </c>
      <c r="O69" s="502">
        <v>8700</v>
      </c>
      <c r="P69" s="503">
        <v>2.78</v>
      </c>
      <c r="Q69" s="418">
        <v>0</v>
      </c>
      <c r="R69" s="776">
        <v>2.78</v>
      </c>
      <c r="S69" s="536">
        <f t="shared" si="93"/>
        <v>0</v>
      </c>
      <c r="T69" s="492">
        <v>0</v>
      </c>
      <c r="U69" s="492">
        <v>-1417</v>
      </c>
      <c r="V69" s="492">
        <v>0</v>
      </c>
      <c r="W69" s="492">
        <f t="shared" si="2"/>
        <v>-1417</v>
      </c>
      <c r="X69" s="492">
        <v>0</v>
      </c>
      <c r="Y69" s="492">
        <v>0</v>
      </c>
      <c r="Z69" s="492">
        <f>SUM(X69:Y69)</f>
        <v>0</v>
      </c>
      <c r="AA69" s="492">
        <f>W69+Z69</f>
        <v>-1417</v>
      </c>
      <c r="AB69" s="321">
        <f>ROUND((W69+X69)*33.8%,0)</f>
        <v>-479</v>
      </c>
      <c r="AC69" s="179">
        <f>ROUND(W69*2%,0)</f>
        <v>-28</v>
      </c>
      <c r="AD69" s="492">
        <v>0</v>
      </c>
      <c r="AE69" s="492">
        <v>0</v>
      </c>
      <c r="AF69" s="492">
        <f t="shared" si="3"/>
        <v>0</v>
      </c>
      <c r="AG69" s="492">
        <f t="shared" si="4"/>
        <v>-1924</v>
      </c>
      <c r="AH69" s="507">
        <v>0</v>
      </c>
      <c r="AI69" s="507">
        <v>0</v>
      </c>
      <c r="AJ69" s="507">
        <v>0</v>
      </c>
      <c r="AK69" s="507">
        <v>0</v>
      </c>
      <c r="AL69" s="507">
        <v>-0.01</v>
      </c>
      <c r="AM69" s="507">
        <v>0</v>
      </c>
      <c r="AN69" s="507">
        <v>0</v>
      </c>
      <c r="AO69" s="507">
        <f t="shared" si="94"/>
        <v>0</v>
      </c>
      <c r="AP69" s="507">
        <f t="shared" si="95"/>
        <v>-0.01</v>
      </c>
      <c r="AQ69" s="535">
        <f t="shared" si="6"/>
        <v>-0.01</v>
      </c>
      <c r="AR69" s="536">
        <f>I69+AG69</f>
        <v>1117372</v>
      </c>
      <c r="AS69" s="492">
        <f>J69+W69</f>
        <v>810489</v>
      </c>
      <c r="AT69" s="492">
        <f>K69+Z69</f>
        <v>6000</v>
      </c>
      <c r="AU69" s="492">
        <f>L69</f>
        <v>0</v>
      </c>
      <c r="AV69" s="492">
        <f t="shared" si="96"/>
        <v>275973</v>
      </c>
      <c r="AW69" s="492">
        <f t="shared" si="96"/>
        <v>16210</v>
      </c>
      <c r="AX69" s="492">
        <f>O69+AF69</f>
        <v>8700</v>
      </c>
      <c r="AY69" s="507">
        <f>P69+AQ69</f>
        <v>2.77</v>
      </c>
      <c r="AZ69" s="507">
        <f t="shared" si="97"/>
        <v>0</v>
      </c>
      <c r="BA69" s="508">
        <f t="shared" si="97"/>
        <v>2.77</v>
      </c>
    </row>
    <row r="70" spans="1:53" x14ac:dyDescent="0.2">
      <c r="A70" s="717">
        <v>14</v>
      </c>
      <c r="B70" s="718">
        <v>3443</v>
      </c>
      <c r="C70" s="718">
        <v>600078582</v>
      </c>
      <c r="D70" s="718">
        <v>16389581</v>
      </c>
      <c r="E70" s="719" t="s">
        <v>466</v>
      </c>
      <c r="F70" s="718">
        <v>3143</v>
      </c>
      <c r="G70" s="720" t="s">
        <v>149</v>
      </c>
      <c r="H70" s="708" t="s">
        <v>86</v>
      </c>
      <c r="I70" s="501">
        <v>922430</v>
      </c>
      <c r="J70" s="502">
        <v>667433</v>
      </c>
      <c r="K70" s="481">
        <v>12000</v>
      </c>
      <c r="L70" s="481">
        <v>0</v>
      </c>
      <c r="M70" s="321">
        <v>229648</v>
      </c>
      <c r="N70" s="321">
        <v>13349</v>
      </c>
      <c r="O70" s="502">
        <v>0</v>
      </c>
      <c r="P70" s="503">
        <v>1.5</v>
      </c>
      <c r="Q70" s="418">
        <v>1.5</v>
      </c>
      <c r="R70" s="776">
        <v>0</v>
      </c>
      <c r="S70" s="536">
        <f t="shared" si="93"/>
        <v>0</v>
      </c>
      <c r="T70" s="492">
        <v>0</v>
      </c>
      <c r="U70" s="492">
        <v>0</v>
      </c>
      <c r="V70" s="492">
        <v>0</v>
      </c>
      <c r="W70" s="492">
        <f t="shared" si="2"/>
        <v>0</v>
      </c>
      <c r="X70" s="492">
        <v>0</v>
      </c>
      <c r="Y70" s="492">
        <v>0</v>
      </c>
      <c r="Z70" s="492">
        <f>SUM(X70:Y70)</f>
        <v>0</v>
      </c>
      <c r="AA70" s="492">
        <f>W70+Z70</f>
        <v>0</v>
      </c>
      <c r="AB70" s="321">
        <f>ROUND((W70+X70)*33.8%,0)</f>
        <v>0</v>
      </c>
      <c r="AC70" s="179">
        <f>ROUND(W70*2%,0)</f>
        <v>0</v>
      </c>
      <c r="AD70" s="492">
        <v>0</v>
      </c>
      <c r="AE70" s="492">
        <v>0</v>
      </c>
      <c r="AF70" s="492">
        <f t="shared" si="3"/>
        <v>0</v>
      </c>
      <c r="AG70" s="492">
        <f t="shared" si="4"/>
        <v>0</v>
      </c>
      <c r="AH70" s="507">
        <v>0</v>
      </c>
      <c r="AI70" s="507">
        <v>0</v>
      </c>
      <c r="AJ70" s="507">
        <v>0</v>
      </c>
      <c r="AK70" s="507">
        <v>0</v>
      </c>
      <c r="AL70" s="507">
        <v>0</v>
      </c>
      <c r="AM70" s="507">
        <v>0</v>
      </c>
      <c r="AN70" s="507">
        <v>0</v>
      </c>
      <c r="AO70" s="507">
        <f t="shared" si="94"/>
        <v>0</v>
      </c>
      <c r="AP70" s="507">
        <f t="shared" si="95"/>
        <v>0</v>
      </c>
      <c r="AQ70" s="535">
        <f t="shared" si="6"/>
        <v>0</v>
      </c>
      <c r="AR70" s="536">
        <f>I70+AG70</f>
        <v>922430</v>
      </c>
      <c r="AS70" s="492">
        <f>J70+W70</f>
        <v>667433</v>
      </c>
      <c r="AT70" s="492">
        <f>K70+Z70</f>
        <v>12000</v>
      </c>
      <c r="AU70" s="492">
        <f>L70</f>
        <v>0</v>
      </c>
      <c r="AV70" s="492">
        <f t="shared" si="96"/>
        <v>229648</v>
      </c>
      <c r="AW70" s="492">
        <f t="shared" si="96"/>
        <v>13349</v>
      </c>
      <c r="AX70" s="492">
        <f>O70+AF70</f>
        <v>0</v>
      </c>
      <c r="AY70" s="507">
        <f>P70+AQ70</f>
        <v>1.5</v>
      </c>
      <c r="AZ70" s="507">
        <f t="shared" si="97"/>
        <v>1.5</v>
      </c>
      <c r="BA70" s="508">
        <f t="shared" si="97"/>
        <v>0</v>
      </c>
    </row>
    <row r="71" spans="1:53" x14ac:dyDescent="0.2">
      <c r="A71" s="717">
        <v>14</v>
      </c>
      <c r="B71" s="718">
        <v>3443</v>
      </c>
      <c r="C71" s="718">
        <v>600078582</v>
      </c>
      <c r="D71" s="718">
        <v>16389581</v>
      </c>
      <c r="E71" s="719" t="s">
        <v>466</v>
      </c>
      <c r="F71" s="718">
        <v>3143</v>
      </c>
      <c r="G71" s="720" t="s">
        <v>150</v>
      </c>
      <c r="H71" s="708" t="s">
        <v>82</v>
      </c>
      <c r="I71" s="501">
        <v>33706</v>
      </c>
      <c r="J71" s="502">
        <v>23760</v>
      </c>
      <c r="K71" s="481">
        <v>0</v>
      </c>
      <c r="L71" s="481">
        <v>0</v>
      </c>
      <c r="M71" s="321">
        <v>8031</v>
      </c>
      <c r="N71" s="321">
        <v>475</v>
      </c>
      <c r="O71" s="502">
        <v>1440</v>
      </c>
      <c r="P71" s="503">
        <v>0.1</v>
      </c>
      <c r="Q71" s="418">
        <v>0</v>
      </c>
      <c r="R71" s="776">
        <v>0.1</v>
      </c>
      <c r="S71" s="536">
        <f t="shared" si="93"/>
        <v>0</v>
      </c>
      <c r="T71" s="492">
        <v>0</v>
      </c>
      <c r="U71" s="492">
        <v>0</v>
      </c>
      <c r="V71" s="492">
        <v>0</v>
      </c>
      <c r="W71" s="492">
        <f t="shared" si="2"/>
        <v>0</v>
      </c>
      <c r="X71" s="492">
        <v>0</v>
      </c>
      <c r="Y71" s="492">
        <v>0</v>
      </c>
      <c r="Z71" s="492">
        <f>SUM(X71:Y71)</f>
        <v>0</v>
      </c>
      <c r="AA71" s="492">
        <f>W71+Z71</f>
        <v>0</v>
      </c>
      <c r="AB71" s="321">
        <f>ROUND((W71+X71)*33.8%,0)</f>
        <v>0</v>
      </c>
      <c r="AC71" s="179">
        <f>ROUND(W71*2%,0)</f>
        <v>0</v>
      </c>
      <c r="AD71" s="492">
        <v>0</v>
      </c>
      <c r="AE71" s="492">
        <v>0</v>
      </c>
      <c r="AF71" s="492">
        <f t="shared" si="3"/>
        <v>0</v>
      </c>
      <c r="AG71" s="492">
        <f t="shared" si="4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 t="shared" si="94"/>
        <v>0</v>
      </c>
      <c r="AP71" s="507">
        <f t="shared" si="95"/>
        <v>0</v>
      </c>
      <c r="AQ71" s="535">
        <f t="shared" si="6"/>
        <v>0</v>
      </c>
      <c r="AR71" s="536">
        <f>I71+AG71</f>
        <v>33706</v>
      </c>
      <c r="AS71" s="492">
        <f>J71+W71</f>
        <v>23760</v>
      </c>
      <c r="AT71" s="492">
        <f>K71+Z71</f>
        <v>0</v>
      </c>
      <c r="AU71" s="492">
        <f>L71</f>
        <v>0</v>
      </c>
      <c r="AV71" s="492">
        <f t="shared" si="96"/>
        <v>8031</v>
      </c>
      <c r="AW71" s="492">
        <f t="shared" si="96"/>
        <v>475</v>
      </c>
      <c r="AX71" s="492">
        <f>O71+AF71</f>
        <v>1440</v>
      </c>
      <c r="AY71" s="507">
        <f>P71+AQ71</f>
        <v>0.1</v>
      </c>
      <c r="AZ71" s="507">
        <f t="shared" si="97"/>
        <v>0</v>
      </c>
      <c r="BA71" s="508">
        <f t="shared" si="97"/>
        <v>0.1</v>
      </c>
    </row>
    <row r="72" spans="1:53" ht="13.5" thickBot="1" x14ac:dyDescent="0.25">
      <c r="A72" s="289">
        <v>14</v>
      </c>
      <c r="B72" s="45">
        <v>3443</v>
      </c>
      <c r="C72" s="45">
        <v>600078582</v>
      </c>
      <c r="D72" s="45">
        <v>16389581</v>
      </c>
      <c r="E72" s="722" t="s">
        <v>467</v>
      </c>
      <c r="F72" s="45"/>
      <c r="G72" s="290"/>
      <c r="H72" s="723"/>
      <c r="I72" s="777">
        <v>15296338</v>
      </c>
      <c r="J72" s="38">
        <v>10832700</v>
      </c>
      <c r="K72" s="38">
        <v>133306</v>
      </c>
      <c r="L72" s="38">
        <v>72106</v>
      </c>
      <c r="M72" s="38">
        <v>3682138</v>
      </c>
      <c r="N72" s="38">
        <v>216654</v>
      </c>
      <c r="O72" s="38">
        <v>431540</v>
      </c>
      <c r="P72" s="40">
        <v>23.128100000000003</v>
      </c>
      <c r="Q72" s="40">
        <v>15.913600000000001</v>
      </c>
      <c r="R72" s="51">
        <v>7.2144999999999992</v>
      </c>
      <c r="S72" s="777">
        <f t="shared" ref="S72:BA72" si="98">SUM(S67:S71)</f>
        <v>0</v>
      </c>
      <c r="T72" s="38">
        <f t="shared" si="98"/>
        <v>0</v>
      </c>
      <c r="U72" s="38">
        <f t="shared" si="98"/>
        <v>-1417</v>
      </c>
      <c r="V72" s="38">
        <f t="shared" si="98"/>
        <v>0</v>
      </c>
      <c r="W72" s="38">
        <f t="shared" si="98"/>
        <v>-1417</v>
      </c>
      <c r="X72" s="38">
        <f t="shared" si="98"/>
        <v>0</v>
      </c>
      <c r="Y72" s="38">
        <f t="shared" si="98"/>
        <v>0</v>
      </c>
      <c r="Z72" s="38">
        <f t="shared" si="98"/>
        <v>0</v>
      </c>
      <c r="AA72" s="38">
        <f t="shared" si="98"/>
        <v>-1417</v>
      </c>
      <c r="AB72" s="38">
        <f t="shared" si="98"/>
        <v>-479</v>
      </c>
      <c r="AC72" s="38">
        <f t="shared" si="98"/>
        <v>-28</v>
      </c>
      <c r="AD72" s="38">
        <f t="shared" si="98"/>
        <v>0</v>
      </c>
      <c r="AE72" s="38">
        <f t="shared" si="98"/>
        <v>0</v>
      </c>
      <c r="AF72" s="38">
        <f t="shared" si="98"/>
        <v>0</v>
      </c>
      <c r="AG72" s="38">
        <f t="shared" si="98"/>
        <v>-1924</v>
      </c>
      <c r="AH72" s="40">
        <f t="shared" si="98"/>
        <v>0</v>
      </c>
      <c r="AI72" s="40">
        <f t="shared" si="98"/>
        <v>0</v>
      </c>
      <c r="AJ72" s="40">
        <f t="shared" si="98"/>
        <v>0</v>
      </c>
      <c r="AK72" s="40">
        <f t="shared" ref="AK72:AL72" si="99">SUM(AK67:AK71)</f>
        <v>0</v>
      </c>
      <c r="AL72" s="40">
        <f t="shared" si="99"/>
        <v>-0.01</v>
      </c>
      <c r="AM72" s="40">
        <f t="shared" si="98"/>
        <v>0</v>
      </c>
      <c r="AN72" s="40">
        <f t="shared" si="98"/>
        <v>0</v>
      </c>
      <c r="AO72" s="40">
        <f t="shared" si="98"/>
        <v>0</v>
      </c>
      <c r="AP72" s="40">
        <f t="shared" si="98"/>
        <v>-0.01</v>
      </c>
      <c r="AQ72" s="51">
        <f t="shared" si="98"/>
        <v>-0.01</v>
      </c>
      <c r="AR72" s="777">
        <f t="shared" si="98"/>
        <v>15294414</v>
      </c>
      <c r="AS72" s="38">
        <f t="shared" si="98"/>
        <v>10831283</v>
      </c>
      <c r="AT72" s="38">
        <f t="shared" si="98"/>
        <v>133306</v>
      </c>
      <c r="AU72" s="38">
        <f t="shared" si="98"/>
        <v>72106</v>
      </c>
      <c r="AV72" s="38">
        <f t="shared" si="98"/>
        <v>3681659</v>
      </c>
      <c r="AW72" s="38">
        <f t="shared" si="98"/>
        <v>216626</v>
      </c>
      <c r="AX72" s="38">
        <f t="shared" si="98"/>
        <v>431540</v>
      </c>
      <c r="AY72" s="40">
        <f t="shared" si="98"/>
        <v>23.118100000000002</v>
      </c>
      <c r="AZ72" s="40">
        <f t="shared" si="98"/>
        <v>15.913600000000001</v>
      </c>
      <c r="BA72" s="76">
        <f t="shared" si="98"/>
        <v>7.2044999999999995</v>
      </c>
    </row>
    <row r="73" spans="1:53" ht="13.5" thickBot="1" x14ac:dyDescent="0.25">
      <c r="A73" s="291"/>
      <c r="B73" s="42"/>
      <c r="C73" s="42"/>
      <c r="D73" s="42"/>
      <c r="E73" s="190" t="s">
        <v>468</v>
      </c>
      <c r="F73" s="42"/>
      <c r="G73" s="292"/>
      <c r="H73" s="774"/>
      <c r="I73" s="53">
        <f t="shared" ref="I73:BA73" si="100">I15+I18+I22+I24+I31+I37+I39+I42+I47+I51+I56+I63+I66+I72</f>
        <v>135220111</v>
      </c>
      <c r="J73" s="43">
        <f t="shared" si="100"/>
        <v>96766361</v>
      </c>
      <c r="K73" s="43">
        <f t="shared" si="100"/>
        <v>779947</v>
      </c>
      <c r="L73" s="43">
        <f t="shared" si="100"/>
        <v>297007</v>
      </c>
      <c r="M73" s="43">
        <f t="shared" si="100"/>
        <v>32870264</v>
      </c>
      <c r="N73" s="43">
        <f t="shared" si="100"/>
        <v>1935329</v>
      </c>
      <c r="O73" s="43">
        <f t="shared" si="100"/>
        <v>2868210</v>
      </c>
      <c r="P73" s="44">
        <f t="shared" si="100"/>
        <v>211.7629</v>
      </c>
      <c r="Q73" s="44">
        <f t="shared" si="100"/>
        <v>143.67359999999999</v>
      </c>
      <c r="R73" s="54">
        <f t="shared" si="100"/>
        <v>68.089299999999994</v>
      </c>
      <c r="S73" s="53">
        <f t="shared" si="100"/>
        <v>0</v>
      </c>
      <c r="T73" s="43">
        <f t="shared" si="100"/>
        <v>0</v>
      </c>
      <c r="U73" s="43">
        <f t="shared" si="100"/>
        <v>805155</v>
      </c>
      <c r="V73" s="43">
        <f t="shared" si="100"/>
        <v>10368</v>
      </c>
      <c r="W73" s="43">
        <f t="shared" si="100"/>
        <v>815523</v>
      </c>
      <c r="X73" s="43">
        <f t="shared" si="100"/>
        <v>0</v>
      </c>
      <c r="Y73" s="43">
        <f t="shared" si="100"/>
        <v>0</v>
      </c>
      <c r="Z73" s="43">
        <f t="shared" si="100"/>
        <v>0</v>
      </c>
      <c r="AA73" s="43">
        <f t="shared" si="100"/>
        <v>815523</v>
      </c>
      <c r="AB73" s="43">
        <f t="shared" si="100"/>
        <v>275646</v>
      </c>
      <c r="AC73" s="43">
        <f t="shared" si="100"/>
        <v>16312</v>
      </c>
      <c r="AD73" s="43">
        <f t="shared" si="100"/>
        <v>0</v>
      </c>
      <c r="AE73" s="43">
        <f t="shared" si="100"/>
        <v>0</v>
      </c>
      <c r="AF73" s="43">
        <f t="shared" si="100"/>
        <v>0</v>
      </c>
      <c r="AG73" s="43">
        <f t="shared" si="100"/>
        <v>1107481</v>
      </c>
      <c r="AH73" s="44">
        <f t="shared" si="100"/>
        <v>0</v>
      </c>
      <c r="AI73" s="44">
        <f t="shared" si="100"/>
        <v>0</v>
      </c>
      <c r="AJ73" s="44">
        <f t="shared" si="100"/>
        <v>0</v>
      </c>
      <c r="AK73" s="44">
        <f t="shared" si="100"/>
        <v>1.44</v>
      </c>
      <c r="AL73" s="44">
        <f t="shared" si="100"/>
        <v>-0.03</v>
      </c>
      <c r="AM73" s="44">
        <f t="shared" si="100"/>
        <v>0.02</v>
      </c>
      <c r="AN73" s="44">
        <f t="shared" si="100"/>
        <v>0</v>
      </c>
      <c r="AO73" s="44">
        <f t="shared" si="100"/>
        <v>1.46</v>
      </c>
      <c r="AP73" s="44">
        <f t="shared" si="100"/>
        <v>-0.03</v>
      </c>
      <c r="AQ73" s="54">
        <f t="shared" si="100"/>
        <v>1.43</v>
      </c>
      <c r="AR73" s="53">
        <f t="shared" si="100"/>
        <v>136327592</v>
      </c>
      <c r="AS73" s="43">
        <f t="shared" si="100"/>
        <v>97581884</v>
      </c>
      <c r="AT73" s="43">
        <f t="shared" si="100"/>
        <v>779947</v>
      </c>
      <c r="AU73" s="43">
        <f t="shared" si="100"/>
        <v>297007</v>
      </c>
      <c r="AV73" s="43">
        <f t="shared" si="100"/>
        <v>33145910</v>
      </c>
      <c r="AW73" s="43">
        <f t="shared" si="100"/>
        <v>1951641</v>
      </c>
      <c r="AX73" s="43">
        <f t="shared" si="100"/>
        <v>2868210</v>
      </c>
      <c r="AY73" s="44">
        <f t="shared" si="100"/>
        <v>213.19290000000001</v>
      </c>
      <c r="AZ73" s="44">
        <f t="shared" si="100"/>
        <v>145.1336</v>
      </c>
      <c r="BA73" s="73">
        <f t="shared" si="100"/>
        <v>68.059299999999993</v>
      </c>
    </row>
    <row r="74" spans="1:53" x14ac:dyDescent="0.2">
      <c r="D74" s="16"/>
      <c r="E74" s="12"/>
      <c r="F74" s="16"/>
      <c r="G74" s="36"/>
      <c r="H74" s="12"/>
      <c r="I74" s="515">
        <f>J73+K73+M73+N73+O73</f>
        <v>135220111</v>
      </c>
      <c r="J74" s="515"/>
      <c r="K74" s="515"/>
      <c r="L74" s="515"/>
      <c r="M74" s="515"/>
      <c r="N74" s="515"/>
      <c r="O74" s="515"/>
      <c r="P74" s="516">
        <f>SUM(Q73:R73)</f>
        <v>211.7629</v>
      </c>
      <c r="Q74" s="516"/>
      <c r="R74" s="516"/>
      <c r="S74" s="515">
        <f>X73</f>
        <v>0</v>
      </c>
      <c r="T74" s="516"/>
      <c r="U74" s="516"/>
      <c r="V74" s="516"/>
      <c r="W74" s="749">
        <f>SUM(S73:V73)</f>
        <v>815523</v>
      </c>
      <c r="X74" s="613"/>
      <c r="Y74" s="613"/>
      <c r="Z74" s="612">
        <f>SUM(X73:Y73)</f>
        <v>0</v>
      </c>
      <c r="AA74" s="749">
        <f>W73+Z73</f>
        <v>815523</v>
      </c>
      <c r="AB74" s="751"/>
      <c r="AC74" s="751"/>
      <c r="AD74" s="750"/>
      <c r="AE74" s="750"/>
      <c r="AF74" s="749">
        <f>SUM(AD73:AE73)</f>
        <v>0</v>
      </c>
      <c r="AG74" s="749">
        <f>AA73+AB73+AC73+AF73</f>
        <v>1107481</v>
      </c>
      <c r="AH74" s="752"/>
      <c r="AI74" s="752"/>
      <c r="AJ74" s="752"/>
      <c r="AK74" s="752"/>
      <c r="AL74" s="752"/>
      <c r="AM74" s="752"/>
      <c r="AN74" s="752"/>
      <c r="AO74" s="753">
        <f>AH73+AJ73+AM73</f>
        <v>0.02</v>
      </c>
      <c r="AP74" s="753">
        <f>AI73+AN73</f>
        <v>0</v>
      </c>
      <c r="AQ74" s="753">
        <f>SUM(AO73:AP73)</f>
        <v>1.43</v>
      </c>
      <c r="AR74" s="515">
        <f>AS73+AT73+AV73+AW73+AX73</f>
        <v>136327592</v>
      </c>
      <c r="AS74" s="178"/>
      <c r="AT74" s="178"/>
      <c r="AU74" s="515"/>
      <c r="AV74" s="178"/>
      <c r="AW74" s="178"/>
      <c r="AX74" s="178"/>
      <c r="AY74" s="516">
        <f>SUM(AZ73:BA73)</f>
        <v>213.19290000000001</v>
      </c>
      <c r="AZ74" s="178"/>
      <c r="BA74" s="178"/>
    </row>
    <row r="75" spans="1:53" ht="13.5" thickBot="1" x14ac:dyDescent="0.25">
      <c r="D75" s="16"/>
      <c r="E75" s="12"/>
      <c r="F75" s="16"/>
      <c r="G75" s="36"/>
      <c r="H75" s="12"/>
      <c r="I75" s="193">
        <f ca="1">J76+K76+M76+N76+O76</f>
        <v>135220111</v>
      </c>
      <c r="J75" s="194"/>
      <c r="K75" s="194"/>
      <c r="L75" s="194"/>
      <c r="M75" s="194"/>
      <c r="N75" s="194"/>
      <c r="O75" s="194"/>
      <c r="P75" s="195">
        <f ca="1">SUM(Q76:R76)</f>
        <v>211.7629</v>
      </c>
      <c r="Q75" s="341"/>
      <c r="R75" s="341"/>
      <c r="S75" s="361"/>
      <c r="T75" s="361"/>
      <c r="U75" s="361"/>
      <c r="V75" s="361"/>
      <c r="W75" s="517">
        <f ca="1">SUM(S76:V76)</f>
        <v>815523</v>
      </c>
      <c r="X75" s="518"/>
      <c r="Y75" s="518"/>
      <c r="Z75" s="517">
        <f ca="1">SUM(X76:Y76)</f>
        <v>0</v>
      </c>
      <c r="AA75" s="517">
        <f ca="1">W76+Z76</f>
        <v>815523</v>
      </c>
      <c r="AB75" s="360"/>
      <c r="AC75" s="360"/>
      <c r="AD75" s="518"/>
      <c r="AE75" s="518"/>
      <c r="AF75" s="517">
        <f ca="1">SUM(AD76:AE76)</f>
        <v>0</v>
      </c>
      <c r="AG75" s="517">
        <f ca="1">AA76+AB76+AC76+AF76</f>
        <v>1107481</v>
      </c>
      <c r="AH75" s="519"/>
      <c r="AI75" s="519"/>
      <c r="AJ75" s="519"/>
      <c r="AK75" s="519"/>
      <c r="AL75" s="519"/>
      <c r="AM75" s="519"/>
      <c r="AN75" s="519"/>
      <c r="AO75" s="520">
        <f ca="1">AH76+AJ76+AM76</f>
        <v>0.02</v>
      </c>
      <c r="AP75" s="520">
        <f ca="1">AI76+AN76</f>
        <v>0</v>
      </c>
      <c r="AQ75" s="520">
        <f ca="1">SUM(AO76:AP76)</f>
        <v>1.43</v>
      </c>
      <c r="AR75" s="368">
        <f ca="1">AS76+AT76+AV76+AW76+AX76</f>
        <v>136327592</v>
      </c>
      <c r="AS75" s="369"/>
      <c r="AT75" s="369"/>
      <c r="AU75" s="690"/>
      <c r="AV75" s="369"/>
      <c r="AW75" s="369"/>
      <c r="AX75" s="369"/>
      <c r="AY75" s="361">
        <f ca="1">SUM(AZ76:BA76)</f>
        <v>213.19289999999998</v>
      </c>
      <c r="AZ75" s="369"/>
      <c r="BA75" s="369"/>
    </row>
    <row r="76" spans="1:53" ht="13.5" thickBot="1" x14ac:dyDescent="0.25">
      <c r="D76" s="16"/>
      <c r="E76" s="12"/>
      <c r="F76" s="16"/>
      <c r="G76" s="36"/>
      <c r="H76" s="39" t="s">
        <v>33</v>
      </c>
      <c r="I76" s="257">
        <f t="shared" ref="I76:BA76" ca="1" si="101">SUM(I77:I86)</f>
        <v>135220111</v>
      </c>
      <c r="J76" s="46">
        <f t="shared" ca="1" si="101"/>
        <v>96766361</v>
      </c>
      <c r="K76" s="46">
        <f t="shared" ca="1" si="101"/>
        <v>779947</v>
      </c>
      <c r="L76" s="46">
        <f t="shared" ca="1" si="101"/>
        <v>297007</v>
      </c>
      <c r="M76" s="46">
        <f t="shared" ca="1" si="101"/>
        <v>32870264</v>
      </c>
      <c r="N76" s="46">
        <f t="shared" ca="1" si="101"/>
        <v>1935329</v>
      </c>
      <c r="O76" s="46">
        <f t="shared" ca="1" si="101"/>
        <v>2868210</v>
      </c>
      <c r="P76" s="47">
        <f t="shared" ca="1" si="101"/>
        <v>211.76289999999997</v>
      </c>
      <c r="Q76" s="47">
        <f t="shared" ca="1" si="101"/>
        <v>143.67359999999999</v>
      </c>
      <c r="R76" s="48">
        <f t="shared" ca="1" si="101"/>
        <v>68.089300000000009</v>
      </c>
      <c r="S76" s="266">
        <f t="shared" ca="1" si="101"/>
        <v>0</v>
      </c>
      <c r="T76" s="266">
        <f t="shared" ca="1" si="101"/>
        <v>0</v>
      </c>
      <c r="U76" s="266">
        <f t="shared" ca="1" si="101"/>
        <v>805155</v>
      </c>
      <c r="V76" s="266">
        <f t="shared" ca="1" si="101"/>
        <v>10368</v>
      </c>
      <c r="W76" s="266">
        <f t="shared" ca="1" si="101"/>
        <v>815523</v>
      </c>
      <c r="X76" s="266">
        <f t="shared" ca="1" si="101"/>
        <v>0</v>
      </c>
      <c r="Y76" s="266">
        <f t="shared" ca="1" si="101"/>
        <v>0</v>
      </c>
      <c r="Z76" s="266">
        <f t="shared" ca="1" si="101"/>
        <v>0</v>
      </c>
      <c r="AA76" s="266">
        <f t="shared" ca="1" si="101"/>
        <v>815523</v>
      </c>
      <c r="AB76" s="266">
        <f t="shared" ca="1" si="101"/>
        <v>275646</v>
      </c>
      <c r="AC76" s="266">
        <f t="shared" ca="1" si="101"/>
        <v>16312</v>
      </c>
      <c r="AD76" s="266">
        <f t="shared" ca="1" si="101"/>
        <v>0</v>
      </c>
      <c r="AE76" s="266">
        <f t="shared" ca="1" si="101"/>
        <v>0</v>
      </c>
      <c r="AF76" s="266">
        <f t="shared" ca="1" si="101"/>
        <v>0</v>
      </c>
      <c r="AG76" s="266">
        <f t="shared" ca="1" si="101"/>
        <v>1107481</v>
      </c>
      <c r="AH76" s="390">
        <f t="shared" ca="1" si="101"/>
        <v>0</v>
      </c>
      <c r="AI76" s="390">
        <f t="shared" ca="1" si="101"/>
        <v>0</v>
      </c>
      <c r="AJ76" s="390">
        <f t="shared" ca="1" si="101"/>
        <v>0</v>
      </c>
      <c r="AK76" s="390">
        <f t="shared" ca="1" si="101"/>
        <v>1.44</v>
      </c>
      <c r="AL76" s="390">
        <f t="shared" ca="1" si="101"/>
        <v>-0.03</v>
      </c>
      <c r="AM76" s="390">
        <f t="shared" ca="1" si="101"/>
        <v>0.02</v>
      </c>
      <c r="AN76" s="390">
        <f t="shared" ca="1" si="101"/>
        <v>0</v>
      </c>
      <c r="AO76" s="390">
        <f t="shared" ca="1" si="101"/>
        <v>1.46</v>
      </c>
      <c r="AP76" s="390">
        <f t="shared" ca="1" si="101"/>
        <v>-0.03</v>
      </c>
      <c r="AQ76" s="370">
        <f t="shared" ca="1" si="101"/>
        <v>1.4300000000000002</v>
      </c>
      <c r="AR76" s="257">
        <f t="shared" ca="1" si="101"/>
        <v>136327592</v>
      </c>
      <c r="AS76" s="266">
        <f t="shared" ca="1" si="101"/>
        <v>97581884</v>
      </c>
      <c r="AT76" s="266">
        <f t="shared" ca="1" si="101"/>
        <v>779947</v>
      </c>
      <c r="AU76" s="266">
        <f t="shared" ca="1" si="101"/>
        <v>297007</v>
      </c>
      <c r="AV76" s="266">
        <f t="shared" ca="1" si="101"/>
        <v>33145910</v>
      </c>
      <c r="AW76" s="266">
        <f t="shared" ca="1" si="101"/>
        <v>1951641</v>
      </c>
      <c r="AX76" s="266">
        <f t="shared" ca="1" si="101"/>
        <v>2868210</v>
      </c>
      <c r="AY76" s="390">
        <f t="shared" ca="1" si="101"/>
        <v>213.19290000000001</v>
      </c>
      <c r="AZ76" s="390">
        <f t="shared" ca="1" si="101"/>
        <v>145.13359999999997</v>
      </c>
      <c r="BA76" s="406">
        <f t="shared" ca="1" si="101"/>
        <v>68.059300000000007</v>
      </c>
    </row>
    <row r="77" spans="1:53" x14ac:dyDescent="0.2">
      <c r="D77" s="16"/>
      <c r="E77" s="12"/>
      <c r="F77" s="16"/>
      <c r="G77" s="36"/>
      <c r="H77" s="1">
        <v>3111</v>
      </c>
      <c r="I77" s="323">
        <f t="shared" ref="I77:BA77" ca="1" si="102">SUMIF($F$12:$F$426,"=3111",I$12:I$382)</f>
        <v>26960078</v>
      </c>
      <c r="J77" s="324">
        <f t="shared" ca="1" si="102"/>
        <v>19587067</v>
      </c>
      <c r="K77" s="324">
        <f t="shared" ca="1" si="102"/>
        <v>30000</v>
      </c>
      <c r="L77" s="324">
        <f t="shared" ca="1" si="102"/>
        <v>0</v>
      </c>
      <c r="M77" s="324">
        <f t="shared" ca="1" si="102"/>
        <v>6630570</v>
      </c>
      <c r="N77" s="324">
        <f t="shared" ca="1" si="102"/>
        <v>391741</v>
      </c>
      <c r="O77" s="324">
        <f t="shared" ca="1" si="102"/>
        <v>320700</v>
      </c>
      <c r="P77" s="325">
        <f t="shared" ca="1" si="102"/>
        <v>44.861800000000002</v>
      </c>
      <c r="Q77" s="325">
        <f t="shared" ca="1" si="102"/>
        <v>33.381900000000002</v>
      </c>
      <c r="R77" s="326">
        <f t="shared" ca="1" si="102"/>
        <v>11.479899999999997</v>
      </c>
      <c r="S77" s="327">
        <f t="shared" ca="1" si="102"/>
        <v>0</v>
      </c>
      <c r="T77" s="327">
        <f t="shared" ca="1" si="102"/>
        <v>0</v>
      </c>
      <c r="U77" s="327">
        <f t="shared" ca="1" si="102"/>
        <v>0</v>
      </c>
      <c r="V77" s="327">
        <f t="shared" ca="1" si="102"/>
        <v>10368</v>
      </c>
      <c r="W77" s="327">
        <f t="shared" ca="1" si="102"/>
        <v>10368</v>
      </c>
      <c r="X77" s="327">
        <f t="shared" ca="1" si="102"/>
        <v>0</v>
      </c>
      <c r="Y77" s="327">
        <f t="shared" ca="1" si="102"/>
        <v>0</v>
      </c>
      <c r="Z77" s="327">
        <f t="shared" ca="1" si="102"/>
        <v>0</v>
      </c>
      <c r="AA77" s="327">
        <f t="shared" ca="1" si="102"/>
        <v>10368</v>
      </c>
      <c r="AB77" s="327">
        <f t="shared" ca="1" si="102"/>
        <v>3504</v>
      </c>
      <c r="AC77" s="327">
        <f t="shared" ca="1" si="102"/>
        <v>208</v>
      </c>
      <c r="AD77" s="327">
        <f t="shared" ca="1" si="102"/>
        <v>0</v>
      </c>
      <c r="AE77" s="327">
        <f t="shared" ca="1" si="102"/>
        <v>0</v>
      </c>
      <c r="AF77" s="327">
        <f t="shared" ca="1" si="102"/>
        <v>0</v>
      </c>
      <c r="AG77" s="327">
        <f t="shared" ca="1" si="102"/>
        <v>14080</v>
      </c>
      <c r="AH77" s="374">
        <f t="shared" ca="1" si="102"/>
        <v>0</v>
      </c>
      <c r="AI77" s="374">
        <f t="shared" ca="1" si="102"/>
        <v>0</v>
      </c>
      <c r="AJ77" s="374">
        <f t="shared" ca="1" si="102"/>
        <v>0</v>
      </c>
      <c r="AK77" s="374">
        <f t="shared" ca="1" si="102"/>
        <v>0</v>
      </c>
      <c r="AL77" s="374">
        <f t="shared" ca="1" si="102"/>
        <v>0</v>
      </c>
      <c r="AM77" s="374">
        <f t="shared" ca="1" si="102"/>
        <v>0.02</v>
      </c>
      <c r="AN77" s="374">
        <f t="shared" ca="1" si="102"/>
        <v>0</v>
      </c>
      <c r="AO77" s="374">
        <f t="shared" ca="1" si="102"/>
        <v>0.02</v>
      </c>
      <c r="AP77" s="374">
        <f t="shared" ca="1" si="102"/>
        <v>0</v>
      </c>
      <c r="AQ77" s="371">
        <f t="shared" ca="1" si="102"/>
        <v>0.02</v>
      </c>
      <c r="AR77" s="323">
        <f t="shared" ca="1" si="102"/>
        <v>26974158</v>
      </c>
      <c r="AS77" s="327">
        <f t="shared" ca="1" si="102"/>
        <v>19597435</v>
      </c>
      <c r="AT77" s="327">
        <f t="shared" ca="1" si="102"/>
        <v>30000</v>
      </c>
      <c r="AU77" s="327">
        <f t="shared" ca="1" si="102"/>
        <v>0</v>
      </c>
      <c r="AV77" s="327">
        <f t="shared" ca="1" si="102"/>
        <v>6634074</v>
      </c>
      <c r="AW77" s="327">
        <f t="shared" ca="1" si="102"/>
        <v>391949</v>
      </c>
      <c r="AX77" s="327">
        <f t="shared" ca="1" si="102"/>
        <v>320700</v>
      </c>
      <c r="AY77" s="374">
        <f t="shared" ca="1" si="102"/>
        <v>44.881799999999998</v>
      </c>
      <c r="AZ77" s="374">
        <f t="shared" ca="1" si="102"/>
        <v>33.401899999999998</v>
      </c>
      <c r="BA77" s="407">
        <f t="shared" ca="1" si="102"/>
        <v>11.479899999999997</v>
      </c>
    </row>
    <row r="78" spans="1:53" x14ac:dyDescent="0.2">
      <c r="D78" s="16"/>
      <c r="E78" s="12"/>
      <c r="F78" s="16"/>
      <c r="G78" s="36"/>
      <c r="H78" s="2">
        <v>3113</v>
      </c>
      <c r="I78" s="329">
        <f t="shared" ref="I78:BA78" si="103">SUMIF($F$12:$F$426,"=3113",I$12:I$426)</f>
        <v>71960453</v>
      </c>
      <c r="J78" s="330">
        <f t="shared" si="103"/>
        <v>50992917</v>
      </c>
      <c r="K78" s="330">
        <f t="shared" si="103"/>
        <v>468355</v>
      </c>
      <c r="L78" s="330">
        <f t="shared" si="103"/>
        <v>286055</v>
      </c>
      <c r="M78" s="330">
        <f t="shared" si="103"/>
        <v>17297222</v>
      </c>
      <c r="N78" s="330">
        <f t="shared" si="103"/>
        <v>1019859</v>
      </c>
      <c r="O78" s="330">
        <f t="shared" si="103"/>
        <v>2182100</v>
      </c>
      <c r="P78" s="331">
        <f t="shared" si="103"/>
        <v>100.71459999999999</v>
      </c>
      <c r="Q78" s="331">
        <f t="shared" si="103"/>
        <v>78.356300000000005</v>
      </c>
      <c r="R78" s="332">
        <f t="shared" si="103"/>
        <v>22.3583</v>
      </c>
      <c r="S78" s="333">
        <f t="shared" si="103"/>
        <v>0</v>
      </c>
      <c r="T78" s="333">
        <f t="shared" si="103"/>
        <v>0</v>
      </c>
      <c r="U78" s="333">
        <f t="shared" si="103"/>
        <v>653961</v>
      </c>
      <c r="V78" s="333">
        <f t="shared" si="103"/>
        <v>0</v>
      </c>
      <c r="W78" s="333">
        <f t="shared" si="103"/>
        <v>653961</v>
      </c>
      <c r="X78" s="333">
        <f t="shared" si="103"/>
        <v>0</v>
      </c>
      <c r="Y78" s="333">
        <f t="shared" si="103"/>
        <v>0</v>
      </c>
      <c r="Z78" s="333">
        <f t="shared" si="103"/>
        <v>0</v>
      </c>
      <c r="AA78" s="333">
        <f t="shared" si="103"/>
        <v>653961</v>
      </c>
      <c r="AB78" s="333">
        <f t="shared" si="103"/>
        <v>221039</v>
      </c>
      <c r="AC78" s="333">
        <f t="shared" si="103"/>
        <v>13079</v>
      </c>
      <c r="AD78" s="333">
        <f t="shared" si="103"/>
        <v>0</v>
      </c>
      <c r="AE78" s="333">
        <f t="shared" si="103"/>
        <v>0</v>
      </c>
      <c r="AF78" s="333">
        <f t="shared" si="103"/>
        <v>0</v>
      </c>
      <c r="AG78" s="333">
        <f t="shared" si="103"/>
        <v>888079</v>
      </c>
      <c r="AH78" s="375">
        <f t="shared" si="103"/>
        <v>0</v>
      </c>
      <c r="AI78" s="375">
        <f t="shared" si="103"/>
        <v>0</v>
      </c>
      <c r="AJ78" s="375">
        <f t="shared" si="103"/>
        <v>0</v>
      </c>
      <c r="AK78" s="375">
        <f t="shared" si="103"/>
        <v>1.08</v>
      </c>
      <c r="AL78" s="375">
        <f t="shared" si="103"/>
        <v>0</v>
      </c>
      <c r="AM78" s="375">
        <f t="shared" si="103"/>
        <v>0</v>
      </c>
      <c r="AN78" s="375">
        <f t="shared" si="103"/>
        <v>0</v>
      </c>
      <c r="AO78" s="375">
        <f t="shared" si="103"/>
        <v>1.08</v>
      </c>
      <c r="AP78" s="375">
        <f t="shared" si="103"/>
        <v>0</v>
      </c>
      <c r="AQ78" s="372">
        <f t="shared" si="103"/>
        <v>1.08</v>
      </c>
      <c r="AR78" s="329">
        <f t="shared" si="103"/>
        <v>72848532</v>
      </c>
      <c r="AS78" s="333">
        <f t="shared" si="103"/>
        <v>51646878</v>
      </c>
      <c r="AT78" s="333">
        <f t="shared" si="103"/>
        <v>468355</v>
      </c>
      <c r="AU78" s="333">
        <f t="shared" si="103"/>
        <v>286055</v>
      </c>
      <c r="AV78" s="333">
        <f t="shared" si="103"/>
        <v>17518261</v>
      </c>
      <c r="AW78" s="333">
        <f t="shared" si="103"/>
        <v>1032938</v>
      </c>
      <c r="AX78" s="333">
        <f t="shared" si="103"/>
        <v>2182100</v>
      </c>
      <c r="AY78" s="375">
        <f t="shared" si="103"/>
        <v>101.79459999999999</v>
      </c>
      <c r="AZ78" s="375">
        <f t="shared" si="103"/>
        <v>79.436300000000003</v>
      </c>
      <c r="BA78" s="408">
        <f t="shared" si="103"/>
        <v>22.3583</v>
      </c>
    </row>
    <row r="79" spans="1:53" x14ac:dyDescent="0.2">
      <c r="D79" s="16"/>
      <c r="E79" s="12"/>
      <c r="F79" s="16"/>
      <c r="G79" s="36"/>
      <c r="H79" s="2">
        <v>3114</v>
      </c>
      <c r="I79" s="329">
        <f t="shared" ref="I79:BA79" si="104">SUMIF($F$12:$F$426,"=3114",I$12:I$426)</f>
        <v>0</v>
      </c>
      <c r="J79" s="330">
        <f t="shared" si="104"/>
        <v>0</v>
      </c>
      <c r="K79" s="330">
        <f t="shared" si="104"/>
        <v>0</v>
      </c>
      <c r="L79" s="330">
        <f t="shared" si="104"/>
        <v>0</v>
      </c>
      <c r="M79" s="330">
        <f t="shared" si="104"/>
        <v>0</v>
      </c>
      <c r="N79" s="330">
        <f t="shared" si="104"/>
        <v>0</v>
      </c>
      <c r="O79" s="330">
        <f t="shared" si="104"/>
        <v>0</v>
      </c>
      <c r="P79" s="331">
        <f t="shared" si="104"/>
        <v>0</v>
      </c>
      <c r="Q79" s="331">
        <f t="shared" si="104"/>
        <v>0</v>
      </c>
      <c r="R79" s="332">
        <f t="shared" si="104"/>
        <v>0</v>
      </c>
      <c r="S79" s="333">
        <f t="shared" si="104"/>
        <v>0</v>
      </c>
      <c r="T79" s="333">
        <f t="shared" si="104"/>
        <v>0</v>
      </c>
      <c r="U79" s="333">
        <f t="shared" si="104"/>
        <v>0</v>
      </c>
      <c r="V79" s="333">
        <f t="shared" si="104"/>
        <v>0</v>
      </c>
      <c r="W79" s="333">
        <f t="shared" si="104"/>
        <v>0</v>
      </c>
      <c r="X79" s="333">
        <f t="shared" si="104"/>
        <v>0</v>
      </c>
      <c r="Y79" s="333">
        <f t="shared" si="104"/>
        <v>0</v>
      </c>
      <c r="Z79" s="333">
        <f t="shared" si="104"/>
        <v>0</v>
      </c>
      <c r="AA79" s="333">
        <f t="shared" si="104"/>
        <v>0</v>
      </c>
      <c r="AB79" s="333">
        <f t="shared" si="104"/>
        <v>0</v>
      </c>
      <c r="AC79" s="333">
        <f t="shared" si="104"/>
        <v>0</v>
      </c>
      <c r="AD79" s="333">
        <f t="shared" si="104"/>
        <v>0</v>
      </c>
      <c r="AE79" s="333">
        <f t="shared" si="104"/>
        <v>0</v>
      </c>
      <c r="AF79" s="333">
        <f t="shared" si="104"/>
        <v>0</v>
      </c>
      <c r="AG79" s="333">
        <f t="shared" si="104"/>
        <v>0</v>
      </c>
      <c r="AH79" s="375">
        <f t="shared" si="104"/>
        <v>0</v>
      </c>
      <c r="AI79" s="375">
        <f t="shared" si="104"/>
        <v>0</v>
      </c>
      <c r="AJ79" s="375">
        <f t="shared" si="104"/>
        <v>0</v>
      </c>
      <c r="AK79" s="375">
        <f t="shared" si="104"/>
        <v>0</v>
      </c>
      <c r="AL79" s="375">
        <f t="shared" si="104"/>
        <v>0</v>
      </c>
      <c r="AM79" s="375">
        <f t="shared" si="104"/>
        <v>0</v>
      </c>
      <c r="AN79" s="375">
        <f t="shared" si="104"/>
        <v>0</v>
      </c>
      <c r="AO79" s="375">
        <f t="shared" si="104"/>
        <v>0</v>
      </c>
      <c r="AP79" s="375">
        <f t="shared" si="104"/>
        <v>0</v>
      </c>
      <c r="AQ79" s="372">
        <f t="shared" si="104"/>
        <v>0</v>
      </c>
      <c r="AR79" s="329">
        <f t="shared" si="104"/>
        <v>0</v>
      </c>
      <c r="AS79" s="333">
        <f t="shared" si="104"/>
        <v>0</v>
      </c>
      <c r="AT79" s="333">
        <f t="shared" si="104"/>
        <v>0</v>
      </c>
      <c r="AU79" s="333">
        <f t="shared" si="104"/>
        <v>0</v>
      </c>
      <c r="AV79" s="333">
        <f t="shared" si="104"/>
        <v>0</v>
      </c>
      <c r="AW79" s="333">
        <f t="shared" si="104"/>
        <v>0</v>
      </c>
      <c r="AX79" s="333">
        <f t="shared" si="104"/>
        <v>0</v>
      </c>
      <c r="AY79" s="375">
        <f t="shared" si="104"/>
        <v>0</v>
      </c>
      <c r="AZ79" s="375">
        <f t="shared" si="104"/>
        <v>0</v>
      </c>
      <c r="BA79" s="408">
        <f t="shared" si="104"/>
        <v>0</v>
      </c>
    </row>
    <row r="80" spans="1:53" x14ac:dyDescent="0.2">
      <c r="D80" s="16"/>
      <c r="E80" s="12"/>
      <c r="F80" s="16"/>
      <c r="G80" s="36"/>
      <c r="H80" s="2">
        <v>3117</v>
      </c>
      <c r="I80" s="329">
        <f t="shared" ref="I80:BA80" si="105">SUMIF($F$12:$F$426,"=3117",I$12:I$426)</f>
        <v>7156122</v>
      </c>
      <c r="J80" s="330">
        <f t="shared" si="105"/>
        <v>5084698</v>
      </c>
      <c r="K80" s="330">
        <f t="shared" si="105"/>
        <v>17192</v>
      </c>
      <c r="L80" s="330">
        <f t="shared" si="105"/>
        <v>10952</v>
      </c>
      <c r="M80" s="330">
        <f t="shared" si="105"/>
        <v>1720737</v>
      </c>
      <c r="N80" s="330">
        <f t="shared" si="105"/>
        <v>101695</v>
      </c>
      <c r="O80" s="330">
        <f t="shared" si="105"/>
        <v>231800</v>
      </c>
      <c r="P80" s="331">
        <f t="shared" si="105"/>
        <v>10.882700000000002</v>
      </c>
      <c r="Q80" s="331">
        <f t="shared" si="105"/>
        <v>8.0314999999999994</v>
      </c>
      <c r="R80" s="332">
        <f t="shared" si="105"/>
        <v>2.8512</v>
      </c>
      <c r="S80" s="333">
        <f t="shared" si="105"/>
        <v>0</v>
      </c>
      <c r="T80" s="333">
        <f t="shared" si="105"/>
        <v>0</v>
      </c>
      <c r="U80" s="333">
        <f t="shared" si="105"/>
        <v>0</v>
      </c>
      <c r="V80" s="333">
        <f t="shared" si="105"/>
        <v>0</v>
      </c>
      <c r="W80" s="333">
        <f t="shared" si="105"/>
        <v>0</v>
      </c>
      <c r="X80" s="333">
        <f t="shared" si="105"/>
        <v>0</v>
      </c>
      <c r="Y80" s="333">
        <f t="shared" si="105"/>
        <v>0</v>
      </c>
      <c r="Z80" s="333">
        <f t="shared" si="105"/>
        <v>0</v>
      </c>
      <c r="AA80" s="333">
        <f t="shared" si="105"/>
        <v>0</v>
      </c>
      <c r="AB80" s="333">
        <f t="shared" si="105"/>
        <v>0</v>
      </c>
      <c r="AC80" s="333">
        <f t="shared" si="105"/>
        <v>0</v>
      </c>
      <c r="AD80" s="333">
        <f t="shared" si="105"/>
        <v>0</v>
      </c>
      <c r="AE80" s="333">
        <f t="shared" si="105"/>
        <v>0</v>
      </c>
      <c r="AF80" s="333">
        <f t="shared" si="105"/>
        <v>0</v>
      </c>
      <c r="AG80" s="333">
        <f t="shared" si="105"/>
        <v>0</v>
      </c>
      <c r="AH80" s="375">
        <f t="shared" si="105"/>
        <v>0</v>
      </c>
      <c r="AI80" s="375">
        <f t="shared" si="105"/>
        <v>0</v>
      </c>
      <c r="AJ80" s="375">
        <f t="shared" si="105"/>
        <v>0</v>
      </c>
      <c r="AK80" s="375">
        <f t="shared" si="105"/>
        <v>0</v>
      </c>
      <c r="AL80" s="375">
        <f t="shared" si="105"/>
        <v>0</v>
      </c>
      <c r="AM80" s="375">
        <f t="shared" si="105"/>
        <v>0</v>
      </c>
      <c r="AN80" s="375">
        <f t="shared" si="105"/>
        <v>0</v>
      </c>
      <c r="AO80" s="375">
        <f t="shared" si="105"/>
        <v>0</v>
      </c>
      <c r="AP80" s="375">
        <f t="shared" si="105"/>
        <v>0</v>
      </c>
      <c r="AQ80" s="372">
        <f t="shared" si="105"/>
        <v>0</v>
      </c>
      <c r="AR80" s="329">
        <f t="shared" si="105"/>
        <v>7156122</v>
      </c>
      <c r="AS80" s="333">
        <f t="shared" si="105"/>
        <v>5084698</v>
      </c>
      <c r="AT80" s="333">
        <f t="shared" si="105"/>
        <v>17192</v>
      </c>
      <c r="AU80" s="333">
        <f t="shared" si="105"/>
        <v>10952</v>
      </c>
      <c r="AV80" s="333">
        <f t="shared" si="105"/>
        <v>1720737</v>
      </c>
      <c r="AW80" s="333">
        <f t="shared" si="105"/>
        <v>101695</v>
      </c>
      <c r="AX80" s="333">
        <f t="shared" si="105"/>
        <v>231800</v>
      </c>
      <c r="AY80" s="375">
        <f t="shared" si="105"/>
        <v>10.882700000000002</v>
      </c>
      <c r="AZ80" s="375">
        <f t="shared" si="105"/>
        <v>8.0314999999999994</v>
      </c>
      <c r="BA80" s="408">
        <f t="shared" si="105"/>
        <v>2.8512</v>
      </c>
    </row>
    <row r="81" spans="4:53" x14ac:dyDescent="0.2">
      <c r="D81" s="16"/>
      <c r="E81" s="12"/>
      <c r="F81" s="16"/>
      <c r="G81" s="36"/>
      <c r="H81" s="2">
        <v>3122</v>
      </c>
      <c r="I81" s="329">
        <f t="shared" ref="I81:BA81" si="106">SUMIF($F$12:$F$382,"=3122",I$12:I$382)</f>
        <v>0</v>
      </c>
      <c r="J81" s="330">
        <f t="shared" si="106"/>
        <v>0</v>
      </c>
      <c r="K81" s="330">
        <f t="shared" si="106"/>
        <v>0</v>
      </c>
      <c r="L81" s="330">
        <f t="shared" si="106"/>
        <v>0</v>
      </c>
      <c r="M81" s="330">
        <f t="shared" si="106"/>
        <v>0</v>
      </c>
      <c r="N81" s="330">
        <f t="shared" si="106"/>
        <v>0</v>
      </c>
      <c r="O81" s="330">
        <f t="shared" si="106"/>
        <v>0</v>
      </c>
      <c r="P81" s="331">
        <f t="shared" si="106"/>
        <v>0</v>
      </c>
      <c r="Q81" s="331">
        <f t="shared" si="106"/>
        <v>0</v>
      </c>
      <c r="R81" s="332">
        <f t="shared" si="106"/>
        <v>0</v>
      </c>
      <c r="S81" s="333">
        <f t="shared" si="106"/>
        <v>0</v>
      </c>
      <c r="T81" s="333">
        <f t="shared" si="106"/>
        <v>0</v>
      </c>
      <c r="U81" s="333">
        <f t="shared" si="106"/>
        <v>0</v>
      </c>
      <c r="V81" s="333">
        <f t="shared" si="106"/>
        <v>0</v>
      </c>
      <c r="W81" s="333">
        <f t="shared" si="106"/>
        <v>0</v>
      </c>
      <c r="X81" s="333">
        <f t="shared" si="106"/>
        <v>0</v>
      </c>
      <c r="Y81" s="333">
        <f t="shared" si="106"/>
        <v>0</v>
      </c>
      <c r="Z81" s="333">
        <f t="shared" si="106"/>
        <v>0</v>
      </c>
      <c r="AA81" s="333">
        <f t="shared" si="106"/>
        <v>0</v>
      </c>
      <c r="AB81" s="333">
        <f t="shared" si="106"/>
        <v>0</v>
      </c>
      <c r="AC81" s="333">
        <f t="shared" si="106"/>
        <v>0</v>
      </c>
      <c r="AD81" s="333">
        <f t="shared" si="106"/>
        <v>0</v>
      </c>
      <c r="AE81" s="333">
        <f t="shared" si="106"/>
        <v>0</v>
      </c>
      <c r="AF81" s="333">
        <f t="shared" si="106"/>
        <v>0</v>
      </c>
      <c r="AG81" s="333">
        <f t="shared" si="106"/>
        <v>0</v>
      </c>
      <c r="AH81" s="375">
        <f t="shared" si="106"/>
        <v>0</v>
      </c>
      <c r="AI81" s="375">
        <f t="shared" si="106"/>
        <v>0</v>
      </c>
      <c r="AJ81" s="375">
        <f t="shared" si="106"/>
        <v>0</v>
      </c>
      <c r="AK81" s="375">
        <f t="shared" si="106"/>
        <v>0</v>
      </c>
      <c r="AL81" s="375">
        <f t="shared" si="106"/>
        <v>0</v>
      </c>
      <c r="AM81" s="375">
        <f t="shared" si="106"/>
        <v>0</v>
      </c>
      <c r="AN81" s="375">
        <f t="shared" si="106"/>
        <v>0</v>
      </c>
      <c r="AO81" s="375">
        <f t="shared" si="106"/>
        <v>0</v>
      </c>
      <c r="AP81" s="375">
        <f t="shared" si="106"/>
        <v>0</v>
      </c>
      <c r="AQ81" s="372">
        <f t="shared" si="106"/>
        <v>0</v>
      </c>
      <c r="AR81" s="329">
        <f t="shared" si="106"/>
        <v>0</v>
      </c>
      <c r="AS81" s="333">
        <f t="shared" si="106"/>
        <v>0</v>
      </c>
      <c r="AT81" s="333">
        <f t="shared" si="106"/>
        <v>0</v>
      </c>
      <c r="AU81" s="333">
        <f t="shared" si="106"/>
        <v>0</v>
      </c>
      <c r="AV81" s="333">
        <f t="shared" si="106"/>
        <v>0</v>
      </c>
      <c r="AW81" s="333">
        <f t="shared" si="106"/>
        <v>0</v>
      </c>
      <c r="AX81" s="333">
        <f t="shared" si="106"/>
        <v>0</v>
      </c>
      <c r="AY81" s="375">
        <f t="shared" si="106"/>
        <v>0</v>
      </c>
      <c r="AZ81" s="375">
        <f t="shared" si="106"/>
        <v>0</v>
      </c>
      <c r="BA81" s="408">
        <f t="shared" si="106"/>
        <v>0</v>
      </c>
    </row>
    <row r="82" spans="4:53" x14ac:dyDescent="0.2">
      <c r="D82" s="16"/>
      <c r="E82" s="12"/>
      <c r="F82" s="16"/>
      <c r="G82" s="36"/>
      <c r="H82" s="2">
        <v>3124</v>
      </c>
      <c r="I82" s="329">
        <f t="shared" ref="I82:BA82" si="107">SUMIF($F$12:$F$382,"=3124",I$12:I$382)</f>
        <v>0</v>
      </c>
      <c r="J82" s="330">
        <f t="shared" si="107"/>
        <v>0</v>
      </c>
      <c r="K82" s="330">
        <f t="shared" si="107"/>
        <v>0</v>
      </c>
      <c r="L82" s="330">
        <f t="shared" si="107"/>
        <v>0</v>
      </c>
      <c r="M82" s="330">
        <f t="shared" si="107"/>
        <v>0</v>
      </c>
      <c r="N82" s="330">
        <f t="shared" si="107"/>
        <v>0</v>
      </c>
      <c r="O82" s="330">
        <f t="shared" si="107"/>
        <v>0</v>
      </c>
      <c r="P82" s="331">
        <f t="shared" si="107"/>
        <v>0</v>
      </c>
      <c r="Q82" s="331">
        <f t="shared" si="107"/>
        <v>0</v>
      </c>
      <c r="R82" s="332">
        <f t="shared" si="107"/>
        <v>0</v>
      </c>
      <c r="S82" s="333">
        <f t="shared" si="107"/>
        <v>0</v>
      </c>
      <c r="T82" s="333">
        <f t="shared" si="107"/>
        <v>0</v>
      </c>
      <c r="U82" s="333">
        <f t="shared" si="107"/>
        <v>0</v>
      </c>
      <c r="V82" s="333">
        <f t="shared" si="107"/>
        <v>0</v>
      </c>
      <c r="W82" s="333">
        <f t="shared" si="107"/>
        <v>0</v>
      </c>
      <c r="X82" s="333">
        <f t="shared" si="107"/>
        <v>0</v>
      </c>
      <c r="Y82" s="333">
        <f t="shared" si="107"/>
        <v>0</v>
      </c>
      <c r="Z82" s="333">
        <f t="shared" si="107"/>
        <v>0</v>
      </c>
      <c r="AA82" s="333">
        <f t="shared" si="107"/>
        <v>0</v>
      </c>
      <c r="AB82" s="333">
        <f t="shared" si="107"/>
        <v>0</v>
      </c>
      <c r="AC82" s="333">
        <f t="shared" si="107"/>
        <v>0</v>
      </c>
      <c r="AD82" s="333">
        <f t="shared" si="107"/>
        <v>0</v>
      </c>
      <c r="AE82" s="333">
        <f t="shared" si="107"/>
        <v>0</v>
      </c>
      <c r="AF82" s="333">
        <f t="shared" si="107"/>
        <v>0</v>
      </c>
      <c r="AG82" s="333">
        <f t="shared" si="107"/>
        <v>0</v>
      </c>
      <c r="AH82" s="375">
        <f t="shared" si="107"/>
        <v>0</v>
      </c>
      <c r="AI82" s="375">
        <f t="shared" si="107"/>
        <v>0</v>
      </c>
      <c r="AJ82" s="375">
        <f t="shared" si="107"/>
        <v>0</v>
      </c>
      <c r="AK82" s="375">
        <f t="shared" si="107"/>
        <v>0</v>
      </c>
      <c r="AL82" s="375">
        <f t="shared" si="107"/>
        <v>0</v>
      </c>
      <c r="AM82" s="375">
        <f t="shared" si="107"/>
        <v>0</v>
      </c>
      <c r="AN82" s="375">
        <f t="shared" si="107"/>
        <v>0</v>
      </c>
      <c r="AO82" s="375">
        <f t="shared" si="107"/>
        <v>0</v>
      </c>
      <c r="AP82" s="375">
        <f t="shared" si="107"/>
        <v>0</v>
      </c>
      <c r="AQ82" s="372">
        <f t="shared" si="107"/>
        <v>0</v>
      </c>
      <c r="AR82" s="329">
        <f t="shared" si="107"/>
        <v>0</v>
      </c>
      <c r="AS82" s="333">
        <f t="shared" si="107"/>
        <v>0</v>
      </c>
      <c r="AT82" s="333">
        <f t="shared" si="107"/>
        <v>0</v>
      </c>
      <c r="AU82" s="333">
        <f t="shared" si="107"/>
        <v>0</v>
      </c>
      <c r="AV82" s="333">
        <f t="shared" si="107"/>
        <v>0</v>
      </c>
      <c r="AW82" s="333">
        <f t="shared" si="107"/>
        <v>0</v>
      </c>
      <c r="AX82" s="333">
        <f t="shared" si="107"/>
        <v>0</v>
      </c>
      <c r="AY82" s="375">
        <f t="shared" si="107"/>
        <v>0</v>
      </c>
      <c r="AZ82" s="375">
        <f t="shared" si="107"/>
        <v>0</v>
      </c>
      <c r="BA82" s="408">
        <f t="shared" si="107"/>
        <v>0</v>
      </c>
    </row>
    <row r="83" spans="4:53" x14ac:dyDescent="0.2">
      <c r="D83" s="16"/>
      <c r="E83" s="12"/>
      <c r="F83" s="16"/>
      <c r="G83" s="36"/>
      <c r="H83" s="2">
        <v>3141</v>
      </c>
      <c r="I83" s="329">
        <f t="shared" ref="I83:BA83" si="108">SUMIF($F$12:$F$426,"=3141",I$12:I$426)</f>
        <v>11413327</v>
      </c>
      <c r="J83" s="330">
        <f t="shared" si="108"/>
        <v>8307902</v>
      </c>
      <c r="K83" s="330">
        <f t="shared" si="108"/>
        <v>40400</v>
      </c>
      <c r="L83" s="330">
        <f t="shared" si="108"/>
        <v>0</v>
      </c>
      <c r="M83" s="330">
        <f t="shared" si="108"/>
        <v>2821726</v>
      </c>
      <c r="N83" s="330">
        <f t="shared" si="108"/>
        <v>166159</v>
      </c>
      <c r="O83" s="330">
        <f t="shared" si="108"/>
        <v>77140</v>
      </c>
      <c r="P83" s="331">
        <f t="shared" si="108"/>
        <v>28.379999999999995</v>
      </c>
      <c r="Q83" s="331">
        <f t="shared" si="108"/>
        <v>0</v>
      </c>
      <c r="R83" s="332">
        <f t="shared" si="108"/>
        <v>28.379999999999995</v>
      </c>
      <c r="S83" s="333">
        <f t="shared" si="108"/>
        <v>0</v>
      </c>
      <c r="T83" s="333">
        <f t="shared" si="108"/>
        <v>0</v>
      </c>
      <c r="U83" s="333">
        <f t="shared" si="108"/>
        <v>-8382</v>
      </c>
      <c r="V83" s="333">
        <f t="shared" si="108"/>
        <v>0</v>
      </c>
      <c r="W83" s="333">
        <f t="shared" si="108"/>
        <v>-8382</v>
      </c>
      <c r="X83" s="333">
        <f t="shared" si="108"/>
        <v>0</v>
      </c>
      <c r="Y83" s="333">
        <f t="shared" si="108"/>
        <v>0</v>
      </c>
      <c r="Z83" s="333">
        <f t="shared" si="108"/>
        <v>0</v>
      </c>
      <c r="AA83" s="333">
        <f t="shared" si="108"/>
        <v>-8382</v>
      </c>
      <c r="AB83" s="333">
        <f t="shared" si="108"/>
        <v>-2834</v>
      </c>
      <c r="AC83" s="333">
        <f t="shared" si="108"/>
        <v>-167</v>
      </c>
      <c r="AD83" s="333">
        <f t="shared" si="108"/>
        <v>0</v>
      </c>
      <c r="AE83" s="333">
        <f t="shared" si="108"/>
        <v>0</v>
      </c>
      <c r="AF83" s="333">
        <f t="shared" si="108"/>
        <v>0</v>
      </c>
      <c r="AG83" s="333">
        <f t="shared" si="108"/>
        <v>-11383</v>
      </c>
      <c r="AH83" s="375">
        <f t="shared" si="108"/>
        <v>0</v>
      </c>
      <c r="AI83" s="375">
        <f t="shared" si="108"/>
        <v>0</v>
      </c>
      <c r="AJ83" s="375">
        <f t="shared" si="108"/>
        <v>0</v>
      </c>
      <c r="AK83" s="375">
        <f t="shared" si="108"/>
        <v>0</v>
      </c>
      <c r="AL83" s="375">
        <f t="shared" si="108"/>
        <v>-0.03</v>
      </c>
      <c r="AM83" s="375">
        <f t="shared" si="108"/>
        <v>0</v>
      </c>
      <c r="AN83" s="375">
        <f t="shared" si="108"/>
        <v>0</v>
      </c>
      <c r="AO83" s="375">
        <f t="shared" si="108"/>
        <v>0</v>
      </c>
      <c r="AP83" s="375">
        <f t="shared" si="108"/>
        <v>-0.03</v>
      </c>
      <c r="AQ83" s="372">
        <f t="shared" si="108"/>
        <v>-0.03</v>
      </c>
      <c r="AR83" s="329">
        <f t="shared" si="108"/>
        <v>11401944</v>
      </c>
      <c r="AS83" s="333">
        <f t="shared" si="108"/>
        <v>8299520</v>
      </c>
      <c r="AT83" s="333">
        <f t="shared" si="108"/>
        <v>40400</v>
      </c>
      <c r="AU83" s="333">
        <f t="shared" si="108"/>
        <v>0</v>
      </c>
      <c r="AV83" s="333">
        <f t="shared" si="108"/>
        <v>2818892</v>
      </c>
      <c r="AW83" s="333">
        <f t="shared" si="108"/>
        <v>165992</v>
      </c>
      <c r="AX83" s="333">
        <f t="shared" si="108"/>
        <v>77140</v>
      </c>
      <c r="AY83" s="375">
        <f t="shared" si="108"/>
        <v>28.349999999999998</v>
      </c>
      <c r="AZ83" s="375">
        <f t="shared" si="108"/>
        <v>0</v>
      </c>
      <c r="BA83" s="408">
        <f t="shared" si="108"/>
        <v>28.349999999999998</v>
      </c>
    </row>
    <row r="84" spans="4:53" x14ac:dyDescent="0.2">
      <c r="D84" s="16"/>
      <c r="E84" s="12"/>
      <c r="F84" s="16"/>
      <c r="G84" s="36"/>
      <c r="H84" s="2">
        <v>3143</v>
      </c>
      <c r="I84" s="329">
        <f t="shared" ref="I84:BA84" si="109">SUMIF($F$12:$F$426,"=3143",I$12:I$426)</f>
        <v>5566913</v>
      </c>
      <c r="J84" s="330">
        <f t="shared" si="109"/>
        <v>4077368</v>
      </c>
      <c r="K84" s="330">
        <f t="shared" si="109"/>
        <v>16500</v>
      </c>
      <c r="L84" s="330">
        <f t="shared" si="109"/>
        <v>0</v>
      </c>
      <c r="M84" s="330">
        <f t="shared" si="109"/>
        <v>1383728</v>
      </c>
      <c r="N84" s="330">
        <f t="shared" si="109"/>
        <v>81547</v>
      </c>
      <c r="O84" s="330">
        <f t="shared" si="109"/>
        <v>7770</v>
      </c>
      <c r="P84" s="331">
        <f t="shared" si="109"/>
        <v>9.3910999999999998</v>
      </c>
      <c r="Q84" s="331">
        <f t="shared" si="109"/>
        <v>8.8510999999999989</v>
      </c>
      <c r="R84" s="332">
        <f t="shared" si="109"/>
        <v>0.54</v>
      </c>
      <c r="S84" s="333">
        <f t="shared" si="109"/>
        <v>0</v>
      </c>
      <c r="T84" s="333">
        <f t="shared" si="109"/>
        <v>0</v>
      </c>
      <c r="U84" s="333">
        <f t="shared" si="109"/>
        <v>159576</v>
      </c>
      <c r="V84" s="333">
        <f t="shared" si="109"/>
        <v>0</v>
      </c>
      <c r="W84" s="333">
        <f t="shared" si="109"/>
        <v>159576</v>
      </c>
      <c r="X84" s="333">
        <f t="shared" si="109"/>
        <v>0</v>
      </c>
      <c r="Y84" s="333">
        <f t="shared" si="109"/>
        <v>0</v>
      </c>
      <c r="Z84" s="333">
        <f t="shared" si="109"/>
        <v>0</v>
      </c>
      <c r="AA84" s="333">
        <f t="shared" si="109"/>
        <v>159576</v>
      </c>
      <c r="AB84" s="333">
        <f t="shared" si="109"/>
        <v>53937</v>
      </c>
      <c r="AC84" s="333">
        <f t="shared" si="109"/>
        <v>3192</v>
      </c>
      <c r="AD84" s="333">
        <f t="shared" si="109"/>
        <v>0</v>
      </c>
      <c r="AE84" s="333">
        <f t="shared" si="109"/>
        <v>0</v>
      </c>
      <c r="AF84" s="333">
        <f t="shared" si="109"/>
        <v>0</v>
      </c>
      <c r="AG84" s="333">
        <f t="shared" si="109"/>
        <v>216705</v>
      </c>
      <c r="AH84" s="375">
        <f t="shared" si="109"/>
        <v>0</v>
      </c>
      <c r="AI84" s="375">
        <f t="shared" si="109"/>
        <v>0</v>
      </c>
      <c r="AJ84" s="375">
        <f t="shared" si="109"/>
        <v>0</v>
      </c>
      <c r="AK84" s="375">
        <f t="shared" si="109"/>
        <v>0.36</v>
      </c>
      <c r="AL84" s="375">
        <f t="shared" si="109"/>
        <v>0</v>
      </c>
      <c r="AM84" s="375">
        <f t="shared" si="109"/>
        <v>0</v>
      </c>
      <c r="AN84" s="375">
        <f t="shared" si="109"/>
        <v>0</v>
      </c>
      <c r="AO84" s="375">
        <f t="shared" si="109"/>
        <v>0.36</v>
      </c>
      <c r="AP84" s="375">
        <f t="shared" si="109"/>
        <v>0</v>
      </c>
      <c r="AQ84" s="372">
        <f t="shared" si="109"/>
        <v>0.36</v>
      </c>
      <c r="AR84" s="329">
        <f t="shared" si="109"/>
        <v>5783618</v>
      </c>
      <c r="AS84" s="333">
        <f t="shared" si="109"/>
        <v>4236944</v>
      </c>
      <c r="AT84" s="333">
        <f t="shared" si="109"/>
        <v>16500</v>
      </c>
      <c r="AU84" s="333">
        <f t="shared" si="109"/>
        <v>0</v>
      </c>
      <c r="AV84" s="333">
        <f t="shared" si="109"/>
        <v>1437665</v>
      </c>
      <c r="AW84" s="333">
        <f t="shared" si="109"/>
        <v>84739</v>
      </c>
      <c r="AX84" s="333">
        <f t="shared" si="109"/>
        <v>7770</v>
      </c>
      <c r="AY84" s="375">
        <f t="shared" si="109"/>
        <v>9.7510999999999974</v>
      </c>
      <c r="AZ84" s="375">
        <f t="shared" si="109"/>
        <v>9.2111000000000001</v>
      </c>
      <c r="BA84" s="408">
        <f t="shared" si="109"/>
        <v>0.54</v>
      </c>
    </row>
    <row r="85" spans="4:53" x14ac:dyDescent="0.2">
      <c r="D85" s="16"/>
      <c r="E85" s="12"/>
      <c r="F85" s="16"/>
      <c r="G85" s="36"/>
      <c r="H85" s="2">
        <v>3231</v>
      </c>
      <c r="I85" s="329">
        <f t="shared" ref="I85:BA85" si="110">SUMIF($F$12:$F$426,"=3231",I$12:I$426)</f>
        <v>9988592</v>
      </c>
      <c r="J85" s="330">
        <f t="shared" si="110"/>
        <v>7323312</v>
      </c>
      <c r="K85" s="330">
        <f t="shared" si="110"/>
        <v>7500</v>
      </c>
      <c r="L85" s="330">
        <f t="shared" si="110"/>
        <v>0</v>
      </c>
      <c r="M85" s="330">
        <f t="shared" si="110"/>
        <v>2477814</v>
      </c>
      <c r="N85" s="330">
        <f t="shared" si="110"/>
        <v>146466</v>
      </c>
      <c r="O85" s="330">
        <f t="shared" si="110"/>
        <v>33500</v>
      </c>
      <c r="P85" s="331">
        <f t="shared" si="110"/>
        <v>14.382699999999998</v>
      </c>
      <c r="Q85" s="331">
        <f t="shared" si="110"/>
        <v>12.792799999999998</v>
      </c>
      <c r="R85" s="332">
        <f t="shared" si="110"/>
        <v>1.5899000000000001</v>
      </c>
      <c r="S85" s="333">
        <f t="shared" si="110"/>
        <v>0</v>
      </c>
      <c r="T85" s="333">
        <f t="shared" si="110"/>
        <v>0</v>
      </c>
      <c r="U85" s="333">
        <f t="shared" si="110"/>
        <v>0</v>
      </c>
      <c r="V85" s="333">
        <f t="shared" si="110"/>
        <v>0</v>
      </c>
      <c r="W85" s="333">
        <f t="shared" si="110"/>
        <v>0</v>
      </c>
      <c r="X85" s="333">
        <f t="shared" si="110"/>
        <v>0</v>
      </c>
      <c r="Y85" s="333">
        <f t="shared" si="110"/>
        <v>0</v>
      </c>
      <c r="Z85" s="333">
        <f t="shared" si="110"/>
        <v>0</v>
      </c>
      <c r="AA85" s="333">
        <f t="shared" si="110"/>
        <v>0</v>
      </c>
      <c r="AB85" s="333">
        <f t="shared" si="110"/>
        <v>0</v>
      </c>
      <c r="AC85" s="333">
        <f t="shared" si="110"/>
        <v>0</v>
      </c>
      <c r="AD85" s="333">
        <f t="shared" si="110"/>
        <v>0</v>
      </c>
      <c r="AE85" s="333">
        <f t="shared" si="110"/>
        <v>0</v>
      </c>
      <c r="AF85" s="333">
        <f t="shared" si="110"/>
        <v>0</v>
      </c>
      <c r="AG85" s="333">
        <f t="shared" si="110"/>
        <v>0</v>
      </c>
      <c r="AH85" s="375">
        <f t="shared" si="110"/>
        <v>0</v>
      </c>
      <c r="AI85" s="375">
        <f t="shared" si="110"/>
        <v>0</v>
      </c>
      <c r="AJ85" s="375">
        <f t="shared" si="110"/>
        <v>0</v>
      </c>
      <c r="AK85" s="375">
        <f t="shared" si="110"/>
        <v>0</v>
      </c>
      <c r="AL85" s="375">
        <f t="shared" si="110"/>
        <v>0</v>
      </c>
      <c r="AM85" s="375">
        <f t="shared" si="110"/>
        <v>0</v>
      </c>
      <c r="AN85" s="375">
        <f t="shared" si="110"/>
        <v>0</v>
      </c>
      <c r="AO85" s="375">
        <f t="shared" si="110"/>
        <v>0</v>
      </c>
      <c r="AP85" s="375">
        <f t="shared" si="110"/>
        <v>0</v>
      </c>
      <c r="AQ85" s="372">
        <f t="shared" si="110"/>
        <v>0</v>
      </c>
      <c r="AR85" s="329">
        <f t="shared" si="110"/>
        <v>9988592</v>
      </c>
      <c r="AS85" s="333">
        <f t="shared" si="110"/>
        <v>7323312</v>
      </c>
      <c r="AT85" s="333">
        <f t="shared" si="110"/>
        <v>7500</v>
      </c>
      <c r="AU85" s="333">
        <f t="shared" si="110"/>
        <v>0</v>
      </c>
      <c r="AV85" s="333">
        <f t="shared" si="110"/>
        <v>2477814</v>
      </c>
      <c r="AW85" s="333">
        <f t="shared" si="110"/>
        <v>146466</v>
      </c>
      <c r="AX85" s="333">
        <f t="shared" si="110"/>
        <v>33500</v>
      </c>
      <c r="AY85" s="375">
        <f t="shared" si="110"/>
        <v>14.382699999999998</v>
      </c>
      <c r="AZ85" s="375">
        <f t="shared" si="110"/>
        <v>12.792799999999998</v>
      </c>
      <c r="BA85" s="408">
        <f t="shared" si="110"/>
        <v>1.5899000000000001</v>
      </c>
    </row>
    <row r="86" spans="4:53" ht="13.5" thickBot="1" x14ac:dyDescent="0.25">
      <c r="D86" s="16"/>
      <c r="E86" s="12"/>
      <c r="F86" s="16"/>
      <c r="G86" s="36"/>
      <c r="H86" s="267">
        <v>3233</v>
      </c>
      <c r="I86" s="335">
        <f t="shared" ref="I86:BA86" si="111">SUMIF($F$12:$F$426,"=3233",I$12:I$426)</f>
        <v>2174626</v>
      </c>
      <c r="J86" s="336">
        <f t="shared" si="111"/>
        <v>1393097</v>
      </c>
      <c r="K86" s="336">
        <f t="shared" si="111"/>
        <v>200000</v>
      </c>
      <c r="L86" s="336">
        <f t="shared" si="111"/>
        <v>0</v>
      </c>
      <c r="M86" s="336">
        <f t="shared" si="111"/>
        <v>538467</v>
      </c>
      <c r="N86" s="336">
        <f t="shared" si="111"/>
        <v>27862</v>
      </c>
      <c r="O86" s="336">
        <f t="shared" si="111"/>
        <v>15200</v>
      </c>
      <c r="P86" s="337">
        <f t="shared" si="111"/>
        <v>3.15</v>
      </c>
      <c r="Q86" s="337">
        <f t="shared" si="111"/>
        <v>2.2599999999999998</v>
      </c>
      <c r="R86" s="338">
        <f t="shared" si="111"/>
        <v>0.89</v>
      </c>
      <c r="S86" s="339">
        <f t="shared" si="111"/>
        <v>0</v>
      </c>
      <c r="T86" s="339">
        <f t="shared" si="111"/>
        <v>0</v>
      </c>
      <c r="U86" s="339">
        <f t="shared" si="111"/>
        <v>0</v>
      </c>
      <c r="V86" s="339">
        <f t="shared" si="111"/>
        <v>0</v>
      </c>
      <c r="W86" s="339">
        <f t="shared" si="111"/>
        <v>0</v>
      </c>
      <c r="X86" s="339">
        <f t="shared" si="111"/>
        <v>0</v>
      </c>
      <c r="Y86" s="339">
        <f t="shared" si="111"/>
        <v>0</v>
      </c>
      <c r="Z86" s="339">
        <f t="shared" si="111"/>
        <v>0</v>
      </c>
      <c r="AA86" s="339">
        <f t="shared" si="111"/>
        <v>0</v>
      </c>
      <c r="AB86" s="339">
        <f t="shared" si="111"/>
        <v>0</v>
      </c>
      <c r="AC86" s="339">
        <f t="shared" si="111"/>
        <v>0</v>
      </c>
      <c r="AD86" s="339">
        <f t="shared" si="111"/>
        <v>0</v>
      </c>
      <c r="AE86" s="339">
        <f t="shared" si="111"/>
        <v>0</v>
      </c>
      <c r="AF86" s="339">
        <f t="shared" si="111"/>
        <v>0</v>
      </c>
      <c r="AG86" s="339">
        <f t="shared" si="111"/>
        <v>0</v>
      </c>
      <c r="AH86" s="376">
        <f t="shared" si="111"/>
        <v>0</v>
      </c>
      <c r="AI86" s="376">
        <f t="shared" si="111"/>
        <v>0</v>
      </c>
      <c r="AJ86" s="376">
        <f t="shared" si="111"/>
        <v>0</v>
      </c>
      <c r="AK86" s="376">
        <f t="shared" si="111"/>
        <v>0</v>
      </c>
      <c r="AL86" s="376">
        <f t="shared" si="111"/>
        <v>0</v>
      </c>
      <c r="AM86" s="376">
        <f t="shared" si="111"/>
        <v>0</v>
      </c>
      <c r="AN86" s="376">
        <f t="shared" si="111"/>
        <v>0</v>
      </c>
      <c r="AO86" s="376">
        <f t="shared" si="111"/>
        <v>0</v>
      </c>
      <c r="AP86" s="376">
        <f t="shared" si="111"/>
        <v>0</v>
      </c>
      <c r="AQ86" s="373">
        <f t="shared" si="111"/>
        <v>0</v>
      </c>
      <c r="AR86" s="335">
        <f t="shared" si="111"/>
        <v>2174626</v>
      </c>
      <c r="AS86" s="339">
        <f t="shared" si="111"/>
        <v>1393097</v>
      </c>
      <c r="AT86" s="339">
        <f t="shared" si="111"/>
        <v>200000</v>
      </c>
      <c r="AU86" s="339">
        <f t="shared" si="111"/>
        <v>0</v>
      </c>
      <c r="AV86" s="339">
        <f t="shared" si="111"/>
        <v>538467</v>
      </c>
      <c r="AW86" s="339">
        <f t="shared" si="111"/>
        <v>27862</v>
      </c>
      <c r="AX86" s="339">
        <f t="shared" si="111"/>
        <v>15200</v>
      </c>
      <c r="AY86" s="376">
        <f t="shared" si="111"/>
        <v>3.15</v>
      </c>
      <c r="AZ86" s="376">
        <f t="shared" si="111"/>
        <v>2.2599999999999998</v>
      </c>
      <c r="BA86" s="409">
        <f t="shared" si="111"/>
        <v>0.89</v>
      </c>
    </row>
    <row r="87" spans="4:53" x14ac:dyDescent="0.2">
      <c r="D87" s="12"/>
      <c r="E87" s="12"/>
      <c r="F87" s="12"/>
      <c r="G87" s="36"/>
      <c r="H87" s="12"/>
      <c r="I87" s="26"/>
      <c r="J87" s="26"/>
      <c r="K87" s="26"/>
      <c r="L87" s="26"/>
      <c r="M87" s="26"/>
      <c r="N87" s="26"/>
      <c r="O87" s="26"/>
      <c r="P87" s="7"/>
      <c r="Q87" s="7"/>
      <c r="R87" s="7"/>
    </row>
    <row r="89" spans="4:53" x14ac:dyDescent="0.2"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</row>
    <row r="91" spans="4:53" x14ac:dyDescent="0.2">
      <c r="P91" s="15"/>
      <c r="Q91" s="15"/>
      <c r="R91" s="15"/>
    </row>
  </sheetData>
  <mergeCells count="25">
    <mergeCell ref="AA7:AA10"/>
    <mergeCell ref="AR8:AR10"/>
    <mergeCell ref="AS8:AX9"/>
    <mergeCell ref="AY8:AY10"/>
    <mergeCell ref="AH8:AI9"/>
    <mergeCell ref="AJ8:AJ9"/>
    <mergeCell ref="AK8:AL8"/>
    <mergeCell ref="AM8:AN9"/>
    <mergeCell ref="AO8:AQ9"/>
    <mergeCell ref="AZ8:BA9"/>
    <mergeCell ref="A3:E3"/>
    <mergeCell ref="I8:I10"/>
    <mergeCell ref="AB7:AB10"/>
    <mergeCell ref="I6:R7"/>
    <mergeCell ref="S6:AQ6"/>
    <mergeCell ref="AR6:BA7"/>
    <mergeCell ref="S7:W9"/>
    <mergeCell ref="X7:Z9"/>
    <mergeCell ref="AC7:AC10"/>
    <mergeCell ref="AD7:AF9"/>
    <mergeCell ref="AG7:AG10"/>
    <mergeCell ref="AH7:AQ7"/>
    <mergeCell ref="J8:O9"/>
    <mergeCell ref="P8:P10"/>
    <mergeCell ref="Q8:R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20"/>
  <sheetViews>
    <sheetView workbookViewId="0">
      <pane xSplit="8" ySplit="11" topLeftCell="AG290" activePane="bottomRight" state="frozen"/>
      <selection pane="topRight" activeCell="AU456" sqref="AU456"/>
      <selection pane="bottomLeft" activeCell="AU456" sqref="AU456"/>
      <selection pane="bottomRight" activeCell="AU301" sqref="AU301"/>
    </sheetView>
  </sheetViews>
  <sheetFormatPr defaultRowHeight="12.75" x14ac:dyDescent="0.2"/>
  <cols>
    <col min="1" max="1" width="5" style="748" customWidth="1"/>
    <col min="2" max="2" width="5.7109375" style="748" bestFit="1" customWidth="1"/>
    <col min="3" max="3" width="8.7109375" style="748" bestFit="1" customWidth="1"/>
    <col min="4" max="4" width="7.85546875" style="748" bestFit="1" customWidth="1"/>
    <col min="5" max="5" width="28.140625" style="748" customWidth="1"/>
    <col min="6" max="6" width="4.42578125" style="748" bestFit="1" customWidth="1"/>
    <col min="7" max="7" width="10.28515625" style="78" bestFit="1" customWidth="1"/>
    <col min="8" max="8" width="8" style="748" customWidth="1"/>
    <col min="9" max="9" width="11.42578125" style="15" customWidth="1"/>
    <col min="10" max="12" width="11.85546875" style="15" customWidth="1"/>
    <col min="13" max="13" width="12.42578125" style="15" customWidth="1"/>
    <col min="14" max="14" width="11.42578125" style="15" customWidth="1"/>
    <col min="15" max="15" width="11" style="15" customWidth="1"/>
    <col min="16" max="16" width="11.42578125" style="14" customWidth="1"/>
    <col min="17" max="18" width="9.28515625" style="14" customWidth="1"/>
    <col min="19" max="19" width="9.140625" style="15" customWidth="1"/>
    <col min="20" max="20" width="9.140625" style="748" customWidth="1"/>
    <col min="21" max="22" width="9.7109375" style="748" customWidth="1"/>
    <col min="23" max="23" width="10" style="748" customWidth="1"/>
    <col min="24" max="26" width="9.140625" style="748" customWidth="1"/>
    <col min="27" max="27" width="9.7109375" style="748" customWidth="1"/>
    <col min="28" max="33" width="9.140625" style="748" customWidth="1"/>
    <col min="34" max="43" width="9.140625" style="14" customWidth="1"/>
    <col min="44" max="44" width="10.42578125" style="748" customWidth="1"/>
    <col min="45" max="45" width="10.140625" style="748" customWidth="1"/>
    <col min="46" max="46" width="9.140625" style="748" customWidth="1"/>
    <col min="47" max="47" width="10.28515625" style="748" customWidth="1"/>
    <col min="48" max="48" width="10" style="748" customWidth="1"/>
    <col min="49" max="50" width="9.140625" style="748"/>
    <col min="51" max="51" width="11.85546875" style="14" customWidth="1"/>
    <col min="52" max="53" width="9.140625" style="14"/>
    <col min="54" max="219" width="9.140625" style="748"/>
    <col min="220" max="220" width="6.85546875" style="748" customWidth="1"/>
    <col min="221" max="221" width="29.85546875" style="748" customWidth="1"/>
    <col min="222" max="222" width="6.7109375" style="748" customWidth="1"/>
    <col min="223" max="223" width="32.28515625" style="748" customWidth="1"/>
    <col min="224" max="224" width="10.85546875" style="748" customWidth="1"/>
    <col min="225" max="225" width="11.7109375" style="748" customWidth="1"/>
    <col min="226" max="226" width="10.85546875" style="748" customWidth="1"/>
    <col min="227" max="227" width="10.5703125" style="748" customWidth="1"/>
    <col min="228" max="228" width="9.140625" style="748"/>
    <col min="229" max="229" width="10.85546875" style="748" customWidth="1"/>
    <col min="230" max="231" width="9.140625" style="748"/>
    <col min="232" max="232" width="12" style="748" customWidth="1"/>
    <col min="233" max="475" width="9.140625" style="748"/>
    <col min="476" max="476" width="6.85546875" style="748" customWidth="1"/>
    <col min="477" max="477" width="29.85546875" style="748" customWidth="1"/>
    <col min="478" max="478" width="6.7109375" style="748" customWidth="1"/>
    <col min="479" max="479" width="32.28515625" style="748" customWidth="1"/>
    <col min="480" max="480" width="10.85546875" style="748" customWidth="1"/>
    <col min="481" max="481" width="11.7109375" style="748" customWidth="1"/>
    <col min="482" max="482" width="10.85546875" style="748" customWidth="1"/>
    <col min="483" max="483" width="10.5703125" style="748" customWidth="1"/>
    <col min="484" max="484" width="9.140625" style="748"/>
    <col min="485" max="485" width="10.85546875" style="748" customWidth="1"/>
    <col min="486" max="487" width="9.140625" style="748"/>
    <col min="488" max="488" width="12" style="748" customWidth="1"/>
    <col min="489" max="731" width="9.140625" style="748"/>
    <col min="732" max="732" width="6.85546875" style="748" customWidth="1"/>
    <col min="733" max="733" width="29.85546875" style="748" customWidth="1"/>
    <col min="734" max="734" width="6.7109375" style="748" customWidth="1"/>
    <col min="735" max="735" width="32.28515625" style="748" customWidth="1"/>
    <col min="736" max="736" width="10.85546875" style="748" customWidth="1"/>
    <col min="737" max="737" width="11.7109375" style="748" customWidth="1"/>
    <col min="738" max="738" width="10.85546875" style="748" customWidth="1"/>
    <col min="739" max="739" width="10.5703125" style="748" customWidth="1"/>
    <col min="740" max="740" width="9.140625" style="748"/>
    <col min="741" max="741" width="10.85546875" style="748" customWidth="1"/>
    <col min="742" max="743" width="9.140625" style="748"/>
    <col min="744" max="744" width="12" style="748" customWidth="1"/>
    <col min="745" max="987" width="9.140625" style="748"/>
    <col min="988" max="988" width="6.85546875" style="748" customWidth="1"/>
    <col min="989" max="989" width="29.85546875" style="748" customWidth="1"/>
    <col min="990" max="990" width="6.7109375" style="748" customWidth="1"/>
    <col min="991" max="991" width="32.28515625" style="748" customWidth="1"/>
    <col min="992" max="992" width="10.85546875" style="748" customWidth="1"/>
    <col min="993" max="993" width="11.7109375" style="748" customWidth="1"/>
    <col min="994" max="994" width="10.85546875" style="748" customWidth="1"/>
    <col min="995" max="995" width="10.5703125" style="748" customWidth="1"/>
    <col min="996" max="996" width="9.140625" style="748"/>
    <col min="997" max="997" width="10.85546875" style="748" customWidth="1"/>
    <col min="998" max="999" width="9.140625" style="748"/>
    <col min="1000" max="1000" width="12" style="748" customWidth="1"/>
    <col min="1001" max="1243" width="9.140625" style="748"/>
    <col min="1244" max="1244" width="6.85546875" style="748" customWidth="1"/>
    <col min="1245" max="1245" width="29.85546875" style="748" customWidth="1"/>
    <col min="1246" max="1246" width="6.7109375" style="748" customWidth="1"/>
    <col min="1247" max="1247" width="32.28515625" style="748" customWidth="1"/>
    <col min="1248" max="1248" width="10.85546875" style="748" customWidth="1"/>
    <col min="1249" max="1249" width="11.7109375" style="748" customWidth="1"/>
    <col min="1250" max="1250" width="10.85546875" style="748" customWidth="1"/>
    <col min="1251" max="1251" width="10.5703125" style="748" customWidth="1"/>
    <col min="1252" max="1252" width="9.140625" style="748"/>
    <col min="1253" max="1253" width="10.85546875" style="748" customWidth="1"/>
    <col min="1254" max="1255" width="9.140625" style="748"/>
    <col min="1256" max="1256" width="12" style="748" customWidth="1"/>
    <col min="1257" max="1499" width="9.140625" style="748"/>
    <col min="1500" max="1500" width="6.85546875" style="748" customWidth="1"/>
    <col min="1501" max="1501" width="29.85546875" style="748" customWidth="1"/>
    <col min="1502" max="1502" width="6.7109375" style="748" customWidth="1"/>
    <col min="1503" max="1503" width="32.28515625" style="748" customWidth="1"/>
    <col min="1504" max="1504" width="10.85546875" style="748" customWidth="1"/>
    <col min="1505" max="1505" width="11.7109375" style="748" customWidth="1"/>
    <col min="1506" max="1506" width="10.85546875" style="748" customWidth="1"/>
    <col min="1507" max="1507" width="10.5703125" style="748" customWidth="1"/>
    <col min="1508" max="1508" width="9.140625" style="748"/>
    <col min="1509" max="1509" width="10.85546875" style="748" customWidth="1"/>
    <col min="1510" max="1511" width="9.140625" style="748"/>
    <col min="1512" max="1512" width="12" style="748" customWidth="1"/>
    <col min="1513" max="1755" width="9.140625" style="748"/>
    <col min="1756" max="1756" width="6.85546875" style="748" customWidth="1"/>
    <col min="1757" max="1757" width="29.85546875" style="748" customWidth="1"/>
    <col min="1758" max="1758" width="6.7109375" style="748" customWidth="1"/>
    <col min="1759" max="1759" width="32.28515625" style="748" customWidth="1"/>
    <col min="1760" max="1760" width="10.85546875" style="748" customWidth="1"/>
    <col min="1761" max="1761" width="11.7109375" style="748" customWidth="1"/>
    <col min="1762" max="1762" width="10.85546875" style="748" customWidth="1"/>
    <col min="1763" max="1763" width="10.5703125" style="748" customWidth="1"/>
    <col min="1764" max="1764" width="9.140625" style="748"/>
    <col min="1765" max="1765" width="10.85546875" style="748" customWidth="1"/>
    <col min="1766" max="1767" width="9.140625" style="748"/>
    <col min="1768" max="1768" width="12" style="748" customWidth="1"/>
    <col min="1769" max="2011" width="9.140625" style="748"/>
    <col min="2012" max="2012" width="6.85546875" style="748" customWidth="1"/>
    <col min="2013" max="2013" width="29.85546875" style="748" customWidth="1"/>
    <col min="2014" max="2014" width="6.7109375" style="748" customWidth="1"/>
    <col min="2015" max="2015" width="32.28515625" style="748" customWidth="1"/>
    <col min="2016" max="2016" width="10.85546875" style="748" customWidth="1"/>
    <col min="2017" max="2017" width="11.7109375" style="748" customWidth="1"/>
    <col min="2018" max="2018" width="10.85546875" style="748" customWidth="1"/>
    <col min="2019" max="2019" width="10.5703125" style="748" customWidth="1"/>
    <col min="2020" max="2020" width="9.140625" style="748"/>
    <col min="2021" max="2021" width="10.85546875" style="748" customWidth="1"/>
    <col min="2022" max="2023" width="9.140625" style="748"/>
    <col min="2024" max="2024" width="12" style="748" customWidth="1"/>
    <col min="2025" max="2267" width="9.140625" style="748"/>
    <col min="2268" max="2268" width="6.85546875" style="748" customWidth="1"/>
    <col min="2269" max="2269" width="29.85546875" style="748" customWidth="1"/>
    <col min="2270" max="2270" width="6.7109375" style="748" customWidth="1"/>
    <col min="2271" max="2271" width="32.28515625" style="748" customWidth="1"/>
    <col min="2272" max="2272" width="10.85546875" style="748" customWidth="1"/>
    <col min="2273" max="2273" width="11.7109375" style="748" customWidth="1"/>
    <col min="2274" max="2274" width="10.85546875" style="748" customWidth="1"/>
    <col min="2275" max="2275" width="10.5703125" style="748" customWidth="1"/>
    <col min="2276" max="2276" width="9.140625" style="748"/>
    <col min="2277" max="2277" width="10.85546875" style="748" customWidth="1"/>
    <col min="2278" max="2279" width="9.140625" style="748"/>
    <col min="2280" max="2280" width="12" style="748" customWidth="1"/>
    <col min="2281" max="2523" width="9.140625" style="748"/>
    <col min="2524" max="2524" width="6.85546875" style="748" customWidth="1"/>
    <col min="2525" max="2525" width="29.85546875" style="748" customWidth="1"/>
    <col min="2526" max="2526" width="6.7109375" style="748" customWidth="1"/>
    <col min="2527" max="2527" width="32.28515625" style="748" customWidth="1"/>
    <col min="2528" max="2528" width="10.85546875" style="748" customWidth="1"/>
    <col min="2529" max="2529" width="11.7109375" style="748" customWidth="1"/>
    <col min="2530" max="2530" width="10.85546875" style="748" customWidth="1"/>
    <col min="2531" max="2531" width="10.5703125" style="748" customWidth="1"/>
    <col min="2532" max="2532" width="9.140625" style="748"/>
    <col min="2533" max="2533" width="10.85546875" style="748" customWidth="1"/>
    <col min="2534" max="2535" width="9.140625" style="748"/>
    <col min="2536" max="2536" width="12" style="748" customWidth="1"/>
    <col min="2537" max="2779" width="9.140625" style="748"/>
    <col min="2780" max="2780" width="6.85546875" style="748" customWidth="1"/>
    <col min="2781" max="2781" width="29.85546875" style="748" customWidth="1"/>
    <col min="2782" max="2782" width="6.7109375" style="748" customWidth="1"/>
    <col min="2783" max="2783" width="32.28515625" style="748" customWidth="1"/>
    <col min="2784" max="2784" width="10.85546875" style="748" customWidth="1"/>
    <col min="2785" max="2785" width="11.7109375" style="748" customWidth="1"/>
    <col min="2786" max="2786" width="10.85546875" style="748" customWidth="1"/>
    <col min="2787" max="2787" width="10.5703125" style="748" customWidth="1"/>
    <col min="2788" max="2788" width="9.140625" style="748"/>
    <col min="2789" max="2789" width="10.85546875" style="748" customWidth="1"/>
    <col min="2790" max="2791" width="9.140625" style="748"/>
    <col min="2792" max="2792" width="12" style="748" customWidth="1"/>
    <col min="2793" max="3035" width="9.140625" style="748"/>
    <col min="3036" max="3036" width="6.85546875" style="748" customWidth="1"/>
    <col min="3037" max="3037" width="29.85546875" style="748" customWidth="1"/>
    <col min="3038" max="3038" width="6.7109375" style="748" customWidth="1"/>
    <col min="3039" max="3039" width="32.28515625" style="748" customWidth="1"/>
    <col min="3040" max="3040" width="10.85546875" style="748" customWidth="1"/>
    <col min="3041" max="3041" width="11.7109375" style="748" customWidth="1"/>
    <col min="3042" max="3042" width="10.85546875" style="748" customWidth="1"/>
    <col min="3043" max="3043" width="10.5703125" style="748" customWidth="1"/>
    <col min="3044" max="3044" width="9.140625" style="748"/>
    <col min="3045" max="3045" width="10.85546875" style="748" customWidth="1"/>
    <col min="3046" max="3047" width="9.140625" style="748"/>
    <col min="3048" max="3048" width="12" style="748" customWidth="1"/>
    <col min="3049" max="3291" width="9.140625" style="748"/>
    <col min="3292" max="3292" width="6.85546875" style="748" customWidth="1"/>
    <col min="3293" max="3293" width="29.85546875" style="748" customWidth="1"/>
    <col min="3294" max="3294" width="6.7109375" style="748" customWidth="1"/>
    <col min="3295" max="3295" width="32.28515625" style="748" customWidth="1"/>
    <col min="3296" max="3296" width="10.85546875" style="748" customWidth="1"/>
    <col min="3297" max="3297" width="11.7109375" style="748" customWidth="1"/>
    <col min="3298" max="3298" width="10.85546875" style="748" customWidth="1"/>
    <col min="3299" max="3299" width="10.5703125" style="748" customWidth="1"/>
    <col min="3300" max="3300" width="9.140625" style="748"/>
    <col min="3301" max="3301" width="10.85546875" style="748" customWidth="1"/>
    <col min="3302" max="3303" width="9.140625" style="748"/>
    <col min="3304" max="3304" width="12" style="748" customWidth="1"/>
    <col min="3305" max="3547" width="9.140625" style="748"/>
    <col min="3548" max="3548" width="6.85546875" style="748" customWidth="1"/>
    <col min="3549" max="3549" width="29.85546875" style="748" customWidth="1"/>
    <col min="3550" max="3550" width="6.7109375" style="748" customWidth="1"/>
    <col min="3551" max="3551" width="32.28515625" style="748" customWidth="1"/>
    <col min="3552" max="3552" width="10.85546875" style="748" customWidth="1"/>
    <col min="3553" max="3553" width="11.7109375" style="748" customWidth="1"/>
    <col min="3554" max="3554" width="10.85546875" style="748" customWidth="1"/>
    <col min="3555" max="3555" width="10.5703125" style="748" customWidth="1"/>
    <col min="3556" max="3556" width="9.140625" style="748"/>
    <col min="3557" max="3557" width="10.85546875" style="748" customWidth="1"/>
    <col min="3558" max="3559" width="9.140625" style="748"/>
    <col min="3560" max="3560" width="12" style="748" customWidth="1"/>
    <col min="3561" max="3803" width="9.140625" style="748"/>
    <col min="3804" max="3804" width="6.85546875" style="748" customWidth="1"/>
    <col min="3805" max="3805" width="29.85546875" style="748" customWidth="1"/>
    <col min="3806" max="3806" width="6.7109375" style="748" customWidth="1"/>
    <col min="3807" max="3807" width="32.28515625" style="748" customWidth="1"/>
    <col min="3808" max="3808" width="10.85546875" style="748" customWidth="1"/>
    <col min="3809" max="3809" width="11.7109375" style="748" customWidth="1"/>
    <col min="3810" max="3810" width="10.85546875" style="748" customWidth="1"/>
    <col min="3811" max="3811" width="10.5703125" style="748" customWidth="1"/>
    <col min="3812" max="3812" width="9.140625" style="748"/>
    <col min="3813" max="3813" width="10.85546875" style="748" customWidth="1"/>
    <col min="3814" max="3815" width="9.140625" style="748"/>
    <col min="3816" max="3816" width="12" style="748" customWidth="1"/>
    <col min="3817" max="4059" width="9.140625" style="748"/>
    <col min="4060" max="4060" width="6.85546875" style="748" customWidth="1"/>
    <col min="4061" max="4061" width="29.85546875" style="748" customWidth="1"/>
    <col min="4062" max="4062" width="6.7109375" style="748" customWidth="1"/>
    <col min="4063" max="4063" width="32.28515625" style="748" customWidth="1"/>
    <col min="4064" max="4064" width="10.85546875" style="748" customWidth="1"/>
    <col min="4065" max="4065" width="11.7109375" style="748" customWidth="1"/>
    <col min="4066" max="4066" width="10.85546875" style="748" customWidth="1"/>
    <col min="4067" max="4067" width="10.5703125" style="748" customWidth="1"/>
    <col min="4068" max="4068" width="9.140625" style="748"/>
    <col min="4069" max="4069" width="10.85546875" style="748" customWidth="1"/>
    <col min="4070" max="4071" width="9.140625" style="748"/>
    <col min="4072" max="4072" width="12" style="748" customWidth="1"/>
    <col min="4073" max="4315" width="9.140625" style="748"/>
    <col min="4316" max="4316" width="6.85546875" style="748" customWidth="1"/>
    <col min="4317" max="4317" width="29.85546875" style="748" customWidth="1"/>
    <col min="4318" max="4318" width="6.7109375" style="748" customWidth="1"/>
    <col min="4319" max="4319" width="32.28515625" style="748" customWidth="1"/>
    <col min="4320" max="4320" width="10.85546875" style="748" customWidth="1"/>
    <col min="4321" max="4321" width="11.7109375" style="748" customWidth="1"/>
    <col min="4322" max="4322" width="10.85546875" style="748" customWidth="1"/>
    <col min="4323" max="4323" width="10.5703125" style="748" customWidth="1"/>
    <col min="4324" max="4324" width="9.140625" style="748"/>
    <col min="4325" max="4325" width="10.85546875" style="748" customWidth="1"/>
    <col min="4326" max="4327" width="9.140625" style="748"/>
    <col min="4328" max="4328" width="12" style="748" customWidth="1"/>
    <col min="4329" max="4571" width="9.140625" style="748"/>
    <col min="4572" max="4572" width="6.85546875" style="748" customWidth="1"/>
    <col min="4573" max="4573" width="29.85546875" style="748" customWidth="1"/>
    <col min="4574" max="4574" width="6.7109375" style="748" customWidth="1"/>
    <col min="4575" max="4575" width="32.28515625" style="748" customWidth="1"/>
    <col min="4576" max="4576" width="10.85546875" style="748" customWidth="1"/>
    <col min="4577" max="4577" width="11.7109375" style="748" customWidth="1"/>
    <col min="4578" max="4578" width="10.85546875" style="748" customWidth="1"/>
    <col min="4579" max="4579" width="10.5703125" style="748" customWidth="1"/>
    <col min="4580" max="4580" width="9.140625" style="748"/>
    <col min="4581" max="4581" width="10.85546875" style="748" customWidth="1"/>
    <col min="4582" max="4583" width="9.140625" style="748"/>
    <col min="4584" max="4584" width="12" style="748" customWidth="1"/>
    <col min="4585" max="4827" width="9.140625" style="748"/>
    <col min="4828" max="4828" width="6.85546875" style="748" customWidth="1"/>
    <col min="4829" max="4829" width="29.85546875" style="748" customWidth="1"/>
    <col min="4830" max="4830" width="6.7109375" style="748" customWidth="1"/>
    <col min="4831" max="4831" width="32.28515625" style="748" customWidth="1"/>
    <col min="4832" max="4832" width="10.85546875" style="748" customWidth="1"/>
    <col min="4833" max="4833" width="11.7109375" style="748" customWidth="1"/>
    <col min="4834" max="4834" width="10.85546875" style="748" customWidth="1"/>
    <col min="4835" max="4835" width="10.5703125" style="748" customWidth="1"/>
    <col min="4836" max="4836" width="9.140625" style="748"/>
    <col min="4837" max="4837" width="10.85546875" style="748" customWidth="1"/>
    <col min="4838" max="4839" width="9.140625" style="748"/>
    <col min="4840" max="4840" width="12" style="748" customWidth="1"/>
    <col min="4841" max="5083" width="9.140625" style="748"/>
    <col min="5084" max="5084" width="6.85546875" style="748" customWidth="1"/>
    <col min="5085" max="5085" width="29.85546875" style="748" customWidth="1"/>
    <col min="5086" max="5086" width="6.7109375" style="748" customWidth="1"/>
    <col min="5087" max="5087" width="32.28515625" style="748" customWidth="1"/>
    <col min="5088" max="5088" width="10.85546875" style="748" customWidth="1"/>
    <col min="5089" max="5089" width="11.7109375" style="748" customWidth="1"/>
    <col min="5090" max="5090" width="10.85546875" style="748" customWidth="1"/>
    <col min="5091" max="5091" width="10.5703125" style="748" customWidth="1"/>
    <col min="5092" max="5092" width="9.140625" style="748"/>
    <col min="5093" max="5093" width="10.85546875" style="748" customWidth="1"/>
    <col min="5094" max="5095" width="9.140625" style="748"/>
    <col min="5096" max="5096" width="12" style="748" customWidth="1"/>
    <col min="5097" max="5339" width="9.140625" style="748"/>
    <col min="5340" max="5340" width="6.85546875" style="748" customWidth="1"/>
    <col min="5341" max="5341" width="29.85546875" style="748" customWidth="1"/>
    <col min="5342" max="5342" width="6.7109375" style="748" customWidth="1"/>
    <col min="5343" max="5343" width="32.28515625" style="748" customWidth="1"/>
    <col min="5344" max="5344" width="10.85546875" style="748" customWidth="1"/>
    <col min="5345" max="5345" width="11.7109375" style="748" customWidth="1"/>
    <col min="5346" max="5346" width="10.85546875" style="748" customWidth="1"/>
    <col min="5347" max="5347" width="10.5703125" style="748" customWidth="1"/>
    <col min="5348" max="5348" width="9.140625" style="748"/>
    <col min="5349" max="5349" width="10.85546875" style="748" customWidth="1"/>
    <col min="5350" max="5351" width="9.140625" style="748"/>
    <col min="5352" max="5352" width="12" style="748" customWidth="1"/>
    <col min="5353" max="5595" width="9.140625" style="748"/>
    <col min="5596" max="5596" width="6.85546875" style="748" customWidth="1"/>
    <col min="5597" max="5597" width="29.85546875" style="748" customWidth="1"/>
    <col min="5598" max="5598" width="6.7109375" style="748" customWidth="1"/>
    <col min="5599" max="5599" width="32.28515625" style="748" customWidth="1"/>
    <col min="5600" max="5600" width="10.85546875" style="748" customWidth="1"/>
    <col min="5601" max="5601" width="11.7109375" style="748" customWidth="1"/>
    <col min="5602" max="5602" width="10.85546875" style="748" customWidth="1"/>
    <col min="5603" max="5603" width="10.5703125" style="748" customWidth="1"/>
    <col min="5604" max="5604" width="9.140625" style="748"/>
    <col min="5605" max="5605" width="10.85546875" style="748" customWidth="1"/>
    <col min="5606" max="5607" width="9.140625" style="748"/>
    <col min="5608" max="5608" width="12" style="748" customWidth="1"/>
    <col min="5609" max="5851" width="9.140625" style="748"/>
    <col min="5852" max="5852" width="6.85546875" style="748" customWidth="1"/>
    <col min="5853" max="5853" width="29.85546875" style="748" customWidth="1"/>
    <col min="5854" max="5854" width="6.7109375" style="748" customWidth="1"/>
    <col min="5855" max="5855" width="32.28515625" style="748" customWidth="1"/>
    <col min="5856" max="5856" width="10.85546875" style="748" customWidth="1"/>
    <col min="5857" max="5857" width="11.7109375" style="748" customWidth="1"/>
    <col min="5858" max="5858" width="10.85546875" style="748" customWidth="1"/>
    <col min="5859" max="5859" width="10.5703125" style="748" customWidth="1"/>
    <col min="5860" max="5860" width="9.140625" style="748"/>
    <col min="5861" max="5861" width="10.85546875" style="748" customWidth="1"/>
    <col min="5862" max="5863" width="9.140625" style="748"/>
    <col min="5864" max="5864" width="12" style="748" customWidth="1"/>
    <col min="5865" max="6107" width="9.140625" style="748"/>
    <col min="6108" max="6108" width="6.85546875" style="748" customWidth="1"/>
    <col min="6109" max="6109" width="29.85546875" style="748" customWidth="1"/>
    <col min="6110" max="6110" width="6.7109375" style="748" customWidth="1"/>
    <col min="6111" max="6111" width="32.28515625" style="748" customWidth="1"/>
    <col min="6112" max="6112" width="10.85546875" style="748" customWidth="1"/>
    <col min="6113" max="6113" width="11.7109375" style="748" customWidth="1"/>
    <col min="6114" max="6114" width="10.85546875" style="748" customWidth="1"/>
    <col min="6115" max="6115" width="10.5703125" style="748" customWidth="1"/>
    <col min="6116" max="6116" width="9.140625" style="748"/>
    <col min="6117" max="6117" width="10.85546875" style="748" customWidth="1"/>
    <col min="6118" max="6119" width="9.140625" style="748"/>
    <col min="6120" max="6120" width="12" style="748" customWidth="1"/>
    <col min="6121" max="6363" width="9.140625" style="748"/>
    <col min="6364" max="6364" width="6.85546875" style="748" customWidth="1"/>
    <col min="6365" max="6365" width="29.85546875" style="748" customWidth="1"/>
    <col min="6366" max="6366" width="6.7109375" style="748" customWidth="1"/>
    <col min="6367" max="6367" width="32.28515625" style="748" customWidth="1"/>
    <col min="6368" max="6368" width="10.85546875" style="748" customWidth="1"/>
    <col min="6369" max="6369" width="11.7109375" style="748" customWidth="1"/>
    <col min="6370" max="6370" width="10.85546875" style="748" customWidth="1"/>
    <col min="6371" max="6371" width="10.5703125" style="748" customWidth="1"/>
    <col min="6372" max="6372" width="9.140625" style="748"/>
    <col min="6373" max="6373" width="10.85546875" style="748" customWidth="1"/>
    <col min="6374" max="6375" width="9.140625" style="748"/>
    <col min="6376" max="6376" width="12" style="748" customWidth="1"/>
    <col min="6377" max="6619" width="9.140625" style="748"/>
    <col min="6620" max="6620" width="6.85546875" style="748" customWidth="1"/>
    <col min="6621" max="6621" width="29.85546875" style="748" customWidth="1"/>
    <col min="6622" max="6622" width="6.7109375" style="748" customWidth="1"/>
    <col min="6623" max="6623" width="32.28515625" style="748" customWidth="1"/>
    <col min="6624" max="6624" width="10.85546875" style="748" customWidth="1"/>
    <col min="6625" max="6625" width="11.7109375" style="748" customWidth="1"/>
    <col min="6626" max="6626" width="10.85546875" style="748" customWidth="1"/>
    <col min="6627" max="6627" width="10.5703125" style="748" customWidth="1"/>
    <col min="6628" max="6628" width="9.140625" style="748"/>
    <col min="6629" max="6629" width="10.85546875" style="748" customWidth="1"/>
    <col min="6630" max="6631" width="9.140625" style="748"/>
    <col min="6632" max="6632" width="12" style="748" customWidth="1"/>
    <col min="6633" max="6875" width="9.140625" style="748"/>
    <col min="6876" max="6876" width="6.85546875" style="748" customWidth="1"/>
    <col min="6877" max="6877" width="29.85546875" style="748" customWidth="1"/>
    <col min="6878" max="6878" width="6.7109375" style="748" customWidth="1"/>
    <col min="6879" max="6879" width="32.28515625" style="748" customWidth="1"/>
    <col min="6880" max="6880" width="10.85546875" style="748" customWidth="1"/>
    <col min="6881" max="6881" width="11.7109375" style="748" customWidth="1"/>
    <col min="6882" max="6882" width="10.85546875" style="748" customWidth="1"/>
    <col min="6883" max="6883" width="10.5703125" style="748" customWidth="1"/>
    <col min="6884" max="6884" width="9.140625" style="748"/>
    <col min="6885" max="6885" width="10.85546875" style="748" customWidth="1"/>
    <col min="6886" max="6887" width="9.140625" style="748"/>
    <col min="6888" max="6888" width="12" style="748" customWidth="1"/>
    <col min="6889" max="7131" width="9.140625" style="748"/>
    <col min="7132" max="7132" width="6.85546875" style="748" customWidth="1"/>
    <col min="7133" max="7133" width="29.85546875" style="748" customWidth="1"/>
    <col min="7134" max="7134" width="6.7109375" style="748" customWidth="1"/>
    <col min="7135" max="7135" width="32.28515625" style="748" customWidth="1"/>
    <col min="7136" max="7136" width="10.85546875" style="748" customWidth="1"/>
    <col min="7137" max="7137" width="11.7109375" style="748" customWidth="1"/>
    <col min="7138" max="7138" width="10.85546875" style="748" customWidth="1"/>
    <col min="7139" max="7139" width="10.5703125" style="748" customWidth="1"/>
    <col min="7140" max="7140" width="9.140625" style="748"/>
    <col min="7141" max="7141" width="10.85546875" style="748" customWidth="1"/>
    <col min="7142" max="7143" width="9.140625" style="748"/>
    <col min="7144" max="7144" width="12" style="748" customWidth="1"/>
    <col min="7145" max="7387" width="9.140625" style="748"/>
    <col min="7388" max="7388" width="6.85546875" style="748" customWidth="1"/>
    <col min="7389" max="7389" width="29.85546875" style="748" customWidth="1"/>
    <col min="7390" max="7390" width="6.7109375" style="748" customWidth="1"/>
    <col min="7391" max="7391" width="32.28515625" style="748" customWidth="1"/>
    <col min="7392" max="7392" width="10.85546875" style="748" customWidth="1"/>
    <col min="7393" max="7393" width="11.7109375" style="748" customWidth="1"/>
    <col min="7394" max="7394" width="10.85546875" style="748" customWidth="1"/>
    <col min="7395" max="7395" width="10.5703125" style="748" customWidth="1"/>
    <col min="7396" max="7396" width="9.140625" style="748"/>
    <col min="7397" max="7397" width="10.85546875" style="748" customWidth="1"/>
    <col min="7398" max="7399" width="9.140625" style="748"/>
    <col min="7400" max="7400" width="12" style="748" customWidth="1"/>
    <col min="7401" max="7643" width="9.140625" style="748"/>
    <col min="7644" max="7644" width="6.85546875" style="748" customWidth="1"/>
    <col min="7645" max="7645" width="29.85546875" style="748" customWidth="1"/>
    <col min="7646" max="7646" width="6.7109375" style="748" customWidth="1"/>
    <col min="7647" max="7647" width="32.28515625" style="748" customWidth="1"/>
    <col min="7648" max="7648" width="10.85546875" style="748" customWidth="1"/>
    <col min="7649" max="7649" width="11.7109375" style="748" customWidth="1"/>
    <col min="7650" max="7650" width="10.85546875" style="748" customWidth="1"/>
    <col min="7651" max="7651" width="10.5703125" style="748" customWidth="1"/>
    <col min="7652" max="7652" width="9.140625" style="748"/>
    <col min="7653" max="7653" width="10.85546875" style="748" customWidth="1"/>
    <col min="7654" max="7655" width="9.140625" style="748"/>
    <col min="7656" max="7656" width="12" style="748" customWidth="1"/>
    <col min="7657" max="7899" width="9.140625" style="748"/>
    <col min="7900" max="7900" width="6.85546875" style="748" customWidth="1"/>
    <col min="7901" max="7901" width="29.85546875" style="748" customWidth="1"/>
    <col min="7902" max="7902" width="6.7109375" style="748" customWidth="1"/>
    <col min="7903" max="7903" width="32.28515625" style="748" customWidth="1"/>
    <col min="7904" max="7904" width="10.85546875" style="748" customWidth="1"/>
    <col min="7905" max="7905" width="11.7109375" style="748" customWidth="1"/>
    <col min="7906" max="7906" width="10.85546875" style="748" customWidth="1"/>
    <col min="7907" max="7907" width="10.5703125" style="748" customWidth="1"/>
    <col min="7908" max="7908" width="9.140625" style="748"/>
    <col min="7909" max="7909" width="10.85546875" style="748" customWidth="1"/>
    <col min="7910" max="7911" width="9.140625" style="748"/>
    <col min="7912" max="7912" width="12" style="748" customWidth="1"/>
    <col min="7913" max="8155" width="9.140625" style="748"/>
    <col min="8156" max="8156" width="6.85546875" style="748" customWidth="1"/>
    <col min="8157" max="8157" width="29.85546875" style="748" customWidth="1"/>
    <col min="8158" max="8158" width="6.7109375" style="748" customWidth="1"/>
    <col min="8159" max="8159" width="32.28515625" style="748" customWidth="1"/>
    <col min="8160" max="8160" width="10.85546875" style="748" customWidth="1"/>
    <col min="8161" max="8161" width="11.7109375" style="748" customWidth="1"/>
    <col min="8162" max="8162" width="10.85546875" style="748" customWidth="1"/>
    <col min="8163" max="8163" width="10.5703125" style="748" customWidth="1"/>
    <col min="8164" max="8164" width="9.140625" style="748"/>
    <col min="8165" max="8165" width="10.85546875" style="748" customWidth="1"/>
    <col min="8166" max="8167" width="9.140625" style="748"/>
    <col min="8168" max="8168" width="12" style="748" customWidth="1"/>
    <col min="8169" max="8411" width="9.140625" style="748"/>
    <col min="8412" max="8412" width="6.85546875" style="748" customWidth="1"/>
    <col min="8413" max="8413" width="29.85546875" style="748" customWidth="1"/>
    <col min="8414" max="8414" width="6.7109375" style="748" customWidth="1"/>
    <col min="8415" max="8415" width="32.28515625" style="748" customWidth="1"/>
    <col min="8416" max="8416" width="10.85546875" style="748" customWidth="1"/>
    <col min="8417" max="8417" width="11.7109375" style="748" customWidth="1"/>
    <col min="8418" max="8418" width="10.85546875" style="748" customWidth="1"/>
    <col min="8419" max="8419" width="10.5703125" style="748" customWidth="1"/>
    <col min="8420" max="8420" width="9.140625" style="748"/>
    <col min="8421" max="8421" width="10.85546875" style="748" customWidth="1"/>
    <col min="8422" max="8423" width="9.140625" style="748"/>
    <col min="8424" max="8424" width="12" style="748" customWidth="1"/>
    <col min="8425" max="8667" width="9.140625" style="748"/>
    <col min="8668" max="8668" width="6.85546875" style="748" customWidth="1"/>
    <col min="8669" max="8669" width="29.85546875" style="748" customWidth="1"/>
    <col min="8670" max="8670" width="6.7109375" style="748" customWidth="1"/>
    <col min="8671" max="8671" width="32.28515625" style="748" customWidth="1"/>
    <col min="8672" max="8672" width="10.85546875" style="748" customWidth="1"/>
    <col min="8673" max="8673" width="11.7109375" style="748" customWidth="1"/>
    <col min="8674" max="8674" width="10.85546875" style="748" customWidth="1"/>
    <col min="8675" max="8675" width="10.5703125" style="748" customWidth="1"/>
    <col min="8676" max="8676" width="9.140625" style="748"/>
    <col min="8677" max="8677" width="10.85546875" style="748" customWidth="1"/>
    <col min="8678" max="8679" width="9.140625" style="748"/>
    <col min="8680" max="8680" width="12" style="748" customWidth="1"/>
    <col min="8681" max="8923" width="9.140625" style="748"/>
    <col min="8924" max="8924" width="6.85546875" style="748" customWidth="1"/>
    <col min="8925" max="8925" width="29.85546875" style="748" customWidth="1"/>
    <col min="8926" max="8926" width="6.7109375" style="748" customWidth="1"/>
    <col min="8927" max="8927" width="32.28515625" style="748" customWidth="1"/>
    <col min="8928" max="8928" width="10.85546875" style="748" customWidth="1"/>
    <col min="8929" max="8929" width="11.7109375" style="748" customWidth="1"/>
    <col min="8930" max="8930" width="10.85546875" style="748" customWidth="1"/>
    <col min="8931" max="8931" width="10.5703125" style="748" customWidth="1"/>
    <col min="8932" max="8932" width="9.140625" style="748"/>
    <col min="8933" max="8933" width="10.85546875" style="748" customWidth="1"/>
    <col min="8934" max="8935" width="9.140625" style="748"/>
    <col min="8936" max="8936" width="12" style="748" customWidth="1"/>
    <col min="8937" max="9179" width="9.140625" style="748"/>
    <col min="9180" max="9180" width="6.85546875" style="748" customWidth="1"/>
    <col min="9181" max="9181" width="29.85546875" style="748" customWidth="1"/>
    <col min="9182" max="9182" width="6.7109375" style="748" customWidth="1"/>
    <col min="9183" max="9183" width="32.28515625" style="748" customWidth="1"/>
    <col min="9184" max="9184" width="10.85546875" style="748" customWidth="1"/>
    <col min="9185" max="9185" width="11.7109375" style="748" customWidth="1"/>
    <col min="9186" max="9186" width="10.85546875" style="748" customWidth="1"/>
    <col min="9187" max="9187" width="10.5703125" style="748" customWidth="1"/>
    <col min="9188" max="9188" width="9.140625" style="748"/>
    <col min="9189" max="9189" width="10.85546875" style="748" customWidth="1"/>
    <col min="9190" max="9191" width="9.140625" style="748"/>
    <col min="9192" max="9192" width="12" style="748" customWidth="1"/>
    <col min="9193" max="9435" width="9.140625" style="748"/>
    <col min="9436" max="9436" width="6.85546875" style="748" customWidth="1"/>
    <col min="9437" max="9437" width="29.85546875" style="748" customWidth="1"/>
    <col min="9438" max="9438" width="6.7109375" style="748" customWidth="1"/>
    <col min="9439" max="9439" width="32.28515625" style="748" customWidth="1"/>
    <col min="9440" max="9440" width="10.85546875" style="748" customWidth="1"/>
    <col min="9441" max="9441" width="11.7109375" style="748" customWidth="1"/>
    <col min="9442" max="9442" width="10.85546875" style="748" customWidth="1"/>
    <col min="9443" max="9443" width="10.5703125" style="748" customWidth="1"/>
    <col min="9444" max="9444" width="9.140625" style="748"/>
    <col min="9445" max="9445" width="10.85546875" style="748" customWidth="1"/>
    <col min="9446" max="9447" width="9.140625" style="748"/>
    <col min="9448" max="9448" width="12" style="748" customWidth="1"/>
    <col min="9449" max="9691" width="9.140625" style="748"/>
    <col min="9692" max="9692" width="6.85546875" style="748" customWidth="1"/>
    <col min="9693" max="9693" width="29.85546875" style="748" customWidth="1"/>
    <col min="9694" max="9694" width="6.7109375" style="748" customWidth="1"/>
    <col min="9695" max="9695" width="32.28515625" style="748" customWidth="1"/>
    <col min="9696" max="9696" width="10.85546875" style="748" customWidth="1"/>
    <col min="9697" max="9697" width="11.7109375" style="748" customWidth="1"/>
    <col min="9698" max="9698" width="10.85546875" style="748" customWidth="1"/>
    <col min="9699" max="9699" width="10.5703125" style="748" customWidth="1"/>
    <col min="9700" max="9700" width="9.140625" style="748"/>
    <col min="9701" max="9701" width="10.85546875" style="748" customWidth="1"/>
    <col min="9702" max="9703" width="9.140625" style="748"/>
    <col min="9704" max="9704" width="12" style="748" customWidth="1"/>
    <col min="9705" max="9947" width="9.140625" style="748"/>
    <col min="9948" max="9948" width="6.85546875" style="748" customWidth="1"/>
    <col min="9949" max="9949" width="29.85546875" style="748" customWidth="1"/>
    <col min="9950" max="9950" width="6.7109375" style="748" customWidth="1"/>
    <col min="9951" max="9951" width="32.28515625" style="748" customWidth="1"/>
    <col min="9952" max="9952" width="10.85546875" style="748" customWidth="1"/>
    <col min="9953" max="9953" width="11.7109375" style="748" customWidth="1"/>
    <col min="9954" max="9954" width="10.85546875" style="748" customWidth="1"/>
    <col min="9955" max="9955" width="10.5703125" style="748" customWidth="1"/>
    <col min="9956" max="9956" width="9.140625" style="748"/>
    <col min="9957" max="9957" width="10.85546875" style="748" customWidth="1"/>
    <col min="9958" max="9959" width="9.140625" style="748"/>
    <col min="9960" max="9960" width="12" style="748" customWidth="1"/>
    <col min="9961" max="10203" width="9.140625" style="748"/>
    <col min="10204" max="10204" width="6.85546875" style="748" customWidth="1"/>
    <col min="10205" max="10205" width="29.85546875" style="748" customWidth="1"/>
    <col min="10206" max="10206" width="6.7109375" style="748" customWidth="1"/>
    <col min="10207" max="10207" width="32.28515625" style="748" customWidth="1"/>
    <col min="10208" max="10208" width="10.85546875" style="748" customWidth="1"/>
    <col min="10209" max="10209" width="11.7109375" style="748" customWidth="1"/>
    <col min="10210" max="10210" width="10.85546875" style="748" customWidth="1"/>
    <col min="10211" max="10211" width="10.5703125" style="748" customWidth="1"/>
    <col min="10212" max="10212" width="9.140625" style="748"/>
    <col min="10213" max="10213" width="10.85546875" style="748" customWidth="1"/>
    <col min="10214" max="10215" width="9.140625" style="748"/>
    <col min="10216" max="10216" width="12" style="748" customWidth="1"/>
    <col min="10217" max="10459" width="9.140625" style="748"/>
    <col min="10460" max="10460" width="6.85546875" style="748" customWidth="1"/>
    <col min="10461" max="10461" width="29.85546875" style="748" customWidth="1"/>
    <col min="10462" max="10462" width="6.7109375" style="748" customWidth="1"/>
    <col min="10463" max="10463" width="32.28515625" style="748" customWidth="1"/>
    <col min="10464" max="10464" width="10.85546875" style="748" customWidth="1"/>
    <col min="10465" max="10465" width="11.7109375" style="748" customWidth="1"/>
    <col min="10466" max="10466" width="10.85546875" style="748" customWidth="1"/>
    <col min="10467" max="10467" width="10.5703125" style="748" customWidth="1"/>
    <col min="10468" max="10468" width="9.140625" style="748"/>
    <col min="10469" max="10469" width="10.85546875" style="748" customWidth="1"/>
    <col min="10470" max="10471" width="9.140625" style="748"/>
    <col min="10472" max="10472" width="12" style="748" customWidth="1"/>
    <col min="10473" max="10715" width="9.140625" style="748"/>
    <col min="10716" max="10716" width="6.85546875" style="748" customWidth="1"/>
    <col min="10717" max="10717" width="29.85546875" style="748" customWidth="1"/>
    <col min="10718" max="10718" width="6.7109375" style="748" customWidth="1"/>
    <col min="10719" max="10719" width="32.28515625" style="748" customWidth="1"/>
    <col min="10720" max="10720" width="10.85546875" style="748" customWidth="1"/>
    <col min="10721" max="10721" width="11.7109375" style="748" customWidth="1"/>
    <col min="10722" max="10722" width="10.85546875" style="748" customWidth="1"/>
    <col min="10723" max="10723" width="10.5703125" style="748" customWidth="1"/>
    <col min="10724" max="10724" width="9.140625" style="748"/>
    <col min="10725" max="10725" width="10.85546875" style="748" customWidth="1"/>
    <col min="10726" max="10727" width="9.140625" style="748"/>
    <col min="10728" max="10728" width="12" style="748" customWidth="1"/>
    <col min="10729" max="10971" width="9.140625" style="748"/>
    <col min="10972" max="10972" width="6.85546875" style="748" customWidth="1"/>
    <col min="10973" max="10973" width="29.85546875" style="748" customWidth="1"/>
    <col min="10974" max="10974" width="6.7109375" style="748" customWidth="1"/>
    <col min="10975" max="10975" width="32.28515625" style="748" customWidth="1"/>
    <col min="10976" max="10976" width="10.85546875" style="748" customWidth="1"/>
    <col min="10977" max="10977" width="11.7109375" style="748" customWidth="1"/>
    <col min="10978" max="10978" width="10.85546875" style="748" customWidth="1"/>
    <col min="10979" max="10979" width="10.5703125" style="748" customWidth="1"/>
    <col min="10980" max="10980" width="9.140625" style="748"/>
    <col min="10981" max="10981" width="10.85546875" style="748" customWidth="1"/>
    <col min="10982" max="10983" width="9.140625" style="748"/>
    <col min="10984" max="10984" width="12" style="748" customWidth="1"/>
    <col min="10985" max="11227" width="9.140625" style="748"/>
    <col min="11228" max="11228" width="6.85546875" style="748" customWidth="1"/>
    <col min="11229" max="11229" width="29.85546875" style="748" customWidth="1"/>
    <col min="11230" max="11230" width="6.7109375" style="748" customWidth="1"/>
    <col min="11231" max="11231" width="32.28515625" style="748" customWidth="1"/>
    <col min="11232" max="11232" width="10.85546875" style="748" customWidth="1"/>
    <col min="11233" max="11233" width="11.7109375" style="748" customWidth="1"/>
    <col min="11234" max="11234" width="10.85546875" style="748" customWidth="1"/>
    <col min="11235" max="11235" width="10.5703125" style="748" customWidth="1"/>
    <col min="11236" max="11236" width="9.140625" style="748"/>
    <col min="11237" max="11237" width="10.85546875" style="748" customWidth="1"/>
    <col min="11238" max="11239" width="9.140625" style="748"/>
    <col min="11240" max="11240" width="12" style="748" customWidth="1"/>
    <col min="11241" max="11483" width="9.140625" style="748"/>
    <col min="11484" max="11484" width="6.85546875" style="748" customWidth="1"/>
    <col min="11485" max="11485" width="29.85546875" style="748" customWidth="1"/>
    <col min="11486" max="11486" width="6.7109375" style="748" customWidth="1"/>
    <col min="11487" max="11487" width="32.28515625" style="748" customWidth="1"/>
    <col min="11488" max="11488" width="10.85546875" style="748" customWidth="1"/>
    <col min="11489" max="11489" width="11.7109375" style="748" customWidth="1"/>
    <col min="11490" max="11490" width="10.85546875" style="748" customWidth="1"/>
    <col min="11491" max="11491" width="10.5703125" style="748" customWidth="1"/>
    <col min="11492" max="11492" width="9.140625" style="748"/>
    <col min="11493" max="11493" width="10.85546875" style="748" customWidth="1"/>
    <col min="11494" max="11495" width="9.140625" style="748"/>
    <col min="11496" max="11496" width="12" style="748" customWidth="1"/>
    <col min="11497" max="11739" width="9.140625" style="748"/>
    <col min="11740" max="11740" width="6.85546875" style="748" customWidth="1"/>
    <col min="11741" max="11741" width="29.85546875" style="748" customWidth="1"/>
    <col min="11742" max="11742" width="6.7109375" style="748" customWidth="1"/>
    <col min="11743" max="11743" width="32.28515625" style="748" customWidth="1"/>
    <col min="11744" max="11744" width="10.85546875" style="748" customWidth="1"/>
    <col min="11745" max="11745" width="11.7109375" style="748" customWidth="1"/>
    <col min="11746" max="11746" width="10.85546875" style="748" customWidth="1"/>
    <col min="11747" max="11747" width="10.5703125" style="748" customWidth="1"/>
    <col min="11748" max="11748" width="9.140625" style="748"/>
    <col min="11749" max="11749" width="10.85546875" style="748" customWidth="1"/>
    <col min="11750" max="11751" width="9.140625" style="748"/>
    <col min="11752" max="11752" width="12" style="748" customWidth="1"/>
    <col min="11753" max="11995" width="9.140625" style="748"/>
    <col min="11996" max="11996" width="6.85546875" style="748" customWidth="1"/>
    <col min="11997" max="11997" width="29.85546875" style="748" customWidth="1"/>
    <col min="11998" max="11998" width="6.7109375" style="748" customWidth="1"/>
    <col min="11999" max="11999" width="32.28515625" style="748" customWidth="1"/>
    <col min="12000" max="12000" width="10.85546875" style="748" customWidth="1"/>
    <col min="12001" max="12001" width="11.7109375" style="748" customWidth="1"/>
    <col min="12002" max="12002" width="10.85546875" style="748" customWidth="1"/>
    <col min="12003" max="12003" width="10.5703125" style="748" customWidth="1"/>
    <col min="12004" max="12004" width="9.140625" style="748"/>
    <col min="12005" max="12005" width="10.85546875" style="748" customWidth="1"/>
    <col min="12006" max="12007" width="9.140625" style="748"/>
    <col min="12008" max="12008" width="12" style="748" customWidth="1"/>
    <col min="12009" max="12251" width="9.140625" style="748"/>
    <col min="12252" max="12252" width="6.85546875" style="748" customWidth="1"/>
    <col min="12253" max="12253" width="29.85546875" style="748" customWidth="1"/>
    <col min="12254" max="12254" width="6.7109375" style="748" customWidth="1"/>
    <col min="12255" max="12255" width="32.28515625" style="748" customWidth="1"/>
    <col min="12256" max="12256" width="10.85546875" style="748" customWidth="1"/>
    <col min="12257" max="12257" width="11.7109375" style="748" customWidth="1"/>
    <col min="12258" max="12258" width="10.85546875" style="748" customWidth="1"/>
    <col min="12259" max="12259" width="10.5703125" style="748" customWidth="1"/>
    <col min="12260" max="12260" width="9.140625" style="748"/>
    <col min="12261" max="12261" width="10.85546875" style="748" customWidth="1"/>
    <col min="12262" max="12263" width="9.140625" style="748"/>
    <col min="12264" max="12264" width="12" style="748" customWidth="1"/>
    <col min="12265" max="12507" width="9.140625" style="748"/>
    <col min="12508" max="12508" width="6.85546875" style="748" customWidth="1"/>
    <col min="12509" max="12509" width="29.85546875" style="748" customWidth="1"/>
    <col min="12510" max="12510" width="6.7109375" style="748" customWidth="1"/>
    <col min="12511" max="12511" width="32.28515625" style="748" customWidth="1"/>
    <col min="12512" max="12512" width="10.85546875" style="748" customWidth="1"/>
    <col min="12513" max="12513" width="11.7109375" style="748" customWidth="1"/>
    <col min="12514" max="12514" width="10.85546875" style="748" customWidth="1"/>
    <col min="12515" max="12515" width="10.5703125" style="748" customWidth="1"/>
    <col min="12516" max="12516" width="9.140625" style="748"/>
    <col min="12517" max="12517" width="10.85546875" style="748" customWidth="1"/>
    <col min="12518" max="12519" width="9.140625" style="748"/>
    <col min="12520" max="12520" width="12" style="748" customWidth="1"/>
    <col min="12521" max="12763" width="9.140625" style="748"/>
    <col min="12764" max="12764" width="6.85546875" style="748" customWidth="1"/>
    <col min="12765" max="12765" width="29.85546875" style="748" customWidth="1"/>
    <col min="12766" max="12766" width="6.7109375" style="748" customWidth="1"/>
    <col min="12767" max="12767" width="32.28515625" style="748" customWidth="1"/>
    <col min="12768" max="12768" width="10.85546875" style="748" customWidth="1"/>
    <col min="12769" max="12769" width="11.7109375" style="748" customWidth="1"/>
    <col min="12770" max="12770" width="10.85546875" style="748" customWidth="1"/>
    <col min="12771" max="12771" width="10.5703125" style="748" customWidth="1"/>
    <col min="12772" max="12772" width="9.140625" style="748"/>
    <col min="12773" max="12773" width="10.85546875" style="748" customWidth="1"/>
    <col min="12774" max="12775" width="9.140625" style="748"/>
    <col min="12776" max="12776" width="12" style="748" customWidth="1"/>
    <col min="12777" max="13019" width="9.140625" style="748"/>
    <col min="13020" max="13020" width="6.85546875" style="748" customWidth="1"/>
    <col min="13021" max="13021" width="29.85546875" style="748" customWidth="1"/>
    <col min="13022" max="13022" width="6.7109375" style="748" customWidth="1"/>
    <col min="13023" max="13023" width="32.28515625" style="748" customWidth="1"/>
    <col min="13024" max="13024" width="10.85546875" style="748" customWidth="1"/>
    <col min="13025" max="13025" width="11.7109375" style="748" customWidth="1"/>
    <col min="13026" max="13026" width="10.85546875" style="748" customWidth="1"/>
    <col min="13027" max="13027" width="10.5703125" style="748" customWidth="1"/>
    <col min="13028" max="13028" width="9.140625" style="748"/>
    <col min="13029" max="13029" width="10.85546875" style="748" customWidth="1"/>
    <col min="13030" max="13031" width="9.140625" style="748"/>
    <col min="13032" max="13032" width="12" style="748" customWidth="1"/>
    <col min="13033" max="13275" width="9.140625" style="748"/>
    <col min="13276" max="13276" width="6.85546875" style="748" customWidth="1"/>
    <col min="13277" max="13277" width="29.85546875" style="748" customWidth="1"/>
    <col min="13278" max="13278" width="6.7109375" style="748" customWidth="1"/>
    <col min="13279" max="13279" width="32.28515625" style="748" customWidth="1"/>
    <col min="13280" max="13280" width="10.85546875" style="748" customWidth="1"/>
    <col min="13281" max="13281" width="11.7109375" style="748" customWidth="1"/>
    <col min="13282" max="13282" width="10.85546875" style="748" customWidth="1"/>
    <col min="13283" max="13283" width="10.5703125" style="748" customWidth="1"/>
    <col min="13284" max="13284" width="9.140625" style="748"/>
    <col min="13285" max="13285" width="10.85546875" style="748" customWidth="1"/>
    <col min="13286" max="13287" width="9.140625" style="748"/>
    <col min="13288" max="13288" width="12" style="748" customWidth="1"/>
    <col min="13289" max="13531" width="9.140625" style="748"/>
    <col min="13532" max="13532" width="6.85546875" style="748" customWidth="1"/>
    <col min="13533" max="13533" width="29.85546875" style="748" customWidth="1"/>
    <col min="13534" max="13534" width="6.7109375" style="748" customWidth="1"/>
    <col min="13535" max="13535" width="32.28515625" style="748" customWidth="1"/>
    <col min="13536" max="13536" width="10.85546875" style="748" customWidth="1"/>
    <col min="13537" max="13537" width="11.7109375" style="748" customWidth="1"/>
    <col min="13538" max="13538" width="10.85546875" style="748" customWidth="1"/>
    <col min="13539" max="13539" width="10.5703125" style="748" customWidth="1"/>
    <col min="13540" max="13540" width="9.140625" style="748"/>
    <col min="13541" max="13541" width="10.85546875" style="748" customWidth="1"/>
    <col min="13542" max="13543" width="9.140625" style="748"/>
    <col min="13544" max="13544" width="12" style="748" customWidth="1"/>
    <col min="13545" max="13787" width="9.140625" style="748"/>
    <col min="13788" max="13788" width="6.85546875" style="748" customWidth="1"/>
    <col min="13789" max="13789" width="29.85546875" style="748" customWidth="1"/>
    <col min="13790" max="13790" width="6.7109375" style="748" customWidth="1"/>
    <col min="13791" max="13791" width="32.28515625" style="748" customWidth="1"/>
    <col min="13792" max="13792" width="10.85546875" style="748" customWidth="1"/>
    <col min="13793" max="13793" width="11.7109375" style="748" customWidth="1"/>
    <col min="13794" max="13794" width="10.85546875" style="748" customWidth="1"/>
    <col min="13795" max="13795" width="10.5703125" style="748" customWidth="1"/>
    <col min="13796" max="13796" width="9.140625" style="748"/>
    <col min="13797" max="13797" width="10.85546875" style="748" customWidth="1"/>
    <col min="13798" max="13799" width="9.140625" style="748"/>
    <col min="13800" max="13800" width="12" style="748" customWidth="1"/>
    <col min="13801" max="14043" width="9.140625" style="748"/>
    <col min="14044" max="14044" width="6.85546875" style="748" customWidth="1"/>
    <col min="14045" max="14045" width="29.85546875" style="748" customWidth="1"/>
    <col min="14046" max="14046" width="6.7109375" style="748" customWidth="1"/>
    <col min="14047" max="14047" width="32.28515625" style="748" customWidth="1"/>
    <col min="14048" max="14048" width="10.85546875" style="748" customWidth="1"/>
    <col min="14049" max="14049" width="11.7109375" style="748" customWidth="1"/>
    <col min="14050" max="14050" width="10.85546875" style="748" customWidth="1"/>
    <col min="14051" max="14051" width="10.5703125" style="748" customWidth="1"/>
    <col min="14052" max="14052" width="9.140625" style="748"/>
    <col min="14053" max="14053" width="10.85546875" style="748" customWidth="1"/>
    <col min="14054" max="14055" width="9.140625" style="748"/>
    <col min="14056" max="14056" width="12" style="748" customWidth="1"/>
    <col min="14057" max="14299" width="9.140625" style="748"/>
    <col min="14300" max="14300" width="6.85546875" style="748" customWidth="1"/>
    <col min="14301" max="14301" width="29.85546875" style="748" customWidth="1"/>
    <col min="14302" max="14302" width="6.7109375" style="748" customWidth="1"/>
    <col min="14303" max="14303" width="32.28515625" style="748" customWidth="1"/>
    <col min="14304" max="14304" width="10.85546875" style="748" customWidth="1"/>
    <col min="14305" max="14305" width="11.7109375" style="748" customWidth="1"/>
    <col min="14306" max="14306" width="10.85546875" style="748" customWidth="1"/>
    <col min="14307" max="14307" width="10.5703125" style="748" customWidth="1"/>
    <col min="14308" max="14308" width="9.140625" style="748"/>
    <col min="14309" max="14309" width="10.85546875" style="748" customWidth="1"/>
    <col min="14310" max="14311" width="9.140625" style="748"/>
    <col min="14312" max="14312" width="12" style="748" customWidth="1"/>
    <col min="14313" max="14555" width="9.140625" style="748"/>
    <col min="14556" max="14556" width="6.85546875" style="748" customWidth="1"/>
    <col min="14557" max="14557" width="29.85546875" style="748" customWidth="1"/>
    <col min="14558" max="14558" width="6.7109375" style="748" customWidth="1"/>
    <col min="14559" max="14559" width="32.28515625" style="748" customWidth="1"/>
    <col min="14560" max="14560" width="10.85546875" style="748" customWidth="1"/>
    <col min="14561" max="14561" width="11.7109375" style="748" customWidth="1"/>
    <col min="14562" max="14562" width="10.85546875" style="748" customWidth="1"/>
    <col min="14563" max="14563" width="10.5703125" style="748" customWidth="1"/>
    <col min="14564" max="14564" width="9.140625" style="748"/>
    <col min="14565" max="14565" width="10.85546875" style="748" customWidth="1"/>
    <col min="14566" max="14567" width="9.140625" style="748"/>
    <col min="14568" max="14568" width="12" style="748" customWidth="1"/>
    <col min="14569" max="14811" width="9.140625" style="748"/>
    <col min="14812" max="14812" width="6.85546875" style="748" customWidth="1"/>
    <col min="14813" max="14813" width="29.85546875" style="748" customWidth="1"/>
    <col min="14814" max="14814" width="6.7109375" style="748" customWidth="1"/>
    <col min="14815" max="14815" width="32.28515625" style="748" customWidth="1"/>
    <col min="14816" max="14816" width="10.85546875" style="748" customWidth="1"/>
    <col min="14817" max="14817" width="11.7109375" style="748" customWidth="1"/>
    <col min="14818" max="14818" width="10.85546875" style="748" customWidth="1"/>
    <col min="14819" max="14819" width="10.5703125" style="748" customWidth="1"/>
    <col min="14820" max="14820" width="9.140625" style="748"/>
    <col min="14821" max="14821" width="10.85546875" style="748" customWidth="1"/>
    <col min="14822" max="14823" width="9.140625" style="748"/>
    <col min="14824" max="14824" width="12" style="748" customWidth="1"/>
    <col min="14825" max="15067" width="9.140625" style="748"/>
    <col min="15068" max="15068" width="6.85546875" style="748" customWidth="1"/>
    <col min="15069" max="15069" width="29.85546875" style="748" customWidth="1"/>
    <col min="15070" max="15070" width="6.7109375" style="748" customWidth="1"/>
    <col min="15071" max="15071" width="32.28515625" style="748" customWidth="1"/>
    <col min="15072" max="15072" width="10.85546875" style="748" customWidth="1"/>
    <col min="15073" max="15073" width="11.7109375" style="748" customWidth="1"/>
    <col min="15074" max="15074" width="10.85546875" style="748" customWidth="1"/>
    <col min="15075" max="15075" width="10.5703125" style="748" customWidth="1"/>
    <col min="15076" max="15076" width="9.140625" style="748"/>
    <col min="15077" max="15077" width="10.85546875" style="748" customWidth="1"/>
    <col min="15078" max="15079" width="9.140625" style="748"/>
    <col min="15080" max="15080" width="12" style="748" customWidth="1"/>
    <col min="15081" max="15323" width="9.140625" style="748"/>
    <col min="15324" max="15324" width="6.85546875" style="748" customWidth="1"/>
    <col min="15325" max="15325" width="29.85546875" style="748" customWidth="1"/>
    <col min="15326" max="15326" width="6.7109375" style="748" customWidth="1"/>
    <col min="15327" max="15327" width="32.28515625" style="748" customWidth="1"/>
    <col min="15328" max="15328" width="10.85546875" style="748" customWidth="1"/>
    <col min="15329" max="15329" width="11.7109375" style="748" customWidth="1"/>
    <col min="15330" max="15330" width="10.85546875" style="748" customWidth="1"/>
    <col min="15331" max="15331" width="10.5703125" style="748" customWidth="1"/>
    <col min="15332" max="15332" width="9.140625" style="748"/>
    <col min="15333" max="15333" width="10.85546875" style="748" customWidth="1"/>
    <col min="15334" max="15335" width="9.140625" style="748"/>
    <col min="15336" max="15336" width="12" style="748" customWidth="1"/>
    <col min="15337" max="15579" width="9.140625" style="748"/>
    <col min="15580" max="15580" width="6.85546875" style="748" customWidth="1"/>
    <col min="15581" max="15581" width="29.85546875" style="748" customWidth="1"/>
    <col min="15582" max="15582" width="6.7109375" style="748" customWidth="1"/>
    <col min="15583" max="15583" width="32.28515625" style="748" customWidth="1"/>
    <col min="15584" max="15584" width="10.85546875" style="748" customWidth="1"/>
    <col min="15585" max="15585" width="11.7109375" style="748" customWidth="1"/>
    <col min="15586" max="15586" width="10.85546875" style="748" customWidth="1"/>
    <col min="15587" max="15587" width="10.5703125" style="748" customWidth="1"/>
    <col min="15588" max="15588" width="9.140625" style="748"/>
    <col min="15589" max="15589" width="10.85546875" style="748" customWidth="1"/>
    <col min="15590" max="15591" width="9.140625" style="748"/>
    <col min="15592" max="15592" width="12" style="748" customWidth="1"/>
    <col min="15593" max="15835" width="9.140625" style="748"/>
    <col min="15836" max="15836" width="6.85546875" style="748" customWidth="1"/>
    <col min="15837" max="15837" width="29.85546875" style="748" customWidth="1"/>
    <col min="15838" max="15838" width="6.7109375" style="748" customWidth="1"/>
    <col min="15839" max="15839" width="32.28515625" style="748" customWidth="1"/>
    <col min="15840" max="15840" width="10.85546875" style="748" customWidth="1"/>
    <col min="15841" max="15841" width="11.7109375" style="748" customWidth="1"/>
    <col min="15842" max="15842" width="10.85546875" style="748" customWidth="1"/>
    <col min="15843" max="15843" width="10.5703125" style="748" customWidth="1"/>
    <col min="15844" max="15844" width="9.140625" style="748"/>
    <col min="15845" max="15845" width="10.85546875" style="748" customWidth="1"/>
    <col min="15846" max="15847" width="9.140625" style="748"/>
    <col min="15848" max="15848" width="12" style="748" customWidth="1"/>
    <col min="15849" max="16091" width="9.140625" style="748"/>
    <col min="16092" max="16092" width="6.85546875" style="748" customWidth="1"/>
    <col min="16093" max="16093" width="29.85546875" style="748" customWidth="1"/>
    <col min="16094" max="16094" width="6.7109375" style="748" customWidth="1"/>
    <col min="16095" max="16095" width="32.28515625" style="748" customWidth="1"/>
    <col min="16096" max="16096" width="10.85546875" style="748" customWidth="1"/>
    <col min="16097" max="16097" width="11.7109375" style="748" customWidth="1"/>
    <col min="16098" max="16098" width="10.85546875" style="748" customWidth="1"/>
    <col min="16099" max="16099" width="10.5703125" style="748" customWidth="1"/>
    <col min="16100" max="16100" width="9.140625" style="748"/>
    <col min="16101" max="16101" width="10.85546875" style="748" customWidth="1"/>
    <col min="16102" max="16103" width="9.140625" style="748"/>
    <col min="16104" max="16104" width="12" style="748" customWidth="1"/>
    <col min="16105" max="16384" width="9.140625" style="748"/>
  </cols>
  <sheetData>
    <row r="1" spans="1:53" ht="15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5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.75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.75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5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469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6.5" customHeight="1" thickBot="1" x14ac:dyDescent="0.3">
      <c r="A7" s="205"/>
      <c r="B7" s="466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.75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3.5" thickBot="1" x14ac:dyDescent="0.25">
      <c r="A9" s="468" t="s">
        <v>470</v>
      </c>
      <c r="D9" s="46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34.5" thickBot="1" x14ac:dyDescent="0.25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8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3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1" t="s">
        <v>78</v>
      </c>
      <c r="AO11" s="759" t="s">
        <v>77</v>
      </c>
      <c r="AP11" s="420" t="s">
        <v>78</v>
      </c>
      <c r="AQ11" s="42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s="702" customFormat="1" x14ac:dyDescent="0.2">
      <c r="A12" s="724">
        <v>1</v>
      </c>
      <c r="B12" s="725">
        <v>4476</v>
      </c>
      <c r="C12" s="725">
        <v>600075184</v>
      </c>
      <c r="D12" s="725">
        <v>70200815</v>
      </c>
      <c r="E12" s="714" t="s">
        <v>471</v>
      </c>
      <c r="F12" s="725">
        <v>3233</v>
      </c>
      <c r="G12" s="726" t="s">
        <v>81</v>
      </c>
      <c r="H12" s="778" t="s">
        <v>82</v>
      </c>
      <c r="I12" s="479">
        <v>6634301</v>
      </c>
      <c r="J12" s="480">
        <v>4094985</v>
      </c>
      <c r="K12" s="481">
        <v>742050</v>
      </c>
      <c r="L12" s="481">
        <v>0</v>
      </c>
      <c r="M12" s="321">
        <v>1634918</v>
      </c>
      <c r="N12" s="321">
        <v>81900</v>
      </c>
      <c r="O12" s="480">
        <v>80448</v>
      </c>
      <c r="P12" s="482">
        <v>10.1</v>
      </c>
      <c r="Q12" s="483">
        <v>5.580000000000001</v>
      </c>
      <c r="R12" s="775">
        <v>4.5199999999999996</v>
      </c>
      <c r="S12" s="553">
        <f>X12*-1</f>
        <v>0</v>
      </c>
      <c r="T12" s="491">
        <v>0</v>
      </c>
      <c r="U12" s="491">
        <v>0</v>
      </c>
      <c r="V12" s="491">
        <v>0</v>
      </c>
      <c r="W12" s="491">
        <f>SUM(S12:V12)</f>
        <v>0</v>
      </c>
      <c r="X12" s="491">
        <v>0</v>
      </c>
      <c r="Y12" s="491">
        <v>0</v>
      </c>
      <c r="Z12" s="491">
        <f>SUM(X12:Y12)</f>
        <v>0</v>
      </c>
      <c r="AA12" s="491">
        <f>W12+Z12</f>
        <v>0</v>
      </c>
      <c r="AB12" s="321">
        <f>ROUND((W12+X12)*33.8%,0)</f>
        <v>0</v>
      </c>
      <c r="AC12" s="263">
        <f>ROUND(W12*2%,0)</f>
        <v>0</v>
      </c>
      <c r="AD12" s="491">
        <v>0</v>
      </c>
      <c r="AE12" s="491">
        <v>0</v>
      </c>
      <c r="AF12" s="491">
        <f>SUM(AD12:AE12)</f>
        <v>0</v>
      </c>
      <c r="AG12" s="491">
        <f>AA12+AB12+AC12+AF12</f>
        <v>0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488">
        <f>AH12+AJ12+AK12+AM12</f>
        <v>0</v>
      </c>
      <c r="AP12" s="488">
        <f>AI12+AL12+AN12</f>
        <v>0</v>
      </c>
      <c r="AQ12" s="489">
        <f>SUM(AO12:AP12)</f>
        <v>0</v>
      </c>
      <c r="AR12" s="485">
        <f>I12+AG12</f>
        <v>6634301</v>
      </c>
      <c r="AS12" s="486">
        <f>J12+W12</f>
        <v>4094985</v>
      </c>
      <c r="AT12" s="486">
        <f>K12+Z12</f>
        <v>742050</v>
      </c>
      <c r="AU12" s="486">
        <f>L12</f>
        <v>0</v>
      </c>
      <c r="AV12" s="486">
        <f>M12+AB12</f>
        <v>1634918</v>
      </c>
      <c r="AW12" s="486">
        <f>N12+AC12</f>
        <v>81900</v>
      </c>
      <c r="AX12" s="486">
        <f>O12+AF12</f>
        <v>80448</v>
      </c>
      <c r="AY12" s="488">
        <f>P12+AQ12</f>
        <v>10.1</v>
      </c>
      <c r="AZ12" s="488">
        <f>Q12+AO12</f>
        <v>5.580000000000001</v>
      </c>
      <c r="BA12" s="489">
        <f>R12+AP12</f>
        <v>4.5199999999999996</v>
      </c>
    </row>
    <row r="13" spans="1:53" s="702" customFormat="1" x14ac:dyDescent="0.2">
      <c r="A13" s="284">
        <v>1</v>
      </c>
      <c r="B13" s="27">
        <v>4476</v>
      </c>
      <c r="C13" s="27">
        <v>600075184</v>
      </c>
      <c r="D13" s="27">
        <v>70200815</v>
      </c>
      <c r="E13" s="294" t="s">
        <v>472</v>
      </c>
      <c r="F13" s="27"/>
      <c r="G13" s="283"/>
      <c r="H13" s="383"/>
      <c r="I13" s="5">
        <v>6634301</v>
      </c>
      <c r="J13" s="8">
        <v>4094985</v>
      </c>
      <c r="K13" s="8">
        <v>742050</v>
      </c>
      <c r="L13" s="8">
        <v>0</v>
      </c>
      <c r="M13" s="8">
        <v>1634918</v>
      </c>
      <c r="N13" s="8">
        <v>81900</v>
      </c>
      <c r="O13" s="8">
        <v>80448</v>
      </c>
      <c r="P13" s="9">
        <v>10.1</v>
      </c>
      <c r="Q13" s="9">
        <v>5.580000000000001</v>
      </c>
      <c r="R13" s="33">
        <v>4.5199999999999996</v>
      </c>
      <c r="S13" s="5">
        <f t="shared" ref="S13:BA13" si="0">SUM(S12)</f>
        <v>0</v>
      </c>
      <c r="T13" s="8">
        <f t="shared" si="0"/>
        <v>0</v>
      </c>
      <c r="U13" s="8">
        <f t="shared" si="0"/>
        <v>0</v>
      </c>
      <c r="V13" s="8">
        <f t="shared" si="0"/>
        <v>0</v>
      </c>
      <c r="W13" s="8">
        <f t="shared" si="0"/>
        <v>0</v>
      </c>
      <c r="X13" s="8">
        <f t="shared" si="0"/>
        <v>0</v>
      </c>
      <c r="Y13" s="8">
        <f t="shared" si="0"/>
        <v>0</v>
      </c>
      <c r="Z13" s="8">
        <f t="shared" si="0"/>
        <v>0</v>
      </c>
      <c r="AA13" s="8">
        <f t="shared" si="0"/>
        <v>0</v>
      </c>
      <c r="AB13" s="8">
        <f t="shared" si="0"/>
        <v>0</v>
      </c>
      <c r="AC13" s="8">
        <f t="shared" si="0"/>
        <v>0</v>
      </c>
      <c r="AD13" s="8">
        <f t="shared" si="0"/>
        <v>0</v>
      </c>
      <c r="AE13" s="8">
        <f t="shared" si="0"/>
        <v>0</v>
      </c>
      <c r="AF13" s="8">
        <f t="shared" si="0"/>
        <v>0</v>
      </c>
      <c r="AG13" s="8">
        <f t="shared" si="0"/>
        <v>0</v>
      </c>
      <c r="AH13" s="9">
        <f t="shared" si="0"/>
        <v>0</v>
      </c>
      <c r="AI13" s="9">
        <f t="shared" si="0"/>
        <v>0</v>
      </c>
      <c r="AJ13" s="9">
        <f t="shared" si="0"/>
        <v>0</v>
      </c>
      <c r="AK13" s="9">
        <f t="shared" si="0"/>
        <v>0</v>
      </c>
      <c r="AL13" s="9">
        <f t="shared" si="0"/>
        <v>0</v>
      </c>
      <c r="AM13" s="9">
        <f t="shared" si="0"/>
        <v>0</v>
      </c>
      <c r="AN13" s="9">
        <f t="shared" si="0"/>
        <v>0</v>
      </c>
      <c r="AO13" s="9">
        <f t="shared" si="0"/>
        <v>0</v>
      </c>
      <c r="AP13" s="9">
        <f t="shared" si="0"/>
        <v>0</v>
      </c>
      <c r="AQ13" s="74">
        <f t="shared" si="0"/>
        <v>0</v>
      </c>
      <c r="AR13" s="272">
        <f t="shared" si="0"/>
        <v>6634301</v>
      </c>
      <c r="AS13" s="8">
        <f t="shared" si="0"/>
        <v>4094985</v>
      </c>
      <c r="AT13" s="38">
        <f t="shared" si="0"/>
        <v>742050</v>
      </c>
      <c r="AU13" s="38">
        <f t="shared" si="0"/>
        <v>0</v>
      </c>
      <c r="AV13" s="8">
        <f t="shared" si="0"/>
        <v>1634918</v>
      </c>
      <c r="AW13" s="8">
        <f t="shared" si="0"/>
        <v>81900</v>
      </c>
      <c r="AX13" s="8">
        <f t="shared" si="0"/>
        <v>80448</v>
      </c>
      <c r="AY13" s="9">
        <f t="shared" si="0"/>
        <v>10.1</v>
      </c>
      <c r="AZ13" s="9">
        <f t="shared" si="0"/>
        <v>5.580000000000001</v>
      </c>
      <c r="BA13" s="74">
        <f t="shared" si="0"/>
        <v>4.5199999999999996</v>
      </c>
    </row>
    <row r="14" spans="1:53" s="702" customFormat="1" x14ac:dyDescent="0.2">
      <c r="A14" s="727">
        <v>2</v>
      </c>
      <c r="B14" s="728">
        <v>4411</v>
      </c>
      <c r="C14" s="728">
        <v>600074340</v>
      </c>
      <c r="D14" s="728">
        <v>70982121</v>
      </c>
      <c r="E14" s="729" t="s">
        <v>473</v>
      </c>
      <c r="F14" s="728">
        <v>3111</v>
      </c>
      <c r="G14" s="537" t="s">
        <v>85</v>
      </c>
      <c r="H14" s="779" t="s">
        <v>86</v>
      </c>
      <c r="I14" s="501">
        <v>8240635</v>
      </c>
      <c r="J14" s="502">
        <v>5972664</v>
      </c>
      <c r="K14" s="502">
        <v>41000</v>
      </c>
      <c r="L14" s="502">
        <v>0</v>
      </c>
      <c r="M14" s="502">
        <v>2032618</v>
      </c>
      <c r="N14" s="502">
        <v>119453</v>
      </c>
      <c r="O14" s="502">
        <v>74900</v>
      </c>
      <c r="P14" s="503">
        <v>13.7622</v>
      </c>
      <c r="Q14" s="418">
        <v>9.98</v>
      </c>
      <c r="R14" s="776">
        <v>3.7821999999999996</v>
      </c>
      <c r="S14" s="536">
        <f>X14*-1</f>
        <v>0</v>
      </c>
      <c r="T14" s="492">
        <v>0</v>
      </c>
      <c r="U14" s="492">
        <v>-27089</v>
      </c>
      <c r="V14" s="492">
        <v>0</v>
      </c>
      <c r="W14" s="492">
        <f t="shared" ref="W14:W77" si="1">SUM(S14:V14)</f>
        <v>-27089</v>
      </c>
      <c r="X14" s="492">
        <v>0</v>
      </c>
      <c r="Y14" s="492">
        <v>0</v>
      </c>
      <c r="Z14" s="492">
        <f>SUM(X14:Y14)</f>
        <v>0</v>
      </c>
      <c r="AA14" s="492">
        <f>W14+Z14</f>
        <v>-27089</v>
      </c>
      <c r="AB14" s="321">
        <f>ROUND((W14+X14)*33.8%,0)</f>
        <v>-9156</v>
      </c>
      <c r="AC14" s="179">
        <f>ROUND(W14*2%,0)</f>
        <v>-542</v>
      </c>
      <c r="AD14" s="492">
        <v>0</v>
      </c>
      <c r="AE14" s="492">
        <v>0</v>
      </c>
      <c r="AF14" s="492">
        <f t="shared" ref="AF14:AF78" si="2">SUM(AD14:AE14)</f>
        <v>0</v>
      </c>
      <c r="AG14" s="492">
        <f t="shared" ref="AG14:AG78" si="3">AA14+AB14+AC14+AF14</f>
        <v>-36787</v>
      </c>
      <c r="AH14" s="507">
        <v>0</v>
      </c>
      <c r="AI14" s="507">
        <v>0</v>
      </c>
      <c r="AJ14" s="507">
        <v>0</v>
      </c>
      <c r="AK14" s="507">
        <v>-0.06</v>
      </c>
      <c r="AL14" s="507">
        <v>0</v>
      </c>
      <c r="AM14" s="507">
        <v>0</v>
      </c>
      <c r="AN14" s="507">
        <v>0</v>
      </c>
      <c r="AO14" s="507">
        <f>AH14+AJ14+AK14+AM14</f>
        <v>-0.06</v>
      </c>
      <c r="AP14" s="507">
        <f>AI14+AL14+AN14</f>
        <v>0</v>
      </c>
      <c r="AQ14" s="508">
        <f t="shared" ref="AQ14:AQ78" si="4">SUM(AO14:AP14)</f>
        <v>-0.06</v>
      </c>
      <c r="AR14" s="505">
        <f>I14+AG14</f>
        <v>8203848</v>
      </c>
      <c r="AS14" s="492">
        <f>J14+W14</f>
        <v>5945575</v>
      </c>
      <c r="AT14" s="492">
        <f>K14+Z14</f>
        <v>41000</v>
      </c>
      <c r="AU14" s="492">
        <f>L14</f>
        <v>0</v>
      </c>
      <c r="AV14" s="492">
        <f t="shared" ref="AV14:AW16" si="5">M14+AB14</f>
        <v>2023462</v>
      </c>
      <c r="AW14" s="492">
        <f t="shared" si="5"/>
        <v>118911</v>
      </c>
      <c r="AX14" s="492">
        <f>O14+AF14</f>
        <v>74900</v>
      </c>
      <c r="AY14" s="507">
        <f>P14+AQ14</f>
        <v>13.702199999999999</v>
      </c>
      <c r="AZ14" s="507">
        <f t="shared" ref="AZ14:BA16" si="6">Q14+AO14</f>
        <v>9.92</v>
      </c>
      <c r="BA14" s="508">
        <f t="shared" si="6"/>
        <v>3.7821999999999996</v>
      </c>
    </row>
    <row r="15" spans="1:53" s="702" customFormat="1" x14ac:dyDescent="0.2">
      <c r="A15" s="727">
        <v>2</v>
      </c>
      <c r="B15" s="728">
        <v>4411</v>
      </c>
      <c r="C15" s="728">
        <v>600074340</v>
      </c>
      <c r="D15" s="728">
        <v>70982121</v>
      </c>
      <c r="E15" s="729" t="s">
        <v>473</v>
      </c>
      <c r="F15" s="728">
        <v>3111</v>
      </c>
      <c r="G15" s="537" t="s">
        <v>91</v>
      </c>
      <c r="H15" s="779" t="s">
        <v>82</v>
      </c>
      <c r="I15" s="501">
        <v>288238</v>
      </c>
      <c r="J15" s="502">
        <v>212252</v>
      </c>
      <c r="K15" s="502">
        <v>0</v>
      </c>
      <c r="L15" s="502">
        <v>0</v>
      </c>
      <c r="M15" s="502">
        <v>71741</v>
      </c>
      <c r="N15" s="502">
        <v>4245</v>
      </c>
      <c r="O15" s="502">
        <v>0</v>
      </c>
      <c r="P15" s="503">
        <v>0.63</v>
      </c>
      <c r="Q15" s="418">
        <v>0.63</v>
      </c>
      <c r="R15" s="776">
        <v>0</v>
      </c>
      <c r="S15" s="536">
        <f>X15*-1</f>
        <v>0</v>
      </c>
      <c r="T15" s="492">
        <v>0</v>
      </c>
      <c r="U15" s="492">
        <v>0</v>
      </c>
      <c r="V15" s="492">
        <v>0</v>
      </c>
      <c r="W15" s="492">
        <f t="shared" si="1"/>
        <v>0</v>
      </c>
      <c r="X15" s="492">
        <v>0</v>
      </c>
      <c r="Y15" s="492">
        <v>0</v>
      </c>
      <c r="Z15" s="492">
        <f>SUM(X15:Y15)</f>
        <v>0</v>
      </c>
      <c r="AA15" s="492">
        <f>W15+Z15</f>
        <v>0</v>
      </c>
      <c r="AB15" s="321">
        <f>ROUND((W15+X15)*33.8%,0)</f>
        <v>0</v>
      </c>
      <c r="AC15" s="179">
        <f>ROUND(W15*2%,0)</f>
        <v>0</v>
      </c>
      <c r="AD15" s="492">
        <v>0</v>
      </c>
      <c r="AE15" s="492">
        <v>0</v>
      </c>
      <c r="AF15" s="492">
        <f t="shared" si="2"/>
        <v>0</v>
      </c>
      <c r="AG15" s="492">
        <f t="shared" si="3"/>
        <v>0</v>
      </c>
      <c r="AH15" s="507">
        <v>0</v>
      </c>
      <c r="AI15" s="507">
        <v>0</v>
      </c>
      <c r="AJ15" s="507">
        <v>0</v>
      </c>
      <c r="AK15" s="507">
        <v>0</v>
      </c>
      <c r="AL15" s="507">
        <v>0</v>
      </c>
      <c r="AM15" s="507">
        <v>0</v>
      </c>
      <c r="AN15" s="507">
        <v>0</v>
      </c>
      <c r="AO15" s="507">
        <f t="shared" ref="AO15:AO16" si="7">AH15+AJ15+AK15+AM15</f>
        <v>0</v>
      </c>
      <c r="AP15" s="507">
        <f t="shared" ref="AP15:AP16" si="8">AI15+AL15+AN15</f>
        <v>0</v>
      </c>
      <c r="AQ15" s="508">
        <f t="shared" si="4"/>
        <v>0</v>
      </c>
      <c r="AR15" s="505">
        <f>I15+AG15</f>
        <v>288238</v>
      </c>
      <c r="AS15" s="492">
        <f>J15+W15</f>
        <v>212252</v>
      </c>
      <c r="AT15" s="492">
        <f>K15+Z15</f>
        <v>0</v>
      </c>
      <c r="AU15" s="492">
        <f>L15</f>
        <v>0</v>
      </c>
      <c r="AV15" s="492">
        <f t="shared" si="5"/>
        <v>71741</v>
      </c>
      <c r="AW15" s="492">
        <f t="shared" si="5"/>
        <v>4245</v>
      </c>
      <c r="AX15" s="492">
        <f>O15+AF15</f>
        <v>0</v>
      </c>
      <c r="AY15" s="507">
        <f>P15+AQ15</f>
        <v>0.63</v>
      </c>
      <c r="AZ15" s="507">
        <f t="shared" si="6"/>
        <v>0.63</v>
      </c>
      <c r="BA15" s="508">
        <f t="shared" si="6"/>
        <v>0</v>
      </c>
    </row>
    <row r="16" spans="1:53" s="702" customFormat="1" x14ac:dyDescent="0.2">
      <c r="A16" s="727">
        <v>2</v>
      </c>
      <c r="B16" s="728">
        <v>4411</v>
      </c>
      <c r="C16" s="728">
        <v>600074340</v>
      </c>
      <c r="D16" s="728">
        <v>70982121</v>
      </c>
      <c r="E16" s="729" t="s">
        <v>473</v>
      </c>
      <c r="F16" s="728">
        <v>3141</v>
      </c>
      <c r="G16" s="537" t="s">
        <v>88</v>
      </c>
      <c r="H16" s="779" t="s">
        <v>82</v>
      </c>
      <c r="I16" s="501">
        <v>530529</v>
      </c>
      <c r="J16" s="502">
        <v>387703</v>
      </c>
      <c r="K16" s="481">
        <v>0</v>
      </c>
      <c r="L16" s="481">
        <v>0</v>
      </c>
      <c r="M16" s="321">
        <v>131044</v>
      </c>
      <c r="N16" s="321">
        <v>7754</v>
      </c>
      <c r="O16" s="502">
        <v>4028</v>
      </c>
      <c r="P16" s="503">
        <v>1.32</v>
      </c>
      <c r="Q16" s="418">
        <v>0</v>
      </c>
      <c r="R16" s="776">
        <v>1.32</v>
      </c>
      <c r="S16" s="536">
        <f>X16*-1</f>
        <v>0</v>
      </c>
      <c r="T16" s="492">
        <v>0</v>
      </c>
      <c r="U16" s="492">
        <v>-4171</v>
      </c>
      <c r="V16" s="492">
        <v>0</v>
      </c>
      <c r="W16" s="492">
        <f t="shared" si="1"/>
        <v>-4171</v>
      </c>
      <c r="X16" s="492">
        <v>0</v>
      </c>
      <c r="Y16" s="492">
        <v>0</v>
      </c>
      <c r="Z16" s="492">
        <f>SUM(X16:Y16)</f>
        <v>0</v>
      </c>
      <c r="AA16" s="492">
        <f>W16+Z16</f>
        <v>-4171</v>
      </c>
      <c r="AB16" s="321">
        <f>ROUND((W16+X16)*33.8%,0)</f>
        <v>-1410</v>
      </c>
      <c r="AC16" s="179">
        <f>ROUND(W16*2%,0)</f>
        <v>-83</v>
      </c>
      <c r="AD16" s="492">
        <v>0</v>
      </c>
      <c r="AE16" s="492">
        <v>0</v>
      </c>
      <c r="AF16" s="492">
        <f t="shared" si="2"/>
        <v>0</v>
      </c>
      <c r="AG16" s="492">
        <f t="shared" si="3"/>
        <v>-5664</v>
      </c>
      <c r="AH16" s="507">
        <v>0</v>
      </c>
      <c r="AI16" s="507">
        <v>0</v>
      </c>
      <c r="AJ16" s="507">
        <v>0</v>
      </c>
      <c r="AK16" s="507">
        <v>0</v>
      </c>
      <c r="AL16" s="507">
        <v>-0.02</v>
      </c>
      <c r="AM16" s="507">
        <v>0</v>
      </c>
      <c r="AN16" s="507">
        <v>0</v>
      </c>
      <c r="AO16" s="507">
        <f t="shared" si="7"/>
        <v>0</v>
      </c>
      <c r="AP16" s="507">
        <f t="shared" si="8"/>
        <v>-0.02</v>
      </c>
      <c r="AQ16" s="508">
        <f t="shared" si="4"/>
        <v>-0.02</v>
      </c>
      <c r="AR16" s="505">
        <f>I16+AG16</f>
        <v>524865</v>
      </c>
      <c r="AS16" s="492">
        <f>J16+W16</f>
        <v>383532</v>
      </c>
      <c r="AT16" s="492">
        <f>K16+Z16</f>
        <v>0</v>
      </c>
      <c r="AU16" s="492">
        <f>L16</f>
        <v>0</v>
      </c>
      <c r="AV16" s="492">
        <f t="shared" si="5"/>
        <v>129634</v>
      </c>
      <c r="AW16" s="492">
        <f t="shared" si="5"/>
        <v>7671</v>
      </c>
      <c r="AX16" s="492">
        <f>O16+AF16</f>
        <v>4028</v>
      </c>
      <c r="AY16" s="507">
        <f>P16+AQ16</f>
        <v>1.3</v>
      </c>
      <c r="AZ16" s="507">
        <f t="shared" si="6"/>
        <v>0</v>
      </c>
      <c r="BA16" s="508">
        <f t="shared" si="6"/>
        <v>1.3</v>
      </c>
    </row>
    <row r="17" spans="1:53" s="702" customFormat="1" x14ac:dyDescent="0.2">
      <c r="A17" s="284">
        <v>2</v>
      </c>
      <c r="B17" s="27">
        <v>4411</v>
      </c>
      <c r="C17" s="27">
        <v>600074340</v>
      </c>
      <c r="D17" s="27">
        <v>70982121</v>
      </c>
      <c r="E17" s="294" t="s">
        <v>474</v>
      </c>
      <c r="F17" s="27"/>
      <c r="G17" s="283"/>
      <c r="H17" s="383"/>
      <c r="I17" s="5">
        <v>9059402</v>
      </c>
      <c r="J17" s="8">
        <v>6572619</v>
      </c>
      <c r="K17" s="8">
        <v>41000</v>
      </c>
      <c r="L17" s="8">
        <v>0</v>
      </c>
      <c r="M17" s="8">
        <v>2235403</v>
      </c>
      <c r="N17" s="8">
        <v>131452</v>
      </c>
      <c r="O17" s="8">
        <v>78928</v>
      </c>
      <c r="P17" s="9">
        <v>15.712200000000001</v>
      </c>
      <c r="Q17" s="9">
        <v>10.610000000000001</v>
      </c>
      <c r="R17" s="33">
        <v>5.1021999999999998</v>
      </c>
      <c r="S17" s="5">
        <f t="shared" ref="S17:BA17" si="9">SUM(S14:S16)</f>
        <v>0</v>
      </c>
      <c r="T17" s="8">
        <f t="shared" si="9"/>
        <v>0</v>
      </c>
      <c r="U17" s="8">
        <f t="shared" si="9"/>
        <v>-31260</v>
      </c>
      <c r="V17" s="8">
        <f t="shared" si="9"/>
        <v>0</v>
      </c>
      <c r="W17" s="8">
        <f t="shared" si="9"/>
        <v>-31260</v>
      </c>
      <c r="X17" s="8">
        <f t="shared" si="9"/>
        <v>0</v>
      </c>
      <c r="Y17" s="8">
        <f t="shared" si="9"/>
        <v>0</v>
      </c>
      <c r="Z17" s="8">
        <f t="shared" si="9"/>
        <v>0</v>
      </c>
      <c r="AA17" s="8">
        <f t="shared" si="9"/>
        <v>-31260</v>
      </c>
      <c r="AB17" s="8">
        <f t="shared" si="9"/>
        <v>-10566</v>
      </c>
      <c r="AC17" s="8">
        <f t="shared" si="9"/>
        <v>-625</v>
      </c>
      <c r="AD17" s="8">
        <f t="shared" si="9"/>
        <v>0</v>
      </c>
      <c r="AE17" s="8">
        <f t="shared" si="9"/>
        <v>0</v>
      </c>
      <c r="AF17" s="8">
        <f t="shared" si="9"/>
        <v>0</v>
      </c>
      <c r="AG17" s="8">
        <f t="shared" si="9"/>
        <v>-42451</v>
      </c>
      <c r="AH17" s="9">
        <f t="shared" si="9"/>
        <v>0</v>
      </c>
      <c r="AI17" s="9">
        <f t="shared" si="9"/>
        <v>0</v>
      </c>
      <c r="AJ17" s="9">
        <f t="shared" si="9"/>
        <v>0</v>
      </c>
      <c r="AK17" s="9">
        <f t="shared" ref="AK17:AL17" si="10">SUM(AK14:AK16)</f>
        <v>-0.06</v>
      </c>
      <c r="AL17" s="9">
        <f t="shared" si="10"/>
        <v>-0.02</v>
      </c>
      <c r="AM17" s="9">
        <f t="shared" si="9"/>
        <v>0</v>
      </c>
      <c r="AN17" s="9">
        <f t="shared" si="9"/>
        <v>0</v>
      </c>
      <c r="AO17" s="9">
        <f t="shared" si="9"/>
        <v>-0.06</v>
      </c>
      <c r="AP17" s="9">
        <f t="shared" si="9"/>
        <v>-0.02</v>
      </c>
      <c r="AQ17" s="74">
        <f t="shared" si="9"/>
        <v>-0.08</v>
      </c>
      <c r="AR17" s="272">
        <f t="shared" si="9"/>
        <v>9016951</v>
      </c>
      <c r="AS17" s="8">
        <f t="shared" si="9"/>
        <v>6541359</v>
      </c>
      <c r="AT17" s="38">
        <f t="shared" si="9"/>
        <v>41000</v>
      </c>
      <c r="AU17" s="38">
        <f t="shared" si="9"/>
        <v>0</v>
      </c>
      <c r="AV17" s="8">
        <f t="shared" si="9"/>
        <v>2224837</v>
      </c>
      <c r="AW17" s="8">
        <f t="shared" si="9"/>
        <v>130827</v>
      </c>
      <c r="AX17" s="8">
        <f t="shared" si="9"/>
        <v>78928</v>
      </c>
      <c r="AY17" s="9">
        <f t="shared" si="9"/>
        <v>15.632200000000001</v>
      </c>
      <c r="AZ17" s="9">
        <f t="shared" si="9"/>
        <v>10.55</v>
      </c>
      <c r="BA17" s="74">
        <f t="shared" si="9"/>
        <v>5.0821999999999994</v>
      </c>
    </row>
    <row r="18" spans="1:53" s="702" customFormat="1" x14ac:dyDescent="0.2">
      <c r="A18" s="727">
        <v>3</v>
      </c>
      <c r="B18" s="728">
        <v>4409</v>
      </c>
      <c r="C18" s="728">
        <v>600074358</v>
      </c>
      <c r="D18" s="728">
        <v>70982104</v>
      </c>
      <c r="E18" s="719" t="s">
        <v>475</v>
      </c>
      <c r="F18" s="728">
        <v>3111</v>
      </c>
      <c r="G18" s="537" t="s">
        <v>85</v>
      </c>
      <c r="H18" s="779" t="s">
        <v>86</v>
      </c>
      <c r="I18" s="501">
        <v>15668260</v>
      </c>
      <c r="J18" s="502">
        <v>11408380</v>
      </c>
      <c r="K18" s="502">
        <v>10000</v>
      </c>
      <c r="L18" s="502">
        <v>0</v>
      </c>
      <c r="M18" s="502">
        <v>3859412</v>
      </c>
      <c r="N18" s="502">
        <v>228168</v>
      </c>
      <c r="O18" s="502">
        <v>162300</v>
      </c>
      <c r="P18" s="503">
        <v>27.5015</v>
      </c>
      <c r="Q18" s="418">
        <v>19.989999999999998</v>
      </c>
      <c r="R18" s="776">
        <v>7.511499999999999</v>
      </c>
      <c r="S18" s="536">
        <f t="shared" ref="S18:S21" si="11">X18*-1</f>
        <v>0</v>
      </c>
      <c r="T18" s="492">
        <v>0</v>
      </c>
      <c r="U18" s="492">
        <v>0</v>
      </c>
      <c r="V18" s="492">
        <v>5184</v>
      </c>
      <c r="W18" s="492">
        <f t="shared" si="1"/>
        <v>5184</v>
      </c>
      <c r="X18" s="492">
        <v>0</v>
      </c>
      <c r="Y18" s="492">
        <v>0</v>
      </c>
      <c r="Z18" s="492">
        <f>SUM(X18:Y18)</f>
        <v>0</v>
      </c>
      <c r="AA18" s="492">
        <f>W18+Z18</f>
        <v>5184</v>
      </c>
      <c r="AB18" s="321">
        <f>ROUND((W18+X18)*33.8%,0)</f>
        <v>1752</v>
      </c>
      <c r="AC18" s="179">
        <f>ROUND(W18*2%,0)</f>
        <v>104</v>
      </c>
      <c r="AD18" s="492">
        <v>0</v>
      </c>
      <c r="AE18" s="492">
        <v>0</v>
      </c>
      <c r="AF18" s="492">
        <f t="shared" si="2"/>
        <v>0</v>
      </c>
      <c r="AG18" s="492">
        <f t="shared" si="3"/>
        <v>7040</v>
      </c>
      <c r="AH18" s="507">
        <v>0</v>
      </c>
      <c r="AI18" s="507">
        <v>0</v>
      </c>
      <c r="AJ18" s="507">
        <v>0</v>
      </c>
      <c r="AK18" s="507">
        <v>0</v>
      </c>
      <c r="AL18" s="507">
        <v>0</v>
      </c>
      <c r="AM18" s="507">
        <v>0.01</v>
      </c>
      <c r="AN18" s="507">
        <v>0</v>
      </c>
      <c r="AO18" s="507">
        <f t="shared" ref="AO18:AO21" si="12">AH18+AJ18+AK18+AM18</f>
        <v>0.01</v>
      </c>
      <c r="AP18" s="507">
        <f t="shared" ref="AP18:AP21" si="13">AI18+AL18+AN18</f>
        <v>0</v>
      </c>
      <c r="AQ18" s="508">
        <f t="shared" si="4"/>
        <v>0.01</v>
      </c>
      <c r="AR18" s="505">
        <f>I18+AG18</f>
        <v>15675300</v>
      </c>
      <c r="AS18" s="492">
        <f>J18+W18</f>
        <v>11413564</v>
      </c>
      <c r="AT18" s="492">
        <f>K18+Z18</f>
        <v>10000</v>
      </c>
      <c r="AU18" s="492">
        <f>L18</f>
        <v>0</v>
      </c>
      <c r="AV18" s="492">
        <f t="shared" ref="AV18:AW21" si="14">M18+AB18</f>
        <v>3861164</v>
      </c>
      <c r="AW18" s="492">
        <f t="shared" si="14"/>
        <v>228272</v>
      </c>
      <c r="AX18" s="492">
        <f>O18+AF18</f>
        <v>162300</v>
      </c>
      <c r="AY18" s="507">
        <f>P18+AQ18</f>
        <v>27.511500000000002</v>
      </c>
      <c r="AZ18" s="507">
        <f t="shared" ref="AZ18:BA21" si="15">Q18+AO18</f>
        <v>20</v>
      </c>
      <c r="BA18" s="508">
        <f t="shared" si="15"/>
        <v>7.511499999999999</v>
      </c>
    </row>
    <row r="19" spans="1:53" s="702" customFormat="1" x14ac:dyDescent="0.2">
      <c r="A19" s="727">
        <v>3</v>
      </c>
      <c r="B19" s="728">
        <v>4409</v>
      </c>
      <c r="C19" s="728">
        <v>600074358</v>
      </c>
      <c r="D19" s="728">
        <v>70982104</v>
      </c>
      <c r="E19" s="719" t="s">
        <v>475</v>
      </c>
      <c r="F19" s="728">
        <v>3111</v>
      </c>
      <c r="G19" s="537" t="s">
        <v>87</v>
      </c>
      <c r="H19" s="779" t="s">
        <v>86</v>
      </c>
      <c r="I19" s="501">
        <v>243250</v>
      </c>
      <c r="J19" s="502">
        <v>179124</v>
      </c>
      <c r="K19" s="481">
        <v>0</v>
      </c>
      <c r="L19" s="481">
        <v>0</v>
      </c>
      <c r="M19" s="321">
        <v>60544</v>
      </c>
      <c r="N19" s="321">
        <v>3582</v>
      </c>
      <c r="O19" s="502">
        <v>0</v>
      </c>
      <c r="P19" s="503">
        <v>0.5</v>
      </c>
      <c r="Q19" s="418">
        <v>0.5</v>
      </c>
      <c r="R19" s="776">
        <v>0</v>
      </c>
      <c r="S19" s="536">
        <f t="shared" si="11"/>
        <v>0</v>
      </c>
      <c r="T19" s="492">
        <v>0</v>
      </c>
      <c r="U19" s="492">
        <v>58514</v>
      </c>
      <c r="V19" s="492">
        <v>0</v>
      </c>
      <c r="W19" s="492">
        <f t="shared" si="1"/>
        <v>58514</v>
      </c>
      <c r="X19" s="492">
        <v>0</v>
      </c>
      <c r="Y19" s="492">
        <v>0</v>
      </c>
      <c r="Z19" s="492">
        <f>SUM(X19:Y19)</f>
        <v>0</v>
      </c>
      <c r="AA19" s="492">
        <f>W19+Z19</f>
        <v>58514</v>
      </c>
      <c r="AB19" s="321">
        <f>ROUND((W19+X19)*33.8%,0)</f>
        <v>19778</v>
      </c>
      <c r="AC19" s="179">
        <f>ROUND(W19*2%,0)</f>
        <v>1170</v>
      </c>
      <c r="AD19" s="492">
        <v>0</v>
      </c>
      <c r="AE19" s="492">
        <v>0</v>
      </c>
      <c r="AF19" s="492">
        <f t="shared" si="2"/>
        <v>0</v>
      </c>
      <c r="AG19" s="492">
        <f t="shared" si="3"/>
        <v>79462</v>
      </c>
      <c r="AH19" s="507">
        <v>0</v>
      </c>
      <c r="AI19" s="507">
        <v>0</v>
      </c>
      <c r="AJ19" s="507">
        <v>0</v>
      </c>
      <c r="AK19" s="507">
        <v>0.16</v>
      </c>
      <c r="AL19" s="507">
        <v>0</v>
      </c>
      <c r="AM19" s="507">
        <v>0</v>
      </c>
      <c r="AN19" s="507">
        <v>0</v>
      </c>
      <c r="AO19" s="507">
        <f t="shared" si="12"/>
        <v>0.16</v>
      </c>
      <c r="AP19" s="507">
        <f t="shared" si="13"/>
        <v>0</v>
      </c>
      <c r="AQ19" s="508">
        <f t="shared" si="4"/>
        <v>0.16</v>
      </c>
      <c r="AR19" s="505">
        <f>I19+AG19</f>
        <v>322712</v>
      </c>
      <c r="AS19" s="492">
        <f>J19+W19</f>
        <v>237638</v>
      </c>
      <c r="AT19" s="492">
        <f>K19+Z19</f>
        <v>0</v>
      </c>
      <c r="AU19" s="492">
        <f>L19</f>
        <v>0</v>
      </c>
      <c r="AV19" s="492">
        <f t="shared" si="14"/>
        <v>80322</v>
      </c>
      <c r="AW19" s="492">
        <f t="shared" si="14"/>
        <v>4752</v>
      </c>
      <c r="AX19" s="492">
        <f>O19+AF19</f>
        <v>0</v>
      </c>
      <c r="AY19" s="507">
        <f>P19+AQ19</f>
        <v>0.66</v>
      </c>
      <c r="AZ19" s="507">
        <f t="shared" si="15"/>
        <v>0.66</v>
      </c>
      <c r="BA19" s="508">
        <f t="shared" si="15"/>
        <v>0</v>
      </c>
    </row>
    <row r="20" spans="1:53" s="702" customFormat="1" x14ac:dyDescent="0.2">
      <c r="A20" s="727">
        <v>3</v>
      </c>
      <c r="B20" s="728">
        <v>4409</v>
      </c>
      <c r="C20" s="728">
        <v>600074358</v>
      </c>
      <c r="D20" s="728">
        <v>70982104</v>
      </c>
      <c r="E20" s="719" t="s">
        <v>475</v>
      </c>
      <c r="F20" s="728">
        <v>3111</v>
      </c>
      <c r="G20" s="537" t="s">
        <v>91</v>
      </c>
      <c r="H20" s="779" t="s">
        <v>82</v>
      </c>
      <c r="I20" s="501">
        <v>872165</v>
      </c>
      <c r="J20" s="502">
        <v>639297</v>
      </c>
      <c r="K20" s="481">
        <v>0</v>
      </c>
      <c r="L20" s="481">
        <v>0</v>
      </c>
      <c r="M20" s="321">
        <v>216082</v>
      </c>
      <c r="N20" s="321">
        <v>12786</v>
      </c>
      <c r="O20" s="502">
        <v>4000</v>
      </c>
      <c r="P20" s="503">
        <v>1.87</v>
      </c>
      <c r="Q20" s="418">
        <v>1.87</v>
      </c>
      <c r="R20" s="776">
        <v>0</v>
      </c>
      <c r="S20" s="536">
        <f t="shared" si="11"/>
        <v>0</v>
      </c>
      <c r="T20" s="492">
        <v>0</v>
      </c>
      <c r="U20" s="492">
        <v>0</v>
      </c>
      <c r="V20" s="492">
        <v>0</v>
      </c>
      <c r="W20" s="492">
        <f t="shared" si="1"/>
        <v>0</v>
      </c>
      <c r="X20" s="492">
        <v>0</v>
      </c>
      <c r="Y20" s="492">
        <v>0</v>
      </c>
      <c r="Z20" s="492">
        <f>SUM(X20:Y20)</f>
        <v>0</v>
      </c>
      <c r="AA20" s="492">
        <f>W20+Z20</f>
        <v>0</v>
      </c>
      <c r="AB20" s="321">
        <f>ROUND((W20+X20)*33.8%,0)</f>
        <v>0</v>
      </c>
      <c r="AC20" s="179">
        <f>ROUND(W20*2%,0)</f>
        <v>0</v>
      </c>
      <c r="AD20" s="492">
        <v>0</v>
      </c>
      <c r="AE20" s="492">
        <v>0</v>
      </c>
      <c r="AF20" s="492">
        <f t="shared" si="2"/>
        <v>0</v>
      </c>
      <c r="AG20" s="492">
        <f t="shared" si="3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si="12"/>
        <v>0</v>
      </c>
      <c r="AP20" s="507">
        <f t="shared" si="13"/>
        <v>0</v>
      </c>
      <c r="AQ20" s="508">
        <f t="shared" si="4"/>
        <v>0</v>
      </c>
      <c r="AR20" s="505">
        <f>I20+AG20</f>
        <v>872165</v>
      </c>
      <c r="AS20" s="492">
        <f>J20+W20</f>
        <v>639297</v>
      </c>
      <c r="AT20" s="492">
        <f>K20+Z20</f>
        <v>0</v>
      </c>
      <c r="AU20" s="492">
        <f>L20</f>
        <v>0</v>
      </c>
      <c r="AV20" s="492">
        <f t="shared" si="14"/>
        <v>216082</v>
      </c>
      <c r="AW20" s="492">
        <f t="shared" si="14"/>
        <v>12786</v>
      </c>
      <c r="AX20" s="492">
        <f>O20+AF20</f>
        <v>4000</v>
      </c>
      <c r="AY20" s="507">
        <f>P20+AQ20</f>
        <v>1.87</v>
      </c>
      <c r="AZ20" s="507">
        <f t="shared" si="15"/>
        <v>1.87</v>
      </c>
      <c r="BA20" s="508">
        <f t="shared" si="15"/>
        <v>0</v>
      </c>
    </row>
    <row r="21" spans="1:53" s="702" customFormat="1" x14ac:dyDescent="0.2">
      <c r="A21" s="727">
        <v>3</v>
      </c>
      <c r="B21" s="728">
        <v>4409</v>
      </c>
      <c r="C21" s="728">
        <v>600074358</v>
      </c>
      <c r="D21" s="728">
        <v>70982104</v>
      </c>
      <c r="E21" s="729" t="s">
        <v>475</v>
      </c>
      <c r="F21" s="728">
        <v>3141</v>
      </c>
      <c r="G21" s="537" t="s">
        <v>88</v>
      </c>
      <c r="H21" s="779" t="s">
        <v>82</v>
      </c>
      <c r="I21" s="501">
        <v>2417565</v>
      </c>
      <c r="J21" s="502">
        <v>1765703</v>
      </c>
      <c r="K21" s="481">
        <v>5000</v>
      </c>
      <c r="L21" s="481">
        <v>0</v>
      </c>
      <c r="M21" s="321">
        <v>598498</v>
      </c>
      <c r="N21" s="321">
        <v>35314</v>
      </c>
      <c r="O21" s="502">
        <v>13050</v>
      </c>
      <c r="P21" s="503">
        <v>6</v>
      </c>
      <c r="Q21" s="418">
        <v>0</v>
      </c>
      <c r="R21" s="776">
        <v>6</v>
      </c>
      <c r="S21" s="536">
        <f t="shared" si="11"/>
        <v>0</v>
      </c>
      <c r="T21" s="492">
        <v>0</v>
      </c>
      <c r="U21" s="492">
        <v>-15445</v>
      </c>
      <c r="V21" s="492">
        <v>0</v>
      </c>
      <c r="W21" s="492">
        <f t="shared" si="1"/>
        <v>-15445</v>
      </c>
      <c r="X21" s="492">
        <v>0</v>
      </c>
      <c r="Y21" s="492">
        <v>0</v>
      </c>
      <c r="Z21" s="492">
        <f>SUM(X21:Y21)</f>
        <v>0</v>
      </c>
      <c r="AA21" s="492">
        <f>W21+Z21</f>
        <v>-15445</v>
      </c>
      <c r="AB21" s="321">
        <f>ROUND((W21+X21)*33.8%,0)</f>
        <v>-5220</v>
      </c>
      <c r="AC21" s="179">
        <f>ROUND(W21*2%,0)</f>
        <v>-309</v>
      </c>
      <c r="AD21" s="492">
        <v>0</v>
      </c>
      <c r="AE21" s="492">
        <v>0</v>
      </c>
      <c r="AF21" s="492">
        <f t="shared" si="2"/>
        <v>0</v>
      </c>
      <c r="AG21" s="492">
        <f t="shared" si="3"/>
        <v>-20974</v>
      </c>
      <c r="AH21" s="507">
        <v>0</v>
      </c>
      <c r="AI21" s="507">
        <v>0</v>
      </c>
      <c r="AJ21" s="507">
        <v>0</v>
      </c>
      <c r="AK21" s="507">
        <v>0</v>
      </c>
      <c r="AL21" s="507">
        <v>-0.05</v>
      </c>
      <c r="AM21" s="507">
        <v>0</v>
      </c>
      <c r="AN21" s="507">
        <v>0</v>
      </c>
      <c r="AO21" s="507">
        <f t="shared" si="12"/>
        <v>0</v>
      </c>
      <c r="AP21" s="507">
        <f t="shared" si="13"/>
        <v>-0.05</v>
      </c>
      <c r="AQ21" s="508">
        <f t="shared" si="4"/>
        <v>-0.05</v>
      </c>
      <c r="AR21" s="505">
        <f>I21+AG21</f>
        <v>2396591</v>
      </c>
      <c r="AS21" s="492">
        <f>J21+W21</f>
        <v>1750258</v>
      </c>
      <c r="AT21" s="492">
        <f>K21+Z21</f>
        <v>5000</v>
      </c>
      <c r="AU21" s="492">
        <f>L21</f>
        <v>0</v>
      </c>
      <c r="AV21" s="492">
        <f t="shared" si="14"/>
        <v>593278</v>
      </c>
      <c r="AW21" s="492">
        <f t="shared" si="14"/>
        <v>35005</v>
      </c>
      <c r="AX21" s="492">
        <f>O21+AF21</f>
        <v>13050</v>
      </c>
      <c r="AY21" s="507">
        <f>P21+AQ21</f>
        <v>5.95</v>
      </c>
      <c r="AZ21" s="507">
        <f t="shared" si="15"/>
        <v>0</v>
      </c>
      <c r="BA21" s="508">
        <f t="shared" si="15"/>
        <v>5.95</v>
      </c>
    </row>
    <row r="22" spans="1:53" s="702" customFormat="1" x14ac:dyDescent="0.2">
      <c r="A22" s="284">
        <v>3</v>
      </c>
      <c r="B22" s="27">
        <v>4409</v>
      </c>
      <c r="C22" s="27">
        <v>600074358</v>
      </c>
      <c r="D22" s="27">
        <v>70982104</v>
      </c>
      <c r="E22" s="294" t="s">
        <v>476</v>
      </c>
      <c r="F22" s="27"/>
      <c r="G22" s="283"/>
      <c r="H22" s="383"/>
      <c r="I22" s="5">
        <v>19201240</v>
      </c>
      <c r="J22" s="8">
        <v>13992504</v>
      </c>
      <c r="K22" s="8">
        <v>15000</v>
      </c>
      <c r="L22" s="8">
        <v>0</v>
      </c>
      <c r="M22" s="8">
        <v>4734536</v>
      </c>
      <c r="N22" s="8">
        <v>279850</v>
      </c>
      <c r="O22" s="8">
        <v>179350</v>
      </c>
      <c r="P22" s="9">
        <v>35.871499999999997</v>
      </c>
      <c r="Q22" s="9">
        <v>22.36</v>
      </c>
      <c r="R22" s="33">
        <v>13.511499999999998</v>
      </c>
      <c r="S22" s="5">
        <f t="shared" ref="S22:BA22" si="16">SUM(S18:S21)</f>
        <v>0</v>
      </c>
      <c r="T22" s="8">
        <f t="shared" si="16"/>
        <v>0</v>
      </c>
      <c r="U22" s="8">
        <f t="shared" si="16"/>
        <v>43069</v>
      </c>
      <c r="V22" s="8">
        <f t="shared" si="16"/>
        <v>5184</v>
      </c>
      <c r="W22" s="8">
        <f t="shared" si="16"/>
        <v>48253</v>
      </c>
      <c r="X22" s="8">
        <f t="shared" si="16"/>
        <v>0</v>
      </c>
      <c r="Y22" s="8">
        <f t="shared" si="16"/>
        <v>0</v>
      </c>
      <c r="Z22" s="8">
        <f t="shared" si="16"/>
        <v>0</v>
      </c>
      <c r="AA22" s="8">
        <f t="shared" si="16"/>
        <v>48253</v>
      </c>
      <c r="AB22" s="8">
        <f t="shared" si="16"/>
        <v>16310</v>
      </c>
      <c r="AC22" s="8">
        <f t="shared" si="16"/>
        <v>965</v>
      </c>
      <c r="AD22" s="8">
        <f t="shared" si="16"/>
        <v>0</v>
      </c>
      <c r="AE22" s="8">
        <f t="shared" si="16"/>
        <v>0</v>
      </c>
      <c r="AF22" s="8">
        <f t="shared" si="16"/>
        <v>0</v>
      </c>
      <c r="AG22" s="8">
        <f t="shared" si="16"/>
        <v>65528</v>
      </c>
      <c r="AH22" s="9">
        <f t="shared" si="16"/>
        <v>0</v>
      </c>
      <c r="AI22" s="9">
        <f t="shared" si="16"/>
        <v>0</v>
      </c>
      <c r="AJ22" s="9">
        <f t="shared" si="16"/>
        <v>0</v>
      </c>
      <c r="AK22" s="9">
        <f t="shared" ref="AK22:AL22" si="17">SUM(AK18:AK21)</f>
        <v>0.16</v>
      </c>
      <c r="AL22" s="9">
        <f t="shared" si="17"/>
        <v>-0.05</v>
      </c>
      <c r="AM22" s="9">
        <f t="shared" si="16"/>
        <v>0.01</v>
      </c>
      <c r="AN22" s="9">
        <f t="shared" si="16"/>
        <v>0</v>
      </c>
      <c r="AO22" s="9">
        <f t="shared" si="16"/>
        <v>0.17</v>
      </c>
      <c r="AP22" s="9">
        <f t="shared" si="16"/>
        <v>-0.05</v>
      </c>
      <c r="AQ22" s="74">
        <f t="shared" si="16"/>
        <v>0.12000000000000001</v>
      </c>
      <c r="AR22" s="272">
        <f t="shared" si="16"/>
        <v>19266768</v>
      </c>
      <c r="AS22" s="8">
        <f t="shared" si="16"/>
        <v>14040757</v>
      </c>
      <c r="AT22" s="38">
        <f t="shared" si="16"/>
        <v>15000</v>
      </c>
      <c r="AU22" s="38">
        <f t="shared" si="16"/>
        <v>0</v>
      </c>
      <c r="AV22" s="8">
        <f t="shared" si="16"/>
        <v>4750846</v>
      </c>
      <c r="AW22" s="8">
        <f t="shared" si="16"/>
        <v>280815</v>
      </c>
      <c r="AX22" s="8">
        <f t="shared" si="16"/>
        <v>179350</v>
      </c>
      <c r="AY22" s="9">
        <f t="shared" si="16"/>
        <v>35.991500000000002</v>
      </c>
      <c r="AZ22" s="9">
        <f t="shared" si="16"/>
        <v>22.53</v>
      </c>
      <c r="BA22" s="74">
        <f t="shared" si="16"/>
        <v>13.461499999999999</v>
      </c>
    </row>
    <row r="23" spans="1:53" s="702" customFormat="1" x14ac:dyDescent="0.2">
      <c r="A23" s="727">
        <v>4</v>
      </c>
      <c r="B23" s="728">
        <v>4407</v>
      </c>
      <c r="C23" s="728">
        <v>600074552</v>
      </c>
      <c r="D23" s="728">
        <v>70982201</v>
      </c>
      <c r="E23" s="729" t="s">
        <v>477</v>
      </c>
      <c r="F23" s="728">
        <v>3111</v>
      </c>
      <c r="G23" s="537" t="s">
        <v>85</v>
      </c>
      <c r="H23" s="779" t="s">
        <v>86</v>
      </c>
      <c r="I23" s="501">
        <v>6990132</v>
      </c>
      <c r="J23" s="502">
        <v>5096011</v>
      </c>
      <c r="K23" s="502">
        <v>0</v>
      </c>
      <c r="L23" s="502">
        <v>0</v>
      </c>
      <c r="M23" s="502">
        <v>1722451</v>
      </c>
      <c r="N23" s="502">
        <v>101920</v>
      </c>
      <c r="O23" s="502">
        <v>69750</v>
      </c>
      <c r="P23" s="503">
        <v>11.1652</v>
      </c>
      <c r="Q23" s="418">
        <v>8.1999999999999993</v>
      </c>
      <c r="R23" s="776">
        <v>2.9652000000000012</v>
      </c>
      <c r="S23" s="536">
        <f t="shared" ref="S23:S26" si="18">X23*-1</f>
        <v>0</v>
      </c>
      <c r="T23" s="492">
        <v>0</v>
      </c>
      <c r="U23" s="492">
        <v>0</v>
      </c>
      <c r="V23" s="492">
        <v>5184</v>
      </c>
      <c r="W23" s="492">
        <f t="shared" si="1"/>
        <v>5184</v>
      </c>
      <c r="X23" s="492">
        <v>0</v>
      </c>
      <c r="Y23" s="492">
        <v>0</v>
      </c>
      <c r="Z23" s="492">
        <f>SUM(X23:Y23)</f>
        <v>0</v>
      </c>
      <c r="AA23" s="492">
        <f>W23+Z23</f>
        <v>5184</v>
      </c>
      <c r="AB23" s="321">
        <f>ROUND((W23+X23)*33.8%,0)</f>
        <v>1752</v>
      </c>
      <c r="AC23" s="179">
        <f>ROUND(W23*2%,0)</f>
        <v>104</v>
      </c>
      <c r="AD23" s="492">
        <v>0</v>
      </c>
      <c r="AE23" s="492">
        <v>0</v>
      </c>
      <c r="AF23" s="492">
        <f t="shared" si="2"/>
        <v>0</v>
      </c>
      <c r="AG23" s="492">
        <f t="shared" si="3"/>
        <v>7040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0.01</v>
      </c>
      <c r="AN23" s="507">
        <v>0</v>
      </c>
      <c r="AO23" s="507">
        <f t="shared" ref="AO23:AO26" si="19">AH23+AJ23+AK23+AM23</f>
        <v>0.01</v>
      </c>
      <c r="AP23" s="507">
        <f t="shared" ref="AP23:AP26" si="20">AI23+AL23+AN23</f>
        <v>0</v>
      </c>
      <c r="AQ23" s="508">
        <f t="shared" si="4"/>
        <v>0.01</v>
      </c>
      <c r="AR23" s="505">
        <f>I23+AG23</f>
        <v>6997172</v>
      </c>
      <c r="AS23" s="492">
        <f>J23+W23</f>
        <v>5101195</v>
      </c>
      <c r="AT23" s="492">
        <f>K23+Z23</f>
        <v>0</v>
      </c>
      <c r="AU23" s="492">
        <f>L23</f>
        <v>0</v>
      </c>
      <c r="AV23" s="492">
        <f t="shared" ref="AV23:AW26" si="21">M23+AB23</f>
        <v>1724203</v>
      </c>
      <c r="AW23" s="492">
        <f t="shared" si="21"/>
        <v>102024</v>
      </c>
      <c r="AX23" s="492">
        <f>O23+AF23</f>
        <v>69750</v>
      </c>
      <c r="AY23" s="507">
        <f>P23+AQ23</f>
        <v>11.1752</v>
      </c>
      <c r="AZ23" s="507">
        <f t="shared" ref="AZ23:BA26" si="22">Q23+AO23</f>
        <v>8.2099999999999991</v>
      </c>
      <c r="BA23" s="508">
        <f t="shared" si="22"/>
        <v>2.9652000000000012</v>
      </c>
    </row>
    <row r="24" spans="1:53" s="702" customFormat="1" x14ac:dyDescent="0.2">
      <c r="A24" s="727">
        <v>4</v>
      </c>
      <c r="B24" s="728">
        <v>4407</v>
      </c>
      <c r="C24" s="728">
        <v>600074552</v>
      </c>
      <c r="D24" s="728">
        <v>70982201</v>
      </c>
      <c r="E24" s="729" t="s">
        <v>477</v>
      </c>
      <c r="F24" s="728">
        <v>3111</v>
      </c>
      <c r="G24" s="537" t="s">
        <v>87</v>
      </c>
      <c r="H24" s="779" t="s">
        <v>86</v>
      </c>
      <c r="I24" s="501">
        <v>525449</v>
      </c>
      <c r="J24" s="502">
        <v>386928</v>
      </c>
      <c r="K24" s="481">
        <v>0</v>
      </c>
      <c r="L24" s="481">
        <v>0</v>
      </c>
      <c r="M24" s="321">
        <v>130782</v>
      </c>
      <c r="N24" s="321">
        <v>7739</v>
      </c>
      <c r="O24" s="502">
        <v>0</v>
      </c>
      <c r="P24" s="503">
        <v>1</v>
      </c>
      <c r="Q24" s="418">
        <v>1</v>
      </c>
      <c r="R24" s="776">
        <v>0</v>
      </c>
      <c r="S24" s="536">
        <f t="shared" si="18"/>
        <v>0</v>
      </c>
      <c r="T24" s="492">
        <v>0</v>
      </c>
      <c r="U24" s="492">
        <v>0</v>
      </c>
      <c r="V24" s="492">
        <v>0</v>
      </c>
      <c r="W24" s="492">
        <f t="shared" si="1"/>
        <v>0</v>
      </c>
      <c r="X24" s="492">
        <v>0</v>
      </c>
      <c r="Y24" s="492">
        <v>0</v>
      </c>
      <c r="Z24" s="492">
        <f>SUM(X24:Y24)</f>
        <v>0</v>
      </c>
      <c r="AA24" s="492">
        <f>W24+Z24</f>
        <v>0</v>
      </c>
      <c r="AB24" s="321">
        <f>ROUND((W24+X24)*33.8%,0)</f>
        <v>0</v>
      </c>
      <c r="AC24" s="179">
        <f>ROUND(W24*2%,0)</f>
        <v>0</v>
      </c>
      <c r="AD24" s="492">
        <v>0</v>
      </c>
      <c r="AE24" s="492">
        <v>0</v>
      </c>
      <c r="AF24" s="492">
        <f t="shared" si="2"/>
        <v>0</v>
      </c>
      <c r="AG24" s="492">
        <f t="shared" si="3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 t="shared" si="19"/>
        <v>0</v>
      </c>
      <c r="AP24" s="507">
        <f t="shared" si="20"/>
        <v>0</v>
      </c>
      <c r="AQ24" s="508">
        <f t="shared" si="4"/>
        <v>0</v>
      </c>
      <c r="AR24" s="505">
        <f>I24+AG24</f>
        <v>525449</v>
      </c>
      <c r="AS24" s="492">
        <f>J24+W24</f>
        <v>386928</v>
      </c>
      <c r="AT24" s="492">
        <f>K24+Z24</f>
        <v>0</v>
      </c>
      <c r="AU24" s="492">
        <f>L24</f>
        <v>0</v>
      </c>
      <c r="AV24" s="492">
        <f t="shared" si="21"/>
        <v>130782</v>
      </c>
      <c r="AW24" s="492">
        <f t="shared" si="21"/>
        <v>7739</v>
      </c>
      <c r="AX24" s="492">
        <f>O24+AF24</f>
        <v>0</v>
      </c>
      <c r="AY24" s="507">
        <f>P24+AQ24</f>
        <v>1</v>
      </c>
      <c r="AZ24" s="507">
        <f t="shared" si="22"/>
        <v>1</v>
      </c>
      <c r="BA24" s="508">
        <f t="shared" si="22"/>
        <v>0</v>
      </c>
    </row>
    <row r="25" spans="1:53" s="702" customFormat="1" x14ac:dyDescent="0.2">
      <c r="A25" s="727">
        <v>4</v>
      </c>
      <c r="B25" s="728">
        <v>4407</v>
      </c>
      <c r="C25" s="728">
        <v>600074552</v>
      </c>
      <c r="D25" s="728">
        <v>70982201</v>
      </c>
      <c r="E25" s="729" t="s">
        <v>477</v>
      </c>
      <c r="F25" s="728">
        <v>3111</v>
      </c>
      <c r="G25" s="537" t="s">
        <v>91</v>
      </c>
      <c r="H25" s="779" t="s">
        <v>82</v>
      </c>
      <c r="I25" s="501">
        <v>1199434</v>
      </c>
      <c r="J25" s="502">
        <v>883236</v>
      </c>
      <c r="K25" s="481">
        <v>0</v>
      </c>
      <c r="L25" s="481">
        <v>0</v>
      </c>
      <c r="M25" s="321">
        <v>298533</v>
      </c>
      <c r="N25" s="321">
        <v>17665</v>
      </c>
      <c r="O25" s="502">
        <v>0</v>
      </c>
      <c r="P25" s="503">
        <v>2.6199999999999997</v>
      </c>
      <c r="Q25" s="418">
        <v>2.6199999999999997</v>
      </c>
      <c r="R25" s="776">
        <v>0</v>
      </c>
      <c r="S25" s="536">
        <f t="shared" si="18"/>
        <v>0</v>
      </c>
      <c r="T25" s="492">
        <v>-28300</v>
      </c>
      <c r="U25" s="492">
        <v>0</v>
      </c>
      <c r="V25" s="492">
        <v>0</v>
      </c>
      <c r="W25" s="492">
        <f t="shared" si="1"/>
        <v>-28300</v>
      </c>
      <c r="X25" s="492">
        <v>0</v>
      </c>
      <c r="Y25" s="492">
        <v>0</v>
      </c>
      <c r="Z25" s="492">
        <f>SUM(X25:Y25)</f>
        <v>0</v>
      </c>
      <c r="AA25" s="492">
        <f>W25+Z25</f>
        <v>-28300</v>
      </c>
      <c r="AB25" s="321">
        <f>ROUND((W25+X25)*33.8%,0)</f>
        <v>-9565</v>
      </c>
      <c r="AC25" s="179">
        <f>ROUND(W25*2%,0)</f>
        <v>-566</v>
      </c>
      <c r="AD25" s="492">
        <v>0</v>
      </c>
      <c r="AE25" s="492">
        <v>0</v>
      </c>
      <c r="AF25" s="492">
        <f t="shared" si="2"/>
        <v>0</v>
      </c>
      <c r="AG25" s="492">
        <f t="shared" si="3"/>
        <v>-38431</v>
      </c>
      <c r="AH25" s="507">
        <v>0</v>
      </c>
      <c r="AI25" s="507">
        <v>0</v>
      </c>
      <c r="AJ25" s="507">
        <v>-0.09</v>
      </c>
      <c r="AK25" s="507">
        <v>0</v>
      </c>
      <c r="AL25" s="507">
        <v>0</v>
      </c>
      <c r="AM25" s="507">
        <v>0</v>
      </c>
      <c r="AN25" s="507">
        <v>0</v>
      </c>
      <c r="AO25" s="507">
        <f t="shared" si="19"/>
        <v>-0.09</v>
      </c>
      <c r="AP25" s="507">
        <f t="shared" si="20"/>
        <v>0</v>
      </c>
      <c r="AQ25" s="508">
        <f t="shared" si="4"/>
        <v>-0.09</v>
      </c>
      <c r="AR25" s="505">
        <f>I25+AG25</f>
        <v>1161003</v>
      </c>
      <c r="AS25" s="492">
        <f>J25+W25</f>
        <v>854936</v>
      </c>
      <c r="AT25" s="492">
        <f>K25+Z25</f>
        <v>0</v>
      </c>
      <c r="AU25" s="492">
        <f>L25</f>
        <v>0</v>
      </c>
      <c r="AV25" s="492">
        <f t="shared" si="21"/>
        <v>288968</v>
      </c>
      <c r="AW25" s="492">
        <f t="shared" si="21"/>
        <v>17099</v>
      </c>
      <c r="AX25" s="492">
        <f>O25+AF25</f>
        <v>0</v>
      </c>
      <c r="AY25" s="507">
        <f>P25+AQ25</f>
        <v>2.5299999999999998</v>
      </c>
      <c r="AZ25" s="507">
        <f t="shared" si="22"/>
        <v>2.5299999999999998</v>
      </c>
      <c r="BA25" s="508">
        <f t="shared" si="22"/>
        <v>0</v>
      </c>
    </row>
    <row r="26" spans="1:53" s="702" customFormat="1" x14ac:dyDescent="0.2">
      <c r="A26" s="727">
        <v>4</v>
      </c>
      <c r="B26" s="728">
        <v>4407</v>
      </c>
      <c r="C26" s="728">
        <v>600074552</v>
      </c>
      <c r="D26" s="728">
        <v>70982201</v>
      </c>
      <c r="E26" s="729" t="s">
        <v>477</v>
      </c>
      <c r="F26" s="728">
        <v>3141</v>
      </c>
      <c r="G26" s="537" t="s">
        <v>88</v>
      </c>
      <c r="H26" s="779" t="s">
        <v>82</v>
      </c>
      <c r="I26" s="501">
        <v>957662</v>
      </c>
      <c r="J26" s="502">
        <v>701314</v>
      </c>
      <c r="K26" s="481">
        <v>0</v>
      </c>
      <c r="L26" s="481">
        <v>0</v>
      </c>
      <c r="M26" s="321">
        <v>237044</v>
      </c>
      <c r="N26" s="321">
        <v>14026</v>
      </c>
      <c r="O26" s="502">
        <v>5278</v>
      </c>
      <c r="P26" s="503">
        <v>2.39</v>
      </c>
      <c r="Q26" s="418">
        <v>0</v>
      </c>
      <c r="R26" s="776">
        <v>2.39</v>
      </c>
      <c r="S26" s="536">
        <f t="shared" si="18"/>
        <v>0</v>
      </c>
      <c r="T26" s="492">
        <v>0</v>
      </c>
      <c r="U26" s="492">
        <v>0</v>
      </c>
      <c r="V26" s="492">
        <v>0</v>
      </c>
      <c r="W26" s="492">
        <f t="shared" si="1"/>
        <v>0</v>
      </c>
      <c r="X26" s="492">
        <v>0</v>
      </c>
      <c r="Y26" s="492">
        <v>0</v>
      </c>
      <c r="Z26" s="492">
        <f>SUM(X26:Y26)</f>
        <v>0</v>
      </c>
      <c r="AA26" s="492">
        <f>W26+Z26</f>
        <v>0</v>
      </c>
      <c r="AB26" s="321">
        <f>ROUND((W26+X26)*33.8%,0)</f>
        <v>0</v>
      </c>
      <c r="AC26" s="179">
        <f>ROUND(W26*2%,0)</f>
        <v>0</v>
      </c>
      <c r="AD26" s="492">
        <v>0</v>
      </c>
      <c r="AE26" s="492">
        <v>0</v>
      </c>
      <c r="AF26" s="492">
        <f t="shared" si="2"/>
        <v>0</v>
      </c>
      <c r="AG26" s="492">
        <f t="shared" si="3"/>
        <v>0</v>
      </c>
      <c r="AH26" s="507">
        <v>0</v>
      </c>
      <c r="AI26" s="507">
        <v>0</v>
      </c>
      <c r="AJ26" s="507">
        <v>0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si="19"/>
        <v>0</v>
      </c>
      <c r="AP26" s="507">
        <f t="shared" si="20"/>
        <v>0</v>
      </c>
      <c r="AQ26" s="508">
        <f t="shared" si="4"/>
        <v>0</v>
      </c>
      <c r="AR26" s="505">
        <f>I26+AG26</f>
        <v>957662</v>
      </c>
      <c r="AS26" s="492">
        <f>J26+W26</f>
        <v>701314</v>
      </c>
      <c r="AT26" s="492">
        <f>K26+Z26</f>
        <v>0</v>
      </c>
      <c r="AU26" s="492">
        <f>L26</f>
        <v>0</v>
      </c>
      <c r="AV26" s="492">
        <f t="shared" si="21"/>
        <v>237044</v>
      </c>
      <c r="AW26" s="492">
        <f t="shared" si="21"/>
        <v>14026</v>
      </c>
      <c r="AX26" s="492">
        <f>O26+AF26</f>
        <v>5278</v>
      </c>
      <c r="AY26" s="507">
        <f>P26+AQ26</f>
        <v>2.39</v>
      </c>
      <c r="AZ26" s="507">
        <f t="shared" si="22"/>
        <v>0</v>
      </c>
      <c r="BA26" s="508">
        <f t="shared" si="22"/>
        <v>2.39</v>
      </c>
    </row>
    <row r="27" spans="1:53" s="702" customFormat="1" x14ac:dyDescent="0.2">
      <c r="A27" s="284">
        <v>4</v>
      </c>
      <c r="B27" s="27">
        <v>4407</v>
      </c>
      <c r="C27" s="27">
        <v>600074552</v>
      </c>
      <c r="D27" s="27">
        <v>70982201</v>
      </c>
      <c r="E27" s="294" t="s">
        <v>478</v>
      </c>
      <c r="F27" s="27"/>
      <c r="G27" s="283"/>
      <c r="H27" s="383"/>
      <c r="I27" s="5">
        <v>9672677</v>
      </c>
      <c r="J27" s="8">
        <v>7067489</v>
      </c>
      <c r="K27" s="8">
        <v>0</v>
      </c>
      <c r="L27" s="8">
        <v>0</v>
      </c>
      <c r="M27" s="8">
        <v>2388810</v>
      </c>
      <c r="N27" s="8">
        <v>141350</v>
      </c>
      <c r="O27" s="8">
        <v>75028</v>
      </c>
      <c r="P27" s="9">
        <v>17.1752</v>
      </c>
      <c r="Q27" s="9">
        <v>11.819999999999999</v>
      </c>
      <c r="R27" s="33">
        <v>5.3552000000000017</v>
      </c>
      <c r="S27" s="5">
        <f t="shared" ref="S27:BA27" si="23">SUM(S23:S26)</f>
        <v>0</v>
      </c>
      <c r="T27" s="8">
        <f t="shared" si="23"/>
        <v>-28300</v>
      </c>
      <c r="U27" s="8">
        <f t="shared" si="23"/>
        <v>0</v>
      </c>
      <c r="V27" s="8">
        <f t="shared" si="23"/>
        <v>5184</v>
      </c>
      <c r="W27" s="8">
        <f t="shared" si="23"/>
        <v>-23116</v>
      </c>
      <c r="X27" s="8">
        <f t="shared" si="23"/>
        <v>0</v>
      </c>
      <c r="Y27" s="8">
        <f t="shared" si="23"/>
        <v>0</v>
      </c>
      <c r="Z27" s="8">
        <f t="shared" si="23"/>
        <v>0</v>
      </c>
      <c r="AA27" s="8">
        <f t="shared" si="23"/>
        <v>-23116</v>
      </c>
      <c r="AB27" s="8">
        <f t="shared" si="23"/>
        <v>-7813</v>
      </c>
      <c r="AC27" s="8">
        <f t="shared" si="23"/>
        <v>-462</v>
      </c>
      <c r="AD27" s="8">
        <f t="shared" si="23"/>
        <v>0</v>
      </c>
      <c r="AE27" s="8">
        <f t="shared" si="23"/>
        <v>0</v>
      </c>
      <c r="AF27" s="8">
        <f t="shared" si="23"/>
        <v>0</v>
      </c>
      <c r="AG27" s="8">
        <f t="shared" si="23"/>
        <v>-31391</v>
      </c>
      <c r="AH27" s="9">
        <f t="shared" si="23"/>
        <v>0</v>
      </c>
      <c r="AI27" s="9">
        <f t="shared" si="23"/>
        <v>0</v>
      </c>
      <c r="AJ27" s="9">
        <f t="shared" si="23"/>
        <v>-0.09</v>
      </c>
      <c r="AK27" s="9">
        <f t="shared" ref="AK27:AL27" si="24">SUM(AK23:AK26)</f>
        <v>0</v>
      </c>
      <c r="AL27" s="9">
        <f t="shared" si="24"/>
        <v>0</v>
      </c>
      <c r="AM27" s="9">
        <f t="shared" si="23"/>
        <v>0.01</v>
      </c>
      <c r="AN27" s="9">
        <f t="shared" si="23"/>
        <v>0</v>
      </c>
      <c r="AO27" s="9">
        <f t="shared" si="23"/>
        <v>-0.08</v>
      </c>
      <c r="AP27" s="9">
        <f t="shared" si="23"/>
        <v>0</v>
      </c>
      <c r="AQ27" s="74">
        <f t="shared" si="23"/>
        <v>-0.08</v>
      </c>
      <c r="AR27" s="272">
        <f t="shared" si="23"/>
        <v>9641286</v>
      </c>
      <c r="AS27" s="8">
        <f t="shared" si="23"/>
        <v>7044373</v>
      </c>
      <c r="AT27" s="38">
        <f t="shared" si="23"/>
        <v>0</v>
      </c>
      <c r="AU27" s="38">
        <f t="shared" si="23"/>
        <v>0</v>
      </c>
      <c r="AV27" s="8">
        <f t="shared" si="23"/>
        <v>2380997</v>
      </c>
      <c r="AW27" s="8">
        <f t="shared" si="23"/>
        <v>140888</v>
      </c>
      <c r="AX27" s="8">
        <f t="shared" si="23"/>
        <v>75028</v>
      </c>
      <c r="AY27" s="9">
        <f t="shared" si="23"/>
        <v>17.095199999999998</v>
      </c>
      <c r="AZ27" s="9">
        <f t="shared" si="23"/>
        <v>11.739999999999998</v>
      </c>
      <c r="BA27" s="74">
        <f t="shared" si="23"/>
        <v>5.3552000000000017</v>
      </c>
    </row>
    <row r="28" spans="1:53" s="702" customFormat="1" x14ac:dyDescent="0.2">
      <c r="A28" s="727">
        <v>5</v>
      </c>
      <c r="B28" s="728">
        <v>4492</v>
      </c>
      <c r="C28" s="728">
        <v>650065221</v>
      </c>
      <c r="D28" s="728">
        <v>71173838</v>
      </c>
      <c r="E28" s="729" t="s">
        <v>479</v>
      </c>
      <c r="F28" s="728">
        <v>3111</v>
      </c>
      <c r="G28" s="537" t="s">
        <v>85</v>
      </c>
      <c r="H28" s="779" t="s">
        <v>86</v>
      </c>
      <c r="I28" s="501">
        <v>7598177</v>
      </c>
      <c r="J28" s="502">
        <v>5541515</v>
      </c>
      <c r="K28" s="502">
        <v>0</v>
      </c>
      <c r="L28" s="502">
        <v>0</v>
      </c>
      <c r="M28" s="502">
        <v>1873032</v>
      </c>
      <c r="N28" s="502">
        <v>110830</v>
      </c>
      <c r="O28" s="502">
        <v>72800</v>
      </c>
      <c r="P28" s="503">
        <v>12.491300000000001</v>
      </c>
      <c r="Q28" s="418">
        <v>9</v>
      </c>
      <c r="R28" s="776">
        <v>3.4913000000000007</v>
      </c>
      <c r="S28" s="536">
        <f t="shared" ref="S28:S30" si="25">X28*-1</f>
        <v>0</v>
      </c>
      <c r="T28" s="492">
        <v>0</v>
      </c>
      <c r="U28" s="492">
        <v>0</v>
      </c>
      <c r="V28" s="492">
        <v>0</v>
      </c>
      <c r="W28" s="492">
        <f t="shared" si="1"/>
        <v>0</v>
      </c>
      <c r="X28" s="492">
        <v>0</v>
      </c>
      <c r="Y28" s="492">
        <v>0</v>
      </c>
      <c r="Z28" s="492">
        <f>SUM(X28:Y28)</f>
        <v>0</v>
      </c>
      <c r="AA28" s="492">
        <f>W28+Z28</f>
        <v>0</v>
      </c>
      <c r="AB28" s="321">
        <f>ROUND((W28+X28)*33.8%,0)</f>
        <v>0</v>
      </c>
      <c r="AC28" s="179">
        <f>ROUND(W28*2%,0)</f>
        <v>0</v>
      </c>
      <c r="AD28" s="492">
        <v>0</v>
      </c>
      <c r="AE28" s="492">
        <v>0</v>
      </c>
      <c r="AF28" s="492">
        <f t="shared" si="2"/>
        <v>0</v>
      </c>
      <c r="AG28" s="492">
        <f t="shared" si="3"/>
        <v>0</v>
      </c>
      <c r="AH28" s="507">
        <v>0</v>
      </c>
      <c r="AI28" s="507">
        <v>0</v>
      </c>
      <c r="AJ28" s="507">
        <v>0</v>
      </c>
      <c r="AK28" s="507">
        <v>0</v>
      </c>
      <c r="AL28" s="507">
        <v>0</v>
      </c>
      <c r="AM28" s="507">
        <v>0</v>
      </c>
      <c r="AN28" s="507">
        <v>0</v>
      </c>
      <c r="AO28" s="507">
        <f t="shared" ref="AO28:AO30" si="26">AH28+AJ28+AK28+AM28</f>
        <v>0</v>
      </c>
      <c r="AP28" s="507">
        <f t="shared" ref="AP28:AP30" si="27">AI28+AL28+AN28</f>
        <v>0</v>
      </c>
      <c r="AQ28" s="508">
        <f t="shared" si="4"/>
        <v>0</v>
      </c>
      <c r="AR28" s="505">
        <f>I28+AG28</f>
        <v>7598177</v>
      </c>
      <c r="AS28" s="492">
        <f>J28+W28</f>
        <v>5541515</v>
      </c>
      <c r="AT28" s="492">
        <f>K28+Z28</f>
        <v>0</v>
      </c>
      <c r="AU28" s="492">
        <f>L28</f>
        <v>0</v>
      </c>
      <c r="AV28" s="492">
        <f t="shared" ref="AV28:AW30" si="28">M28+AB28</f>
        <v>1873032</v>
      </c>
      <c r="AW28" s="492">
        <f t="shared" si="28"/>
        <v>110830</v>
      </c>
      <c r="AX28" s="492">
        <f>O28+AF28</f>
        <v>72800</v>
      </c>
      <c r="AY28" s="507">
        <f>P28+AQ28</f>
        <v>12.491300000000001</v>
      </c>
      <c r="AZ28" s="507">
        <f t="shared" ref="AZ28:BA30" si="29">Q28+AO28</f>
        <v>9</v>
      </c>
      <c r="BA28" s="508">
        <f t="shared" si="29"/>
        <v>3.4913000000000007</v>
      </c>
    </row>
    <row r="29" spans="1:53" s="702" customFormat="1" x14ac:dyDescent="0.2">
      <c r="A29" s="727">
        <v>5</v>
      </c>
      <c r="B29" s="728">
        <v>4492</v>
      </c>
      <c r="C29" s="728">
        <v>650065221</v>
      </c>
      <c r="D29" s="728">
        <v>71173838</v>
      </c>
      <c r="E29" s="729" t="s">
        <v>479</v>
      </c>
      <c r="F29" s="728">
        <v>3111</v>
      </c>
      <c r="G29" s="537" t="s">
        <v>91</v>
      </c>
      <c r="H29" s="779" t="s">
        <v>82</v>
      </c>
      <c r="I29" s="501">
        <v>1071238</v>
      </c>
      <c r="J29" s="502">
        <v>788835</v>
      </c>
      <c r="K29" s="481">
        <v>0</v>
      </c>
      <c r="L29" s="481">
        <v>0</v>
      </c>
      <c r="M29" s="321">
        <v>266626</v>
      </c>
      <c r="N29" s="321">
        <v>15777</v>
      </c>
      <c r="O29" s="502">
        <v>0</v>
      </c>
      <c r="P29" s="503">
        <v>2.38</v>
      </c>
      <c r="Q29" s="418">
        <v>2.38</v>
      </c>
      <c r="R29" s="776">
        <v>0</v>
      </c>
      <c r="S29" s="536">
        <f t="shared" si="25"/>
        <v>0</v>
      </c>
      <c r="T29" s="492">
        <v>-84901</v>
      </c>
      <c r="U29" s="492">
        <v>0</v>
      </c>
      <c r="V29" s="492">
        <v>0</v>
      </c>
      <c r="W29" s="492">
        <f t="shared" si="1"/>
        <v>-84901</v>
      </c>
      <c r="X29" s="492">
        <v>0</v>
      </c>
      <c r="Y29" s="492">
        <v>0</v>
      </c>
      <c r="Z29" s="492">
        <f>SUM(X29:Y29)</f>
        <v>0</v>
      </c>
      <c r="AA29" s="492">
        <f>W29+Z29</f>
        <v>-84901</v>
      </c>
      <c r="AB29" s="321">
        <f>ROUND((W29+X29)*33.8%,0)</f>
        <v>-28697</v>
      </c>
      <c r="AC29" s="179">
        <f>ROUND(W29*2%,0)</f>
        <v>-1698</v>
      </c>
      <c r="AD29" s="492">
        <v>0</v>
      </c>
      <c r="AE29" s="492">
        <v>0</v>
      </c>
      <c r="AF29" s="492">
        <f t="shared" si="2"/>
        <v>0</v>
      </c>
      <c r="AG29" s="492">
        <f t="shared" si="3"/>
        <v>-115296</v>
      </c>
      <c r="AH29" s="507">
        <v>0</v>
      </c>
      <c r="AI29" s="507">
        <v>0</v>
      </c>
      <c r="AJ29" s="507">
        <v>-0.25</v>
      </c>
      <c r="AK29" s="507">
        <v>0</v>
      </c>
      <c r="AL29" s="507">
        <v>0</v>
      </c>
      <c r="AM29" s="507">
        <v>0</v>
      </c>
      <c r="AN29" s="507">
        <v>0</v>
      </c>
      <c r="AO29" s="507">
        <f t="shared" si="26"/>
        <v>-0.25</v>
      </c>
      <c r="AP29" s="507">
        <f t="shared" si="27"/>
        <v>0</v>
      </c>
      <c r="AQ29" s="508">
        <f t="shared" si="4"/>
        <v>-0.25</v>
      </c>
      <c r="AR29" s="505">
        <f>I29+AG29</f>
        <v>955942</v>
      </c>
      <c r="AS29" s="492">
        <f>J29+W29</f>
        <v>703934</v>
      </c>
      <c r="AT29" s="492">
        <f>K29+Z29</f>
        <v>0</v>
      </c>
      <c r="AU29" s="492">
        <f>L29</f>
        <v>0</v>
      </c>
      <c r="AV29" s="492">
        <f t="shared" si="28"/>
        <v>237929</v>
      </c>
      <c r="AW29" s="492">
        <f t="shared" si="28"/>
        <v>14079</v>
      </c>
      <c r="AX29" s="492">
        <f>O29+AF29</f>
        <v>0</v>
      </c>
      <c r="AY29" s="507">
        <f>P29+AQ29</f>
        <v>2.13</v>
      </c>
      <c r="AZ29" s="507">
        <f t="shared" si="29"/>
        <v>2.13</v>
      </c>
      <c r="BA29" s="508">
        <f t="shared" si="29"/>
        <v>0</v>
      </c>
    </row>
    <row r="30" spans="1:53" s="702" customFormat="1" x14ac:dyDescent="0.2">
      <c r="A30" s="727">
        <v>5</v>
      </c>
      <c r="B30" s="728">
        <v>4492</v>
      </c>
      <c r="C30" s="728">
        <v>650065221</v>
      </c>
      <c r="D30" s="728">
        <v>71173838</v>
      </c>
      <c r="E30" s="729" t="s">
        <v>479</v>
      </c>
      <c r="F30" s="728">
        <v>3141</v>
      </c>
      <c r="G30" s="537" t="s">
        <v>88</v>
      </c>
      <c r="H30" s="779" t="s">
        <v>82</v>
      </c>
      <c r="I30" s="501">
        <v>972468</v>
      </c>
      <c r="J30" s="502">
        <v>712131</v>
      </c>
      <c r="K30" s="481">
        <v>0</v>
      </c>
      <c r="L30" s="481">
        <v>0</v>
      </c>
      <c r="M30" s="321">
        <v>240700</v>
      </c>
      <c r="N30" s="321">
        <v>14243</v>
      </c>
      <c r="O30" s="502">
        <v>5394</v>
      </c>
      <c r="P30" s="503">
        <v>2.42</v>
      </c>
      <c r="Q30" s="418">
        <v>0</v>
      </c>
      <c r="R30" s="776">
        <v>2.42</v>
      </c>
      <c r="S30" s="536">
        <f t="shared" si="25"/>
        <v>0</v>
      </c>
      <c r="T30" s="492">
        <v>0</v>
      </c>
      <c r="U30" s="492">
        <v>0</v>
      </c>
      <c r="V30" s="492">
        <v>0</v>
      </c>
      <c r="W30" s="492">
        <f t="shared" si="1"/>
        <v>0</v>
      </c>
      <c r="X30" s="492">
        <v>0</v>
      </c>
      <c r="Y30" s="492">
        <v>0</v>
      </c>
      <c r="Z30" s="492">
        <f>SUM(X30:Y30)</f>
        <v>0</v>
      </c>
      <c r="AA30" s="492">
        <f>W30+Z30</f>
        <v>0</v>
      </c>
      <c r="AB30" s="321">
        <f>ROUND((W30+X30)*33.8%,0)</f>
        <v>0</v>
      </c>
      <c r="AC30" s="179">
        <f>ROUND(W30*2%,0)</f>
        <v>0</v>
      </c>
      <c r="AD30" s="492">
        <v>0</v>
      </c>
      <c r="AE30" s="492">
        <v>0</v>
      </c>
      <c r="AF30" s="492">
        <f t="shared" si="2"/>
        <v>0</v>
      </c>
      <c r="AG30" s="492">
        <f t="shared" si="3"/>
        <v>0</v>
      </c>
      <c r="AH30" s="507">
        <v>0</v>
      </c>
      <c r="AI30" s="507">
        <v>0</v>
      </c>
      <c r="AJ30" s="507">
        <v>0</v>
      </c>
      <c r="AK30" s="507">
        <v>0</v>
      </c>
      <c r="AL30" s="507">
        <v>0</v>
      </c>
      <c r="AM30" s="507">
        <v>0</v>
      </c>
      <c r="AN30" s="507">
        <v>0</v>
      </c>
      <c r="AO30" s="507">
        <f t="shared" si="26"/>
        <v>0</v>
      </c>
      <c r="AP30" s="507">
        <f t="shared" si="27"/>
        <v>0</v>
      </c>
      <c r="AQ30" s="508">
        <f t="shared" si="4"/>
        <v>0</v>
      </c>
      <c r="AR30" s="505">
        <f>I30+AG30</f>
        <v>972468</v>
      </c>
      <c r="AS30" s="492">
        <f>J30+W30</f>
        <v>712131</v>
      </c>
      <c r="AT30" s="492">
        <f>K30+Z30</f>
        <v>0</v>
      </c>
      <c r="AU30" s="492">
        <f>L30</f>
        <v>0</v>
      </c>
      <c r="AV30" s="492">
        <f t="shared" si="28"/>
        <v>240700</v>
      </c>
      <c r="AW30" s="492">
        <f t="shared" si="28"/>
        <v>14243</v>
      </c>
      <c r="AX30" s="492">
        <f>O30+AF30</f>
        <v>5394</v>
      </c>
      <c r="AY30" s="507">
        <f>P30+AQ30</f>
        <v>2.42</v>
      </c>
      <c r="AZ30" s="507">
        <f t="shared" si="29"/>
        <v>0</v>
      </c>
      <c r="BA30" s="508">
        <f t="shared" si="29"/>
        <v>2.42</v>
      </c>
    </row>
    <row r="31" spans="1:53" s="702" customFormat="1" x14ac:dyDescent="0.2">
      <c r="A31" s="284">
        <v>5</v>
      </c>
      <c r="B31" s="27">
        <v>4492</v>
      </c>
      <c r="C31" s="27">
        <v>650065221</v>
      </c>
      <c r="D31" s="27">
        <v>71173838</v>
      </c>
      <c r="E31" s="294" t="s">
        <v>480</v>
      </c>
      <c r="F31" s="27"/>
      <c r="G31" s="283"/>
      <c r="H31" s="383"/>
      <c r="I31" s="5">
        <v>9641883</v>
      </c>
      <c r="J31" s="8">
        <v>7042481</v>
      </c>
      <c r="K31" s="8">
        <v>0</v>
      </c>
      <c r="L31" s="8">
        <v>0</v>
      </c>
      <c r="M31" s="8">
        <v>2380358</v>
      </c>
      <c r="N31" s="8">
        <v>140850</v>
      </c>
      <c r="O31" s="8">
        <v>78194</v>
      </c>
      <c r="P31" s="9">
        <v>17.2913</v>
      </c>
      <c r="Q31" s="9">
        <v>11.379999999999999</v>
      </c>
      <c r="R31" s="33">
        <v>5.9113000000000007</v>
      </c>
      <c r="S31" s="5">
        <f t="shared" ref="S31:BA31" si="30">SUM(S28:S30)</f>
        <v>0</v>
      </c>
      <c r="T31" s="8">
        <f t="shared" si="30"/>
        <v>-84901</v>
      </c>
      <c r="U31" s="8">
        <f t="shared" si="30"/>
        <v>0</v>
      </c>
      <c r="V31" s="8">
        <f t="shared" si="30"/>
        <v>0</v>
      </c>
      <c r="W31" s="8">
        <f t="shared" si="30"/>
        <v>-84901</v>
      </c>
      <c r="X31" s="8">
        <f t="shared" si="30"/>
        <v>0</v>
      </c>
      <c r="Y31" s="8">
        <f t="shared" si="30"/>
        <v>0</v>
      </c>
      <c r="Z31" s="8">
        <f t="shared" si="30"/>
        <v>0</v>
      </c>
      <c r="AA31" s="8">
        <f t="shared" si="30"/>
        <v>-84901</v>
      </c>
      <c r="AB31" s="8">
        <f t="shared" si="30"/>
        <v>-28697</v>
      </c>
      <c r="AC31" s="8">
        <f t="shared" si="30"/>
        <v>-1698</v>
      </c>
      <c r="AD31" s="8">
        <f t="shared" si="30"/>
        <v>0</v>
      </c>
      <c r="AE31" s="8">
        <f t="shared" si="30"/>
        <v>0</v>
      </c>
      <c r="AF31" s="8">
        <f t="shared" si="30"/>
        <v>0</v>
      </c>
      <c r="AG31" s="8">
        <f t="shared" si="30"/>
        <v>-115296</v>
      </c>
      <c r="AH31" s="9">
        <f t="shared" si="30"/>
        <v>0</v>
      </c>
      <c r="AI31" s="9">
        <f t="shared" si="30"/>
        <v>0</v>
      </c>
      <c r="AJ31" s="9">
        <f t="shared" si="30"/>
        <v>-0.25</v>
      </c>
      <c r="AK31" s="9">
        <f t="shared" ref="AK31:AL31" si="31">SUM(AK28:AK30)</f>
        <v>0</v>
      </c>
      <c r="AL31" s="9">
        <f t="shared" si="31"/>
        <v>0</v>
      </c>
      <c r="AM31" s="9">
        <f t="shared" si="30"/>
        <v>0</v>
      </c>
      <c r="AN31" s="9">
        <f t="shared" si="30"/>
        <v>0</v>
      </c>
      <c r="AO31" s="9">
        <f t="shared" si="30"/>
        <v>-0.25</v>
      </c>
      <c r="AP31" s="9">
        <f t="shared" si="30"/>
        <v>0</v>
      </c>
      <c r="AQ31" s="74">
        <f t="shared" si="30"/>
        <v>-0.25</v>
      </c>
      <c r="AR31" s="272">
        <f t="shared" si="30"/>
        <v>9526587</v>
      </c>
      <c r="AS31" s="8">
        <f t="shared" si="30"/>
        <v>6957580</v>
      </c>
      <c r="AT31" s="38">
        <f t="shared" si="30"/>
        <v>0</v>
      </c>
      <c r="AU31" s="38">
        <f t="shared" si="30"/>
        <v>0</v>
      </c>
      <c r="AV31" s="8">
        <f t="shared" si="30"/>
        <v>2351661</v>
      </c>
      <c r="AW31" s="8">
        <f t="shared" si="30"/>
        <v>139152</v>
      </c>
      <c r="AX31" s="8">
        <f t="shared" si="30"/>
        <v>78194</v>
      </c>
      <c r="AY31" s="9">
        <f t="shared" si="30"/>
        <v>17.0413</v>
      </c>
      <c r="AZ31" s="9">
        <f t="shared" si="30"/>
        <v>11.129999999999999</v>
      </c>
      <c r="BA31" s="74">
        <f t="shared" si="30"/>
        <v>5.9113000000000007</v>
      </c>
    </row>
    <row r="32" spans="1:53" s="702" customFormat="1" x14ac:dyDescent="0.2">
      <c r="A32" s="727">
        <v>6</v>
      </c>
      <c r="B32" s="728">
        <v>4408</v>
      </c>
      <c r="C32" s="728">
        <v>600074528</v>
      </c>
      <c r="D32" s="728">
        <v>70982163</v>
      </c>
      <c r="E32" s="729" t="s">
        <v>481</v>
      </c>
      <c r="F32" s="728">
        <v>3111</v>
      </c>
      <c r="G32" s="537" t="s">
        <v>85</v>
      </c>
      <c r="H32" s="779" t="s">
        <v>86</v>
      </c>
      <c r="I32" s="501">
        <v>10031513</v>
      </c>
      <c r="J32" s="502">
        <v>7312977</v>
      </c>
      <c r="K32" s="502">
        <v>5000</v>
      </c>
      <c r="L32" s="502">
        <v>0</v>
      </c>
      <c r="M32" s="502">
        <v>2473476</v>
      </c>
      <c r="N32" s="502">
        <v>146260</v>
      </c>
      <c r="O32" s="502">
        <v>93800</v>
      </c>
      <c r="P32" s="503">
        <v>16.946400000000001</v>
      </c>
      <c r="Q32" s="418">
        <v>12.741899999999999</v>
      </c>
      <c r="R32" s="776">
        <v>4.2045000000000012</v>
      </c>
      <c r="S32" s="536">
        <f t="shared" ref="S32:S33" si="32">X32*-1</f>
        <v>0</v>
      </c>
      <c r="T32" s="492">
        <v>0</v>
      </c>
      <c r="U32" s="492">
        <v>0</v>
      </c>
      <c r="V32" s="492">
        <v>0</v>
      </c>
      <c r="W32" s="492">
        <f t="shared" si="1"/>
        <v>0</v>
      </c>
      <c r="X32" s="492">
        <v>0</v>
      </c>
      <c r="Y32" s="492">
        <v>0</v>
      </c>
      <c r="Z32" s="492">
        <f>SUM(X32:Y32)</f>
        <v>0</v>
      </c>
      <c r="AA32" s="492">
        <f>W32+Z32</f>
        <v>0</v>
      </c>
      <c r="AB32" s="321">
        <f>ROUND((W32+X32)*33.8%,0)</f>
        <v>0</v>
      </c>
      <c r="AC32" s="179">
        <f>ROUND(W32*2%,0)</f>
        <v>0</v>
      </c>
      <c r="AD32" s="492">
        <v>0</v>
      </c>
      <c r="AE32" s="492">
        <v>0</v>
      </c>
      <c r="AF32" s="492">
        <f t="shared" si="2"/>
        <v>0</v>
      </c>
      <c r="AG32" s="492">
        <f t="shared" si="3"/>
        <v>0</v>
      </c>
      <c r="AH32" s="507">
        <v>0</v>
      </c>
      <c r="AI32" s="507">
        <v>0</v>
      </c>
      <c r="AJ32" s="507">
        <v>0</v>
      </c>
      <c r="AK32" s="507">
        <v>0</v>
      </c>
      <c r="AL32" s="507">
        <v>0</v>
      </c>
      <c r="AM32" s="507">
        <v>0</v>
      </c>
      <c r="AN32" s="507">
        <v>0</v>
      </c>
      <c r="AO32" s="507">
        <f t="shared" ref="AO32:AO33" si="33">AH32+AJ32+AK32+AM32</f>
        <v>0</v>
      </c>
      <c r="AP32" s="507">
        <f t="shared" ref="AP32:AP33" si="34">AI32+AL32+AN32</f>
        <v>0</v>
      </c>
      <c r="AQ32" s="508">
        <f t="shared" si="4"/>
        <v>0</v>
      </c>
      <c r="AR32" s="505">
        <f>I32+AG32</f>
        <v>10031513</v>
      </c>
      <c r="AS32" s="492">
        <f>J32+W32</f>
        <v>7312977</v>
      </c>
      <c r="AT32" s="492">
        <f>K32+Z32</f>
        <v>5000</v>
      </c>
      <c r="AU32" s="492">
        <f>L32</f>
        <v>0</v>
      </c>
      <c r="AV32" s="492">
        <f>M32+AB32</f>
        <v>2473476</v>
      </c>
      <c r="AW32" s="492">
        <f>N32+AC32</f>
        <v>146260</v>
      </c>
      <c r="AX32" s="492">
        <f>O32+AF32</f>
        <v>93800</v>
      </c>
      <c r="AY32" s="507">
        <f>P32+AQ32</f>
        <v>16.946400000000001</v>
      </c>
      <c r="AZ32" s="507">
        <f>Q32+AO32</f>
        <v>12.741899999999999</v>
      </c>
      <c r="BA32" s="508">
        <f>R32+AP32</f>
        <v>4.2045000000000012</v>
      </c>
    </row>
    <row r="33" spans="1:53" s="702" customFormat="1" x14ac:dyDescent="0.2">
      <c r="A33" s="727">
        <v>6</v>
      </c>
      <c r="B33" s="728">
        <v>4408</v>
      </c>
      <c r="C33" s="728">
        <v>600074528</v>
      </c>
      <c r="D33" s="728">
        <v>70982163</v>
      </c>
      <c r="E33" s="729" t="s">
        <v>481</v>
      </c>
      <c r="F33" s="728">
        <v>3141</v>
      </c>
      <c r="G33" s="537" t="s">
        <v>88</v>
      </c>
      <c r="H33" s="779" t="s">
        <v>82</v>
      </c>
      <c r="I33" s="501">
        <v>1286840</v>
      </c>
      <c r="J33" s="502">
        <v>936950</v>
      </c>
      <c r="K33" s="481">
        <v>5000</v>
      </c>
      <c r="L33" s="481">
        <v>0</v>
      </c>
      <c r="M33" s="321">
        <v>318379</v>
      </c>
      <c r="N33" s="321">
        <v>18739</v>
      </c>
      <c r="O33" s="502">
        <v>7772</v>
      </c>
      <c r="P33" s="503">
        <v>3.2</v>
      </c>
      <c r="Q33" s="418">
        <v>0</v>
      </c>
      <c r="R33" s="776">
        <v>3.2</v>
      </c>
      <c r="S33" s="536">
        <f t="shared" si="32"/>
        <v>0</v>
      </c>
      <c r="T33" s="492">
        <v>0</v>
      </c>
      <c r="U33" s="492">
        <v>8069</v>
      </c>
      <c r="V33" s="492">
        <v>0</v>
      </c>
      <c r="W33" s="492">
        <f t="shared" si="1"/>
        <v>8069</v>
      </c>
      <c r="X33" s="492">
        <v>0</v>
      </c>
      <c r="Y33" s="492">
        <v>0</v>
      </c>
      <c r="Z33" s="492">
        <f>SUM(X33:Y33)</f>
        <v>0</v>
      </c>
      <c r="AA33" s="492">
        <f>W33+Z33</f>
        <v>8069</v>
      </c>
      <c r="AB33" s="321">
        <f>ROUND((W33+X33)*33.8%,0)</f>
        <v>2727</v>
      </c>
      <c r="AC33" s="179">
        <f>ROUND(W33*2%,0)</f>
        <v>161</v>
      </c>
      <c r="AD33" s="492">
        <v>0</v>
      </c>
      <c r="AE33" s="492">
        <v>0</v>
      </c>
      <c r="AF33" s="492">
        <f t="shared" si="2"/>
        <v>0</v>
      </c>
      <c r="AG33" s="492">
        <f t="shared" si="3"/>
        <v>10957</v>
      </c>
      <c r="AH33" s="507">
        <v>0</v>
      </c>
      <c r="AI33" s="507">
        <v>0</v>
      </c>
      <c r="AJ33" s="507">
        <v>0</v>
      </c>
      <c r="AK33" s="507">
        <v>0</v>
      </c>
      <c r="AL33" s="507">
        <v>0.03</v>
      </c>
      <c r="AM33" s="507">
        <v>0</v>
      </c>
      <c r="AN33" s="507">
        <v>0</v>
      </c>
      <c r="AO33" s="507">
        <f t="shared" si="33"/>
        <v>0</v>
      </c>
      <c r="AP33" s="507">
        <f t="shared" si="34"/>
        <v>0.03</v>
      </c>
      <c r="AQ33" s="508">
        <f t="shared" si="4"/>
        <v>0.03</v>
      </c>
      <c r="AR33" s="505">
        <f>I33+AG33</f>
        <v>1297797</v>
      </c>
      <c r="AS33" s="492">
        <f>J33+W33</f>
        <v>945019</v>
      </c>
      <c r="AT33" s="492">
        <f>K33+Z33</f>
        <v>5000</v>
      </c>
      <c r="AU33" s="492">
        <f>L33</f>
        <v>0</v>
      </c>
      <c r="AV33" s="492">
        <f>M33+AB33</f>
        <v>321106</v>
      </c>
      <c r="AW33" s="492">
        <f>N33+AC33</f>
        <v>18900</v>
      </c>
      <c r="AX33" s="492">
        <f>O33+AF33</f>
        <v>7772</v>
      </c>
      <c r="AY33" s="507">
        <f>P33+AQ33</f>
        <v>3.23</v>
      </c>
      <c r="AZ33" s="507">
        <f>Q33+AO33</f>
        <v>0</v>
      </c>
      <c r="BA33" s="508">
        <f>R33+AP33</f>
        <v>3.23</v>
      </c>
    </row>
    <row r="34" spans="1:53" s="702" customFormat="1" x14ac:dyDescent="0.2">
      <c r="A34" s="284">
        <v>6</v>
      </c>
      <c r="B34" s="27">
        <v>4408</v>
      </c>
      <c r="C34" s="27">
        <v>600074528</v>
      </c>
      <c r="D34" s="27">
        <v>70982163</v>
      </c>
      <c r="E34" s="294" t="s">
        <v>482</v>
      </c>
      <c r="F34" s="27"/>
      <c r="G34" s="283"/>
      <c r="H34" s="383"/>
      <c r="I34" s="5">
        <v>11318353</v>
      </c>
      <c r="J34" s="8">
        <v>8249927</v>
      </c>
      <c r="K34" s="8">
        <v>10000</v>
      </c>
      <c r="L34" s="8">
        <v>0</v>
      </c>
      <c r="M34" s="8">
        <v>2791855</v>
      </c>
      <c r="N34" s="8">
        <v>164999</v>
      </c>
      <c r="O34" s="8">
        <v>101572</v>
      </c>
      <c r="P34" s="9">
        <v>20.1464</v>
      </c>
      <c r="Q34" s="9">
        <v>12.741899999999999</v>
      </c>
      <c r="R34" s="33">
        <v>7.4045000000000014</v>
      </c>
      <c r="S34" s="5">
        <f t="shared" ref="S34:BA34" si="35">SUM(S32:S33)</f>
        <v>0</v>
      </c>
      <c r="T34" s="8">
        <f t="shared" si="35"/>
        <v>0</v>
      </c>
      <c r="U34" s="8">
        <f t="shared" si="35"/>
        <v>8069</v>
      </c>
      <c r="V34" s="8">
        <f t="shared" si="35"/>
        <v>0</v>
      </c>
      <c r="W34" s="8">
        <f t="shared" si="35"/>
        <v>8069</v>
      </c>
      <c r="X34" s="8">
        <f t="shared" si="35"/>
        <v>0</v>
      </c>
      <c r="Y34" s="8">
        <f t="shared" si="35"/>
        <v>0</v>
      </c>
      <c r="Z34" s="8">
        <f t="shared" si="35"/>
        <v>0</v>
      </c>
      <c r="AA34" s="8">
        <f t="shared" si="35"/>
        <v>8069</v>
      </c>
      <c r="AB34" s="8">
        <f t="shared" si="35"/>
        <v>2727</v>
      </c>
      <c r="AC34" s="8">
        <f t="shared" si="35"/>
        <v>161</v>
      </c>
      <c r="AD34" s="8">
        <f t="shared" si="35"/>
        <v>0</v>
      </c>
      <c r="AE34" s="8">
        <f t="shared" si="35"/>
        <v>0</v>
      </c>
      <c r="AF34" s="8">
        <f t="shared" si="35"/>
        <v>0</v>
      </c>
      <c r="AG34" s="8">
        <f t="shared" si="35"/>
        <v>10957</v>
      </c>
      <c r="AH34" s="9">
        <f t="shared" si="35"/>
        <v>0</v>
      </c>
      <c r="AI34" s="9">
        <f t="shared" si="35"/>
        <v>0</v>
      </c>
      <c r="AJ34" s="9">
        <f t="shared" si="35"/>
        <v>0</v>
      </c>
      <c r="AK34" s="9">
        <f t="shared" ref="AK34:AL34" si="36">SUM(AK32:AK33)</f>
        <v>0</v>
      </c>
      <c r="AL34" s="9">
        <f t="shared" si="36"/>
        <v>0.03</v>
      </c>
      <c r="AM34" s="9">
        <f t="shared" si="35"/>
        <v>0</v>
      </c>
      <c r="AN34" s="9">
        <f t="shared" si="35"/>
        <v>0</v>
      </c>
      <c r="AO34" s="9">
        <f t="shared" si="35"/>
        <v>0</v>
      </c>
      <c r="AP34" s="9">
        <f t="shared" si="35"/>
        <v>0.03</v>
      </c>
      <c r="AQ34" s="74">
        <f t="shared" si="35"/>
        <v>0.03</v>
      </c>
      <c r="AR34" s="272">
        <f t="shared" si="35"/>
        <v>11329310</v>
      </c>
      <c r="AS34" s="8">
        <f t="shared" si="35"/>
        <v>8257996</v>
      </c>
      <c r="AT34" s="38">
        <f t="shared" si="35"/>
        <v>10000</v>
      </c>
      <c r="AU34" s="38">
        <f t="shared" si="35"/>
        <v>0</v>
      </c>
      <c r="AV34" s="8">
        <f t="shared" si="35"/>
        <v>2794582</v>
      </c>
      <c r="AW34" s="8">
        <f t="shared" si="35"/>
        <v>165160</v>
      </c>
      <c r="AX34" s="8">
        <f t="shared" si="35"/>
        <v>101572</v>
      </c>
      <c r="AY34" s="9">
        <f t="shared" si="35"/>
        <v>20.176400000000001</v>
      </c>
      <c r="AZ34" s="9">
        <f t="shared" si="35"/>
        <v>12.741899999999999</v>
      </c>
      <c r="BA34" s="74">
        <f t="shared" si="35"/>
        <v>7.4345000000000017</v>
      </c>
    </row>
    <row r="35" spans="1:53" s="702" customFormat="1" x14ac:dyDescent="0.2">
      <c r="A35" s="727">
        <v>7</v>
      </c>
      <c r="B35" s="728">
        <v>4423</v>
      </c>
      <c r="C35" s="728">
        <v>600074439</v>
      </c>
      <c r="D35" s="728">
        <v>70982155</v>
      </c>
      <c r="E35" s="729" t="s">
        <v>483</v>
      </c>
      <c r="F35" s="728">
        <v>3111</v>
      </c>
      <c r="G35" s="537" t="s">
        <v>85</v>
      </c>
      <c r="H35" s="779" t="s">
        <v>86</v>
      </c>
      <c r="I35" s="501">
        <v>6724937</v>
      </c>
      <c r="J35" s="502">
        <v>4845368</v>
      </c>
      <c r="K35" s="502">
        <v>56000</v>
      </c>
      <c r="L35" s="502">
        <v>0</v>
      </c>
      <c r="M35" s="502">
        <v>1656662</v>
      </c>
      <c r="N35" s="502">
        <v>96907</v>
      </c>
      <c r="O35" s="502">
        <v>70000</v>
      </c>
      <c r="P35" s="503">
        <v>10.988200000000001</v>
      </c>
      <c r="Q35" s="418">
        <v>8</v>
      </c>
      <c r="R35" s="776">
        <v>2.9882000000000004</v>
      </c>
      <c r="S35" s="536">
        <f t="shared" ref="S35:S36" si="37">X35*-1</f>
        <v>0</v>
      </c>
      <c r="T35" s="492">
        <v>0</v>
      </c>
      <c r="U35" s="492">
        <v>0</v>
      </c>
      <c r="V35" s="492">
        <v>0</v>
      </c>
      <c r="W35" s="492">
        <f t="shared" si="1"/>
        <v>0</v>
      </c>
      <c r="X35" s="492">
        <v>0</v>
      </c>
      <c r="Y35" s="492">
        <v>0</v>
      </c>
      <c r="Z35" s="492">
        <f>SUM(X35:Y35)</f>
        <v>0</v>
      </c>
      <c r="AA35" s="492">
        <f>W35+Z35</f>
        <v>0</v>
      </c>
      <c r="AB35" s="321">
        <f>ROUND((W35+X35)*33.8%,0)</f>
        <v>0</v>
      </c>
      <c r="AC35" s="179">
        <f>ROUND(W35*2%,0)</f>
        <v>0</v>
      </c>
      <c r="AD35" s="492">
        <v>0</v>
      </c>
      <c r="AE35" s="492">
        <v>0</v>
      </c>
      <c r="AF35" s="492">
        <f t="shared" si="2"/>
        <v>0</v>
      </c>
      <c r="AG35" s="492">
        <f t="shared" si="3"/>
        <v>0</v>
      </c>
      <c r="AH35" s="507">
        <v>0</v>
      </c>
      <c r="AI35" s="507">
        <v>0</v>
      </c>
      <c r="AJ35" s="507">
        <v>0</v>
      </c>
      <c r="AK35" s="507">
        <v>0</v>
      </c>
      <c r="AL35" s="507">
        <v>0</v>
      </c>
      <c r="AM35" s="507">
        <v>0</v>
      </c>
      <c r="AN35" s="507">
        <v>0</v>
      </c>
      <c r="AO35" s="507">
        <f t="shared" ref="AO35:AO36" si="38">AH35+AJ35+AK35+AM35</f>
        <v>0</v>
      </c>
      <c r="AP35" s="507">
        <f t="shared" ref="AP35:AP36" si="39">AI35+AL35+AN35</f>
        <v>0</v>
      </c>
      <c r="AQ35" s="508">
        <f t="shared" si="4"/>
        <v>0</v>
      </c>
      <c r="AR35" s="505">
        <f>I35+AG35</f>
        <v>6724937</v>
      </c>
      <c r="AS35" s="492">
        <f>J35+W35</f>
        <v>4845368</v>
      </c>
      <c r="AT35" s="492">
        <f>K35+Z35</f>
        <v>56000</v>
      </c>
      <c r="AU35" s="492">
        <f>L35</f>
        <v>0</v>
      </c>
      <c r="AV35" s="492">
        <f>M35+AB35</f>
        <v>1656662</v>
      </c>
      <c r="AW35" s="492">
        <f>N35+AC35</f>
        <v>96907</v>
      </c>
      <c r="AX35" s="492">
        <f>O35+AF35</f>
        <v>70000</v>
      </c>
      <c r="AY35" s="507">
        <f>P35+AQ35</f>
        <v>10.988200000000001</v>
      </c>
      <c r="AZ35" s="507">
        <f>Q35+AO35</f>
        <v>8</v>
      </c>
      <c r="BA35" s="508">
        <f>R35+AP35</f>
        <v>2.9882000000000004</v>
      </c>
    </row>
    <row r="36" spans="1:53" s="702" customFormat="1" x14ac:dyDescent="0.2">
      <c r="A36" s="727">
        <v>7</v>
      </c>
      <c r="B36" s="728">
        <v>4423</v>
      </c>
      <c r="C36" s="728">
        <v>600074439</v>
      </c>
      <c r="D36" s="728">
        <v>70982155</v>
      </c>
      <c r="E36" s="729" t="s">
        <v>483</v>
      </c>
      <c r="F36" s="728">
        <v>3141</v>
      </c>
      <c r="G36" s="537" t="s">
        <v>88</v>
      </c>
      <c r="H36" s="779" t="s">
        <v>82</v>
      </c>
      <c r="I36" s="501">
        <v>1223977</v>
      </c>
      <c r="J36" s="502">
        <v>851715</v>
      </c>
      <c r="K36" s="481">
        <v>46000</v>
      </c>
      <c r="L36" s="481">
        <v>0</v>
      </c>
      <c r="M36" s="321">
        <v>303428</v>
      </c>
      <c r="N36" s="321">
        <v>17034</v>
      </c>
      <c r="O36" s="502">
        <v>5800</v>
      </c>
      <c r="P36" s="503">
        <v>2.91</v>
      </c>
      <c r="Q36" s="418">
        <v>0</v>
      </c>
      <c r="R36" s="776">
        <v>2.91</v>
      </c>
      <c r="S36" s="536">
        <f t="shared" si="37"/>
        <v>0</v>
      </c>
      <c r="T36" s="492">
        <v>0</v>
      </c>
      <c r="U36" s="492">
        <v>-17074</v>
      </c>
      <c r="V36" s="492">
        <v>0</v>
      </c>
      <c r="W36" s="492">
        <f t="shared" si="1"/>
        <v>-17074</v>
      </c>
      <c r="X36" s="492">
        <v>0</v>
      </c>
      <c r="Y36" s="492">
        <v>0</v>
      </c>
      <c r="Z36" s="492">
        <f>SUM(X36:Y36)</f>
        <v>0</v>
      </c>
      <c r="AA36" s="492">
        <f>W36+Z36</f>
        <v>-17074</v>
      </c>
      <c r="AB36" s="321">
        <f>ROUND((W36+X36)*33.8%,0)</f>
        <v>-5771</v>
      </c>
      <c r="AC36" s="179">
        <f>ROUND(W36*2%,0)</f>
        <v>-341</v>
      </c>
      <c r="AD36" s="492">
        <v>0</v>
      </c>
      <c r="AE36" s="492">
        <v>0</v>
      </c>
      <c r="AF36" s="492">
        <f t="shared" si="2"/>
        <v>0</v>
      </c>
      <c r="AG36" s="492">
        <f t="shared" si="3"/>
        <v>-23186</v>
      </c>
      <c r="AH36" s="507">
        <v>0</v>
      </c>
      <c r="AI36" s="507">
        <v>0</v>
      </c>
      <c r="AJ36" s="507">
        <v>0</v>
      </c>
      <c r="AK36" s="507">
        <v>0</v>
      </c>
      <c r="AL36" s="507">
        <v>-0.06</v>
      </c>
      <c r="AM36" s="507">
        <v>0</v>
      </c>
      <c r="AN36" s="507">
        <v>0</v>
      </c>
      <c r="AO36" s="507">
        <f t="shared" si="38"/>
        <v>0</v>
      </c>
      <c r="AP36" s="507">
        <f t="shared" si="39"/>
        <v>-0.06</v>
      </c>
      <c r="AQ36" s="508">
        <f t="shared" si="4"/>
        <v>-0.06</v>
      </c>
      <c r="AR36" s="505">
        <f>I36+AG36</f>
        <v>1200791</v>
      </c>
      <c r="AS36" s="492">
        <f>J36+W36</f>
        <v>834641</v>
      </c>
      <c r="AT36" s="492">
        <f>K36+Z36</f>
        <v>46000</v>
      </c>
      <c r="AU36" s="492">
        <f>L36</f>
        <v>0</v>
      </c>
      <c r="AV36" s="492">
        <f>M36+AB36</f>
        <v>297657</v>
      </c>
      <c r="AW36" s="492">
        <f>N36+AC36</f>
        <v>16693</v>
      </c>
      <c r="AX36" s="492">
        <f>O36+AF36</f>
        <v>5800</v>
      </c>
      <c r="AY36" s="507">
        <f>P36+AQ36</f>
        <v>2.85</v>
      </c>
      <c r="AZ36" s="507">
        <f>Q36+AO36</f>
        <v>0</v>
      </c>
      <c r="BA36" s="508">
        <f>R36+AP36</f>
        <v>2.85</v>
      </c>
    </row>
    <row r="37" spans="1:53" s="702" customFormat="1" x14ac:dyDescent="0.2">
      <c r="A37" s="284">
        <v>7</v>
      </c>
      <c r="B37" s="27">
        <v>4423</v>
      </c>
      <c r="C37" s="27">
        <v>600074439</v>
      </c>
      <c r="D37" s="27">
        <v>70982155</v>
      </c>
      <c r="E37" s="294" t="s">
        <v>484</v>
      </c>
      <c r="F37" s="27"/>
      <c r="G37" s="283"/>
      <c r="H37" s="383"/>
      <c r="I37" s="5">
        <v>7948914</v>
      </c>
      <c r="J37" s="8">
        <v>5697083</v>
      </c>
      <c r="K37" s="8">
        <v>102000</v>
      </c>
      <c r="L37" s="8">
        <v>0</v>
      </c>
      <c r="M37" s="8">
        <v>1960090</v>
      </c>
      <c r="N37" s="8">
        <v>113941</v>
      </c>
      <c r="O37" s="8">
        <v>75800</v>
      </c>
      <c r="P37" s="9">
        <v>13.898200000000001</v>
      </c>
      <c r="Q37" s="9">
        <v>8</v>
      </c>
      <c r="R37" s="33">
        <v>5.898200000000001</v>
      </c>
      <c r="S37" s="5">
        <f t="shared" ref="S37:BA37" si="40">SUM(S35:S36)</f>
        <v>0</v>
      </c>
      <c r="T37" s="8">
        <f t="shared" si="40"/>
        <v>0</v>
      </c>
      <c r="U37" s="8">
        <f t="shared" si="40"/>
        <v>-17074</v>
      </c>
      <c r="V37" s="8">
        <f t="shared" si="40"/>
        <v>0</v>
      </c>
      <c r="W37" s="8">
        <f t="shared" si="40"/>
        <v>-17074</v>
      </c>
      <c r="X37" s="8">
        <f t="shared" si="40"/>
        <v>0</v>
      </c>
      <c r="Y37" s="8">
        <f t="shared" si="40"/>
        <v>0</v>
      </c>
      <c r="Z37" s="8">
        <f t="shared" si="40"/>
        <v>0</v>
      </c>
      <c r="AA37" s="8">
        <f t="shared" si="40"/>
        <v>-17074</v>
      </c>
      <c r="AB37" s="8">
        <f t="shared" si="40"/>
        <v>-5771</v>
      </c>
      <c r="AC37" s="8">
        <f t="shared" si="40"/>
        <v>-341</v>
      </c>
      <c r="AD37" s="8">
        <f t="shared" si="40"/>
        <v>0</v>
      </c>
      <c r="AE37" s="8">
        <f t="shared" si="40"/>
        <v>0</v>
      </c>
      <c r="AF37" s="8">
        <f t="shared" si="40"/>
        <v>0</v>
      </c>
      <c r="AG37" s="8">
        <f t="shared" si="40"/>
        <v>-23186</v>
      </c>
      <c r="AH37" s="9">
        <f t="shared" si="40"/>
        <v>0</v>
      </c>
      <c r="AI37" s="9">
        <f t="shared" si="40"/>
        <v>0</v>
      </c>
      <c r="AJ37" s="9">
        <f t="shared" si="40"/>
        <v>0</v>
      </c>
      <c r="AK37" s="9">
        <f t="shared" ref="AK37:AL37" si="41">SUM(AK35:AK36)</f>
        <v>0</v>
      </c>
      <c r="AL37" s="9">
        <f t="shared" si="41"/>
        <v>-0.06</v>
      </c>
      <c r="AM37" s="9">
        <f t="shared" si="40"/>
        <v>0</v>
      </c>
      <c r="AN37" s="9">
        <f t="shared" si="40"/>
        <v>0</v>
      </c>
      <c r="AO37" s="9">
        <f t="shared" si="40"/>
        <v>0</v>
      </c>
      <c r="AP37" s="9">
        <f t="shared" si="40"/>
        <v>-0.06</v>
      </c>
      <c r="AQ37" s="74">
        <f t="shared" si="40"/>
        <v>-0.06</v>
      </c>
      <c r="AR37" s="272">
        <f t="shared" si="40"/>
        <v>7925728</v>
      </c>
      <c r="AS37" s="8">
        <f t="shared" si="40"/>
        <v>5680009</v>
      </c>
      <c r="AT37" s="38">
        <f t="shared" si="40"/>
        <v>102000</v>
      </c>
      <c r="AU37" s="38">
        <f t="shared" si="40"/>
        <v>0</v>
      </c>
      <c r="AV37" s="8">
        <f t="shared" si="40"/>
        <v>1954319</v>
      </c>
      <c r="AW37" s="8">
        <f t="shared" si="40"/>
        <v>113600</v>
      </c>
      <c r="AX37" s="8">
        <f t="shared" si="40"/>
        <v>75800</v>
      </c>
      <c r="AY37" s="9">
        <f t="shared" si="40"/>
        <v>13.838200000000001</v>
      </c>
      <c r="AZ37" s="9">
        <f t="shared" si="40"/>
        <v>8</v>
      </c>
      <c r="BA37" s="74">
        <f t="shared" si="40"/>
        <v>5.8382000000000005</v>
      </c>
    </row>
    <row r="38" spans="1:53" s="702" customFormat="1" x14ac:dyDescent="0.2">
      <c r="A38" s="727">
        <v>8</v>
      </c>
      <c r="B38" s="728">
        <v>4404</v>
      </c>
      <c r="C38" s="728">
        <v>600074331</v>
      </c>
      <c r="D38" s="728">
        <v>831298</v>
      </c>
      <c r="E38" s="729" t="s">
        <v>485</v>
      </c>
      <c r="F38" s="728">
        <v>3111</v>
      </c>
      <c r="G38" s="537" t="s">
        <v>85</v>
      </c>
      <c r="H38" s="779" t="s">
        <v>86</v>
      </c>
      <c r="I38" s="501">
        <v>20596527</v>
      </c>
      <c r="J38" s="502">
        <v>14831169</v>
      </c>
      <c r="K38" s="502">
        <v>0</v>
      </c>
      <c r="L38" s="502">
        <v>0</v>
      </c>
      <c r="M38" s="502">
        <v>5012935</v>
      </c>
      <c r="N38" s="502">
        <v>296623</v>
      </c>
      <c r="O38" s="502">
        <v>455800</v>
      </c>
      <c r="P38" s="503">
        <v>35.580800000000004</v>
      </c>
      <c r="Q38" s="418">
        <v>26</v>
      </c>
      <c r="R38" s="776">
        <v>9.5808000000000035</v>
      </c>
      <c r="S38" s="536">
        <f t="shared" ref="S38:S40" si="42">X38*-1</f>
        <v>0</v>
      </c>
      <c r="T38" s="492">
        <v>0</v>
      </c>
      <c r="U38" s="492">
        <v>0</v>
      </c>
      <c r="V38" s="492">
        <v>15552</v>
      </c>
      <c r="W38" s="492">
        <f t="shared" si="1"/>
        <v>15552</v>
      </c>
      <c r="X38" s="492">
        <v>0</v>
      </c>
      <c r="Y38" s="492">
        <v>0</v>
      </c>
      <c r="Z38" s="492">
        <f>SUM(X38:Y38)</f>
        <v>0</v>
      </c>
      <c r="AA38" s="492">
        <f>W38+Z38</f>
        <v>15552</v>
      </c>
      <c r="AB38" s="321">
        <f>ROUND((W38+X38)*33.8%,0)</f>
        <v>5257</v>
      </c>
      <c r="AC38" s="179">
        <f>ROUND(W38*2%,0)</f>
        <v>311</v>
      </c>
      <c r="AD38" s="492">
        <v>0</v>
      </c>
      <c r="AE38" s="492">
        <v>0</v>
      </c>
      <c r="AF38" s="492">
        <f t="shared" si="2"/>
        <v>0</v>
      </c>
      <c r="AG38" s="492">
        <f t="shared" si="3"/>
        <v>21120</v>
      </c>
      <c r="AH38" s="507">
        <v>0</v>
      </c>
      <c r="AI38" s="507">
        <v>0</v>
      </c>
      <c r="AJ38" s="507">
        <v>0</v>
      </c>
      <c r="AK38" s="507">
        <v>0</v>
      </c>
      <c r="AL38" s="507">
        <v>0</v>
      </c>
      <c r="AM38" s="507">
        <v>0.03</v>
      </c>
      <c r="AN38" s="507">
        <v>0</v>
      </c>
      <c r="AO38" s="507">
        <f t="shared" ref="AO38:AO40" si="43">AH38+AJ38+AK38+AM38</f>
        <v>0.03</v>
      </c>
      <c r="AP38" s="507">
        <f t="shared" ref="AP38:AP40" si="44">AI38+AL38+AN38</f>
        <v>0</v>
      </c>
      <c r="AQ38" s="508">
        <f t="shared" si="4"/>
        <v>0.03</v>
      </c>
      <c r="AR38" s="505">
        <f>I38+AG38</f>
        <v>20617647</v>
      </c>
      <c r="AS38" s="492">
        <f>J38+W38</f>
        <v>14846721</v>
      </c>
      <c r="AT38" s="492">
        <f>K38+Z38</f>
        <v>0</v>
      </c>
      <c r="AU38" s="492">
        <f>L38</f>
        <v>0</v>
      </c>
      <c r="AV38" s="492">
        <f t="shared" ref="AV38:AW40" si="45">M38+AB38</f>
        <v>5018192</v>
      </c>
      <c r="AW38" s="492">
        <f t="shared" si="45"/>
        <v>296934</v>
      </c>
      <c r="AX38" s="492">
        <f>O38+AF38</f>
        <v>455800</v>
      </c>
      <c r="AY38" s="507">
        <f>P38+AQ38</f>
        <v>35.610800000000005</v>
      </c>
      <c r="AZ38" s="507">
        <f t="shared" ref="AZ38:BA40" si="46">Q38+AO38</f>
        <v>26.03</v>
      </c>
      <c r="BA38" s="508">
        <f t="shared" si="46"/>
        <v>9.5808000000000035</v>
      </c>
    </row>
    <row r="39" spans="1:53" s="702" customFormat="1" x14ac:dyDescent="0.2">
      <c r="A39" s="727">
        <v>8</v>
      </c>
      <c r="B39" s="728">
        <v>4404</v>
      </c>
      <c r="C39" s="728">
        <v>600074331</v>
      </c>
      <c r="D39" s="728">
        <v>831298</v>
      </c>
      <c r="E39" s="729" t="s">
        <v>485</v>
      </c>
      <c r="F39" s="728">
        <v>3111</v>
      </c>
      <c r="G39" s="537" t="s">
        <v>91</v>
      </c>
      <c r="H39" s="779" t="s">
        <v>82</v>
      </c>
      <c r="I39" s="501">
        <v>230590</v>
      </c>
      <c r="J39" s="502">
        <v>169801</v>
      </c>
      <c r="K39" s="481">
        <v>0</v>
      </c>
      <c r="L39" s="481">
        <v>0</v>
      </c>
      <c r="M39" s="321">
        <v>57393</v>
      </c>
      <c r="N39" s="321">
        <v>3396</v>
      </c>
      <c r="O39" s="502">
        <v>0</v>
      </c>
      <c r="P39" s="503">
        <v>0.5</v>
      </c>
      <c r="Q39" s="418">
        <v>0.5</v>
      </c>
      <c r="R39" s="776">
        <v>0</v>
      </c>
      <c r="S39" s="536">
        <f t="shared" si="42"/>
        <v>0</v>
      </c>
      <c r="T39" s="492">
        <v>0</v>
      </c>
      <c r="U39" s="492">
        <v>0</v>
      </c>
      <c r="V39" s="492">
        <v>0</v>
      </c>
      <c r="W39" s="492">
        <f t="shared" si="1"/>
        <v>0</v>
      </c>
      <c r="X39" s="492">
        <v>0</v>
      </c>
      <c r="Y39" s="492">
        <v>0</v>
      </c>
      <c r="Z39" s="492">
        <f>SUM(X39:Y39)</f>
        <v>0</v>
      </c>
      <c r="AA39" s="492">
        <f>W39+Z39</f>
        <v>0</v>
      </c>
      <c r="AB39" s="321">
        <f>ROUND((W39+X39)*33.8%,0)</f>
        <v>0</v>
      </c>
      <c r="AC39" s="179">
        <f>ROUND(W39*2%,0)</f>
        <v>0</v>
      </c>
      <c r="AD39" s="492">
        <v>0</v>
      </c>
      <c r="AE39" s="492">
        <v>0</v>
      </c>
      <c r="AF39" s="492">
        <f t="shared" si="2"/>
        <v>0</v>
      </c>
      <c r="AG39" s="492">
        <f t="shared" si="3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si="43"/>
        <v>0</v>
      </c>
      <c r="AP39" s="507">
        <f t="shared" si="44"/>
        <v>0</v>
      </c>
      <c r="AQ39" s="508">
        <f t="shared" si="4"/>
        <v>0</v>
      </c>
      <c r="AR39" s="505">
        <f>I39+AG39</f>
        <v>230590</v>
      </c>
      <c r="AS39" s="492">
        <f>J39+W39</f>
        <v>169801</v>
      </c>
      <c r="AT39" s="492">
        <f>K39+Z39</f>
        <v>0</v>
      </c>
      <c r="AU39" s="492">
        <f>L39</f>
        <v>0</v>
      </c>
      <c r="AV39" s="492">
        <f t="shared" si="45"/>
        <v>57393</v>
      </c>
      <c r="AW39" s="492">
        <f t="shared" si="45"/>
        <v>3396</v>
      </c>
      <c r="AX39" s="492">
        <f>O39+AF39</f>
        <v>0</v>
      </c>
      <c r="AY39" s="507">
        <f>P39+AQ39</f>
        <v>0.5</v>
      </c>
      <c r="AZ39" s="507">
        <f t="shared" si="46"/>
        <v>0.5</v>
      </c>
      <c r="BA39" s="508">
        <f t="shared" si="46"/>
        <v>0</v>
      </c>
    </row>
    <row r="40" spans="1:53" s="702" customFormat="1" x14ac:dyDescent="0.2">
      <c r="A40" s="727">
        <v>8</v>
      </c>
      <c r="B40" s="728">
        <v>4404</v>
      </c>
      <c r="C40" s="728">
        <v>600074331</v>
      </c>
      <c r="D40" s="728">
        <v>831298</v>
      </c>
      <c r="E40" s="729" t="s">
        <v>485</v>
      </c>
      <c r="F40" s="728">
        <v>3141</v>
      </c>
      <c r="G40" s="537" t="s">
        <v>88</v>
      </c>
      <c r="H40" s="779" t="s">
        <v>82</v>
      </c>
      <c r="I40" s="501">
        <v>3265231</v>
      </c>
      <c r="J40" s="502">
        <v>2391970</v>
      </c>
      <c r="K40" s="481">
        <v>0</v>
      </c>
      <c r="L40" s="481">
        <v>0</v>
      </c>
      <c r="M40" s="321">
        <v>808486</v>
      </c>
      <c r="N40" s="321">
        <v>47839</v>
      </c>
      <c r="O40" s="502">
        <v>16936</v>
      </c>
      <c r="P40" s="503">
        <v>8.14</v>
      </c>
      <c r="Q40" s="418">
        <v>0</v>
      </c>
      <c r="R40" s="776">
        <v>8.14</v>
      </c>
      <c r="S40" s="536">
        <f t="shared" si="42"/>
        <v>0</v>
      </c>
      <c r="T40" s="492">
        <v>0</v>
      </c>
      <c r="U40" s="492">
        <v>-27140</v>
      </c>
      <c r="V40" s="492">
        <v>0</v>
      </c>
      <c r="W40" s="492">
        <f t="shared" si="1"/>
        <v>-27140</v>
      </c>
      <c r="X40" s="492">
        <v>0</v>
      </c>
      <c r="Y40" s="492">
        <v>0</v>
      </c>
      <c r="Z40" s="492">
        <f>SUM(X40:Y40)</f>
        <v>0</v>
      </c>
      <c r="AA40" s="492">
        <f>W40+Z40</f>
        <v>-27140</v>
      </c>
      <c r="AB40" s="321">
        <f>ROUND((W40+X40)*33.8%,0)</f>
        <v>-9173</v>
      </c>
      <c r="AC40" s="179">
        <f>ROUND(W40*2%,0)</f>
        <v>-543</v>
      </c>
      <c r="AD40" s="492">
        <v>0</v>
      </c>
      <c r="AE40" s="492">
        <v>0</v>
      </c>
      <c r="AF40" s="492">
        <f t="shared" si="2"/>
        <v>0</v>
      </c>
      <c r="AG40" s="492">
        <f t="shared" si="3"/>
        <v>-36856</v>
      </c>
      <c r="AH40" s="507">
        <v>0</v>
      </c>
      <c r="AI40" s="507">
        <v>0</v>
      </c>
      <c r="AJ40" s="507">
        <v>0</v>
      </c>
      <c r="AK40" s="507">
        <v>0</v>
      </c>
      <c r="AL40" s="507">
        <v>-0.09</v>
      </c>
      <c r="AM40" s="507">
        <v>0</v>
      </c>
      <c r="AN40" s="507">
        <v>0</v>
      </c>
      <c r="AO40" s="507">
        <f t="shared" si="43"/>
        <v>0</v>
      </c>
      <c r="AP40" s="507">
        <f t="shared" si="44"/>
        <v>-0.09</v>
      </c>
      <c r="AQ40" s="508">
        <f t="shared" si="4"/>
        <v>-0.09</v>
      </c>
      <c r="AR40" s="505">
        <f>I40+AG40</f>
        <v>3228375</v>
      </c>
      <c r="AS40" s="492">
        <f>J40+W40</f>
        <v>2364830</v>
      </c>
      <c r="AT40" s="492">
        <f>K40+Z40</f>
        <v>0</v>
      </c>
      <c r="AU40" s="492">
        <f>L40</f>
        <v>0</v>
      </c>
      <c r="AV40" s="492">
        <f t="shared" si="45"/>
        <v>799313</v>
      </c>
      <c r="AW40" s="492">
        <f t="shared" si="45"/>
        <v>47296</v>
      </c>
      <c r="AX40" s="492">
        <f>O40+AF40</f>
        <v>16936</v>
      </c>
      <c r="AY40" s="507">
        <f>P40+AQ40</f>
        <v>8.0500000000000007</v>
      </c>
      <c r="AZ40" s="507">
        <f t="shared" si="46"/>
        <v>0</v>
      </c>
      <c r="BA40" s="508">
        <f t="shared" si="46"/>
        <v>8.0500000000000007</v>
      </c>
    </row>
    <row r="41" spans="1:53" s="702" customFormat="1" x14ac:dyDescent="0.2">
      <c r="A41" s="284">
        <v>8</v>
      </c>
      <c r="B41" s="27">
        <v>4404</v>
      </c>
      <c r="C41" s="27">
        <v>600074331</v>
      </c>
      <c r="D41" s="27">
        <v>831298</v>
      </c>
      <c r="E41" s="294" t="s">
        <v>486</v>
      </c>
      <c r="F41" s="27"/>
      <c r="G41" s="283"/>
      <c r="H41" s="383"/>
      <c r="I41" s="5">
        <v>24092348</v>
      </c>
      <c r="J41" s="8">
        <v>17392940</v>
      </c>
      <c r="K41" s="8">
        <v>0</v>
      </c>
      <c r="L41" s="8">
        <v>0</v>
      </c>
      <c r="M41" s="8">
        <v>5878814</v>
      </c>
      <c r="N41" s="8">
        <v>347858</v>
      </c>
      <c r="O41" s="8">
        <v>472736</v>
      </c>
      <c r="P41" s="9">
        <v>44.220800000000004</v>
      </c>
      <c r="Q41" s="9">
        <v>26.5</v>
      </c>
      <c r="R41" s="33">
        <v>17.720800000000004</v>
      </c>
      <c r="S41" s="5">
        <f t="shared" ref="S41:BA41" si="47">SUM(S38:S40)</f>
        <v>0</v>
      </c>
      <c r="T41" s="8">
        <f t="shared" si="47"/>
        <v>0</v>
      </c>
      <c r="U41" s="8">
        <f t="shared" si="47"/>
        <v>-27140</v>
      </c>
      <c r="V41" s="8">
        <f t="shared" si="47"/>
        <v>15552</v>
      </c>
      <c r="W41" s="8">
        <f t="shared" si="47"/>
        <v>-11588</v>
      </c>
      <c r="X41" s="8">
        <f t="shared" si="47"/>
        <v>0</v>
      </c>
      <c r="Y41" s="8">
        <f t="shared" si="47"/>
        <v>0</v>
      </c>
      <c r="Z41" s="8">
        <f t="shared" si="47"/>
        <v>0</v>
      </c>
      <c r="AA41" s="8">
        <f t="shared" si="47"/>
        <v>-11588</v>
      </c>
      <c r="AB41" s="8">
        <f t="shared" si="47"/>
        <v>-3916</v>
      </c>
      <c r="AC41" s="8">
        <f t="shared" si="47"/>
        <v>-232</v>
      </c>
      <c r="AD41" s="8">
        <f t="shared" si="47"/>
        <v>0</v>
      </c>
      <c r="AE41" s="8">
        <f t="shared" si="47"/>
        <v>0</v>
      </c>
      <c r="AF41" s="8">
        <f t="shared" si="47"/>
        <v>0</v>
      </c>
      <c r="AG41" s="8">
        <f t="shared" si="47"/>
        <v>-15736</v>
      </c>
      <c r="AH41" s="9">
        <f t="shared" si="47"/>
        <v>0</v>
      </c>
      <c r="AI41" s="9">
        <f t="shared" si="47"/>
        <v>0</v>
      </c>
      <c r="AJ41" s="9">
        <f t="shared" si="47"/>
        <v>0</v>
      </c>
      <c r="AK41" s="9">
        <f t="shared" ref="AK41:AL41" si="48">SUM(AK38:AK40)</f>
        <v>0</v>
      </c>
      <c r="AL41" s="9">
        <f t="shared" si="48"/>
        <v>-0.09</v>
      </c>
      <c r="AM41" s="9">
        <f t="shared" si="47"/>
        <v>0.03</v>
      </c>
      <c r="AN41" s="9">
        <f t="shared" si="47"/>
        <v>0</v>
      </c>
      <c r="AO41" s="9">
        <f t="shared" si="47"/>
        <v>0.03</v>
      </c>
      <c r="AP41" s="9">
        <f t="shared" si="47"/>
        <v>-0.09</v>
      </c>
      <c r="AQ41" s="74">
        <f t="shared" si="47"/>
        <v>-0.06</v>
      </c>
      <c r="AR41" s="272">
        <f t="shared" si="47"/>
        <v>24076612</v>
      </c>
      <c r="AS41" s="8">
        <f t="shared" si="47"/>
        <v>17381352</v>
      </c>
      <c r="AT41" s="38">
        <f t="shared" si="47"/>
        <v>0</v>
      </c>
      <c r="AU41" s="38">
        <f t="shared" si="47"/>
        <v>0</v>
      </c>
      <c r="AV41" s="8">
        <f t="shared" si="47"/>
        <v>5874898</v>
      </c>
      <c r="AW41" s="8">
        <f t="shared" si="47"/>
        <v>347626</v>
      </c>
      <c r="AX41" s="8">
        <f t="shared" si="47"/>
        <v>472736</v>
      </c>
      <c r="AY41" s="9">
        <f t="shared" si="47"/>
        <v>44.160800000000009</v>
      </c>
      <c r="AZ41" s="9">
        <f t="shared" si="47"/>
        <v>26.53</v>
      </c>
      <c r="BA41" s="74">
        <f t="shared" si="47"/>
        <v>17.630800000000004</v>
      </c>
    </row>
    <row r="42" spans="1:53" s="702" customFormat="1" x14ac:dyDescent="0.2">
      <c r="A42" s="727">
        <v>9</v>
      </c>
      <c r="B42" s="728">
        <v>4480</v>
      </c>
      <c r="C42" s="728">
        <v>600075249</v>
      </c>
      <c r="D42" s="728">
        <v>49864548</v>
      </c>
      <c r="E42" s="729" t="s">
        <v>487</v>
      </c>
      <c r="F42" s="728">
        <v>3141</v>
      </c>
      <c r="G42" s="537" t="s">
        <v>88</v>
      </c>
      <c r="H42" s="779" t="s">
        <v>82</v>
      </c>
      <c r="I42" s="501">
        <v>4224347</v>
      </c>
      <c r="J42" s="502">
        <v>3083214</v>
      </c>
      <c r="K42" s="481">
        <v>0</v>
      </c>
      <c r="L42" s="481">
        <v>0</v>
      </c>
      <c r="M42" s="321">
        <v>1042127</v>
      </c>
      <c r="N42" s="321">
        <v>61664</v>
      </c>
      <c r="O42" s="502">
        <v>37342</v>
      </c>
      <c r="P42" s="503">
        <v>10.49</v>
      </c>
      <c r="Q42" s="418">
        <v>0</v>
      </c>
      <c r="R42" s="776">
        <v>10.49</v>
      </c>
      <c r="S42" s="536">
        <f>X42*-1</f>
        <v>0</v>
      </c>
      <c r="T42" s="492">
        <v>0</v>
      </c>
      <c r="U42" s="492">
        <v>43375</v>
      </c>
      <c r="V42" s="492">
        <v>0</v>
      </c>
      <c r="W42" s="492">
        <f t="shared" si="1"/>
        <v>43375</v>
      </c>
      <c r="X42" s="492">
        <v>0</v>
      </c>
      <c r="Y42" s="492">
        <v>0</v>
      </c>
      <c r="Z42" s="492">
        <f>SUM(X42:Y42)</f>
        <v>0</v>
      </c>
      <c r="AA42" s="492">
        <f>W42+Z42</f>
        <v>43375</v>
      </c>
      <c r="AB42" s="321">
        <f>ROUND((W42+X42)*33.8%,0)</f>
        <v>14661</v>
      </c>
      <c r="AC42" s="179">
        <f>ROUND(W42*2%,0)</f>
        <v>868</v>
      </c>
      <c r="AD42" s="492">
        <v>0</v>
      </c>
      <c r="AE42" s="492">
        <v>0</v>
      </c>
      <c r="AF42" s="492">
        <f t="shared" si="2"/>
        <v>0</v>
      </c>
      <c r="AG42" s="492">
        <f t="shared" si="3"/>
        <v>58904</v>
      </c>
      <c r="AH42" s="507">
        <v>0</v>
      </c>
      <c r="AI42" s="507">
        <v>0</v>
      </c>
      <c r="AJ42" s="507">
        <v>0</v>
      </c>
      <c r="AK42" s="507">
        <v>0</v>
      </c>
      <c r="AL42" s="507">
        <v>0.15</v>
      </c>
      <c r="AM42" s="507">
        <v>0</v>
      </c>
      <c r="AN42" s="507">
        <v>0</v>
      </c>
      <c r="AO42" s="507">
        <f>AH42+AJ42+AK42+AM42</f>
        <v>0</v>
      </c>
      <c r="AP42" s="507">
        <f>AI42+AL42+AN42</f>
        <v>0.15</v>
      </c>
      <c r="AQ42" s="508">
        <f t="shared" si="4"/>
        <v>0.15</v>
      </c>
      <c r="AR42" s="505">
        <f>I42+AG42</f>
        <v>4283251</v>
      </c>
      <c r="AS42" s="492">
        <f>J42+W42</f>
        <v>3126589</v>
      </c>
      <c r="AT42" s="492">
        <f>K42+Z42</f>
        <v>0</v>
      </c>
      <c r="AU42" s="492">
        <f>L42</f>
        <v>0</v>
      </c>
      <c r="AV42" s="492">
        <f>M42+AB42</f>
        <v>1056788</v>
      </c>
      <c r="AW42" s="492">
        <f>N42+AC42</f>
        <v>62532</v>
      </c>
      <c r="AX42" s="492">
        <f>O42+AF42</f>
        <v>37342</v>
      </c>
      <c r="AY42" s="507">
        <f>P42+AQ42</f>
        <v>10.64</v>
      </c>
      <c r="AZ42" s="507">
        <f>Q42+AO42</f>
        <v>0</v>
      </c>
      <c r="BA42" s="508">
        <f>R42+AP42</f>
        <v>10.64</v>
      </c>
    </row>
    <row r="43" spans="1:53" s="702" customFormat="1" x14ac:dyDescent="0.2">
      <c r="A43" s="284">
        <v>9</v>
      </c>
      <c r="B43" s="27">
        <v>4480</v>
      </c>
      <c r="C43" s="27">
        <v>600075249</v>
      </c>
      <c r="D43" s="27">
        <v>49864548</v>
      </c>
      <c r="E43" s="294" t="s">
        <v>488</v>
      </c>
      <c r="F43" s="27"/>
      <c r="G43" s="283"/>
      <c r="H43" s="383"/>
      <c r="I43" s="5">
        <v>4224347</v>
      </c>
      <c r="J43" s="8">
        <v>3083214</v>
      </c>
      <c r="K43" s="8">
        <v>0</v>
      </c>
      <c r="L43" s="8">
        <v>0</v>
      </c>
      <c r="M43" s="8">
        <v>1042127</v>
      </c>
      <c r="N43" s="8">
        <v>61664</v>
      </c>
      <c r="O43" s="8">
        <v>37342</v>
      </c>
      <c r="P43" s="9">
        <v>10.49</v>
      </c>
      <c r="Q43" s="9">
        <v>0</v>
      </c>
      <c r="R43" s="33">
        <v>10.49</v>
      </c>
      <c r="S43" s="5">
        <f t="shared" ref="S43:BA43" si="49">SUM(S42)</f>
        <v>0</v>
      </c>
      <c r="T43" s="8">
        <f t="shared" si="49"/>
        <v>0</v>
      </c>
      <c r="U43" s="8">
        <f t="shared" si="49"/>
        <v>43375</v>
      </c>
      <c r="V43" s="8">
        <f t="shared" si="49"/>
        <v>0</v>
      </c>
      <c r="W43" s="8">
        <f t="shared" si="49"/>
        <v>43375</v>
      </c>
      <c r="X43" s="8">
        <f t="shared" si="49"/>
        <v>0</v>
      </c>
      <c r="Y43" s="8">
        <f t="shared" si="49"/>
        <v>0</v>
      </c>
      <c r="Z43" s="8">
        <f t="shared" si="49"/>
        <v>0</v>
      </c>
      <c r="AA43" s="8">
        <f t="shared" si="49"/>
        <v>43375</v>
      </c>
      <c r="AB43" s="8">
        <f t="shared" si="49"/>
        <v>14661</v>
      </c>
      <c r="AC43" s="8">
        <f t="shared" si="49"/>
        <v>868</v>
      </c>
      <c r="AD43" s="8">
        <f t="shared" si="49"/>
        <v>0</v>
      </c>
      <c r="AE43" s="8">
        <f t="shared" si="49"/>
        <v>0</v>
      </c>
      <c r="AF43" s="8">
        <f t="shared" si="49"/>
        <v>0</v>
      </c>
      <c r="AG43" s="8">
        <f t="shared" si="49"/>
        <v>58904</v>
      </c>
      <c r="AH43" s="9">
        <f t="shared" si="49"/>
        <v>0</v>
      </c>
      <c r="AI43" s="9">
        <f t="shared" si="49"/>
        <v>0</v>
      </c>
      <c r="AJ43" s="9">
        <f t="shared" si="49"/>
        <v>0</v>
      </c>
      <c r="AK43" s="9">
        <f t="shared" si="49"/>
        <v>0</v>
      </c>
      <c r="AL43" s="9">
        <f t="shared" si="49"/>
        <v>0.15</v>
      </c>
      <c r="AM43" s="9">
        <f t="shared" si="49"/>
        <v>0</v>
      </c>
      <c r="AN43" s="9">
        <f t="shared" si="49"/>
        <v>0</v>
      </c>
      <c r="AO43" s="9">
        <f t="shared" si="49"/>
        <v>0</v>
      </c>
      <c r="AP43" s="9">
        <f t="shared" si="49"/>
        <v>0.15</v>
      </c>
      <c r="AQ43" s="74">
        <f t="shared" si="49"/>
        <v>0.15</v>
      </c>
      <c r="AR43" s="272">
        <f t="shared" si="49"/>
        <v>4283251</v>
      </c>
      <c r="AS43" s="8">
        <f t="shared" si="49"/>
        <v>3126589</v>
      </c>
      <c r="AT43" s="38">
        <f t="shared" si="49"/>
        <v>0</v>
      </c>
      <c r="AU43" s="38">
        <f t="shared" si="49"/>
        <v>0</v>
      </c>
      <c r="AV43" s="8">
        <f t="shared" si="49"/>
        <v>1056788</v>
      </c>
      <c r="AW43" s="8">
        <f t="shared" si="49"/>
        <v>62532</v>
      </c>
      <c r="AX43" s="8">
        <f t="shared" si="49"/>
        <v>37342</v>
      </c>
      <c r="AY43" s="9">
        <f t="shared" si="49"/>
        <v>10.64</v>
      </c>
      <c r="AZ43" s="9">
        <f t="shared" si="49"/>
        <v>0</v>
      </c>
      <c r="BA43" s="74">
        <f t="shared" si="49"/>
        <v>10.64</v>
      </c>
    </row>
    <row r="44" spans="1:53" s="702" customFormat="1" x14ac:dyDescent="0.2">
      <c r="A44" s="727">
        <v>10</v>
      </c>
      <c r="B44" s="728">
        <v>4439</v>
      </c>
      <c r="C44" s="728">
        <v>600074951</v>
      </c>
      <c r="D44" s="728">
        <v>48283088</v>
      </c>
      <c r="E44" s="729" t="s">
        <v>489</v>
      </c>
      <c r="F44" s="728">
        <v>3111</v>
      </c>
      <c r="G44" s="537" t="s">
        <v>85</v>
      </c>
      <c r="H44" s="779" t="s">
        <v>86</v>
      </c>
      <c r="I44" s="501">
        <v>4429767</v>
      </c>
      <c r="J44" s="502">
        <v>3225896</v>
      </c>
      <c r="K44" s="481">
        <v>0</v>
      </c>
      <c r="L44" s="481">
        <v>0</v>
      </c>
      <c r="M44" s="321">
        <v>1090353</v>
      </c>
      <c r="N44" s="321">
        <v>64518</v>
      </c>
      <c r="O44" s="502">
        <v>49000</v>
      </c>
      <c r="P44" s="503">
        <v>7.5327999999999999</v>
      </c>
      <c r="Q44" s="418">
        <v>6</v>
      </c>
      <c r="R44" s="776">
        <v>1.5327999999999999</v>
      </c>
      <c r="S44" s="536">
        <f t="shared" ref="S44:S49" si="50">X44*-1</f>
        <v>0</v>
      </c>
      <c r="T44" s="492">
        <v>0</v>
      </c>
      <c r="U44" s="492">
        <v>0</v>
      </c>
      <c r="V44" s="492">
        <v>0</v>
      </c>
      <c r="W44" s="492">
        <f t="shared" si="1"/>
        <v>0</v>
      </c>
      <c r="X44" s="492">
        <v>0</v>
      </c>
      <c r="Y44" s="492">
        <v>0</v>
      </c>
      <c r="Z44" s="492">
        <f t="shared" ref="Z44:Z49" si="51">SUM(X44:Y44)</f>
        <v>0</v>
      </c>
      <c r="AA44" s="492">
        <f t="shared" ref="AA44:AA49" si="52">W44+Z44</f>
        <v>0</v>
      </c>
      <c r="AB44" s="321">
        <f t="shared" ref="AB44:AB49" si="53">ROUND((W44+X44)*33.8%,0)</f>
        <v>0</v>
      </c>
      <c r="AC44" s="179">
        <f t="shared" ref="AC44:AC49" si="54">ROUND(W44*2%,0)</f>
        <v>0</v>
      </c>
      <c r="AD44" s="492">
        <v>0</v>
      </c>
      <c r="AE44" s="492">
        <v>0</v>
      </c>
      <c r="AF44" s="492">
        <f t="shared" si="2"/>
        <v>0</v>
      </c>
      <c r="AG44" s="492">
        <f t="shared" si="3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 t="shared" ref="AO44:AO49" si="55">AH44+AJ44+AK44+AM44</f>
        <v>0</v>
      </c>
      <c r="AP44" s="507">
        <f t="shared" ref="AP44:AP49" si="56">AI44+AL44+AN44</f>
        <v>0</v>
      </c>
      <c r="AQ44" s="508">
        <f t="shared" si="4"/>
        <v>0</v>
      </c>
      <c r="AR44" s="505">
        <f t="shared" ref="AR44:AR49" si="57">I44+AG44</f>
        <v>4429767</v>
      </c>
      <c r="AS44" s="492">
        <f t="shared" ref="AS44:AS49" si="58">J44+W44</f>
        <v>3225896</v>
      </c>
      <c r="AT44" s="492">
        <f t="shared" ref="AT44:AT49" si="59">K44+Z44</f>
        <v>0</v>
      </c>
      <c r="AU44" s="492">
        <f t="shared" ref="AU44:AU49" si="60">L44</f>
        <v>0</v>
      </c>
      <c r="AV44" s="492">
        <f t="shared" ref="AV44:AW49" si="61">M44+AB44</f>
        <v>1090353</v>
      </c>
      <c r="AW44" s="492">
        <f t="shared" si="61"/>
        <v>64518</v>
      </c>
      <c r="AX44" s="492">
        <f t="shared" ref="AX44:AX49" si="62">O44+AF44</f>
        <v>49000</v>
      </c>
      <c r="AY44" s="507">
        <f t="shared" ref="AY44:AY49" si="63">P44+AQ44</f>
        <v>7.5327999999999999</v>
      </c>
      <c r="AZ44" s="507">
        <f t="shared" ref="AZ44:BA49" si="64">Q44+AO44</f>
        <v>6</v>
      </c>
      <c r="BA44" s="508">
        <f t="shared" si="64"/>
        <v>1.5327999999999999</v>
      </c>
    </row>
    <row r="45" spans="1:53" s="702" customFormat="1" x14ac:dyDescent="0.2">
      <c r="A45" s="727">
        <v>10</v>
      </c>
      <c r="B45" s="728">
        <v>4439</v>
      </c>
      <c r="C45" s="728">
        <v>600074951</v>
      </c>
      <c r="D45" s="728">
        <v>48283088</v>
      </c>
      <c r="E45" s="729" t="s">
        <v>489</v>
      </c>
      <c r="F45" s="728">
        <v>3113</v>
      </c>
      <c r="G45" s="537" t="s">
        <v>148</v>
      </c>
      <c r="H45" s="779" t="s">
        <v>86</v>
      </c>
      <c r="I45" s="501">
        <v>20204251</v>
      </c>
      <c r="J45" s="502">
        <v>14258995</v>
      </c>
      <c r="K45" s="502">
        <v>131335</v>
      </c>
      <c r="L45" s="502">
        <v>131335</v>
      </c>
      <c r="M45" s="502">
        <v>4819541</v>
      </c>
      <c r="N45" s="502">
        <v>285180</v>
      </c>
      <c r="O45" s="502">
        <v>709200</v>
      </c>
      <c r="P45" s="503">
        <v>29.080699999999997</v>
      </c>
      <c r="Q45" s="418">
        <v>21.590800000000002</v>
      </c>
      <c r="R45" s="776">
        <v>7.4898999999999951</v>
      </c>
      <c r="S45" s="536">
        <f t="shared" si="50"/>
        <v>0</v>
      </c>
      <c r="T45" s="492">
        <v>0</v>
      </c>
      <c r="U45" s="492">
        <v>201912</v>
      </c>
      <c r="V45" s="492">
        <v>0</v>
      </c>
      <c r="W45" s="492">
        <f t="shared" si="1"/>
        <v>201912</v>
      </c>
      <c r="X45" s="492">
        <v>0</v>
      </c>
      <c r="Y45" s="492">
        <v>0</v>
      </c>
      <c r="Z45" s="492">
        <f t="shared" si="51"/>
        <v>0</v>
      </c>
      <c r="AA45" s="492">
        <f t="shared" si="52"/>
        <v>201912</v>
      </c>
      <c r="AB45" s="321">
        <f t="shared" si="53"/>
        <v>68246</v>
      </c>
      <c r="AC45" s="179">
        <f t="shared" si="54"/>
        <v>4038</v>
      </c>
      <c r="AD45" s="492">
        <v>0</v>
      </c>
      <c r="AE45" s="492">
        <v>0</v>
      </c>
      <c r="AF45" s="492">
        <f t="shared" si="2"/>
        <v>0</v>
      </c>
      <c r="AG45" s="492">
        <f t="shared" si="3"/>
        <v>274196</v>
      </c>
      <c r="AH45" s="507">
        <v>0</v>
      </c>
      <c r="AI45" s="507">
        <v>0</v>
      </c>
      <c r="AJ45" s="507">
        <v>0</v>
      </c>
      <c r="AK45" s="507">
        <v>0.36</v>
      </c>
      <c r="AL45" s="507">
        <v>0</v>
      </c>
      <c r="AM45" s="507">
        <v>0</v>
      </c>
      <c r="AN45" s="507">
        <v>0</v>
      </c>
      <c r="AO45" s="507">
        <f t="shared" si="55"/>
        <v>0.36</v>
      </c>
      <c r="AP45" s="507">
        <f t="shared" si="56"/>
        <v>0</v>
      </c>
      <c r="AQ45" s="508">
        <f t="shared" si="4"/>
        <v>0.36</v>
      </c>
      <c r="AR45" s="505">
        <f t="shared" si="57"/>
        <v>20478447</v>
      </c>
      <c r="AS45" s="492">
        <f t="shared" si="58"/>
        <v>14460907</v>
      </c>
      <c r="AT45" s="492">
        <f t="shared" si="59"/>
        <v>131335</v>
      </c>
      <c r="AU45" s="492">
        <f t="shared" si="60"/>
        <v>131335</v>
      </c>
      <c r="AV45" s="492">
        <f t="shared" si="61"/>
        <v>4887787</v>
      </c>
      <c r="AW45" s="492">
        <f t="shared" si="61"/>
        <v>289218</v>
      </c>
      <c r="AX45" s="492">
        <f t="shared" si="62"/>
        <v>709200</v>
      </c>
      <c r="AY45" s="507">
        <f t="shared" si="63"/>
        <v>29.440699999999996</v>
      </c>
      <c r="AZ45" s="507">
        <f t="shared" si="64"/>
        <v>21.950800000000001</v>
      </c>
      <c r="BA45" s="508">
        <f t="shared" si="64"/>
        <v>7.4898999999999951</v>
      </c>
    </row>
    <row r="46" spans="1:53" s="702" customFormat="1" x14ac:dyDescent="0.2">
      <c r="A46" s="727">
        <v>10</v>
      </c>
      <c r="B46" s="728">
        <v>4439</v>
      </c>
      <c r="C46" s="728">
        <v>600074951</v>
      </c>
      <c r="D46" s="728">
        <v>48283088</v>
      </c>
      <c r="E46" s="729" t="s">
        <v>489</v>
      </c>
      <c r="F46" s="728">
        <v>3113</v>
      </c>
      <c r="G46" s="537" t="s">
        <v>91</v>
      </c>
      <c r="H46" s="779" t="s">
        <v>82</v>
      </c>
      <c r="I46" s="501">
        <v>1825063</v>
      </c>
      <c r="J46" s="502">
        <v>1342094</v>
      </c>
      <c r="K46" s="481">
        <v>0</v>
      </c>
      <c r="L46" s="481">
        <v>0</v>
      </c>
      <c r="M46" s="321">
        <v>453628</v>
      </c>
      <c r="N46" s="321">
        <v>26841</v>
      </c>
      <c r="O46" s="502">
        <v>2500</v>
      </c>
      <c r="P46" s="503">
        <v>3.94</v>
      </c>
      <c r="Q46" s="418">
        <v>3.94</v>
      </c>
      <c r="R46" s="776">
        <v>0</v>
      </c>
      <c r="S46" s="536">
        <f t="shared" si="50"/>
        <v>0</v>
      </c>
      <c r="T46" s="492">
        <v>0</v>
      </c>
      <c r="U46" s="492">
        <v>0</v>
      </c>
      <c r="V46" s="492">
        <v>0</v>
      </c>
      <c r="W46" s="492">
        <f t="shared" si="1"/>
        <v>0</v>
      </c>
      <c r="X46" s="492">
        <v>0</v>
      </c>
      <c r="Y46" s="492">
        <v>0</v>
      </c>
      <c r="Z46" s="492">
        <f t="shared" si="51"/>
        <v>0</v>
      </c>
      <c r="AA46" s="492">
        <f t="shared" si="52"/>
        <v>0</v>
      </c>
      <c r="AB46" s="321">
        <f t="shared" si="53"/>
        <v>0</v>
      </c>
      <c r="AC46" s="179">
        <f t="shared" si="54"/>
        <v>0</v>
      </c>
      <c r="AD46" s="492">
        <v>2500</v>
      </c>
      <c r="AE46" s="492">
        <v>0</v>
      </c>
      <c r="AF46" s="492">
        <f t="shared" si="2"/>
        <v>2500</v>
      </c>
      <c r="AG46" s="492">
        <f t="shared" si="3"/>
        <v>2500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si="55"/>
        <v>0</v>
      </c>
      <c r="AP46" s="507">
        <f t="shared" si="56"/>
        <v>0</v>
      </c>
      <c r="AQ46" s="508">
        <f t="shared" si="4"/>
        <v>0</v>
      </c>
      <c r="AR46" s="505">
        <f t="shared" si="57"/>
        <v>1827563</v>
      </c>
      <c r="AS46" s="492">
        <f t="shared" si="58"/>
        <v>1342094</v>
      </c>
      <c r="AT46" s="492">
        <f t="shared" si="59"/>
        <v>0</v>
      </c>
      <c r="AU46" s="492">
        <f t="shared" si="60"/>
        <v>0</v>
      </c>
      <c r="AV46" s="492">
        <f t="shared" si="61"/>
        <v>453628</v>
      </c>
      <c r="AW46" s="492">
        <f t="shared" si="61"/>
        <v>26841</v>
      </c>
      <c r="AX46" s="492">
        <f t="shared" si="62"/>
        <v>5000</v>
      </c>
      <c r="AY46" s="507">
        <f t="shared" si="63"/>
        <v>3.94</v>
      </c>
      <c r="AZ46" s="507">
        <f t="shared" si="64"/>
        <v>3.94</v>
      </c>
      <c r="BA46" s="508">
        <f t="shared" si="64"/>
        <v>0</v>
      </c>
    </row>
    <row r="47" spans="1:53" s="702" customFormat="1" x14ac:dyDescent="0.2">
      <c r="A47" s="727">
        <v>10</v>
      </c>
      <c r="B47" s="728">
        <v>4439</v>
      </c>
      <c r="C47" s="728">
        <v>600074951</v>
      </c>
      <c r="D47" s="728">
        <v>48283088</v>
      </c>
      <c r="E47" s="729" t="s">
        <v>489</v>
      </c>
      <c r="F47" s="728">
        <v>3141</v>
      </c>
      <c r="G47" s="537" t="s">
        <v>88</v>
      </c>
      <c r="H47" s="779" t="s">
        <v>82</v>
      </c>
      <c r="I47" s="501">
        <v>2579156</v>
      </c>
      <c r="J47" s="502">
        <v>1885827</v>
      </c>
      <c r="K47" s="481">
        <v>0</v>
      </c>
      <c r="L47" s="481">
        <v>0</v>
      </c>
      <c r="M47" s="321">
        <v>637410</v>
      </c>
      <c r="N47" s="321">
        <v>37717</v>
      </c>
      <c r="O47" s="502">
        <v>18202</v>
      </c>
      <c r="P47" s="503">
        <v>6.41</v>
      </c>
      <c r="Q47" s="418">
        <v>0</v>
      </c>
      <c r="R47" s="776">
        <v>6.41</v>
      </c>
      <c r="S47" s="536">
        <f t="shared" si="50"/>
        <v>0</v>
      </c>
      <c r="T47" s="492">
        <v>0</v>
      </c>
      <c r="U47" s="492">
        <v>-36092</v>
      </c>
      <c r="V47" s="492">
        <v>0</v>
      </c>
      <c r="W47" s="492">
        <f t="shared" si="1"/>
        <v>-36092</v>
      </c>
      <c r="X47" s="492">
        <v>0</v>
      </c>
      <c r="Y47" s="492">
        <v>0</v>
      </c>
      <c r="Z47" s="492">
        <f t="shared" si="51"/>
        <v>0</v>
      </c>
      <c r="AA47" s="492">
        <f t="shared" si="52"/>
        <v>-36092</v>
      </c>
      <c r="AB47" s="321">
        <f t="shared" si="53"/>
        <v>-12199</v>
      </c>
      <c r="AC47" s="179">
        <f t="shared" si="54"/>
        <v>-722</v>
      </c>
      <c r="AD47" s="492">
        <v>0</v>
      </c>
      <c r="AE47" s="492">
        <v>0</v>
      </c>
      <c r="AF47" s="492">
        <f t="shared" si="2"/>
        <v>0</v>
      </c>
      <c r="AG47" s="492">
        <f t="shared" si="3"/>
        <v>-49013</v>
      </c>
      <c r="AH47" s="507">
        <v>0</v>
      </c>
      <c r="AI47" s="507">
        <v>0</v>
      </c>
      <c r="AJ47" s="507">
        <v>0</v>
      </c>
      <c r="AK47" s="507">
        <v>0</v>
      </c>
      <c r="AL47" s="507">
        <v>-0.13</v>
      </c>
      <c r="AM47" s="507">
        <v>0</v>
      </c>
      <c r="AN47" s="507">
        <v>0</v>
      </c>
      <c r="AO47" s="507">
        <f t="shared" si="55"/>
        <v>0</v>
      </c>
      <c r="AP47" s="507">
        <f t="shared" si="56"/>
        <v>-0.13</v>
      </c>
      <c r="AQ47" s="508">
        <f t="shared" si="4"/>
        <v>-0.13</v>
      </c>
      <c r="AR47" s="505">
        <f t="shared" si="57"/>
        <v>2530143</v>
      </c>
      <c r="AS47" s="492">
        <f t="shared" si="58"/>
        <v>1849735</v>
      </c>
      <c r="AT47" s="492">
        <f t="shared" si="59"/>
        <v>0</v>
      </c>
      <c r="AU47" s="492">
        <f t="shared" si="60"/>
        <v>0</v>
      </c>
      <c r="AV47" s="492">
        <f t="shared" si="61"/>
        <v>625211</v>
      </c>
      <c r="AW47" s="492">
        <f t="shared" si="61"/>
        <v>36995</v>
      </c>
      <c r="AX47" s="492">
        <f t="shared" si="62"/>
        <v>18202</v>
      </c>
      <c r="AY47" s="507">
        <f t="shared" si="63"/>
        <v>6.28</v>
      </c>
      <c r="AZ47" s="507">
        <f t="shared" si="64"/>
        <v>0</v>
      </c>
      <c r="BA47" s="508">
        <f t="shared" si="64"/>
        <v>6.28</v>
      </c>
    </row>
    <row r="48" spans="1:53" s="702" customFormat="1" x14ac:dyDescent="0.2">
      <c r="A48" s="727">
        <v>10</v>
      </c>
      <c r="B48" s="728">
        <v>4439</v>
      </c>
      <c r="C48" s="728">
        <v>600074951</v>
      </c>
      <c r="D48" s="728">
        <v>48283088</v>
      </c>
      <c r="E48" s="729" t="s">
        <v>489</v>
      </c>
      <c r="F48" s="728">
        <v>3143</v>
      </c>
      <c r="G48" s="537" t="s">
        <v>149</v>
      </c>
      <c r="H48" s="708" t="s">
        <v>86</v>
      </c>
      <c r="I48" s="501">
        <v>1405278</v>
      </c>
      <c r="J48" s="502">
        <v>1034815</v>
      </c>
      <c r="K48" s="481">
        <v>0</v>
      </c>
      <c r="L48" s="481">
        <v>0</v>
      </c>
      <c r="M48" s="321">
        <v>349767</v>
      </c>
      <c r="N48" s="321">
        <v>20696</v>
      </c>
      <c r="O48" s="502">
        <v>0</v>
      </c>
      <c r="P48" s="503">
        <v>2.4285999999999999</v>
      </c>
      <c r="Q48" s="418">
        <v>2.4285999999999999</v>
      </c>
      <c r="R48" s="776">
        <v>0</v>
      </c>
      <c r="S48" s="536">
        <f t="shared" si="50"/>
        <v>0</v>
      </c>
      <c r="T48" s="492">
        <v>0</v>
      </c>
      <c r="U48" s="492">
        <v>0</v>
      </c>
      <c r="V48" s="492">
        <v>0</v>
      </c>
      <c r="W48" s="492">
        <f t="shared" si="1"/>
        <v>0</v>
      </c>
      <c r="X48" s="492">
        <v>0</v>
      </c>
      <c r="Y48" s="492">
        <v>0</v>
      </c>
      <c r="Z48" s="492">
        <f t="shared" si="51"/>
        <v>0</v>
      </c>
      <c r="AA48" s="492">
        <f t="shared" si="52"/>
        <v>0</v>
      </c>
      <c r="AB48" s="321">
        <f t="shared" si="53"/>
        <v>0</v>
      </c>
      <c r="AC48" s="179">
        <f t="shared" si="54"/>
        <v>0</v>
      </c>
      <c r="AD48" s="492">
        <v>0</v>
      </c>
      <c r="AE48" s="492">
        <v>0</v>
      </c>
      <c r="AF48" s="492">
        <f t="shared" si="2"/>
        <v>0</v>
      </c>
      <c r="AG48" s="492">
        <f t="shared" si="3"/>
        <v>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si="55"/>
        <v>0</v>
      </c>
      <c r="AP48" s="507">
        <f t="shared" si="56"/>
        <v>0</v>
      </c>
      <c r="AQ48" s="508">
        <f t="shared" si="4"/>
        <v>0</v>
      </c>
      <c r="AR48" s="505">
        <f t="shared" si="57"/>
        <v>1405278</v>
      </c>
      <c r="AS48" s="492">
        <f t="shared" si="58"/>
        <v>1034815</v>
      </c>
      <c r="AT48" s="492">
        <f t="shared" si="59"/>
        <v>0</v>
      </c>
      <c r="AU48" s="492">
        <f t="shared" si="60"/>
        <v>0</v>
      </c>
      <c r="AV48" s="492">
        <f t="shared" si="61"/>
        <v>349767</v>
      </c>
      <c r="AW48" s="492">
        <f t="shared" si="61"/>
        <v>20696</v>
      </c>
      <c r="AX48" s="492">
        <f t="shared" si="62"/>
        <v>0</v>
      </c>
      <c r="AY48" s="507">
        <f t="shared" si="63"/>
        <v>2.4285999999999999</v>
      </c>
      <c r="AZ48" s="507">
        <f t="shared" si="64"/>
        <v>2.4285999999999999</v>
      </c>
      <c r="BA48" s="508">
        <f t="shared" si="64"/>
        <v>0</v>
      </c>
    </row>
    <row r="49" spans="1:53" s="702" customFormat="1" x14ac:dyDescent="0.2">
      <c r="A49" s="727">
        <v>10</v>
      </c>
      <c r="B49" s="728">
        <v>4439</v>
      </c>
      <c r="C49" s="728">
        <v>600074951</v>
      </c>
      <c r="D49" s="728">
        <v>48283088</v>
      </c>
      <c r="E49" s="729" t="s">
        <v>489</v>
      </c>
      <c r="F49" s="728">
        <v>3143</v>
      </c>
      <c r="G49" s="537" t="s">
        <v>150</v>
      </c>
      <c r="H49" s="708" t="s">
        <v>82</v>
      </c>
      <c r="I49" s="501">
        <v>52666</v>
      </c>
      <c r="J49" s="502">
        <v>37125</v>
      </c>
      <c r="K49" s="481">
        <v>0</v>
      </c>
      <c r="L49" s="481">
        <v>0</v>
      </c>
      <c r="M49" s="321">
        <v>12548</v>
      </c>
      <c r="N49" s="321">
        <v>743</v>
      </c>
      <c r="O49" s="502">
        <v>2250</v>
      </c>
      <c r="P49" s="503">
        <v>0.16</v>
      </c>
      <c r="Q49" s="418">
        <v>0</v>
      </c>
      <c r="R49" s="776">
        <v>0.16</v>
      </c>
      <c r="S49" s="536">
        <f t="shared" si="50"/>
        <v>0</v>
      </c>
      <c r="T49" s="492">
        <v>0</v>
      </c>
      <c r="U49" s="492">
        <v>0</v>
      </c>
      <c r="V49" s="492">
        <v>0</v>
      </c>
      <c r="W49" s="492">
        <f t="shared" si="1"/>
        <v>0</v>
      </c>
      <c r="X49" s="492">
        <v>0</v>
      </c>
      <c r="Y49" s="492">
        <v>0</v>
      </c>
      <c r="Z49" s="492">
        <f t="shared" si="51"/>
        <v>0</v>
      </c>
      <c r="AA49" s="492">
        <f t="shared" si="52"/>
        <v>0</v>
      </c>
      <c r="AB49" s="321">
        <f t="shared" si="53"/>
        <v>0</v>
      </c>
      <c r="AC49" s="179">
        <f t="shared" si="54"/>
        <v>0</v>
      </c>
      <c r="AD49" s="492">
        <v>0</v>
      </c>
      <c r="AE49" s="492">
        <v>0</v>
      </c>
      <c r="AF49" s="492">
        <f t="shared" si="2"/>
        <v>0</v>
      </c>
      <c r="AG49" s="492">
        <f t="shared" si="3"/>
        <v>0</v>
      </c>
      <c r="AH49" s="507">
        <v>0</v>
      </c>
      <c r="AI49" s="507">
        <v>0</v>
      </c>
      <c r="AJ49" s="507">
        <v>0</v>
      </c>
      <c r="AK49" s="507">
        <v>0</v>
      </c>
      <c r="AL49" s="507">
        <v>0</v>
      </c>
      <c r="AM49" s="507">
        <v>0</v>
      </c>
      <c r="AN49" s="507">
        <v>0</v>
      </c>
      <c r="AO49" s="507">
        <f t="shared" si="55"/>
        <v>0</v>
      </c>
      <c r="AP49" s="507">
        <f t="shared" si="56"/>
        <v>0</v>
      </c>
      <c r="AQ49" s="508">
        <f t="shared" si="4"/>
        <v>0</v>
      </c>
      <c r="AR49" s="505">
        <f t="shared" si="57"/>
        <v>52666</v>
      </c>
      <c r="AS49" s="492">
        <f t="shared" si="58"/>
        <v>37125</v>
      </c>
      <c r="AT49" s="492">
        <f t="shared" si="59"/>
        <v>0</v>
      </c>
      <c r="AU49" s="492">
        <f t="shared" si="60"/>
        <v>0</v>
      </c>
      <c r="AV49" s="492">
        <f t="shared" si="61"/>
        <v>12548</v>
      </c>
      <c r="AW49" s="492">
        <f t="shared" si="61"/>
        <v>743</v>
      </c>
      <c r="AX49" s="492">
        <f t="shared" si="62"/>
        <v>2250</v>
      </c>
      <c r="AY49" s="507">
        <f t="shared" si="63"/>
        <v>0.16</v>
      </c>
      <c r="AZ49" s="507">
        <f t="shared" si="64"/>
        <v>0</v>
      </c>
      <c r="BA49" s="508">
        <f t="shared" si="64"/>
        <v>0.16</v>
      </c>
    </row>
    <row r="50" spans="1:53" s="702" customFormat="1" x14ac:dyDescent="0.2">
      <c r="A50" s="284">
        <v>10</v>
      </c>
      <c r="B50" s="27">
        <v>4439</v>
      </c>
      <c r="C50" s="27">
        <v>600074951</v>
      </c>
      <c r="D50" s="27">
        <v>48283088</v>
      </c>
      <c r="E50" s="294" t="s">
        <v>490</v>
      </c>
      <c r="F50" s="27"/>
      <c r="G50" s="283"/>
      <c r="H50" s="383"/>
      <c r="I50" s="5">
        <v>30496181</v>
      </c>
      <c r="J50" s="8">
        <v>21784752</v>
      </c>
      <c r="K50" s="8">
        <v>131335</v>
      </c>
      <c r="L50" s="8">
        <v>131335</v>
      </c>
      <c r="M50" s="8">
        <v>7363247</v>
      </c>
      <c r="N50" s="8">
        <v>435695</v>
      </c>
      <c r="O50" s="8">
        <v>781152</v>
      </c>
      <c r="P50" s="9">
        <v>49.552099999999996</v>
      </c>
      <c r="Q50" s="9">
        <v>33.959400000000002</v>
      </c>
      <c r="R50" s="33">
        <v>15.592699999999995</v>
      </c>
      <c r="S50" s="5">
        <f t="shared" ref="S50:BA50" si="65">SUM(S44:S49)</f>
        <v>0</v>
      </c>
      <c r="T50" s="8">
        <f t="shared" si="65"/>
        <v>0</v>
      </c>
      <c r="U50" s="8">
        <f t="shared" si="65"/>
        <v>165820</v>
      </c>
      <c r="V50" s="8">
        <f t="shared" si="65"/>
        <v>0</v>
      </c>
      <c r="W50" s="8">
        <f t="shared" si="65"/>
        <v>165820</v>
      </c>
      <c r="X50" s="8">
        <f t="shared" si="65"/>
        <v>0</v>
      </c>
      <c r="Y50" s="8">
        <f t="shared" si="65"/>
        <v>0</v>
      </c>
      <c r="Z50" s="8">
        <f t="shared" si="65"/>
        <v>0</v>
      </c>
      <c r="AA50" s="8">
        <f t="shared" si="65"/>
        <v>165820</v>
      </c>
      <c r="AB50" s="8">
        <f t="shared" si="65"/>
        <v>56047</v>
      </c>
      <c r="AC50" s="8">
        <f t="shared" si="65"/>
        <v>3316</v>
      </c>
      <c r="AD50" s="8">
        <f t="shared" si="65"/>
        <v>2500</v>
      </c>
      <c r="AE50" s="8">
        <f t="shared" si="65"/>
        <v>0</v>
      </c>
      <c r="AF50" s="8">
        <f t="shared" si="65"/>
        <v>2500</v>
      </c>
      <c r="AG50" s="8">
        <f t="shared" si="65"/>
        <v>227683</v>
      </c>
      <c r="AH50" s="9">
        <f t="shared" si="65"/>
        <v>0</v>
      </c>
      <c r="AI50" s="9">
        <f t="shared" si="65"/>
        <v>0</v>
      </c>
      <c r="AJ50" s="9">
        <f t="shared" si="65"/>
        <v>0</v>
      </c>
      <c r="AK50" s="9">
        <f t="shared" si="65"/>
        <v>0.36</v>
      </c>
      <c r="AL50" s="9">
        <f t="shared" si="65"/>
        <v>-0.13</v>
      </c>
      <c r="AM50" s="9">
        <f t="shared" si="65"/>
        <v>0</v>
      </c>
      <c r="AN50" s="9">
        <f t="shared" si="65"/>
        <v>0</v>
      </c>
      <c r="AO50" s="9">
        <f t="shared" si="65"/>
        <v>0.36</v>
      </c>
      <c r="AP50" s="9">
        <f t="shared" si="65"/>
        <v>-0.13</v>
      </c>
      <c r="AQ50" s="74">
        <f t="shared" si="65"/>
        <v>0.22999999999999998</v>
      </c>
      <c r="AR50" s="272">
        <f t="shared" si="65"/>
        <v>30723864</v>
      </c>
      <c r="AS50" s="8">
        <f t="shared" si="65"/>
        <v>21950572</v>
      </c>
      <c r="AT50" s="38">
        <f t="shared" si="65"/>
        <v>131335</v>
      </c>
      <c r="AU50" s="38">
        <f t="shared" si="65"/>
        <v>131335</v>
      </c>
      <c r="AV50" s="8">
        <f t="shared" si="65"/>
        <v>7419294</v>
      </c>
      <c r="AW50" s="8">
        <f t="shared" si="65"/>
        <v>439011</v>
      </c>
      <c r="AX50" s="8">
        <f t="shared" si="65"/>
        <v>783652</v>
      </c>
      <c r="AY50" s="9">
        <f t="shared" si="65"/>
        <v>49.782099999999993</v>
      </c>
      <c r="AZ50" s="9">
        <f t="shared" si="65"/>
        <v>34.319400000000002</v>
      </c>
      <c r="BA50" s="74">
        <f t="shared" si="65"/>
        <v>15.462699999999995</v>
      </c>
    </row>
    <row r="51" spans="1:53" s="702" customFormat="1" x14ac:dyDescent="0.2">
      <c r="A51" s="727">
        <v>11</v>
      </c>
      <c r="B51" s="728">
        <v>4443</v>
      </c>
      <c r="C51" s="728">
        <v>600074994</v>
      </c>
      <c r="D51" s="728">
        <v>46750045</v>
      </c>
      <c r="E51" s="729" t="s">
        <v>491</v>
      </c>
      <c r="F51" s="728">
        <v>3113</v>
      </c>
      <c r="G51" s="537" t="s">
        <v>148</v>
      </c>
      <c r="H51" s="779" t="s">
        <v>86</v>
      </c>
      <c r="I51" s="501">
        <v>48359374</v>
      </c>
      <c r="J51" s="502">
        <v>33785151</v>
      </c>
      <c r="K51" s="502">
        <v>614676</v>
      </c>
      <c r="L51" s="502">
        <v>447330</v>
      </c>
      <c r="M51" s="502">
        <v>11475944</v>
      </c>
      <c r="N51" s="502">
        <v>675703</v>
      </c>
      <c r="O51" s="502">
        <v>1807900</v>
      </c>
      <c r="P51" s="503">
        <v>62.931299999999993</v>
      </c>
      <c r="Q51" s="418">
        <v>50.096299999999992</v>
      </c>
      <c r="R51" s="776">
        <v>12.835000000000001</v>
      </c>
      <c r="S51" s="536">
        <f t="shared" ref="S51:S55" si="66">X51*-1</f>
        <v>0</v>
      </c>
      <c r="T51" s="492">
        <v>0</v>
      </c>
      <c r="U51" s="492">
        <v>0</v>
      </c>
      <c r="V51" s="492">
        <v>124696</v>
      </c>
      <c r="W51" s="492">
        <f t="shared" si="1"/>
        <v>124696</v>
      </c>
      <c r="X51" s="492">
        <v>0</v>
      </c>
      <c r="Y51" s="492">
        <v>0</v>
      </c>
      <c r="Z51" s="492">
        <f>SUM(X51:Y51)</f>
        <v>0</v>
      </c>
      <c r="AA51" s="492">
        <f>W51+Z51</f>
        <v>124696</v>
      </c>
      <c r="AB51" s="321">
        <f>ROUND((W51+X51)*33.8%,0)</f>
        <v>42147</v>
      </c>
      <c r="AC51" s="179">
        <f>ROUND(W51*2%,0)</f>
        <v>2494</v>
      </c>
      <c r="AD51" s="492">
        <v>0</v>
      </c>
      <c r="AE51" s="492">
        <v>0</v>
      </c>
      <c r="AF51" s="492">
        <f t="shared" si="2"/>
        <v>0</v>
      </c>
      <c r="AG51" s="492">
        <f t="shared" si="3"/>
        <v>169337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1.1299999999999999</v>
      </c>
      <c r="AN51" s="507">
        <v>0</v>
      </c>
      <c r="AO51" s="507">
        <f t="shared" ref="AO51:AO55" si="67">AH51+AJ51+AK51+AM51</f>
        <v>1.1299999999999999</v>
      </c>
      <c r="AP51" s="507">
        <f t="shared" ref="AP51:AP55" si="68">AI51+AL51+AN51</f>
        <v>0</v>
      </c>
      <c r="AQ51" s="508">
        <f t="shared" si="4"/>
        <v>1.1299999999999999</v>
      </c>
      <c r="AR51" s="505">
        <f>I51+AG51</f>
        <v>48528711</v>
      </c>
      <c r="AS51" s="492">
        <f>J51+W51</f>
        <v>33909847</v>
      </c>
      <c r="AT51" s="492">
        <f>K51+Z51</f>
        <v>614676</v>
      </c>
      <c r="AU51" s="492">
        <f>L51</f>
        <v>447330</v>
      </c>
      <c r="AV51" s="492">
        <f t="shared" ref="AV51:AW55" si="69">M51+AB51</f>
        <v>11518091</v>
      </c>
      <c r="AW51" s="492">
        <f t="shared" si="69"/>
        <v>678197</v>
      </c>
      <c r="AX51" s="492">
        <f>O51+AF51</f>
        <v>1807900</v>
      </c>
      <c r="AY51" s="507">
        <f>P51+AQ51</f>
        <v>64.061299999999989</v>
      </c>
      <c r="AZ51" s="507">
        <f t="shared" ref="AZ51:BA55" si="70">Q51+AO51</f>
        <v>51.226299999999995</v>
      </c>
      <c r="BA51" s="508">
        <f t="shared" si="70"/>
        <v>12.835000000000001</v>
      </c>
    </row>
    <row r="52" spans="1:53" s="702" customFormat="1" x14ac:dyDescent="0.2">
      <c r="A52" s="727">
        <v>11</v>
      </c>
      <c r="B52" s="728">
        <v>4443</v>
      </c>
      <c r="C52" s="728">
        <v>600074994</v>
      </c>
      <c r="D52" s="728">
        <v>46750045</v>
      </c>
      <c r="E52" s="729" t="s">
        <v>491</v>
      </c>
      <c r="F52" s="728">
        <v>3113</v>
      </c>
      <c r="G52" s="537" t="s">
        <v>91</v>
      </c>
      <c r="H52" s="779" t="s">
        <v>82</v>
      </c>
      <c r="I52" s="501">
        <v>4485482</v>
      </c>
      <c r="J52" s="502">
        <v>3298035</v>
      </c>
      <c r="K52" s="481">
        <v>0</v>
      </c>
      <c r="L52" s="481">
        <v>0</v>
      </c>
      <c r="M52" s="321">
        <v>1114736</v>
      </c>
      <c r="N52" s="321">
        <v>65961</v>
      </c>
      <c r="O52" s="502">
        <v>6750</v>
      </c>
      <c r="P52" s="503">
        <v>9.7100000000000009</v>
      </c>
      <c r="Q52" s="418">
        <v>9.7100000000000009</v>
      </c>
      <c r="R52" s="776">
        <v>0</v>
      </c>
      <c r="S52" s="536">
        <f t="shared" si="66"/>
        <v>0</v>
      </c>
      <c r="T52" s="492">
        <v>158009</v>
      </c>
      <c r="U52" s="492">
        <v>0</v>
      </c>
      <c r="V52" s="492">
        <v>0</v>
      </c>
      <c r="W52" s="492">
        <f t="shared" si="1"/>
        <v>158009</v>
      </c>
      <c r="X52" s="492">
        <v>0</v>
      </c>
      <c r="Y52" s="492">
        <v>0</v>
      </c>
      <c r="Z52" s="492">
        <f>SUM(X52:Y52)</f>
        <v>0</v>
      </c>
      <c r="AA52" s="492">
        <f>W52+Z52</f>
        <v>158009</v>
      </c>
      <c r="AB52" s="321">
        <f>ROUND((W52+X52)*33.8%,0)</f>
        <v>53407</v>
      </c>
      <c r="AC52" s="179">
        <f>ROUND(W52*2%,0)</f>
        <v>3160</v>
      </c>
      <c r="AD52" s="492">
        <v>1500</v>
      </c>
      <c r="AE52" s="492">
        <v>0</v>
      </c>
      <c r="AF52" s="492">
        <f t="shared" si="2"/>
        <v>1500</v>
      </c>
      <c r="AG52" s="492">
        <f t="shared" si="3"/>
        <v>216076</v>
      </c>
      <c r="AH52" s="507">
        <v>0</v>
      </c>
      <c r="AI52" s="507">
        <v>0</v>
      </c>
      <c r="AJ52" s="507">
        <v>0.47</v>
      </c>
      <c r="AK52" s="507">
        <v>0</v>
      </c>
      <c r="AL52" s="507">
        <v>0</v>
      </c>
      <c r="AM52" s="507">
        <v>0</v>
      </c>
      <c r="AN52" s="507">
        <v>0</v>
      </c>
      <c r="AO52" s="507">
        <f t="shared" si="67"/>
        <v>0.47</v>
      </c>
      <c r="AP52" s="507">
        <f t="shared" si="68"/>
        <v>0</v>
      </c>
      <c r="AQ52" s="508">
        <f t="shared" si="4"/>
        <v>0.47</v>
      </c>
      <c r="AR52" s="505">
        <f>I52+AG52</f>
        <v>4701558</v>
      </c>
      <c r="AS52" s="492">
        <f>J52+W52</f>
        <v>3456044</v>
      </c>
      <c r="AT52" s="492">
        <f>K52+Z52</f>
        <v>0</v>
      </c>
      <c r="AU52" s="492">
        <f>L52</f>
        <v>0</v>
      </c>
      <c r="AV52" s="492">
        <f t="shared" si="69"/>
        <v>1168143</v>
      </c>
      <c r="AW52" s="492">
        <f t="shared" si="69"/>
        <v>69121</v>
      </c>
      <c r="AX52" s="492">
        <f>O52+AF52</f>
        <v>8250</v>
      </c>
      <c r="AY52" s="507">
        <f>P52+AQ52</f>
        <v>10.180000000000001</v>
      </c>
      <c r="AZ52" s="507">
        <f t="shared" si="70"/>
        <v>10.180000000000001</v>
      </c>
      <c r="BA52" s="508">
        <f t="shared" si="70"/>
        <v>0</v>
      </c>
    </row>
    <row r="53" spans="1:53" s="702" customFormat="1" x14ac:dyDescent="0.2">
      <c r="A53" s="727">
        <v>11</v>
      </c>
      <c r="B53" s="728">
        <v>4443</v>
      </c>
      <c r="C53" s="728">
        <v>600074994</v>
      </c>
      <c r="D53" s="728">
        <v>46750045</v>
      </c>
      <c r="E53" s="729" t="s">
        <v>491</v>
      </c>
      <c r="F53" s="728">
        <v>3143</v>
      </c>
      <c r="G53" s="537" t="s">
        <v>149</v>
      </c>
      <c r="H53" s="708" t="s">
        <v>86</v>
      </c>
      <c r="I53" s="501">
        <v>4313665</v>
      </c>
      <c r="J53" s="502">
        <v>3164661</v>
      </c>
      <c r="K53" s="481">
        <v>12000</v>
      </c>
      <c r="L53" s="481">
        <v>0</v>
      </c>
      <c r="M53" s="321">
        <v>1073711</v>
      </c>
      <c r="N53" s="321">
        <v>63293</v>
      </c>
      <c r="O53" s="502">
        <v>0</v>
      </c>
      <c r="P53" s="503">
        <v>6.5413999999999994</v>
      </c>
      <c r="Q53" s="418">
        <v>6.5413999999999994</v>
      </c>
      <c r="R53" s="776">
        <v>0</v>
      </c>
      <c r="S53" s="536">
        <f t="shared" si="66"/>
        <v>0</v>
      </c>
      <c r="T53" s="492">
        <v>0</v>
      </c>
      <c r="U53" s="492">
        <v>0</v>
      </c>
      <c r="V53" s="492">
        <v>0</v>
      </c>
      <c r="W53" s="492">
        <f t="shared" si="1"/>
        <v>0</v>
      </c>
      <c r="X53" s="492">
        <v>0</v>
      </c>
      <c r="Y53" s="492">
        <v>0</v>
      </c>
      <c r="Z53" s="492">
        <f>SUM(X53:Y53)</f>
        <v>0</v>
      </c>
      <c r="AA53" s="492">
        <f>W53+Z53</f>
        <v>0</v>
      </c>
      <c r="AB53" s="321">
        <f>ROUND((W53+X53)*33.8%,0)</f>
        <v>0</v>
      </c>
      <c r="AC53" s="179">
        <f>ROUND(W53*2%,0)</f>
        <v>0</v>
      </c>
      <c r="AD53" s="492">
        <v>0</v>
      </c>
      <c r="AE53" s="492">
        <v>0</v>
      </c>
      <c r="AF53" s="492">
        <f t="shared" si="2"/>
        <v>0</v>
      </c>
      <c r="AG53" s="492">
        <f t="shared" si="3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 t="shared" si="67"/>
        <v>0</v>
      </c>
      <c r="AP53" s="507">
        <f t="shared" si="68"/>
        <v>0</v>
      </c>
      <c r="AQ53" s="508">
        <f t="shared" si="4"/>
        <v>0</v>
      </c>
      <c r="AR53" s="505">
        <f>I53+AG53</f>
        <v>4313665</v>
      </c>
      <c r="AS53" s="492">
        <f>J53+W53</f>
        <v>3164661</v>
      </c>
      <c r="AT53" s="492">
        <f>K53+Z53</f>
        <v>12000</v>
      </c>
      <c r="AU53" s="492">
        <f>L53</f>
        <v>0</v>
      </c>
      <c r="AV53" s="492">
        <f t="shared" si="69"/>
        <v>1073711</v>
      </c>
      <c r="AW53" s="492">
        <f t="shared" si="69"/>
        <v>63293</v>
      </c>
      <c r="AX53" s="492">
        <f>O53+AF53</f>
        <v>0</v>
      </c>
      <c r="AY53" s="507">
        <f>P53+AQ53</f>
        <v>6.5413999999999994</v>
      </c>
      <c r="AZ53" s="507">
        <f t="shared" si="70"/>
        <v>6.5413999999999994</v>
      </c>
      <c r="BA53" s="508">
        <f t="shared" si="70"/>
        <v>0</v>
      </c>
    </row>
    <row r="54" spans="1:53" s="702" customFormat="1" x14ac:dyDescent="0.2">
      <c r="A54" s="727">
        <v>11</v>
      </c>
      <c r="B54" s="728">
        <v>4443</v>
      </c>
      <c r="C54" s="728">
        <v>600074994</v>
      </c>
      <c r="D54" s="728">
        <v>46750045</v>
      </c>
      <c r="E54" s="729" t="s">
        <v>491</v>
      </c>
      <c r="F54" s="728">
        <v>3143</v>
      </c>
      <c r="G54" s="537" t="s">
        <v>150</v>
      </c>
      <c r="H54" s="708" t="s">
        <v>82</v>
      </c>
      <c r="I54" s="501">
        <v>150976</v>
      </c>
      <c r="J54" s="502">
        <v>106425</v>
      </c>
      <c r="K54" s="481">
        <v>0</v>
      </c>
      <c r="L54" s="481">
        <v>0</v>
      </c>
      <c r="M54" s="321">
        <v>35972</v>
      </c>
      <c r="N54" s="321">
        <v>2129</v>
      </c>
      <c r="O54" s="502">
        <v>6450</v>
      </c>
      <c r="P54" s="503">
        <v>0.45</v>
      </c>
      <c r="Q54" s="418">
        <v>0</v>
      </c>
      <c r="R54" s="776">
        <v>0.45</v>
      </c>
      <c r="S54" s="536">
        <f t="shared" si="66"/>
        <v>0</v>
      </c>
      <c r="T54" s="492">
        <v>0</v>
      </c>
      <c r="U54" s="492">
        <v>0</v>
      </c>
      <c r="V54" s="492">
        <v>0</v>
      </c>
      <c r="W54" s="492">
        <f t="shared" si="1"/>
        <v>0</v>
      </c>
      <c r="X54" s="492">
        <v>0</v>
      </c>
      <c r="Y54" s="492">
        <v>0</v>
      </c>
      <c r="Z54" s="492">
        <f>SUM(X54:Y54)</f>
        <v>0</v>
      </c>
      <c r="AA54" s="492">
        <f>W54+Z54</f>
        <v>0</v>
      </c>
      <c r="AB54" s="321">
        <f>ROUND((W54+X54)*33.8%,0)</f>
        <v>0</v>
      </c>
      <c r="AC54" s="179">
        <f>ROUND(W54*2%,0)</f>
        <v>0</v>
      </c>
      <c r="AD54" s="492">
        <v>0</v>
      </c>
      <c r="AE54" s="492">
        <v>0</v>
      </c>
      <c r="AF54" s="492">
        <f t="shared" si="2"/>
        <v>0</v>
      </c>
      <c r="AG54" s="492">
        <f t="shared" si="3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 t="shared" si="67"/>
        <v>0</v>
      </c>
      <c r="AP54" s="507">
        <f t="shared" si="68"/>
        <v>0</v>
      </c>
      <c r="AQ54" s="508">
        <f t="shared" si="4"/>
        <v>0</v>
      </c>
      <c r="AR54" s="505">
        <f>I54+AG54</f>
        <v>150976</v>
      </c>
      <c r="AS54" s="492">
        <f>J54+W54</f>
        <v>106425</v>
      </c>
      <c r="AT54" s="492">
        <f>K54+Z54</f>
        <v>0</v>
      </c>
      <c r="AU54" s="492">
        <f>L54</f>
        <v>0</v>
      </c>
      <c r="AV54" s="492">
        <f t="shared" si="69"/>
        <v>35972</v>
      </c>
      <c r="AW54" s="492">
        <f t="shared" si="69"/>
        <v>2129</v>
      </c>
      <c r="AX54" s="492">
        <f>O54+AF54</f>
        <v>6450</v>
      </c>
      <c r="AY54" s="507">
        <f>P54+AQ54</f>
        <v>0.45</v>
      </c>
      <c r="AZ54" s="507">
        <f t="shared" si="70"/>
        <v>0</v>
      </c>
      <c r="BA54" s="508">
        <f t="shared" si="70"/>
        <v>0.45</v>
      </c>
    </row>
    <row r="55" spans="1:53" s="702" customFormat="1" x14ac:dyDescent="0.2">
      <c r="A55" s="727">
        <v>11</v>
      </c>
      <c r="B55" s="728">
        <v>4443</v>
      </c>
      <c r="C55" s="728">
        <v>600074994</v>
      </c>
      <c r="D55" s="728">
        <v>46750045</v>
      </c>
      <c r="E55" s="729" t="s">
        <v>491</v>
      </c>
      <c r="F55" s="728">
        <v>3143</v>
      </c>
      <c r="G55" s="537" t="s">
        <v>168</v>
      </c>
      <c r="H55" s="708" t="s">
        <v>82</v>
      </c>
      <c r="I55" s="501">
        <v>335579</v>
      </c>
      <c r="J55" s="502">
        <v>246450</v>
      </c>
      <c r="K55" s="481">
        <v>0</v>
      </c>
      <c r="L55" s="481">
        <v>0</v>
      </c>
      <c r="M55" s="321">
        <v>83300</v>
      </c>
      <c r="N55" s="321">
        <v>4929</v>
      </c>
      <c r="O55" s="502">
        <v>900</v>
      </c>
      <c r="P55" s="503">
        <v>0.56000000000000005</v>
      </c>
      <c r="Q55" s="418">
        <v>0.5</v>
      </c>
      <c r="R55" s="776">
        <v>0.06</v>
      </c>
      <c r="S55" s="536">
        <f t="shared" si="66"/>
        <v>0</v>
      </c>
      <c r="T55" s="492">
        <v>0</v>
      </c>
      <c r="U55" s="492">
        <v>0</v>
      </c>
      <c r="V55" s="492">
        <v>0</v>
      </c>
      <c r="W55" s="492">
        <f t="shared" si="1"/>
        <v>0</v>
      </c>
      <c r="X55" s="492">
        <v>0</v>
      </c>
      <c r="Y55" s="492">
        <v>0</v>
      </c>
      <c r="Z55" s="492">
        <f>SUM(X55:Y55)</f>
        <v>0</v>
      </c>
      <c r="AA55" s="492">
        <f>W55+Z55</f>
        <v>0</v>
      </c>
      <c r="AB55" s="321">
        <f>ROUND((W55+X55)*33.8%,0)</f>
        <v>0</v>
      </c>
      <c r="AC55" s="179">
        <f>ROUND(W55*2%,0)</f>
        <v>0</v>
      </c>
      <c r="AD55" s="492">
        <v>0</v>
      </c>
      <c r="AE55" s="492">
        <v>0</v>
      </c>
      <c r="AF55" s="492">
        <f t="shared" si="2"/>
        <v>0</v>
      </c>
      <c r="AG55" s="492">
        <f t="shared" si="3"/>
        <v>0</v>
      </c>
      <c r="AH55" s="507">
        <v>0</v>
      </c>
      <c r="AI55" s="507">
        <v>0</v>
      </c>
      <c r="AJ55" s="507">
        <v>0</v>
      </c>
      <c r="AK55" s="507">
        <v>0</v>
      </c>
      <c r="AL55" s="507">
        <v>0</v>
      </c>
      <c r="AM55" s="507">
        <v>0</v>
      </c>
      <c r="AN55" s="507">
        <v>0</v>
      </c>
      <c r="AO55" s="507">
        <f t="shared" si="67"/>
        <v>0</v>
      </c>
      <c r="AP55" s="507">
        <f t="shared" si="68"/>
        <v>0</v>
      </c>
      <c r="AQ55" s="508">
        <f t="shared" si="4"/>
        <v>0</v>
      </c>
      <c r="AR55" s="505">
        <f>I55+AG55</f>
        <v>335579</v>
      </c>
      <c r="AS55" s="492">
        <f>J55+W55</f>
        <v>246450</v>
      </c>
      <c r="AT55" s="492">
        <f>K55+Z55</f>
        <v>0</v>
      </c>
      <c r="AU55" s="492">
        <f>L55</f>
        <v>0</v>
      </c>
      <c r="AV55" s="492">
        <f t="shared" si="69"/>
        <v>83300</v>
      </c>
      <c r="AW55" s="492">
        <f t="shared" si="69"/>
        <v>4929</v>
      </c>
      <c r="AX55" s="492">
        <f>O55+AF55</f>
        <v>900</v>
      </c>
      <c r="AY55" s="507">
        <f>P55+AQ55</f>
        <v>0.56000000000000005</v>
      </c>
      <c r="AZ55" s="507">
        <f t="shared" si="70"/>
        <v>0.5</v>
      </c>
      <c r="BA55" s="508">
        <f t="shared" si="70"/>
        <v>0.06</v>
      </c>
    </row>
    <row r="56" spans="1:53" s="702" customFormat="1" x14ac:dyDescent="0.2">
      <c r="A56" s="284">
        <v>11</v>
      </c>
      <c r="B56" s="27">
        <v>4443</v>
      </c>
      <c r="C56" s="27">
        <v>600074994</v>
      </c>
      <c r="D56" s="27">
        <v>46750045</v>
      </c>
      <c r="E56" s="294" t="s">
        <v>492</v>
      </c>
      <c r="F56" s="27"/>
      <c r="G56" s="283"/>
      <c r="H56" s="383"/>
      <c r="I56" s="5">
        <v>57645076</v>
      </c>
      <c r="J56" s="8">
        <v>40600722</v>
      </c>
      <c r="K56" s="8">
        <v>626676</v>
      </c>
      <c r="L56" s="8">
        <v>447330</v>
      </c>
      <c r="M56" s="8">
        <v>13783663</v>
      </c>
      <c r="N56" s="8">
        <v>812015</v>
      </c>
      <c r="O56" s="8">
        <v>1822000</v>
      </c>
      <c r="P56" s="9">
        <v>80.192700000000002</v>
      </c>
      <c r="Q56" s="9">
        <v>66.847699999999989</v>
      </c>
      <c r="R56" s="33">
        <v>13.345000000000001</v>
      </c>
      <c r="S56" s="5">
        <f t="shared" ref="S56:BA56" si="71">SUM(S51:S55)</f>
        <v>0</v>
      </c>
      <c r="T56" s="8">
        <f t="shared" si="71"/>
        <v>158009</v>
      </c>
      <c r="U56" s="8">
        <f t="shared" si="71"/>
        <v>0</v>
      </c>
      <c r="V56" s="8">
        <f t="shared" si="71"/>
        <v>124696</v>
      </c>
      <c r="W56" s="8">
        <f t="shared" si="71"/>
        <v>282705</v>
      </c>
      <c r="X56" s="8">
        <f t="shared" si="71"/>
        <v>0</v>
      </c>
      <c r="Y56" s="8">
        <f t="shared" si="71"/>
        <v>0</v>
      </c>
      <c r="Z56" s="8">
        <f t="shared" si="71"/>
        <v>0</v>
      </c>
      <c r="AA56" s="8">
        <f t="shared" si="71"/>
        <v>282705</v>
      </c>
      <c r="AB56" s="8">
        <f t="shared" si="71"/>
        <v>95554</v>
      </c>
      <c r="AC56" s="8">
        <f t="shared" si="71"/>
        <v>5654</v>
      </c>
      <c r="AD56" s="8">
        <f t="shared" si="71"/>
        <v>1500</v>
      </c>
      <c r="AE56" s="8">
        <f t="shared" si="71"/>
        <v>0</v>
      </c>
      <c r="AF56" s="8">
        <f t="shared" si="71"/>
        <v>1500</v>
      </c>
      <c r="AG56" s="8">
        <f t="shared" si="71"/>
        <v>385413</v>
      </c>
      <c r="AH56" s="9">
        <f t="shared" si="71"/>
        <v>0</v>
      </c>
      <c r="AI56" s="9">
        <f t="shared" si="71"/>
        <v>0</v>
      </c>
      <c r="AJ56" s="9">
        <f t="shared" si="71"/>
        <v>0.47</v>
      </c>
      <c r="AK56" s="9">
        <f t="shared" ref="AK56:AL56" si="72">SUM(AK51:AK55)</f>
        <v>0</v>
      </c>
      <c r="AL56" s="9">
        <f t="shared" si="72"/>
        <v>0</v>
      </c>
      <c r="AM56" s="9">
        <f t="shared" si="71"/>
        <v>1.1299999999999999</v>
      </c>
      <c r="AN56" s="9">
        <f t="shared" si="71"/>
        <v>0</v>
      </c>
      <c r="AO56" s="9">
        <f t="shared" si="71"/>
        <v>1.5999999999999999</v>
      </c>
      <c r="AP56" s="9">
        <f t="shared" si="71"/>
        <v>0</v>
      </c>
      <c r="AQ56" s="74">
        <f t="shared" si="71"/>
        <v>1.5999999999999999</v>
      </c>
      <c r="AR56" s="272">
        <f t="shared" si="71"/>
        <v>58030489</v>
      </c>
      <c r="AS56" s="8">
        <f t="shared" si="71"/>
        <v>40883427</v>
      </c>
      <c r="AT56" s="38">
        <f t="shared" si="71"/>
        <v>626676</v>
      </c>
      <c r="AU56" s="38">
        <f t="shared" si="71"/>
        <v>447330</v>
      </c>
      <c r="AV56" s="8">
        <f t="shared" si="71"/>
        <v>13879217</v>
      </c>
      <c r="AW56" s="8">
        <f t="shared" si="71"/>
        <v>817669</v>
      </c>
      <c r="AX56" s="8">
        <f t="shared" si="71"/>
        <v>1823500</v>
      </c>
      <c r="AY56" s="9">
        <f t="shared" si="71"/>
        <v>81.792699999999996</v>
      </c>
      <c r="AZ56" s="9">
        <f t="shared" si="71"/>
        <v>68.447699999999998</v>
      </c>
      <c r="BA56" s="74">
        <f t="shared" si="71"/>
        <v>13.345000000000001</v>
      </c>
    </row>
    <row r="57" spans="1:53" s="702" customFormat="1" x14ac:dyDescent="0.2">
      <c r="A57" s="727">
        <v>12</v>
      </c>
      <c r="B57" s="728">
        <v>4438</v>
      </c>
      <c r="C57" s="728">
        <v>600074871</v>
      </c>
      <c r="D57" s="728">
        <v>49864599</v>
      </c>
      <c r="E57" s="729" t="s">
        <v>493</v>
      </c>
      <c r="F57" s="728">
        <v>3113</v>
      </c>
      <c r="G57" s="537" t="s">
        <v>148</v>
      </c>
      <c r="H57" s="779" t="s">
        <v>86</v>
      </c>
      <c r="I57" s="501">
        <v>33788293</v>
      </c>
      <c r="J57" s="502">
        <v>23640088</v>
      </c>
      <c r="K57" s="502">
        <v>355073</v>
      </c>
      <c r="L57" s="502">
        <v>245073</v>
      </c>
      <c r="M57" s="502">
        <v>8027530</v>
      </c>
      <c r="N57" s="502">
        <v>472802</v>
      </c>
      <c r="O57" s="502">
        <v>1292800</v>
      </c>
      <c r="P57" s="503">
        <v>44.844200000000001</v>
      </c>
      <c r="Q57" s="418">
        <v>35.178699999999999</v>
      </c>
      <c r="R57" s="776">
        <v>9.6655000000000015</v>
      </c>
      <c r="S57" s="536">
        <f t="shared" ref="S57:S62" si="73">X57*-1</f>
        <v>0</v>
      </c>
      <c r="T57" s="492">
        <v>0</v>
      </c>
      <c r="U57" s="492">
        <v>383651</v>
      </c>
      <c r="V57" s="492">
        <v>61040</v>
      </c>
      <c r="W57" s="492">
        <f t="shared" si="1"/>
        <v>444691</v>
      </c>
      <c r="X57" s="492">
        <v>0</v>
      </c>
      <c r="Y57" s="492">
        <v>0</v>
      </c>
      <c r="Z57" s="492">
        <f t="shared" ref="Z57:Z62" si="74">SUM(X57:Y57)</f>
        <v>0</v>
      </c>
      <c r="AA57" s="492">
        <f t="shared" ref="AA57:AA62" si="75">W57+Z57</f>
        <v>444691</v>
      </c>
      <c r="AB57" s="321">
        <f t="shared" ref="AB57:AB62" si="76">ROUND((W57+X57)*33.8%,0)</f>
        <v>150306</v>
      </c>
      <c r="AC57" s="179">
        <f t="shared" ref="AC57:AC62" si="77">ROUND(W57*2%,0)</f>
        <v>8894</v>
      </c>
      <c r="AD57" s="492">
        <v>0</v>
      </c>
      <c r="AE57" s="492">
        <v>0</v>
      </c>
      <c r="AF57" s="492">
        <f t="shared" si="2"/>
        <v>0</v>
      </c>
      <c r="AG57" s="492">
        <f t="shared" si="3"/>
        <v>603891</v>
      </c>
      <c r="AH57" s="507">
        <v>0</v>
      </c>
      <c r="AI57" s="507">
        <v>0</v>
      </c>
      <c r="AJ57" s="507">
        <v>0</v>
      </c>
      <c r="AK57" s="507">
        <v>0.65</v>
      </c>
      <c r="AL57" s="507">
        <v>0</v>
      </c>
      <c r="AM57" s="507">
        <v>0.56000000000000005</v>
      </c>
      <c r="AN57" s="507">
        <v>0</v>
      </c>
      <c r="AO57" s="507">
        <f t="shared" ref="AO57:AO62" si="78">AH57+AJ57+AK57+AM57</f>
        <v>1.21</v>
      </c>
      <c r="AP57" s="507">
        <f t="shared" ref="AP57:AP62" si="79">AI57+AL57+AN57</f>
        <v>0</v>
      </c>
      <c r="AQ57" s="508">
        <f t="shared" si="4"/>
        <v>1.21</v>
      </c>
      <c r="AR57" s="505">
        <f t="shared" ref="AR57:AR62" si="80">I57+AG57</f>
        <v>34392184</v>
      </c>
      <c r="AS57" s="492">
        <f t="shared" ref="AS57:AS62" si="81">J57+W57</f>
        <v>24084779</v>
      </c>
      <c r="AT57" s="492">
        <f t="shared" ref="AT57:AT62" si="82">K57+Z57</f>
        <v>355073</v>
      </c>
      <c r="AU57" s="492">
        <f t="shared" ref="AU57:AU62" si="83">L57</f>
        <v>245073</v>
      </c>
      <c r="AV57" s="492">
        <f t="shared" ref="AV57:AW62" si="84">M57+AB57</f>
        <v>8177836</v>
      </c>
      <c r="AW57" s="492">
        <f t="shared" si="84"/>
        <v>481696</v>
      </c>
      <c r="AX57" s="492">
        <f t="shared" ref="AX57:AX62" si="85">O57+AF57</f>
        <v>1292800</v>
      </c>
      <c r="AY57" s="507">
        <f t="shared" ref="AY57:AY62" si="86">P57+AQ57</f>
        <v>46.054200000000002</v>
      </c>
      <c r="AZ57" s="507">
        <f t="shared" ref="AZ57:BA62" si="87">Q57+AO57</f>
        <v>36.3887</v>
      </c>
      <c r="BA57" s="508">
        <f t="shared" si="87"/>
        <v>9.6655000000000015</v>
      </c>
    </row>
    <row r="58" spans="1:53" s="702" customFormat="1" x14ac:dyDescent="0.2">
      <c r="A58" s="727">
        <v>12</v>
      </c>
      <c r="B58" s="728">
        <v>4438</v>
      </c>
      <c r="C58" s="728">
        <v>600074871</v>
      </c>
      <c r="D58" s="728">
        <v>49864599</v>
      </c>
      <c r="E58" s="729" t="s">
        <v>493</v>
      </c>
      <c r="F58" s="728">
        <v>3113</v>
      </c>
      <c r="G58" s="537" t="s">
        <v>91</v>
      </c>
      <c r="H58" s="779" t="s">
        <v>82</v>
      </c>
      <c r="I58" s="501">
        <v>3286058</v>
      </c>
      <c r="J58" s="502">
        <v>2403578</v>
      </c>
      <c r="K58" s="481">
        <v>0</v>
      </c>
      <c r="L58" s="481">
        <v>0</v>
      </c>
      <c r="M58" s="321">
        <v>812409</v>
      </c>
      <c r="N58" s="321">
        <v>48071</v>
      </c>
      <c r="O58" s="502">
        <v>22000</v>
      </c>
      <c r="P58" s="503">
        <v>6.9799999999999995</v>
      </c>
      <c r="Q58" s="418">
        <v>6.9799999999999995</v>
      </c>
      <c r="R58" s="776">
        <v>0</v>
      </c>
      <c r="S58" s="536">
        <f t="shared" si="73"/>
        <v>0</v>
      </c>
      <c r="T58" s="492">
        <v>-28301</v>
      </c>
      <c r="U58" s="492">
        <v>0</v>
      </c>
      <c r="V58" s="492">
        <v>0</v>
      </c>
      <c r="W58" s="492">
        <f t="shared" si="1"/>
        <v>-28301</v>
      </c>
      <c r="X58" s="492">
        <v>0</v>
      </c>
      <c r="Y58" s="492">
        <v>0</v>
      </c>
      <c r="Z58" s="492">
        <f t="shared" si="74"/>
        <v>0</v>
      </c>
      <c r="AA58" s="492">
        <f t="shared" si="75"/>
        <v>-28301</v>
      </c>
      <c r="AB58" s="321">
        <f t="shared" si="76"/>
        <v>-9566</v>
      </c>
      <c r="AC58" s="179">
        <f t="shared" si="77"/>
        <v>-566</v>
      </c>
      <c r="AD58" s="492">
        <v>0</v>
      </c>
      <c r="AE58" s="492">
        <v>0</v>
      </c>
      <c r="AF58" s="492">
        <f t="shared" si="2"/>
        <v>0</v>
      </c>
      <c r="AG58" s="492">
        <f t="shared" si="3"/>
        <v>-38433</v>
      </c>
      <c r="AH58" s="507">
        <v>0</v>
      </c>
      <c r="AI58" s="507">
        <v>0</v>
      </c>
      <c r="AJ58" s="507">
        <v>-0.08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si="78"/>
        <v>-0.08</v>
      </c>
      <c r="AP58" s="507">
        <f t="shared" si="79"/>
        <v>0</v>
      </c>
      <c r="AQ58" s="508">
        <f t="shared" si="4"/>
        <v>-0.08</v>
      </c>
      <c r="AR58" s="505">
        <f t="shared" si="80"/>
        <v>3247625</v>
      </c>
      <c r="AS58" s="492">
        <f t="shared" si="81"/>
        <v>2375277</v>
      </c>
      <c r="AT58" s="492">
        <f t="shared" si="82"/>
        <v>0</v>
      </c>
      <c r="AU58" s="492">
        <f t="shared" si="83"/>
        <v>0</v>
      </c>
      <c r="AV58" s="492">
        <f t="shared" si="84"/>
        <v>802843</v>
      </c>
      <c r="AW58" s="492">
        <f t="shared" si="84"/>
        <v>47505</v>
      </c>
      <c r="AX58" s="492">
        <f t="shared" si="85"/>
        <v>22000</v>
      </c>
      <c r="AY58" s="507">
        <f t="shared" si="86"/>
        <v>6.8999999999999995</v>
      </c>
      <c r="AZ58" s="507">
        <f t="shared" si="87"/>
        <v>6.8999999999999995</v>
      </c>
      <c r="BA58" s="508">
        <f t="shared" si="87"/>
        <v>0</v>
      </c>
    </row>
    <row r="59" spans="1:53" s="702" customFormat="1" x14ac:dyDescent="0.2">
      <c r="A59" s="727">
        <v>12</v>
      </c>
      <c r="B59" s="728">
        <v>4438</v>
      </c>
      <c r="C59" s="728">
        <v>600074871</v>
      </c>
      <c r="D59" s="728">
        <v>49864599</v>
      </c>
      <c r="E59" s="729" t="s">
        <v>493</v>
      </c>
      <c r="F59" s="728">
        <v>3141</v>
      </c>
      <c r="G59" s="537" t="s">
        <v>88</v>
      </c>
      <c r="H59" s="779" t="s">
        <v>82</v>
      </c>
      <c r="I59" s="501">
        <v>2925583</v>
      </c>
      <c r="J59" s="502">
        <v>2125247</v>
      </c>
      <c r="K59" s="481">
        <v>10000</v>
      </c>
      <c r="L59" s="481">
        <v>0</v>
      </c>
      <c r="M59" s="321">
        <v>721713</v>
      </c>
      <c r="N59" s="321">
        <v>42505</v>
      </c>
      <c r="O59" s="502">
        <v>26118</v>
      </c>
      <c r="P59" s="503">
        <v>7.26</v>
      </c>
      <c r="Q59" s="418">
        <v>0</v>
      </c>
      <c r="R59" s="776">
        <v>7.26</v>
      </c>
      <c r="S59" s="536">
        <f t="shared" si="73"/>
        <v>0</v>
      </c>
      <c r="T59" s="492">
        <v>0</v>
      </c>
      <c r="U59" s="492">
        <v>-22564</v>
      </c>
      <c r="V59" s="492">
        <v>0</v>
      </c>
      <c r="W59" s="492">
        <f t="shared" si="1"/>
        <v>-22564</v>
      </c>
      <c r="X59" s="492">
        <v>0</v>
      </c>
      <c r="Y59" s="492">
        <v>0</v>
      </c>
      <c r="Z59" s="492">
        <f t="shared" si="74"/>
        <v>0</v>
      </c>
      <c r="AA59" s="492">
        <f t="shared" si="75"/>
        <v>-22564</v>
      </c>
      <c r="AB59" s="321">
        <f t="shared" si="76"/>
        <v>-7627</v>
      </c>
      <c r="AC59" s="179">
        <f t="shared" si="77"/>
        <v>-451</v>
      </c>
      <c r="AD59" s="492">
        <v>0</v>
      </c>
      <c r="AE59" s="492">
        <v>0</v>
      </c>
      <c r="AF59" s="492">
        <f t="shared" si="2"/>
        <v>0</v>
      </c>
      <c r="AG59" s="492">
        <f t="shared" si="3"/>
        <v>-30642</v>
      </c>
      <c r="AH59" s="507">
        <v>0</v>
      </c>
      <c r="AI59" s="507">
        <v>0</v>
      </c>
      <c r="AJ59" s="507">
        <v>0</v>
      </c>
      <c r="AK59" s="507">
        <v>0</v>
      </c>
      <c r="AL59" s="507">
        <v>-0.08</v>
      </c>
      <c r="AM59" s="507">
        <v>0</v>
      </c>
      <c r="AN59" s="507">
        <v>0</v>
      </c>
      <c r="AO59" s="507">
        <f t="shared" si="78"/>
        <v>0</v>
      </c>
      <c r="AP59" s="507">
        <f t="shared" si="79"/>
        <v>-0.08</v>
      </c>
      <c r="AQ59" s="508">
        <f t="shared" si="4"/>
        <v>-0.08</v>
      </c>
      <c r="AR59" s="505">
        <f t="shared" si="80"/>
        <v>2894941</v>
      </c>
      <c r="AS59" s="492">
        <f t="shared" si="81"/>
        <v>2102683</v>
      </c>
      <c r="AT59" s="492">
        <f t="shared" si="82"/>
        <v>10000</v>
      </c>
      <c r="AU59" s="492">
        <f t="shared" si="83"/>
        <v>0</v>
      </c>
      <c r="AV59" s="492">
        <f t="shared" si="84"/>
        <v>714086</v>
      </c>
      <c r="AW59" s="492">
        <f t="shared" si="84"/>
        <v>42054</v>
      </c>
      <c r="AX59" s="492">
        <f t="shared" si="85"/>
        <v>26118</v>
      </c>
      <c r="AY59" s="507">
        <f t="shared" si="86"/>
        <v>7.18</v>
      </c>
      <c r="AZ59" s="507">
        <f t="shared" si="87"/>
        <v>0</v>
      </c>
      <c r="BA59" s="508">
        <f t="shared" si="87"/>
        <v>7.18</v>
      </c>
    </row>
    <row r="60" spans="1:53" s="702" customFormat="1" x14ac:dyDescent="0.2">
      <c r="A60" s="727">
        <v>12</v>
      </c>
      <c r="B60" s="728">
        <v>4438</v>
      </c>
      <c r="C60" s="728">
        <v>600074871</v>
      </c>
      <c r="D60" s="728">
        <v>49864599</v>
      </c>
      <c r="E60" s="729" t="s">
        <v>493</v>
      </c>
      <c r="F60" s="728">
        <v>3143</v>
      </c>
      <c r="G60" s="537" t="s">
        <v>149</v>
      </c>
      <c r="H60" s="708" t="s">
        <v>86</v>
      </c>
      <c r="I60" s="501">
        <v>2631747</v>
      </c>
      <c r="J60" s="502">
        <v>1937958</v>
      </c>
      <c r="K60" s="481">
        <v>0</v>
      </c>
      <c r="L60" s="481">
        <v>0</v>
      </c>
      <c r="M60" s="321">
        <v>655030</v>
      </c>
      <c r="N60" s="321">
        <v>38759</v>
      </c>
      <c r="O60" s="502">
        <v>0</v>
      </c>
      <c r="P60" s="503">
        <v>4.4278000000000004</v>
      </c>
      <c r="Q60" s="418">
        <v>4.4278000000000004</v>
      </c>
      <c r="R60" s="776">
        <v>0</v>
      </c>
      <c r="S60" s="536">
        <f t="shared" si="73"/>
        <v>0</v>
      </c>
      <c r="T60" s="492">
        <v>0</v>
      </c>
      <c r="U60" s="492">
        <v>-78782</v>
      </c>
      <c r="V60" s="492">
        <v>0</v>
      </c>
      <c r="W60" s="492">
        <f t="shared" si="1"/>
        <v>-78782</v>
      </c>
      <c r="X60" s="492">
        <v>0</v>
      </c>
      <c r="Y60" s="492">
        <v>0</v>
      </c>
      <c r="Z60" s="492">
        <f t="shared" si="74"/>
        <v>0</v>
      </c>
      <c r="AA60" s="492">
        <f t="shared" si="75"/>
        <v>-78782</v>
      </c>
      <c r="AB60" s="321">
        <f t="shared" si="76"/>
        <v>-26628</v>
      </c>
      <c r="AC60" s="179">
        <f t="shared" si="77"/>
        <v>-1576</v>
      </c>
      <c r="AD60" s="492">
        <v>0</v>
      </c>
      <c r="AE60" s="492">
        <v>0</v>
      </c>
      <c r="AF60" s="492">
        <f t="shared" si="2"/>
        <v>0</v>
      </c>
      <c r="AG60" s="492">
        <f t="shared" si="3"/>
        <v>-106986</v>
      </c>
      <c r="AH60" s="507">
        <v>0</v>
      </c>
      <c r="AI60" s="507">
        <v>0</v>
      </c>
      <c r="AJ60" s="507">
        <v>0</v>
      </c>
      <c r="AK60" s="507">
        <v>-0.18</v>
      </c>
      <c r="AL60" s="507">
        <v>0</v>
      </c>
      <c r="AM60" s="507">
        <v>0</v>
      </c>
      <c r="AN60" s="507">
        <v>0</v>
      </c>
      <c r="AO60" s="507">
        <f t="shared" si="78"/>
        <v>-0.18</v>
      </c>
      <c r="AP60" s="507">
        <f t="shared" si="79"/>
        <v>0</v>
      </c>
      <c r="AQ60" s="508">
        <f t="shared" si="4"/>
        <v>-0.18</v>
      </c>
      <c r="AR60" s="505">
        <f t="shared" si="80"/>
        <v>2524761</v>
      </c>
      <c r="AS60" s="492">
        <f t="shared" si="81"/>
        <v>1859176</v>
      </c>
      <c r="AT60" s="492">
        <f t="shared" si="82"/>
        <v>0</v>
      </c>
      <c r="AU60" s="492">
        <f t="shared" si="83"/>
        <v>0</v>
      </c>
      <c r="AV60" s="492">
        <f t="shared" si="84"/>
        <v>628402</v>
      </c>
      <c r="AW60" s="492">
        <f t="shared" si="84"/>
        <v>37183</v>
      </c>
      <c r="AX60" s="492">
        <f t="shared" si="85"/>
        <v>0</v>
      </c>
      <c r="AY60" s="507">
        <f t="shared" si="86"/>
        <v>4.2478000000000007</v>
      </c>
      <c r="AZ60" s="507">
        <f t="shared" si="87"/>
        <v>4.2478000000000007</v>
      </c>
      <c r="BA60" s="508">
        <f t="shared" si="87"/>
        <v>0</v>
      </c>
    </row>
    <row r="61" spans="1:53" s="702" customFormat="1" x14ac:dyDescent="0.2">
      <c r="A61" s="727">
        <v>12</v>
      </c>
      <c r="B61" s="728">
        <v>4438</v>
      </c>
      <c r="C61" s="728">
        <v>600074871</v>
      </c>
      <c r="D61" s="728">
        <v>49864599</v>
      </c>
      <c r="E61" s="729" t="s">
        <v>493</v>
      </c>
      <c r="F61" s="728">
        <v>3143</v>
      </c>
      <c r="G61" s="537" t="s">
        <v>150</v>
      </c>
      <c r="H61" s="708" t="s">
        <v>82</v>
      </c>
      <c r="I61" s="501">
        <v>90585</v>
      </c>
      <c r="J61" s="502">
        <v>63855</v>
      </c>
      <c r="K61" s="481">
        <v>0</v>
      </c>
      <c r="L61" s="481">
        <v>0</v>
      </c>
      <c r="M61" s="321">
        <v>21583</v>
      </c>
      <c r="N61" s="321">
        <v>1277</v>
      </c>
      <c r="O61" s="502">
        <v>3870</v>
      </c>
      <c r="P61" s="503">
        <v>0.27</v>
      </c>
      <c r="Q61" s="418">
        <v>0</v>
      </c>
      <c r="R61" s="776">
        <v>0.27</v>
      </c>
      <c r="S61" s="536">
        <f t="shared" si="73"/>
        <v>0</v>
      </c>
      <c r="T61" s="492">
        <v>0</v>
      </c>
      <c r="U61" s="492">
        <v>0</v>
      </c>
      <c r="V61" s="492">
        <v>0</v>
      </c>
      <c r="W61" s="492">
        <f t="shared" si="1"/>
        <v>0</v>
      </c>
      <c r="X61" s="492">
        <v>0</v>
      </c>
      <c r="Y61" s="492">
        <v>0</v>
      </c>
      <c r="Z61" s="492">
        <f t="shared" si="74"/>
        <v>0</v>
      </c>
      <c r="AA61" s="492">
        <f t="shared" si="75"/>
        <v>0</v>
      </c>
      <c r="AB61" s="321">
        <f t="shared" si="76"/>
        <v>0</v>
      </c>
      <c r="AC61" s="179">
        <f t="shared" si="77"/>
        <v>0</v>
      </c>
      <c r="AD61" s="492">
        <v>0</v>
      </c>
      <c r="AE61" s="492">
        <v>0</v>
      </c>
      <c r="AF61" s="492">
        <f t="shared" si="2"/>
        <v>0</v>
      </c>
      <c r="AG61" s="492">
        <f t="shared" si="3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 t="shared" si="78"/>
        <v>0</v>
      </c>
      <c r="AP61" s="507">
        <f t="shared" si="79"/>
        <v>0</v>
      </c>
      <c r="AQ61" s="508">
        <f t="shared" si="4"/>
        <v>0</v>
      </c>
      <c r="AR61" s="505">
        <f t="shared" si="80"/>
        <v>90585</v>
      </c>
      <c r="AS61" s="492">
        <f t="shared" si="81"/>
        <v>63855</v>
      </c>
      <c r="AT61" s="492">
        <f t="shared" si="82"/>
        <v>0</v>
      </c>
      <c r="AU61" s="492">
        <f t="shared" si="83"/>
        <v>0</v>
      </c>
      <c r="AV61" s="492">
        <f t="shared" si="84"/>
        <v>21583</v>
      </c>
      <c r="AW61" s="492">
        <f t="shared" si="84"/>
        <v>1277</v>
      </c>
      <c r="AX61" s="492">
        <f t="shared" si="85"/>
        <v>3870</v>
      </c>
      <c r="AY61" s="507">
        <f t="shared" si="86"/>
        <v>0.27</v>
      </c>
      <c r="AZ61" s="507">
        <f t="shared" si="87"/>
        <v>0</v>
      </c>
      <c r="BA61" s="508">
        <f t="shared" si="87"/>
        <v>0.27</v>
      </c>
    </row>
    <row r="62" spans="1:53" s="702" customFormat="1" x14ac:dyDescent="0.2">
      <c r="A62" s="727">
        <v>12</v>
      </c>
      <c r="B62" s="728">
        <v>4438</v>
      </c>
      <c r="C62" s="728">
        <v>600074871</v>
      </c>
      <c r="D62" s="728">
        <v>49864599</v>
      </c>
      <c r="E62" s="729" t="s">
        <v>493</v>
      </c>
      <c r="F62" s="728">
        <v>3143</v>
      </c>
      <c r="G62" s="537" t="s">
        <v>168</v>
      </c>
      <c r="H62" s="708" t="s">
        <v>82</v>
      </c>
      <c r="I62" s="501">
        <v>334174</v>
      </c>
      <c r="J62" s="502">
        <v>245460</v>
      </c>
      <c r="K62" s="481">
        <v>0</v>
      </c>
      <c r="L62" s="481">
        <v>0</v>
      </c>
      <c r="M62" s="321">
        <v>82965</v>
      </c>
      <c r="N62" s="321">
        <v>4909</v>
      </c>
      <c r="O62" s="502">
        <v>840</v>
      </c>
      <c r="P62" s="503">
        <v>0.56000000000000005</v>
      </c>
      <c r="Q62" s="418">
        <v>0.5</v>
      </c>
      <c r="R62" s="776">
        <v>0.06</v>
      </c>
      <c r="S62" s="536">
        <f t="shared" si="73"/>
        <v>0</v>
      </c>
      <c r="T62" s="492">
        <v>0</v>
      </c>
      <c r="U62" s="492">
        <v>0</v>
      </c>
      <c r="V62" s="492">
        <v>0</v>
      </c>
      <c r="W62" s="492">
        <f t="shared" si="1"/>
        <v>0</v>
      </c>
      <c r="X62" s="492">
        <v>0</v>
      </c>
      <c r="Y62" s="492">
        <v>0</v>
      </c>
      <c r="Z62" s="492">
        <f t="shared" si="74"/>
        <v>0</v>
      </c>
      <c r="AA62" s="492">
        <f t="shared" si="75"/>
        <v>0</v>
      </c>
      <c r="AB62" s="321">
        <f t="shared" si="76"/>
        <v>0</v>
      </c>
      <c r="AC62" s="179">
        <f t="shared" si="77"/>
        <v>0</v>
      </c>
      <c r="AD62" s="492">
        <v>0</v>
      </c>
      <c r="AE62" s="492">
        <v>0</v>
      </c>
      <c r="AF62" s="492">
        <f t="shared" si="2"/>
        <v>0</v>
      </c>
      <c r="AG62" s="492">
        <f t="shared" si="3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 t="shared" si="78"/>
        <v>0</v>
      </c>
      <c r="AP62" s="507">
        <f t="shared" si="79"/>
        <v>0</v>
      </c>
      <c r="AQ62" s="508">
        <f t="shared" si="4"/>
        <v>0</v>
      </c>
      <c r="AR62" s="505">
        <f t="shared" si="80"/>
        <v>334174</v>
      </c>
      <c r="AS62" s="492">
        <f t="shared" si="81"/>
        <v>245460</v>
      </c>
      <c r="AT62" s="492">
        <f t="shared" si="82"/>
        <v>0</v>
      </c>
      <c r="AU62" s="492">
        <f t="shared" si="83"/>
        <v>0</v>
      </c>
      <c r="AV62" s="492">
        <f t="shared" si="84"/>
        <v>82965</v>
      </c>
      <c r="AW62" s="492">
        <f t="shared" si="84"/>
        <v>4909</v>
      </c>
      <c r="AX62" s="492">
        <f t="shared" si="85"/>
        <v>840</v>
      </c>
      <c r="AY62" s="507">
        <f t="shared" si="86"/>
        <v>0.56000000000000005</v>
      </c>
      <c r="AZ62" s="507">
        <f t="shared" si="87"/>
        <v>0.5</v>
      </c>
      <c r="BA62" s="508">
        <f t="shared" si="87"/>
        <v>0.06</v>
      </c>
    </row>
    <row r="63" spans="1:53" s="702" customFormat="1" x14ac:dyDescent="0.2">
      <c r="A63" s="284">
        <v>12</v>
      </c>
      <c r="B63" s="27">
        <v>4438</v>
      </c>
      <c r="C63" s="27">
        <v>600074871</v>
      </c>
      <c r="D63" s="27">
        <v>49864599</v>
      </c>
      <c r="E63" s="294" t="s">
        <v>494</v>
      </c>
      <c r="F63" s="27"/>
      <c r="G63" s="283"/>
      <c r="H63" s="383"/>
      <c r="I63" s="5">
        <v>43056440</v>
      </c>
      <c r="J63" s="8">
        <v>30416186</v>
      </c>
      <c r="K63" s="8">
        <v>365073</v>
      </c>
      <c r="L63" s="8">
        <v>245073</v>
      </c>
      <c r="M63" s="8">
        <v>10321230</v>
      </c>
      <c r="N63" s="8">
        <v>608323</v>
      </c>
      <c r="O63" s="8">
        <v>1345628</v>
      </c>
      <c r="P63" s="9">
        <v>64.341999999999999</v>
      </c>
      <c r="Q63" s="9">
        <v>47.086499999999994</v>
      </c>
      <c r="R63" s="33">
        <v>17.255499999999998</v>
      </c>
      <c r="S63" s="5">
        <f t="shared" ref="S63:BA63" si="88">SUM(S57:S62)</f>
        <v>0</v>
      </c>
      <c r="T63" s="8">
        <f t="shared" si="88"/>
        <v>-28301</v>
      </c>
      <c r="U63" s="8">
        <f t="shared" si="88"/>
        <v>282305</v>
      </c>
      <c r="V63" s="8">
        <f t="shared" si="88"/>
        <v>61040</v>
      </c>
      <c r="W63" s="8">
        <f t="shared" si="88"/>
        <v>315044</v>
      </c>
      <c r="X63" s="8">
        <f t="shared" si="88"/>
        <v>0</v>
      </c>
      <c r="Y63" s="8">
        <f t="shared" si="88"/>
        <v>0</v>
      </c>
      <c r="Z63" s="8">
        <f t="shared" si="88"/>
        <v>0</v>
      </c>
      <c r="AA63" s="8">
        <f t="shared" si="88"/>
        <v>315044</v>
      </c>
      <c r="AB63" s="8">
        <f t="shared" si="88"/>
        <v>106485</v>
      </c>
      <c r="AC63" s="8">
        <f t="shared" si="88"/>
        <v>6301</v>
      </c>
      <c r="AD63" s="8">
        <f t="shared" si="88"/>
        <v>0</v>
      </c>
      <c r="AE63" s="8">
        <f t="shared" si="88"/>
        <v>0</v>
      </c>
      <c r="AF63" s="8">
        <f t="shared" si="88"/>
        <v>0</v>
      </c>
      <c r="AG63" s="8">
        <f t="shared" si="88"/>
        <v>427830</v>
      </c>
      <c r="AH63" s="9">
        <f t="shared" si="88"/>
        <v>0</v>
      </c>
      <c r="AI63" s="9">
        <f t="shared" si="88"/>
        <v>0</v>
      </c>
      <c r="AJ63" s="9">
        <f t="shared" si="88"/>
        <v>-0.08</v>
      </c>
      <c r="AK63" s="9">
        <f t="shared" si="88"/>
        <v>0.47000000000000003</v>
      </c>
      <c r="AL63" s="9">
        <f t="shared" si="88"/>
        <v>-0.08</v>
      </c>
      <c r="AM63" s="9">
        <f t="shared" si="88"/>
        <v>0.56000000000000005</v>
      </c>
      <c r="AN63" s="9">
        <f t="shared" si="88"/>
        <v>0</v>
      </c>
      <c r="AO63" s="9">
        <f t="shared" si="88"/>
        <v>0.95</v>
      </c>
      <c r="AP63" s="9">
        <f t="shared" si="88"/>
        <v>-0.08</v>
      </c>
      <c r="AQ63" s="74">
        <f t="shared" si="88"/>
        <v>0.86999999999999988</v>
      </c>
      <c r="AR63" s="272">
        <f t="shared" si="88"/>
        <v>43484270</v>
      </c>
      <c r="AS63" s="8">
        <f t="shared" si="88"/>
        <v>30731230</v>
      </c>
      <c r="AT63" s="38">
        <f t="shared" si="88"/>
        <v>365073</v>
      </c>
      <c r="AU63" s="38">
        <f t="shared" si="88"/>
        <v>245073</v>
      </c>
      <c r="AV63" s="8">
        <f t="shared" si="88"/>
        <v>10427715</v>
      </c>
      <c r="AW63" s="8">
        <f t="shared" si="88"/>
        <v>614624</v>
      </c>
      <c r="AX63" s="8">
        <f t="shared" si="88"/>
        <v>1345628</v>
      </c>
      <c r="AY63" s="9">
        <f t="shared" si="88"/>
        <v>65.212000000000003</v>
      </c>
      <c r="AZ63" s="9">
        <f t="shared" si="88"/>
        <v>48.036499999999997</v>
      </c>
      <c r="BA63" s="74">
        <f t="shared" si="88"/>
        <v>17.1755</v>
      </c>
    </row>
    <row r="64" spans="1:53" s="702" customFormat="1" x14ac:dyDescent="0.2">
      <c r="A64" s="727">
        <v>13</v>
      </c>
      <c r="B64" s="728">
        <v>4455</v>
      </c>
      <c r="C64" s="728">
        <v>600074889</v>
      </c>
      <c r="D64" s="728">
        <v>49864611</v>
      </c>
      <c r="E64" s="729" t="s">
        <v>495</v>
      </c>
      <c r="F64" s="728">
        <v>3113</v>
      </c>
      <c r="G64" s="537" t="s">
        <v>148</v>
      </c>
      <c r="H64" s="779" t="s">
        <v>86</v>
      </c>
      <c r="I64" s="501">
        <v>37906808</v>
      </c>
      <c r="J64" s="502">
        <v>26643083</v>
      </c>
      <c r="K64" s="502">
        <v>297082</v>
      </c>
      <c r="L64" s="502">
        <v>207082</v>
      </c>
      <c r="M64" s="502">
        <v>9035781</v>
      </c>
      <c r="N64" s="502">
        <v>532862</v>
      </c>
      <c r="O64" s="502">
        <v>1398000</v>
      </c>
      <c r="P64" s="503">
        <v>49.363500000000002</v>
      </c>
      <c r="Q64" s="418">
        <v>39.140799999999999</v>
      </c>
      <c r="R64" s="776">
        <v>10.2227</v>
      </c>
      <c r="S64" s="536">
        <f t="shared" ref="S64:S69" si="89">X64*-1</f>
        <v>0</v>
      </c>
      <c r="T64" s="492">
        <v>0</v>
      </c>
      <c r="U64" s="492">
        <v>0</v>
      </c>
      <c r="V64" s="492">
        <v>57552</v>
      </c>
      <c r="W64" s="492">
        <f t="shared" si="1"/>
        <v>57552</v>
      </c>
      <c r="X64" s="492">
        <v>0</v>
      </c>
      <c r="Y64" s="492">
        <v>0</v>
      </c>
      <c r="Z64" s="492">
        <f t="shared" ref="Z64:Z69" si="90">SUM(X64:Y64)</f>
        <v>0</v>
      </c>
      <c r="AA64" s="492">
        <f t="shared" ref="AA64:AA69" si="91">W64+Z64</f>
        <v>57552</v>
      </c>
      <c r="AB64" s="321">
        <f t="shared" ref="AB64:AB69" si="92">ROUND((W64+X64)*33.8%,0)</f>
        <v>19453</v>
      </c>
      <c r="AC64" s="179">
        <f t="shared" ref="AC64:AC69" si="93">ROUND(W64*2%,0)</f>
        <v>1151</v>
      </c>
      <c r="AD64" s="492">
        <v>0</v>
      </c>
      <c r="AE64" s="492">
        <v>0</v>
      </c>
      <c r="AF64" s="492">
        <f t="shared" si="2"/>
        <v>0</v>
      </c>
      <c r="AG64" s="492">
        <f t="shared" si="3"/>
        <v>78156</v>
      </c>
      <c r="AH64" s="507">
        <v>0</v>
      </c>
      <c r="AI64" s="507">
        <v>0</v>
      </c>
      <c r="AJ64" s="507">
        <v>0</v>
      </c>
      <c r="AK64" s="507">
        <v>0</v>
      </c>
      <c r="AL64" s="507">
        <v>0</v>
      </c>
      <c r="AM64" s="507">
        <v>0.52</v>
      </c>
      <c r="AN64" s="507">
        <v>0</v>
      </c>
      <c r="AO64" s="507">
        <f t="shared" ref="AO64:AO69" si="94">AH64+AJ64+AK64+AM64</f>
        <v>0.52</v>
      </c>
      <c r="AP64" s="507">
        <f t="shared" ref="AP64:AP69" si="95">AI64+AL64+AN64</f>
        <v>0</v>
      </c>
      <c r="AQ64" s="508">
        <f t="shared" si="4"/>
        <v>0.52</v>
      </c>
      <c r="AR64" s="505">
        <f t="shared" ref="AR64:AR69" si="96">I64+AG64</f>
        <v>37984964</v>
      </c>
      <c r="AS64" s="492">
        <f t="shared" ref="AS64:AS69" si="97">J64+W64</f>
        <v>26700635</v>
      </c>
      <c r="AT64" s="492">
        <f t="shared" ref="AT64:AT69" si="98">K64+Z64</f>
        <v>297082</v>
      </c>
      <c r="AU64" s="492">
        <f t="shared" ref="AU64:AU69" si="99">L64</f>
        <v>207082</v>
      </c>
      <c r="AV64" s="492">
        <f t="shared" ref="AV64:AW69" si="100">M64+AB64</f>
        <v>9055234</v>
      </c>
      <c r="AW64" s="492">
        <f t="shared" si="100"/>
        <v>534013</v>
      </c>
      <c r="AX64" s="492">
        <f t="shared" ref="AX64:AX69" si="101">O64+AF64</f>
        <v>1398000</v>
      </c>
      <c r="AY64" s="507">
        <f t="shared" ref="AY64:AY69" si="102">P64+AQ64</f>
        <v>49.883500000000005</v>
      </c>
      <c r="AZ64" s="507">
        <f t="shared" ref="AZ64:BA69" si="103">Q64+AO64</f>
        <v>39.660800000000002</v>
      </c>
      <c r="BA64" s="508">
        <f t="shared" si="103"/>
        <v>10.2227</v>
      </c>
    </row>
    <row r="65" spans="1:53" s="702" customFormat="1" x14ac:dyDescent="0.2">
      <c r="A65" s="727">
        <v>13</v>
      </c>
      <c r="B65" s="728">
        <v>4455</v>
      </c>
      <c r="C65" s="728">
        <v>600074889</v>
      </c>
      <c r="D65" s="728">
        <v>49864611</v>
      </c>
      <c r="E65" s="729" t="s">
        <v>495</v>
      </c>
      <c r="F65" s="728">
        <v>3113</v>
      </c>
      <c r="G65" s="537" t="s">
        <v>91</v>
      </c>
      <c r="H65" s="779" t="s">
        <v>82</v>
      </c>
      <c r="I65" s="501">
        <v>1992200</v>
      </c>
      <c r="J65" s="502">
        <v>1462224</v>
      </c>
      <c r="K65" s="481">
        <v>0</v>
      </c>
      <c r="L65" s="481">
        <v>0</v>
      </c>
      <c r="M65" s="321">
        <v>494232</v>
      </c>
      <c r="N65" s="321">
        <v>29244</v>
      </c>
      <c r="O65" s="502">
        <v>6500</v>
      </c>
      <c r="P65" s="503">
        <v>4.4800000000000004</v>
      </c>
      <c r="Q65" s="418">
        <v>4.4800000000000004</v>
      </c>
      <c r="R65" s="776">
        <v>0</v>
      </c>
      <c r="S65" s="536">
        <f t="shared" si="89"/>
        <v>0</v>
      </c>
      <c r="T65" s="492">
        <v>84901</v>
      </c>
      <c r="U65" s="492">
        <v>0</v>
      </c>
      <c r="V65" s="492">
        <v>0</v>
      </c>
      <c r="W65" s="492">
        <f t="shared" si="1"/>
        <v>84901</v>
      </c>
      <c r="X65" s="492">
        <v>0</v>
      </c>
      <c r="Y65" s="492">
        <v>0</v>
      </c>
      <c r="Z65" s="492">
        <f t="shared" si="90"/>
        <v>0</v>
      </c>
      <c r="AA65" s="492">
        <f t="shared" si="91"/>
        <v>84901</v>
      </c>
      <c r="AB65" s="321">
        <f t="shared" si="92"/>
        <v>28697</v>
      </c>
      <c r="AC65" s="179">
        <f t="shared" si="93"/>
        <v>1698</v>
      </c>
      <c r="AD65" s="492">
        <v>2500</v>
      </c>
      <c r="AE65" s="492">
        <v>0</v>
      </c>
      <c r="AF65" s="492">
        <f t="shared" si="2"/>
        <v>2500</v>
      </c>
      <c r="AG65" s="492">
        <f t="shared" si="3"/>
        <v>117796</v>
      </c>
      <c r="AH65" s="507">
        <v>0</v>
      </c>
      <c r="AI65" s="507">
        <v>0</v>
      </c>
      <c r="AJ65" s="507">
        <v>0.25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si="94"/>
        <v>0.25</v>
      </c>
      <c r="AP65" s="507">
        <f t="shared" si="95"/>
        <v>0</v>
      </c>
      <c r="AQ65" s="508">
        <f t="shared" si="4"/>
        <v>0.25</v>
      </c>
      <c r="AR65" s="505">
        <f t="shared" si="96"/>
        <v>2109996</v>
      </c>
      <c r="AS65" s="492">
        <f t="shared" si="97"/>
        <v>1547125</v>
      </c>
      <c r="AT65" s="492">
        <f t="shared" si="98"/>
        <v>0</v>
      </c>
      <c r="AU65" s="492">
        <f t="shared" si="99"/>
        <v>0</v>
      </c>
      <c r="AV65" s="492">
        <f t="shared" si="100"/>
        <v>522929</v>
      </c>
      <c r="AW65" s="492">
        <f t="shared" si="100"/>
        <v>30942</v>
      </c>
      <c r="AX65" s="492">
        <f t="shared" si="101"/>
        <v>9000</v>
      </c>
      <c r="AY65" s="507">
        <f t="shared" si="102"/>
        <v>4.7300000000000004</v>
      </c>
      <c r="AZ65" s="507">
        <f t="shared" si="103"/>
        <v>4.7300000000000004</v>
      </c>
      <c r="BA65" s="508">
        <f t="shared" si="103"/>
        <v>0</v>
      </c>
    </row>
    <row r="66" spans="1:53" s="702" customFormat="1" x14ac:dyDescent="0.2">
      <c r="A66" s="727">
        <v>13</v>
      </c>
      <c r="B66" s="728">
        <v>4455</v>
      </c>
      <c r="C66" s="728">
        <v>600074889</v>
      </c>
      <c r="D66" s="728">
        <v>49864611</v>
      </c>
      <c r="E66" s="729" t="s">
        <v>495</v>
      </c>
      <c r="F66" s="728">
        <v>3141</v>
      </c>
      <c r="G66" s="537" t="s">
        <v>88</v>
      </c>
      <c r="H66" s="779" t="s">
        <v>82</v>
      </c>
      <c r="I66" s="501">
        <v>3075980</v>
      </c>
      <c r="J66" s="502">
        <v>2244275</v>
      </c>
      <c r="K66" s="481">
        <v>0</v>
      </c>
      <c r="L66" s="481">
        <v>0</v>
      </c>
      <c r="M66" s="321">
        <v>758565</v>
      </c>
      <c r="N66" s="321">
        <v>44886</v>
      </c>
      <c r="O66" s="502">
        <v>28254</v>
      </c>
      <c r="P66" s="503">
        <v>7.63</v>
      </c>
      <c r="Q66" s="418">
        <v>0</v>
      </c>
      <c r="R66" s="776">
        <v>7.63</v>
      </c>
      <c r="S66" s="536">
        <f t="shared" si="89"/>
        <v>0</v>
      </c>
      <c r="T66" s="492">
        <v>0</v>
      </c>
      <c r="U66" s="492">
        <v>-38800</v>
      </c>
      <c r="V66" s="492">
        <v>0</v>
      </c>
      <c r="W66" s="492">
        <f t="shared" si="1"/>
        <v>-38800</v>
      </c>
      <c r="X66" s="492">
        <v>0</v>
      </c>
      <c r="Y66" s="492">
        <v>0</v>
      </c>
      <c r="Z66" s="492">
        <f t="shared" si="90"/>
        <v>0</v>
      </c>
      <c r="AA66" s="492">
        <f t="shared" si="91"/>
        <v>-38800</v>
      </c>
      <c r="AB66" s="321">
        <f t="shared" si="92"/>
        <v>-13114</v>
      </c>
      <c r="AC66" s="179">
        <f t="shared" si="93"/>
        <v>-776</v>
      </c>
      <c r="AD66" s="492">
        <v>0</v>
      </c>
      <c r="AE66" s="492">
        <v>0</v>
      </c>
      <c r="AF66" s="492">
        <f t="shared" si="2"/>
        <v>0</v>
      </c>
      <c r="AG66" s="492">
        <f t="shared" si="3"/>
        <v>-52690</v>
      </c>
      <c r="AH66" s="507">
        <v>0</v>
      </c>
      <c r="AI66" s="507">
        <v>0</v>
      </c>
      <c r="AJ66" s="507">
        <v>0</v>
      </c>
      <c r="AK66" s="507">
        <v>0</v>
      </c>
      <c r="AL66" s="507">
        <v>-0.13</v>
      </c>
      <c r="AM66" s="507">
        <v>0</v>
      </c>
      <c r="AN66" s="507">
        <v>0</v>
      </c>
      <c r="AO66" s="507">
        <f t="shared" si="94"/>
        <v>0</v>
      </c>
      <c r="AP66" s="507">
        <f t="shared" si="95"/>
        <v>-0.13</v>
      </c>
      <c r="AQ66" s="508">
        <f t="shared" si="4"/>
        <v>-0.13</v>
      </c>
      <c r="AR66" s="505">
        <f t="shared" si="96"/>
        <v>3023290</v>
      </c>
      <c r="AS66" s="492">
        <f t="shared" si="97"/>
        <v>2205475</v>
      </c>
      <c r="AT66" s="492">
        <f t="shared" si="98"/>
        <v>0</v>
      </c>
      <c r="AU66" s="492">
        <f t="shared" si="99"/>
        <v>0</v>
      </c>
      <c r="AV66" s="492">
        <f t="shared" si="100"/>
        <v>745451</v>
      </c>
      <c r="AW66" s="492">
        <f t="shared" si="100"/>
        <v>44110</v>
      </c>
      <c r="AX66" s="492">
        <f t="shared" si="101"/>
        <v>28254</v>
      </c>
      <c r="AY66" s="507">
        <f t="shared" si="102"/>
        <v>7.5</v>
      </c>
      <c r="AZ66" s="507">
        <f t="shared" si="103"/>
        <v>0</v>
      </c>
      <c r="BA66" s="508">
        <f t="shared" si="103"/>
        <v>7.5</v>
      </c>
    </row>
    <row r="67" spans="1:53" s="702" customFormat="1" x14ac:dyDescent="0.2">
      <c r="A67" s="727">
        <v>13</v>
      </c>
      <c r="B67" s="728">
        <v>4455</v>
      </c>
      <c r="C67" s="728">
        <v>600074889</v>
      </c>
      <c r="D67" s="728">
        <v>49864611</v>
      </c>
      <c r="E67" s="729" t="s">
        <v>495</v>
      </c>
      <c r="F67" s="728">
        <v>3143</v>
      </c>
      <c r="G67" s="537" t="s">
        <v>149</v>
      </c>
      <c r="H67" s="708" t="s">
        <v>86</v>
      </c>
      <c r="I67" s="501">
        <v>3585673</v>
      </c>
      <c r="J67" s="502">
        <v>2640407</v>
      </c>
      <c r="K67" s="481">
        <v>0</v>
      </c>
      <c r="L67" s="481">
        <v>0</v>
      </c>
      <c r="M67" s="321">
        <v>892458</v>
      </c>
      <c r="N67" s="321">
        <v>52808</v>
      </c>
      <c r="O67" s="502">
        <v>0</v>
      </c>
      <c r="P67" s="503">
        <v>5.6429999999999998</v>
      </c>
      <c r="Q67" s="418">
        <v>5.6429999999999998</v>
      </c>
      <c r="R67" s="776">
        <v>0</v>
      </c>
      <c r="S67" s="536">
        <f t="shared" si="89"/>
        <v>0</v>
      </c>
      <c r="T67" s="492">
        <v>0</v>
      </c>
      <c r="U67" s="492">
        <v>0</v>
      </c>
      <c r="V67" s="492">
        <v>0</v>
      </c>
      <c r="W67" s="492">
        <f t="shared" si="1"/>
        <v>0</v>
      </c>
      <c r="X67" s="492">
        <v>0</v>
      </c>
      <c r="Y67" s="492">
        <v>0</v>
      </c>
      <c r="Z67" s="492">
        <f t="shared" si="90"/>
        <v>0</v>
      </c>
      <c r="AA67" s="492">
        <f t="shared" si="91"/>
        <v>0</v>
      </c>
      <c r="AB67" s="321">
        <f t="shared" si="92"/>
        <v>0</v>
      </c>
      <c r="AC67" s="179">
        <f t="shared" si="93"/>
        <v>0</v>
      </c>
      <c r="AD67" s="492">
        <v>0</v>
      </c>
      <c r="AE67" s="492">
        <v>0</v>
      </c>
      <c r="AF67" s="492">
        <f t="shared" si="2"/>
        <v>0</v>
      </c>
      <c r="AG67" s="492">
        <f t="shared" si="3"/>
        <v>0</v>
      </c>
      <c r="AH67" s="507">
        <v>0</v>
      </c>
      <c r="AI67" s="507">
        <v>0</v>
      </c>
      <c r="AJ67" s="507">
        <v>0</v>
      </c>
      <c r="AK67" s="507">
        <v>0</v>
      </c>
      <c r="AL67" s="507">
        <v>0</v>
      </c>
      <c r="AM67" s="507">
        <v>0</v>
      </c>
      <c r="AN67" s="507">
        <v>0</v>
      </c>
      <c r="AO67" s="507">
        <f t="shared" si="94"/>
        <v>0</v>
      </c>
      <c r="AP67" s="507">
        <f t="shared" si="95"/>
        <v>0</v>
      </c>
      <c r="AQ67" s="508">
        <f t="shared" si="4"/>
        <v>0</v>
      </c>
      <c r="AR67" s="505">
        <f t="shared" si="96"/>
        <v>3585673</v>
      </c>
      <c r="AS67" s="492">
        <f t="shared" si="97"/>
        <v>2640407</v>
      </c>
      <c r="AT67" s="492">
        <f t="shared" si="98"/>
        <v>0</v>
      </c>
      <c r="AU67" s="492">
        <f t="shared" si="99"/>
        <v>0</v>
      </c>
      <c r="AV67" s="492">
        <f t="shared" si="100"/>
        <v>892458</v>
      </c>
      <c r="AW67" s="492">
        <f t="shared" si="100"/>
        <v>52808</v>
      </c>
      <c r="AX67" s="492">
        <f t="shared" si="101"/>
        <v>0</v>
      </c>
      <c r="AY67" s="507">
        <f t="shared" si="102"/>
        <v>5.6429999999999998</v>
      </c>
      <c r="AZ67" s="507">
        <f t="shared" si="103"/>
        <v>5.6429999999999998</v>
      </c>
      <c r="BA67" s="508">
        <f t="shared" si="103"/>
        <v>0</v>
      </c>
    </row>
    <row r="68" spans="1:53" s="702" customFormat="1" x14ac:dyDescent="0.2">
      <c r="A68" s="727">
        <v>13</v>
      </c>
      <c r="B68" s="728">
        <v>4455</v>
      </c>
      <c r="C68" s="728">
        <v>600074889</v>
      </c>
      <c r="D68" s="728">
        <v>49864611</v>
      </c>
      <c r="E68" s="729" t="s">
        <v>495</v>
      </c>
      <c r="F68" s="728">
        <v>3143</v>
      </c>
      <c r="G68" s="537" t="s">
        <v>150</v>
      </c>
      <c r="H68" s="708" t="s">
        <v>82</v>
      </c>
      <c r="I68" s="501">
        <v>106736</v>
      </c>
      <c r="J68" s="502">
        <v>75240</v>
      </c>
      <c r="K68" s="481">
        <v>0</v>
      </c>
      <c r="L68" s="481">
        <v>0</v>
      </c>
      <c r="M68" s="321">
        <v>25431</v>
      </c>
      <c r="N68" s="321">
        <v>1505</v>
      </c>
      <c r="O68" s="502">
        <v>4560</v>
      </c>
      <c r="P68" s="503">
        <v>0.32</v>
      </c>
      <c r="Q68" s="418">
        <v>0</v>
      </c>
      <c r="R68" s="776">
        <v>0.32</v>
      </c>
      <c r="S68" s="536">
        <f t="shared" si="89"/>
        <v>0</v>
      </c>
      <c r="T68" s="492">
        <v>0</v>
      </c>
      <c r="U68" s="492">
        <v>0</v>
      </c>
      <c r="V68" s="492">
        <v>0</v>
      </c>
      <c r="W68" s="492">
        <f t="shared" si="1"/>
        <v>0</v>
      </c>
      <c r="X68" s="492">
        <v>0</v>
      </c>
      <c r="Y68" s="492">
        <v>0</v>
      </c>
      <c r="Z68" s="492">
        <f t="shared" si="90"/>
        <v>0</v>
      </c>
      <c r="AA68" s="492">
        <f t="shared" si="91"/>
        <v>0</v>
      </c>
      <c r="AB68" s="321">
        <f t="shared" si="92"/>
        <v>0</v>
      </c>
      <c r="AC68" s="179">
        <f t="shared" si="93"/>
        <v>0</v>
      </c>
      <c r="AD68" s="492">
        <v>0</v>
      </c>
      <c r="AE68" s="492">
        <v>0</v>
      </c>
      <c r="AF68" s="492">
        <f t="shared" si="2"/>
        <v>0</v>
      </c>
      <c r="AG68" s="492">
        <f t="shared" si="3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si="94"/>
        <v>0</v>
      </c>
      <c r="AP68" s="507">
        <f t="shared" si="95"/>
        <v>0</v>
      </c>
      <c r="AQ68" s="508">
        <f t="shared" si="4"/>
        <v>0</v>
      </c>
      <c r="AR68" s="505">
        <f t="shared" si="96"/>
        <v>106736</v>
      </c>
      <c r="AS68" s="492">
        <f t="shared" si="97"/>
        <v>75240</v>
      </c>
      <c r="AT68" s="492">
        <f t="shared" si="98"/>
        <v>0</v>
      </c>
      <c r="AU68" s="492">
        <f t="shared" si="99"/>
        <v>0</v>
      </c>
      <c r="AV68" s="492">
        <f t="shared" si="100"/>
        <v>25431</v>
      </c>
      <c r="AW68" s="492">
        <f t="shared" si="100"/>
        <v>1505</v>
      </c>
      <c r="AX68" s="492">
        <f t="shared" si="101"/>
        <v>4560</v>
      </c>
      <c r="AY68" s="507">
        <f t="shared" si="102"/>
        <v>0.32</v>
      </c>
      <c r="AZ68" s="507">
        <f t="shared" si="103"/>
        <v>0</v>
      </c>
      <c r="BA68" s="508">
        <f t="shared" si="103"/>
        <v>0.32</v>
      </c>
    </row>
    <row r="69" spans="1:53" s="702" customFormat="1" x14ac:dyDescent="0.2">
      <c r="A69" s="727">
        <v>13</v>
      </c>
      <c r="B69" s="728">
        <v>4455</v>
      </c>
      <c r="C69" s="728">
        <v>600074889</v>
      </c>
      <c r="D69" s="728">
        <v>49864611</v>
      </c>
      <c r="E69" s="729" t="s">
        <v>495</v>
      </c>
      <c r="F69" s="728">
        <v>3143</v>
      </c>
      <c r="G69" s="537" t="s">
        <v>168</v>
      </c>
      <c r="H69" s="708" t="s">
        <v>82</v>
      </c>
      <c r="I69" s="501">
        <v>329962</v>
      </c>
      <c r="J69" s="502">
        <v>242490</v>
      </c>
      <c r="K69" s="481">
        <v>0</v>
      </c>
      <c r="L69" s="481">
        <v>0</v>
      </c>
      <c r="M69" s="321">
        <v>81962</v>
      </c>
      <c r="N69" s="321">
        <v>4850</v>
      </c>
      <c r="O69" s="502">
        <v>660</v>
      </c>
      <c r="P69" s="503">
        <v>0.55000000000000004</v>
      </c>
      <c r="Q69" s="418">
        <v>0.5</v>
      </c>
      <c r="R69" s="776">
        <v>0.05</v>
      </c>
      <c r="S69" s="536">
        <f t="shared" si="89"/>
        <v>0</v>
      </c>
      <c r="T69" s="492">
        <v>0</v>
      </c>
      <c r="U69" s="492">
        <v>0</v>
      </c>
      <c r="V69" s="492">
        <v>0</v>
      </c>
      <c r="W69" s="492">
        <f t="shared" si="1"/>
        <v>0</v>
      </c>
      <c r="X69" s="492">
        <v>0</v>
      </c>
      <c r="Y69" s="492">
        <v>0</v>
      </c>
      <c r="Z69" s="492">
        <f t="shared" si="90"/>
        <v>0</v>
      </c>
      <c r="AA69" s="492">
        <f t="shared" si="91"/>
        <v>0</v>
      </c>
      <c r="AB69" s="321">
        <f t="shared" si="92"/>
        <v>0</v>
      </c>
      <c r="AC69" s="179">
        <f t="shared" si="93"/>
        <v>0</v>
      </c>
      <c r="AD69" s="492">
        <v>0</v>
      </c>
      <c r="AE69" s="492">
        <v>0</v>
      </c>
      <c r="AF69" s="492">
        <f t="shared" si="2"/>
        <v>0</v>
      </c>
      <c r="AG69" s="492">
        <f t="shared" si="3"/>
        <v>0</v>
      </c>
      <c r="AH69" s="507">
        <v>0</v>
      </c>
      <c r="AI69" s="507">
        <v>0</v>
      </c>
      <c r="AJ69" s="507">
        <v>0</v>
      </c>
      <c r="AK69" s="507">
        <v>0</v>
      </c>
      <c r="AL69" s="507">
        <v>0</v>
      </c>
      <c r="AM69" s="507">
        <v>0</v>
      </c>
      <c r="AN69" s="507">
        <v>0</v>
      </c>
      <c r="AO69" s="507">
        <f t="shared" si="94"/>
        <v>0</v>
      </c>
      <c r="AP69" s="507">
        <f t="shared" si="95"/>
        <v>0</v>
      </c>
      <c r="AQ69" s="508">
        <f t="shared" si="4"/>
        <v>0</v>
      </c>
      <c r="AR69" s="505">
        <f t="shared" si="96"/>
        <v>329962</v>
      </c>
      <c r="AS69" s="492">
        <f t="shared" si="97"/>
        <v>242490</v>
      </c>
      <c r="AT69" s="492">
        <f t="shared" si="98"/>
        <v>0</v>
      </c>
      <c r="AU69" s="492">
        <f t="shared" si="99"/>
        <v>0</v>
      </c>
      <c r="AV69" s="492">
        <f t="shared" si="100"/>
        <v>81962</v>
      </c>
      <c r="AW69" s="492">
        <f t="shared" si="100"/>
        <v>4850</v>
      </c>
      <c r="AX69" s="492">
        <f t="shared" si="101"/>
        <v>660</v>
      </c>
      <c r="AY69" s="507">
        <f t="shared" si="102"/>
        <v>0.55000000000000004</v>
      </c>
      <c r="AZ69" s="507">
        <f t="shared" si="103"/>
        <v>0.5</v>
      </c>
      <c r="BA69" s="508">
        <f t="shared" si="103"/>
        <v>0.05</v>
      </c>
    </row>
    <row r="70" spans="1:53" s="702" customFormat="1" x14ac:dyDescent="0.2">
      <c r="A70" s="284">
        <v>13</v>
      </c>
      <c r="B70" s="27">
        <v>4455</v>
      </c>
      <c r="C70" s="27">
        <v>600074889</v>
      </c>
      <c r="D70" s="27">
        <v>49864611</v>
      </c>
      <c r="E70" s="294" t="s">
        <v>496</v>
      </c>
      <c r="F70" s="27"/>
      <c r="G70" s="283"/>
      <c r="H70" s="383"/>
      <c r="I70" s="5">
        <v>46997359</v>
      </c>
      <c r="J70" s="8">
        <v>33307719</v>
      </c>
      <c r="K70" s="8">
        <v>297082</v>
      </c>
      <c r="L70" s="8">
        <v>207082</v>
      </c>
      <c r="M70" s="8">
        <v>11288429</v>
      </c>
      <c r="N70" s="8">
        <v>666155</v>
      </c>
      <c r="O70" s="8">
        <v>1437974</v>
      </c>
      <c r="P70" s="9">
        <v>67.986499999999992</v>
      </c>
      <c r="Q70" s="9">
        <v>49.763800000000003</v>
      </c>
      <c r="R70" s="33">
        <v>18.2227</v>
      </c>
      <c r="S70" s="5">
        <f t="shared" ref="S70:BA70" si="104">SUM(S64:S69)</f>
        <v>0</v>
      </c>
      <c r="T70" s="8">
        <f t="shared" si="104"/>
        <v>84901</v>
      </c>
      <c r="U70" s="8">
        <f t="shared" si="104"/>
        <v>-38800</v>
      </c>
      <c r="V70" s="8">
        <f t="shared" si="104"/>
        <v>57552</v>
      </c>
      <c r="W70" s="8">
        <f t="shared" si="104"/>
        <v>103653</v>
      </c>
      <c r="X70" s="8">
        <f t="shared" si="104"/>
        <v>0</v>
      </c>
      <c r="Y70" s="8">
        <f t="shared" si="104"/>
        <v>0</v>
      </c>
      <c r="Z70" s="8">
        <f t="shared" si="104"/>
        <v>0</v>
      </c>
      <c r="AA70" s="8">
        <f t="shared" si="104"/>
        <v>103653</v>
      </c>
      <c r="AB70" s="8">
        <f t="shared" si="104"/>
        <v>35036</v>
      </c>
      <c r="AC70" s="8">
        <f t="shared" si="104"/>
        <v>2073</v>
      </c>
      <c r="AD70" s="8">
        <f t="shared" si="104"/>
        <v>2500</v>
      </c>
      <c r="AE70" s="8">
        <f t="shared" si="104"/>
        <v>0</v>
      </c>
      <c r="AF70" s="8">
        <f t="shared" si="104"/>
        <v>2500</v>
      </c>
      <c r="AG70" s="8">
        <f t="shared" si="104"/>
        <v>143262</v>
      </c>
      <c r="AH70" s="9">
        <f t="shared" si="104"/>
        <v>0</v>
      </c>
      <c r="AI70" s="9">
        <f t="shared" si="104"/>
        <v>0</v>
      </c>
      <c r="AJ70" s="9">
        <f t="shared" si="104"/>
        <v>0.25</v>
      </c>
      <c r="AK70" s="9">
        <f t="shared" si="104"/>
        <v>0</v>
      </c>
      <c r="AL70" s="9">
        <f t="shared" si="104"/>
        <v>-0.13</v>
      </c>
      <c r="AM70" s="9">
        <f t="shared" si="104"/>
        <v>0.52</v>
      </c>
      <c r="AN70" s="9">
        <f t="shared" si="104"/>
        <v>0</v>
      </c>
      <c r="AO70" s="9">
        <f t="shared" si="104"/>
        <v>0.77</v>
      </c>
      <c r="AP70" s="9">
        <f t="shared" si="104"/>
        <v>-0.13</v>
      </c>
      <c r="AQ70" s="74">
        <f t="shared" si="104"/>
        <v>0.64</v>
      </c>
      <c r="AR70" s="272">
        <f t="shared" si="104"/>
        <v>47140621</v>
      </c>
      <c r="AS70" s="8">
        <f t="shared" si="104"/>
        <v>33411372</v>
      </c>
      <c r="AT70" s="38">
        <f t="shared" si="104"/>
        <v>297082</v>
      </c>
      <c r="AU70" s="38">
        <f t="shared" si="104"/>
        <v>207082</v>
      </c>
      <c r="AV70" s="8">
        <f t="shared" si="104"/>
        <v>11323465</v>
      </c>
      <c r="AW70" s="8">
        <f t="shared" si="104"/>
        <v>668228</v>
      </c>
      <c r="AX70" s="8">
        <f t="shared" si="104"/>
        <v>1440474</v>
      </c>
      <c r="AY70" s="9">
        <f t="shared" si="104"/>
        <v>68.626499999999993</v>
      </c>
      <c r="AZ70" s="9">
        <f t="shared" si="104"/>
        <v>50.533799999999999</v>
      </c>
      <c r="BA70" s="74">
        <f t="shared" si="104"/>
        <v>18.092700000000001</v>
      </c>
    </row>
    <row r="71" spans="1:53" s="702" customFormat="1" x14ac:dyDescent="0.2">
      <c r="A71" s="727">
        <v>14</v>
      </c>
      <c r="B71" s="728">
        <v>4440</v>
      </c>
      <c r="C71" s="728">
        <v>600074897</v>
      </c>
      <c r="D71" s="728">
        <v>48283029</v>
      </c>
      <c r="E71" s="729" t="s">
        <v>497</v>
      </c>
      <c r="F71" s="728">
        <v>3113</v>
      </c>
      <c r="G71" s="537" t="s">
        <v>148</v>
      </c>
      <c r="H71" s="779" t="s">
        <v>86</v>
      </c>
      <c r="I71" s="501">
        <v>28664024</v>
      </c>
      <c r="J71" s="502">
        <v>20184778</v>
      </c>
      <c r="K71" s="502">
        <v>225416</v>
      </c>
      <c r="L71" s="502">
        <v>65416</v>
      </c>
      <c r="M71" s="502">
        <v>6876535</v>
      </c>
      <c r="N71" s="502">
        <v>403695</v>
      </c>
      <c r="O71" s="502">
        <v>973600</v>
      </c>
      <c r="P71" s="503">
        <v>39.183099999999996</v>
      </c>
      <c r="Q71" s="418">
        <v>30.343700000000002</v>
      </c>
      <c r="R71" s="776">
        <v>8.8393999999999977</v>
      </c>
      <c r="S71" s="536">
        <f t="shared" ref="S71:S75" si="105">X71*-1</f>
        <v>0</v>
      </c>
      <c r="T71" s="492">
        <v>0</v>
      </c>
      <c r="U71" s="492">
        <v>0</v>
      </c>
      <c r="V71" s="492">
        <v>0</v>
      </c>
      <c r="W71" s="492">
        <f t="shared" si="1"/>
        <v>0</v>
      </c>
      <c r="X71" s="492">
        <v>0</v>
      </c>
      <c r="Y71" s="492">
        <v>0</v>
      </c>
      <c r="Z71" s="492">
        <f>SUM(X71:Y71)</f>
        <v>0</v>
      </c>
      <c r="AA71" s="492">
        <f>W71+Z71</f>
        <v>0</v>
      </c>
      <c r="AB71" s="321">
        <f>ROUND((W71+X71)*33.8%,0)</f>
        <v>0</v>
      </c>
      <c r="AC71" s="179">
        <f>ROUND(W71*2%,0)</f>
        <v>0</v>
      </c>
      <c r="AD71" s="492">
        <v>0</v>
      </c>
      <c r="AE71" s="492">
        <v>0</v>
      </c>
      <c r="AF71" s="492">
        <f t="shared" si="2"/>
        <v>0</v>
      </c>
      <c r="AG71" s="492">
        <f t="shared" si="3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 t="shared" ref="AO71:AO75" si="106">AH71+AJ71+AK71+AM71</f>
        <v>0</v>
      </c>
      <c r="AP71" s="507">
        <f t="shared" ref="AP71:AP75" si="107">AI71+AL71+AN71</f>
        <v>0</v>
      </c>
      <c r="AQ71" s="508">
        <f t="shared" si="4"/>
        <v>0</v>
      </c>
      <c r="AR71" s="505">
        <f>I71+AG71</f>
        <v>28664024</v>
      </c>
      <c r="AS71" s="492">
        <f>J71+W71</f>
        <v>20184778</v>
      </c>
      <c r="AT71" s="492">
        <f>K71+Z71</f>
        <v>225416</v>
      </c>
      <c r="AU71" s="492">
        <f>L71</f>
        <v>65416</v>
      </c>
      <c r="AV71" s="492">
        <f t="shared" ref="AV71:AW75" si="108">M71+AB71</f>
        <v>6876535</v>
      </c>
      <c r="AW71" s="492">
        <f t="shared" si="108"/>
        <v>403695</v>
      </c>
      <c r="AX71" s="492">
        <f>O71+AF71</f>
        <v>973600</v>
      </c>
      <c r="AY71" s="507">
        <f>P71+AQ71</f>
        <v>39.183099999999996</v>
      </c>
      <c r="AZ71" s="507">
        <f t="shared" ref="AZ71:BA75" si="109">Q71+AO71</f>
        <v>30.343700000000002</v>
      </c>
      <c r="BA71" s="508">
        <f t="shared" si="109"/>
        <v>8.8393999999999977</v>
      </c>
    </row>
    <row r="72" spans="1:53" s="702" customFormat="1" x14ac:dyDescent="0.2">
      <c r="A72" s="727">
        <v>14</v>
      </c>
      <c r="B72" s="728">
        <v>4440</v>
      </c>
      <c r="C72" s="728">
        <v>600074897</v>
      </c>
      <c r="D72" s="728">
        <v>48283029</v>
      </c>
      <c r="E72" s="729" t="s">
        <v>497</v>
      </c>
      <c r="F72" s="728">
        <v>3113</v>
      </c>
      <c r="G72" s="537" t="s">
        <v>91</v>
      </c>
      <c r="H72" s="779" t="s">
        <v>82</v>
      </c>
      <c r="I72" s="501">
        <v>2818566</v>
      </c>
      <c r="J72" s="502">
        <v>2061389</v>
      </c>
      <c r="K72" s="481">
        <v>0</v>
      </c>
      <c r="L72" s="481">
        <v>0</v>
      </c>
      <c r="M72" s="321">
        <v>696750</v>
      </c>
      <c r="N72" s="321">
        <v>41227</v>
      </c>
      <c r="O72" s="502">
        <v>19200</v>
      </c>
      <c r="P72" s="503">
        <v>6.14</v>
      </c>
      <c r="Q72" s="418">
        <v>6.14</v>
      </c>
      <c r="R72" s="776">
        <v>0</v>
      </c>
      <c r="S72" s="536">
        <f t="shared" si="105"/>
        <v>0</v>
      </c>
      <c r="T72" s="492">
        <v>-84901</v>
      </c>
      <c r="U72" s="492">
        <v>0</v>
      </c>
      <c r="V72" s="492">
        <v>0</v>
      </c>
      <c r="W72" s="492">
        <f t="shared" si="1"/>
        <v>-84901</v>
      </c>
      <c r="X72" s="492">
        <v>0</v>
      </c>
      <c r="Y72" s="492">
        <v>0</v>
      </c>
      <c r="Z72" s="492">
        <f>SUM(X72:Y72)</f>
        <v>0</v>
      </c>
      <c r="AA72" s="492">
        <f>W72+Z72</f>
        <v>-84901</v>
      </c>
      <c r="AB72" s="321">
        <f>ROUND((W72+X72)*33.8%,0)</f>
        <v>-28697</v>
      </c>
      <c r="AC72" s="179">
        <f>ROUND(W72*2%,0)</f>
        <v>-1698</v>
      </c>
      <c r="AD72" s="492">
        <v>0</v>
      </c>
      <c r="AE72" s="492">
        <v>0</v>
      </c>
      <c r="AF72" s="492">
        <f t="shared" si="2"/>
        <v>0</v>
      </c>
      <c r="AG72" s="492">
        <f t="shared" si="3"/>
        <v>-115296</v>
      </c>
      <c r="AH72" s="507">
        <v>0</v>
      </c>
      <c r="AI72" s="507">
        <v>0</v>
      </c>
      <c r="AJ72" s="507">
        <v>-0.25</v>
      </c>
      <c r="AK72" s="507">
        <v>0</v>
      </c>
      <c r="AL72" s="507">
        <v>0</v>
      </c>
      <c r="AM72" s="507">
        <v>0</v>
      </c>
      <c r="AN72" s="507">
        <v>0</v>
      </c>
      <c r="AO72" s="507">
        <f t="shared" si="106"/>
        <v>-0.25</v>
      </c>
      <c r="AP72" s="507">
        <f t="shared" si="107"/>
        <v>0</v>
      </c>
      <c r="AQ72" s="508">
        <f t="shared" si="4"/>
        <v>-0.25</v>
      </c>
      <c r="AR72" s="505">
        <f>I72+AG72</f>
        <v>2703270</v>
      </c>
      <c r="AS72" s="492">
        <f>J72+W72</f>
        <v>1976488</v>
      </c>
      <c r="AT72" s="492">
        <f>K72+Z72</f>
        <v>0</v>
      </c>
      <c r="AU72" s="492">
        <f>L72</f>
        <v>0</v>
      </c>
      <c r="AV72" s="492">
        <f t="shared" si="108"/>
        <v>668053</v>
      </c>
      <c r="AW72" s="492">
        <f t="shared" si="108"/>
        <v>39529</v>
      </c>
      <c r="AX72" s="492">
        <f>O72+AF72</f>
        <v>19200</v>
      </c>
      <c r="AY72" s="507">
        <f>P72+AQ72</f>
        <v>5.89</v>
      </c>
      <c r="AZ72" s="507">
        <f t="shared" si="109"/>
        <v>5.89</v>
      </c>
      <c r="BA72" s="508">
        <f t="shared" si="109"/>
        <v>0</v>
      </c>
    </row>
    <row r="73" spans="1:53" s="702" customFormat="1" x14ac:dyDescent="0.2">
      <c r="A73" s="727">
        <v>14</v>
      </c>
      <c r="B73" s="728">
        <v>4440</v>
      </c>
      <c r="C73" s="728">
        <v>600074897</v>
      </c>
      <c r="D73" s="728">
        <v>48283029</v>
      </c>
      <c r="E73" s="729" t="s">
        <v>497</v>
      </c>
      <c r="F73" s="728">
        <v>3141</v>
      </c>
      <c r="G73" s="537" t="s">
        <v>88</v>
      </c>
      <c r="H73" s="779" t="s">
        <v>82</v>
      </c>
      <c r="I73" s="501">
        <v>2846164</v>
      </c>
      <c r="J73" s="502">
        <v>2077153</v>
      </c>
      <c r="K73" s="481">
        <v>0</v>
      </c>
      <c r="L73" s="481">
        <v>0</v>
      </c>
      <c r="M73" s="321">
        <v>702078</v>
      </c>
      <c r="N73" s="321">
        <v>41543</v>
      </c>
      <c r="O73" s="502">
        <v>25390</v>
      </c>
      <c r="P73" s="503">
        <v>7.07</v>
      </c>
      <c r="Q73" s="418">
        <v>0</v>
      </c>
      <c r="R73" s="776">
        <v>7.07</v>
      </c>
      <c r="S73" s="536">
        <f t="shared" si="105"/>
        <v>0</v>
      </c>
      <c r="T73" s="492">
        <v>0</v>
      </c>
      <c r="U73" s="492">
        <v>-112761</v>
      </c>
      <c r="V73" s="492">
        <v>0</v>
      </c>
      <c r="W73" s="492">
        <f t="shared" si="1"/>
        <v>-112761</v>
      </c>
      <c r="X73" s="492">
        <v>0</v>
      </c>
      <c r="Y73" s="492">
        <v>0</v>
      </c>
      <c r="Z73" s="492">
        <f>SUM(X73:Y73)</f>
        <v>0</v>
      </c>
      <c r="AA73" s="492">
        <f>W73+Z73</f>
        <v>-112761</v>
      </c>
      <c r="AB73" s="321">
        <f>ROUND((W73+X73)*33.8%,0)</f>
        <v>-38113</v>
      </c>
      <c r="AC73" s="179">
        <f>ROUND(W73*2%,0)</f>
        <v>-2255</v>
      </c>
      <c r="AD73" s="492">
        <v>0</v>
      </c>
      <c r="AE73" s="492">
        <v>0</v>
      </c>
      <c r="AF73" s="492">
        <f t="shared" si="2"/>
        <v>0</v>
      </c>
      <c r="AG73" s="492">
        <f t="shared" si="3"/>
        <v>-153129</v>
      </c>
      <c r="AH73" s="507">
        <v>0</v>
      </c>
      <c r="AI73" s="507">
        <v>0</v>
      </c>
      <c r="AJ73" s="507">
        <v>0</v>
      </c>
      <c r="AK73" s="507">
        <v>0</v>
      </c>
      <c r="AL73" s="507">
        <v>-0.39</v>
      </c>
      <c r="AM73" s="507">
        <v>0</v>
      </c>
      <c r="AN73" s="507">
        <v>0</v>
      </c>
      <c r="AO73" s="507">
        <f t="shared" si="106"/>
        <v>0</v>
      </c>
      <c r="AP73" s="507">
        <f t="shared" si="107"/>
        <v>-0.39</v>
      </c>
      <c r="AQ73" s="508">
        <f t="shared" si="4"/>
        <v>-0.39</v>
      </c>
      <c r="AR73" s="505">
        <f>I73+AG73</f>
        <v>2693035</v>
      </c>
      <c r="AS73" s="492">
        <f>J73+W73</f>
        <v>1964392</v>
      </c>
      <c r="AT73" s="492">
        <f>K73+Z73</f>
        <v>0</v>
      </c>
      <c r="AU73" s="492">
        <f>L73</f>
        <v>0</v>
      </c>
      <c r="AV73" s="492">
        <f t="shared" si="108"/>
        <v>663965</v>
      </c>
      <c r="AW73" s="492">
        <f t="shared" si="108"/>
        <v>39288</v>
      </c>
      <c r="AX73" s="492">
        <f>O73+AF73</f>
        <v>25390</v>
      </c>
      <c r="AY73" s="507">
        <f>P73+AQ73</f>
        <v>6.6800000000000006</v>
      </c>
      <c r="AZ73" s="507">
        <f t="shared" si="109"/>
        <v>0</v>
      </c>
      <c r="BA73" s="508">
        <f t="shared" si="109"/>
        <v>6.6800000000000006</v>
      </c>
    </row>
    <row r="74" spans="1:53" s="702" customFormat="1" x14ac:dyDescent="0.2">
      <c r="A74" s="727">
        <v>14</v>
      </c>
      <c r="B74" s="728">
        <v>4440</v>
      </c>
      <c r="C74" s="728">
        <v>600074897</v>
      </c>
      <c r="D74" s="728">
        <v>48283029</v>
      </c>
      <c r="E74" s="729" t="s">
        <v>497</v>
      </c>
      <c r="F74" s="728">
        <v>3143</v>
      </c>
      <c r="G74" s="537" t="s">
        <v>149</v>
      </c>
      <c r="H74" s="708" t="s">
        <v>86</v>
      </c>
      <c r="I74" s="501">
        <v>2064000</v>
      </c>
      <c r="J74" s="502">
        <v>1515941</v>
      </c>
      <c r="K74" s="481">
        <v>4000</v>
      </c>
      <c r="L74" s="481">
        <v>0</v>
      </c>
      <c r="M74" s="321">
        <v>513740</v>
      </c>
      <c r="N74" s="321">
        <v>30319</v>
      </c>
      <c r="O74" s="502">
        <v>0</v>
      </c>
      <c r="P74" s="503">
        <v>3.3472000000000004</v>
      </c>
      <c r="Q74" s="418">
        <v>3.3472000000000004</v>
      </c>
      <c r="R74" s="776">
        <v>0</v>
      </c>
      <c r="S74" s="536">
        <f t="shared" si="105"/>
        <v>0</v>
      </c>
      <c r="T74" s="492">
        <v>0</v>
      </c>
      <c r="U74" s="492">
        <v>0</v>
      </c>
      <c r="V74" s="492">
        <v>0</v>
      </c>
      <c r="W74" s="492">
        <f t="shared" si="1"/>
        <v>0</v>
      </c>
      <c r="X74" s="492">
        <v>0</v>
      </c>
      <c r="Y74" s="492">
        <v>0</v>
      </c>
      <c r="Z74" s="492">
        <f>SUM(X74:Y74)</f>
        <v>0</v>
      </c>
      <c r="AA74" s="492">
        <f>W74+Z74</f>
        <v>0</v>
      </c>
      <c r="AB74" s="321">
        <f>ROUND((W74+X74)*33.8%,0)</f>
        <v>0</v>
      </c>
      <c r="AC74" s="179">
        <f>ROUND(W74*2%,0)</f>
        <v>0</v>
      </c>
      <c r="AD74" s="492">
        <v>0</v>
      </c>
      <c r="AE74" s="492">
        <v>0</v>
      </c>
      <c r="AF74" s="492">
        <f t="shared" si="2"/>
        <v>0</v>
      </c>
      <c r="AG74" s="492">
        <f t="shared" si="3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 t="shared" si="106"/>
        <v>0</v>
      </c>
      <c r="AP74" s="507">
        <f t="shared" si="107"/>
        <v>0</v>
      </c>
      <c r="AQ74" s="508">
        <f t="shared" si="4"/>
        <v>0</v>
      </c>
      <c r="AR74" s="505">
        <f>I74+AG74</f>
        <v>2064000</v>
      </c>
      <c r="AS74" s="492">
        <f>J74+W74</f>
        <v>1515941</v>
      </c>
      <c r="AT74" s="492">
        <f>K74+Z74</f>
        <v>4000</v>
      </c>
      <c r="AU74" s="492">
        <f>L74</f>
        <v>0</v>
      </c>
      <c r="AV74" s="492">
        <f t="shared" si="108"/>
        <v>513740</v>
      </c>
      <c r="AW74" s="492">
        <f t="shared" si="108"/>
        <v>30319</v>
      </c>
      <c r="AX74" s="492">
        <f>O74+AF74</f>
        <v>0</v>
      </c>
      <c r="AY74" s="507">
        <f>P74+AQ74</f>
        <v>3.3472000000000004</v>
      </c>
      <c r="AZ74" s="507">
        <f t="shared" si="109"/>
        <v>3.3472000000000004</v>
      </c>
      <c r="BA74" s="508">
        <f t="shared" si="109"/>
        <v>0</v>
      </c>
    </row>
    <row r="75" spans="1:53" s="702" customFormat="1" x14ac:dyDescent="0.2">
      <c r="A75" s="727">
        <v>14</v>
      </c>
      <c r="B75" s="728">
        <v>4440</v>
      </c>
      <c r="C75" s="728">
        <v>600074897</v>
      </c>
      <c r="D75" s="728">
        <v>48283029</v>
      </c>
      <c r="E75" s="729" t="s">
        <v>497</v>
      </c>
      <c r="F75" s="728">
        <v>3143</v>
      </c>
      <c r="G75" s="537" t="s">
        <v>150</v>
      </c>
      <c r="H75" s="708" t="s">
        <v>82</v>
      </c>
      <c r="I75" s="501">
        <v>82158</v>
      </c>
      <c r="J75" s="502">
        <v>57915</v>
      </c>
      <c r="K75" s="481">
        <v>0</v>
      </c>
      <c r="L75" s="481">
        <v>0</v>
      </c>
      <c r="M75" s="321">
        <v>19575</v>
      </c>
      <c r="N75" s="321">
        <v>1158</v>
      </c>
      <c r="O75" s="502">
        <v>3510</v>
      </c>
      <c r="P75" s="503">
        <v>0.24</v>
      </c>
      <c r="Q75" s="418">
        <v>0</v>
      </c>
      <c r="R75" s="776">
        <v>0.24</v>
      </c>
      <c r="S75" s="536">
        <f t="shared" si="105"/>
        <v>0</v>
      </c>
      <c r="T75" s="492">
        <v>0</v>
      </c>
      <c r="U75" s="492">
        <v>0</v>
      </c>
      <c r="V75" s="492">
        <v>0</v>
      </c>
      <c r="W75" s="492">
        <f t="shared" si="1"/>
        <v>0</v>
      </c>
      <c r="X75" s="492">
        <v>0</v>
      </c>
      <c r="Y75" s="492">
        <v>0</v>
      </c>
      <c r="Z75" s="492">
        <f>SUM(X75:Y75)</f>
        <v>0</v>
      </c>
      <c r="AA75" s="492">
        <f>W75+Z75</f>
        <v>0</v>
      </c>
      <c r="AB75" s="321">
        <f>ROUND((W75+X75)*33.8%,0)</f>
        <v>0</v>
      </c>
      <c r="AC75" s="179">
        <f>ROUND(W75*2%,0)</f>
        <v>0</v>
      </c>
      <c r="AD75" s="492">
        <v>0</v>
      </c>
      <c r="AE75" s="492">
        <v>0</v>
      </c>
      <c r="AF75" s="492">
        <f t="shared" si="2"/>
        <v>0</v>
      </c>
      <c r="AG75" s="492">
        <f t="shared" si="3"/>
        <v>0</v>
      </c>
      <c r="AH75" s="507">
        <v>0</v>
      </c>
      <c r="AI75" s="507">
        <v>0</v>
      </c>
      <c r="AJ75" s="507">
        <v>0</v>
      </c>
      <c r="AK75" s="507">
        <v>0</v>
      </c>
      <c r="AL75" s="507">
        <v>0</v>
      </c>
      <c r="AM75" s="507">
        <v>0</v>
      </c>
      <c r="AN75" s="507">
        <v>0</v>
      </c>
      <c r="AO75" s="507">
        <f t="shared" si="106"/>
        <v>0</v>
      </c>
      <c r="AP75" s="507">
        <f t="shared" si="107"/>
        <v>0</v>
      </c>
      <c r="AQ75" s="508">
        <f t="shared" si="4"/>
        <v>0</v>
      </c>
      <c r="AR75" s="505">
        <f>I75+AG75</f>
        <v>82158</v>
      </c>
      <c r="AS75" s="492">
        <f>J75+W75</f>
        <v>57915</v>
      </c>
      <c r="AT75" s="492">
        <f>K75+Z75</f>
        <v>0</v>
      </c>
      <c r="AU75" s="492">
        <f>L75</f>
        <v>0</v>
      </c>
      <c r="AV75" s="492">
        <f t="shared" si="108"/>
        <v>19575</v>
      </c>
      <c r="AW75" s="492">
        <f t="shared" si="108"/>
        <v>1158</v>
      </c>
      <c r="AX75" s="492">
        <f>O75+AF75</f>
        <v>3510</v>
      </c>
      <c r="AY75" s="507">
        <f>P75+AQ75</f>
        <v>0.24</v>
      </c>
      <c r="AZ75" s="507">
        <f t="shared" si="109"/>
        <v>0</v>
      </c>
      <c r="BA75" s="508">
        <f t="shared" si="109"/>
        <v>0.24</v>
      </c>
    </row>
    <row r="76" spans="1:53" s="702" customFormat="1" x14ac:dyDescent="0.2">
      <c r="A76" s="284">
        <v>14</v>
      </c>
      <c r="B76" s="27">
        <v>4440</v>
      </c>
      <c r="C76" s="27">
        <v>600074897</v>
      </c>
      <c r="D76" s="27">
        <v>48283029</v>
      </c>
      <c r="E76" s="294" t="s">
        <v>498</v>
      </c>
      <c r="F76" s="27"/>
      <c r="G76" s="283"/>
      <c r="H76" s="383"/>
      <c r="I76" s="5">
        <v>36474912</v>
      </c>
      <c r="J76" s="8">
        <v>25897176</v>
      </c>
      <c r="K76" s="8">
        <v>229416</v>
      </c>
      <c r="L76" s="8">
        <v>65416</v>
      </c>
      <c r="M76" s="8">
        <v>8808678</v>
      </c>
      <c r="N76" s="8">
        <v>517942</v>
      </c>
      <c r="O76" s="8">
        <v>1021700</v>
      </c>
      <c r="P76" s="9">
        <v>55.9803</v>
      </c>
      <c r="Q76" s="9">
        <v>39.8309</v>
      </c>
      <c r="R76" s="33">
        <v>16.149399999999996</v>
      </c>
      <c r="S76" s="5">
        <f t="shared" ref="S76:BA76" si="110">SUM(S71:S75)</f>
        <v>0</v>
      </c>
      <c r="T76" s="8">
        <f t="shared" si="110"/>
        <v>-84901</v>
      </c>
      <c r="U76" s="8">
        <f t="shared" si="110"/>
        <v>-112761</v>
      </c>
      <c r="V76" s="8">
        <f t="shared" si="110"/>
        <v>0</v>
      </c>
      <c r="W76" s="8">
        <f t="shared" si="110"/>
        <v>-197662</v>
      </c>
      <c r="X76" s="8">
        <f t="shared" si="110"/>
        <v>0</v>
      </c>
      <c r="Y76" s="8">
        <f t="shared" si="110"/>
        <v>0</v>
      </c>
      <c r="Z76" s="8">
        <f t="shared" si="110"/>
        <v>0</v>
      </c>
      <c r="AA76" s="8">
        <f t="shared" si="110"/>
        <v>-197662</v>
      </c>
      <c r="AB76" s="8">
        <f t="shared" si="110"/>
        <v>-66810</v>
      </c>
      <c r="AC76" s="8">
        <f t="shared" si="110"/>
        <v>-3953</v>
      </c>
      <c r="AD76" s="8">
        <f t="shared" si="110"/>
        <v>0</v>
      </c>
      <c r="AE76" s="8">
        <f t="shared" si="110"/>
        <v>0</v>
      </c>
      <c r="AF76" s="8">
        <f t="shared" si="110"/>
        <v>0</v>
      </c>
      <c r="AG76" s="8">
        <f t="shared" si="110"/>
        <v>-268425</v>
      </c>
      <c r="AH76" s="9">
        <f t="shared" si="110"/>
        <v>0</v>
      </c>
      <c r="AI76" s="9">
        <f t="shared" si="110"/>
        <v>0</v>
      </c>
      <c r="AJ76" s="9">
        <f t="shared" si="110"/>
        <v>-0.25</v>
      </c>
      <c r="AK76" s="9">
        <f t="shared" ref="AK76:AL76" si="111">SUM(AK71:AK75)</f>
        <v>0</v>
      </c>
      <c r="AL76" s="9">
        <f t="shared" si="111"/>
        <v>-0.39</v>
      </c>
      <c r="AM76" s="9">
        <f t="shared" si="110"/>
        <v>0</v>
      </c>
      <c r="AN76" s="9">
        <f t="shared" si="110"/>
        <v>0</v>
      </c>
      <c r="AO76" s="9">
        <f t="shared" si="110"/>
        <v>-0.25</v>
      </c>
      <c r="AP76" s="9">
        <f t="shared" si="110"/>
        <v>-0.39</v>
      </c>
      <c r="AQ76" s="74">
        <f t="shared" si="110"/>
        <v>-0.64</v>
      </c>
      <c r="AR76" s="272">
        <f t="shared" si="110"/>
        <v>36206487</v>
      </c>
      <c r="AS76" s="8">
        <f t="shared" si="110"/>
        <v>25699514</v>
      </c>
      <c r="AT76" s="38">
        <f t="shared" si="110"/>
        <v>229416</v>
      </c>
      <c r="AU76" s="38">
        <f t="shared" si="110"/>
        <v>65416</v>
      </c>
      <c r="AV76" s="8">
        <f t="shared" si="110"/>
        <v>8741868</v>
      </c>
      <c r="AW76" s="8">
        <f t="shared" si="110"/>
        <v>513989</v>
      </c>
      <c r="AX76" s="8">
        <f t="shared" si="110"/>
        <v>1021700</v>
      </c>
      <c r="AY76" s="9">
        <f t="shared" si="110"/>
        <v>55.340299999999999</v>
      </c>
      <c r="AZ76" s="9">
        <f t="shared" si="110"/>
        <v>39.5809</v>
      </c>
      <c r="BA76" s="74">
        <f t="shared" si="110"/>
        <v>15.759399999999998</v>
      </c>
    </row>
    <row r="77" spans="1:53" s="702" customFormat="1" x14ac:dyDescent="0.2">
      <c r="A77" s="727">
        <v>15</v>
      </c>
      <c r="B77" s="728">
        <v>4442</v>
      </c>
      <c r="C77" s="728">
        <v>600074901</v>
      </c>
      <c r="D77" s="728">
        <v>48283061</v>
      </c>
      <c r="E77" s="729" t="s">
        <v>499</v>
      </c>
      <c r="F77" s="728">
        <v>3113</v>
      </c>
      <c r="G77" s="537" t="s">
        <v>148</v>
      </c>
      <c r="H77" s="779" t="s">
        <v>86</v>
      </c>
      <c r="I77" s="501">
        <v>19928336</v>
      </c>
      <c r="J77" s="502">
        <v>14155499</v>
      </c>
      <c r="K77" s="502">
        <v>55512</v>
      </c>
      <c r="L77" s="502">
        <v>43512</v>
      </c>
      <c r="M77" s="502">
        <v>4788615</v>
      </c>
      <c r="N77" s="502">
        <v>283110</v>
      </c>
      <c r="O77" s="502">
        <v>645600</v>
      </c>
      <c r="P77" s="503">
        <v>24.967099999999999</v>
      </c>
      <c r="Q77" s="418">
        <v>18.73</v>
      </c>
      <c r="R77" s="776">
        <v>6.2370999999999981</v>
      </c>
      <c r="S77" s="536">
        <f t="shared" ref="S77:S82" si="112">X77*-1</f>
        <v>0</v>
      </c>
      <c r="T77" s="492">
        <v>0</v>
      </c>
      <c r="U77" s="492">
        <v>0</v>
      </c>
      <c r="V77" s="492">
        <v>0</v>
      </c>
      <c r="W77" s="492">
        <f t="shared" si="1"/>
        <v>0</v>
      </c>
      <c r="X77" s="492">
        <v>0</v>
      </c>
      <c r="Y77" s="492">
        <v>0</v>
      </c>
      <c r="Z77" s="492">
        <f t="shared" ref="Z77:Z82" si="113">SUM(X77:Y77)</f>
        <v>0</v>
      </c>
      <c r="AA77" s="492">
        <f t="shared" ref="AA77:AA82" si="114">W77+Z77</f>
        <v>0</v>
      </c>
      <c r="AB77" s="321">
        <f t="shared" ref="AB77:AB82" si="115">ROUND((W77+X77)*33.8%,0)</f>
        <v>0</v>
      </c>
      <c r="AC77" s="179">
        <f t="shared" ref="AC77:AC82" si="116">ROUND(W77*2%,0)</f>
        <v>0</v>
      </c>
      <c r="AD77" s="492">
        <v>0</v>
      </c>
      <c r="AE77" s="492">
        <v>0</v>
      </c>
      <c r="AF77" s="492">
        <f t="shared" si="2"/>
        <v>0</v>
      </c>
      <c r="AG77" s="492">
        <f t="shared" si="3"/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 t="shared" ref="AO77:AO82" si="117">AH77+AJ77+AK77+AM77</f>
        <v>0</v>
      </c>
      <c r="AP77" s="507">
        <f t="shared" ref="AP77:AP82" si="118">AI77+AL77+AN77</f>
        <v>0</v>
      </c>
      <c r="AQ77" s="508">
        <f t="shared" si="4"/>
        <v>0</v>
      </c>
      <c r="AR77" s="505">
        <f t="shared" ref="AR77:AR82" si="119">I77+AG77</f>
        <v>19928336</v>
      </c>
      <c r="AS77" s="492">
        <f t="shared" ref="AS77:AS82" si="120">J77+W77</f>
        <v>14155499</v>
      </c>
      <c r="AT77" s="492">
        <f t="shared" ref="AT77:AT82" si="121">K77+Z77</f>
        <v>55512</v>
      </c>
      <c r="AU77" s="492">
        <f t="shared" ref="AU77:AU82" si="122">L77</f>
        <v>43512</v>
      </c>
      <c r="AV77" s="492">
        <f t="shared" ref="AV77:AW82" si="123">M77+AB77</f>
        <v>4788615</v>
      </c>
      <c r="AW77" s="492">
        <f t="shared" si="123"/>
        <v>283110</v>
      </c>
      <c r="AX77" s="492">
        <f t="shared" ref="AX77:AX82" si="124">O77+AF77</f>
        <v>645600</v>
      </c>
      <c r="AY77" s="507">
        <f t="shared" ref="AY77:AY82" si="125">P77+AQ77</f>
        <v>24.967099999999999</v>
      </c>
      <c r="AZ77" s="507">
        <f t="shared" ref="AZ77:BA82" si="126">Q77+AO77</f>
        <v>18.73</v>
      </c>
      <c r="BA77" s="508">
        <f t="shared" si="126"/>
        <v>6.2370999999999981</v>
      </c>
    </row>
    <row r="78" spans="1:53" s="702" customFormat="1" x14ac:dyDescent="0.2">
      <c r="A78" s="727">
        <v>15</v>
      </c>
      <c r="B78" s="728">
        <v>4442</v>
      </c>
      <c r="C78" s="728">
        <v>600074901</v>
      </c>
      <c r="D78" s="728">
        <v>48283061</v>
      </c>
      <c r="E78" s="729" t="s">
        <v>499</v>
      </c>
      <c r="F78" s="728">
        <v>3113</v>
      </c>
      <c r="G78" s="537" t="s">
        <v>91</v>
      </c>
      <c r="H78" s="779" t="s">
        <v>82</v>
      </c>
      <c r="I78" s="501">
        <v>704604</v>
      </c>
      <c r="J78" s="502">
        <v>518854</v>
      </c>
      <c r="K78" s="481">
        <v>0</v>
      </c>
      <c r="L78" s="481">
        <v>0</v>
      </c>
      <c r="M78" s="321">
        <v>175373</v>
      </c>
      <c r="N78" s="321">
        <v>10377</v>
      </c>
      <c r="O78" s="502">
        <v>0</v>
      </c>
      <c r="P78" s="503">
        <v>1.52</v>
      </c>
      <c r="Q78" s="418">
        <v>1.52</v>
      </c>
      <c r="R78" s="776">
        <v>0</v>
      </c>
      <c r="S78" s="536">
        <f t="shared" si="112"/>
        <v>0</v>
      </c>
      <c r="T78" s="492">
        <v>0</v>
      </c>
      <c r="U78" s="492">
        <v>0</v>
      </c>
      <c r="V78" s="492">
        <v>0</v>
      </c>
      <c r="W78" s="492">
        <f t="shared" ref="W78:W141" si="127">SUM(S78:V78)</f>
        <v>0</v>
      </c>
      <c r="X78" s="492">
        <v>0</v>
      </c>
      <c r="Y78" s="492">
        <v>0</v>
      </c>
      <c r="Z78" s="492">
        <f t="shared" si="113"/>
        <v>0</v>
      </c>
      <c r="AA78" s="492">
        <f t="shared" si="114"/>
        <v>0</v>
      </c>
      <c r="AB78" s="321">
        <f t="shared" si="115"/>
        <v>0</v>
      </c>
      <c r="AC78" s="179">
        <f t="shared" si="116"/>
        <v>0</v>
      </c>
      <c r="AD78" s="492">
        <v>0</v>
      </c>
      <c r="AE78" s="492">
        <v>0</v>
      </c>
      <c r="AF78" s="492">
        <f t="shared" si="2"/>
        <v>0</v>
      </c>
      <c r="AG78" s="492">
        <f t="shared" si="3"/>
        <v>0</v>
      </c>
      <c r="AH78" s="507">
        <v>0</v>
      </c>
      <c r="AI78" s="507">
        <v>0</v>
      </c>
      <c r="AJ78" s="507">
        <v>0</v>
      </c>
      <c r="AK78" s="507">
        <v>0</v>
      </c>
      <c r="AL78" s="507">
        <v>0</v>
      </c>
      <c r="AM78" s="507">
        <v>0</v>
      </c>
      <c r="AN78" s="507">
        <v>0</v>
      </c>
      <c r="AO78" s="507">
        <f t="shared" si="117"/>
        <v>0</v>
      </c>
      <c r="AP78" s="507">
        <f t="shared" si="118"/>
        <v>0</v>
      </c>
      <c r="AQ78" s="508">
        <f t="shared" si="4"/>
        <v>0</v>
      </c>
      <c r="AR78" s="505">
        <f t="shared" si="119"/>
        <v>704604</v>
      </c>
      <c r="AS78" s="492">
        <f t="shared" si="120"/>
        <v>518854</v>
      </c>
      <c r="AT78" s="492">
        <f t="shared" si="121"/>
        <v>0</v>
      </c>
      <c r="AU78" s="492">
        <f t="shared" si="122"/>
        <v>0</v>
      </c>
      <c r="AV78" s="492">
        <f t="shared" si="123"/>
        <v>175373</v>
      </c>
      <c r="AW78" s="492">
        <f t="shared" si="123"/>
        <v>10377</v>
      </c>
      <c r="AX78" s="492">
        <f t="shared" si="124"/>
        <v>0</v>
      </c>
      <c r="AY78" s="507">
        <f t="shared" si="125"/>
        <v>1.52</v>
      </c>
      <c r="AZ78" s="507">
        <f t="shared" si="126"/>
        <v>1.52</v>
      </c>
      <c r="BA78" s="508">
        <f t="shared" si="126"/>
        <v>0</v>
      </c>
    </row>
    <row r="79" spans="1:53" s="702" customFormat="1" x14ac:dyDescent="0.2">
      <c r="A79" s="727">
        <v>15</v>
      </c>
      <c r="B79" s="728">
        <v>4442</v>
      </c>
      <c r="C79" s="728">
        <v>600074901</v>
      </c>
      <c r="D79" s="728">
        <v>48283061</v>
      </c>
      <c r="E79" s="729" t="s">
        <v>499</v>
      </c>
      <c r="F79" s="728">
        <v>3141</v>
      </c>
      <c r="G79" s="537" t="s">
        <v>88</v>
      </c>
      <c r="H79" s="779" t="s">
        <v>82</v>
      </c>
      <c r="I79" s="501">
        <v>1600078</v>
      </c>
      <c r="J79" s="502">
        <v>1168181</v>
      </c>
      <c r="K79" s="481">
        <v>0</v>
      </c>
      <c r="L79" s="481">
        <v>0</v>
      </c>
      <c r="M79" s="321">
        <v>394845</v>
      </c>
      <c r="N79" s="321">
        <v>23364</v>
      </c>
      <c r="O79" s="502">
        <v>13688</v>
      </c>
      <c r="P79" s="503">
        <v>3.97</v>
      </c>
      <c r="Q79" s="418">
        <v>0</v>
      </c>
      <c r="R79" s="776">
        <v>3.97</v>
      </c>
      <c r="S79" s="536">
        <f t="shared" si="112"/>
        <v>0</v>
      </c>
      <c r="T79" s="492">
        <v>0</v>
      </c>
      <c r="U79" s="492">
        <v>-3928</v>
      </c>
      <c r="V79" s="492">
        <v>0</v>
      </c>
      <c r="W79" s="492">
        <f t="shared" si="127"/>
        <v>-3928</v>
      </c>
      <c r="X79" s="492">
        <v>0</v>
      </c>
      <c r="Y79" s="492">
        <v>0</v>
      </c>
      <c r="Z79" s="492">
        <f t="shared" si="113"/>
        <v>0</v>
      </c>
      <c r="AA79" s="492">
        <f t="shared" si="114"/>
        <v>-3928</v>
      </c>
      <c r="AB79" s="321">
        <f t="shared" si="115"/>
        <v>-1328</v>
      </c>
      <c r="AC79" s="179">
        <f t="shared" si="116"/>
        <v>-79</v>
      </c>
      <c r="AD79" s="492">
        <v>0</v>
      </c>
      <c r="AE79" s="492">
        <v>0</v>
      </c>
      <c r="AF79" s="492">
        <f t="shared" ref="AF79:AF141" si="128">SUM(AD79:AE79)</f>
        <v>0</v>
      </c>
      <c r="AG79" s="492">
        <f t="shared" ref="AG79:AG141" si="129">AA79+AB79+AC79+AF79</f>
        <v>-5335</v>
      </c>
      <c r="AH79" s="507">
        <v>0</v>
      </c>
      <c r="AI79" s="507">
        <v>0</v>
      </c>
      <c r="AJ79" s="507">
        <v>0</v>
      </c>
      <c r="AK79" s="507">
        <v>0</v>
      </c>
      <c r="AL79" s="507">
        <v>-0.01</v>
      </c>
      <c r="AM79" s="507">
        <v>0</v>
      </c>
      <c r="AN79" s="507">
        <v>0</v>
      </c>
      <c r="AO79" s="507">
        <f t="shared" si="117"/>
        <v>0</v>
      </c>
      <c r="AP79" s="507">
        <f t="shared" si="118"/>
        <v>-0.01</v>
      </c>
      <c r="AQ79" s="508">
        <f t="shared" ref="AQ79:AQ141" si="130">SUM(AO79:AP79)</f>
        <v>-0.01</v>
      </c>
      <c r="AR79" s="505">
        <f t="shared" si="119"/>
        <v>1594743</v>
      </c>
      <c r="AS79" s="492">
        <f t="shared" si="120"/>
        <v>1164253</v>
      </c>
      <c r="AT79" s="492">
        <f t="shared" si="121"/>
        <v>0</v>
      </c>
      <c r="AU79" s="492">
        <f t="shared" si="122"/>
        <v>0</v>
      </c>
      <c r="AV79" s="492">
        <f t="shared" si="123"/>
        <v>393517</v>
      </c>
      <c r="AW79" s="492">
        <f t="shared" si="123"/>
        <v>23285</v>
      </c>
      <c r="AX79" s="492">
        <f t="shared" si="124"/>
        <v>13688</v>
      </c>
      <c r="AY79" s="507">
        <f t="shared" si="125"/>
        <v>3.9600000000000004</v>
      </c>
      <c r="AZ79" s="507">
        <f t="shared" si="126"/>
        <v>0</v>
      </c>
      <c r="BA79" s="508">
        <f t="shared" si="126"/>
        <v>3.9600000000000004</v>
      </c>
    </row>
    <row r="80" spans="1:53" s="702" customFormat="1" x14ac:dyDescent="0.2">
      <c r="A80" s="727">
        <v>15</v>
      </c>
      <c r="B80" s="728">
        <v>4442</v>
      </c>
      <c r="C80" s="728">
        <v>600074901</v>
      </c>
      <c r="D80" s="728">
        <v>48283061</v>
      </c>
      <c r="E80" s="719" t="s">
        <v>499</v>
      </c>
      <c r="F80" s="728">
        <v>3143</v>
      </c>
      <c r="G80" s="537" t="s">
        <v>149</v>
      </c>
      <c r="H80" s="708" t="s">
        <v>86</v>
      </c>
      <c r="I80" s="501">
        <v>1482970</v>
      </c>
      <c r="J80" s="502">
        <v>1078231</v>
      </c>
      <c r="K80" s="481">
        <v>14000</v>
      </c>
      <c r="L80" s="481">
        <v>0</v>
      </c>
      <c r="M80" s="321">
        <v>369174</v>
      </c>
      <c r="N80" s="321">
        <v>21565</v>
      </c>
      <c r="O80" s="502">
        <v>0</v>
      </c>
      <c r="P80" s="503">
        <v>2.2757999999999998</v>
      </c>
      <c r="Q80" s="418">
        <v>2.2757999999999998</v>
      </c>
      <c r="R80" s="776">
        <v>0</v>
      </c>
      <c r="S80" s="536">
        <f t="shared" si="112"/>
        <v>0</v>
      </c>
      <c r="T80" s="492">
        <v>0</v>
      </c>
      <c r="U80" s="492">
        <v>0</v>
      </c>
      <c r="V80" s="492">
        <v>0</v>
      </c>
      <c r="W80" s="492">
        <f t="shared" si="127"/>
        <v>0</v>
      </c>
      <c r="X80" s="492">
        <v>0</v>
      </c>
      <c r="Y80" s="492">
        <v>0</v>
      </c>
      <c r="Z80" s="492">
        <f t="shared" si="113"/>
        <v>0</v>
      </c>
      <c r="AA80" s="492">
        <f t="shared" si="114"/>
        <v>0</v>
      </c>
      <c r="AB80" s="321">
        <f t="shared" si="115"/>
        <v>0</v>
      </c>
      <c r="AC80" s="179">
        <f t="shared" si="116"/>
        <v>0</v>
      </c>
      <c r="AD80" s="492">
        <v>0</v>
      </c>
      <c r="AE80" s="492">
        <v>0</v>
      </c>
      <c r="AF80" s="492">
        <f t="shared" si="128"/>
        <v>0</v>
      </c>
      <c r="AG80" s="492">
        <f t="shared" si="129"/>
        <v>0</v>
      </c>
      <c r="AH80" s="507">
        <v>0</v>
      </c>
      <c r="AI80" s="507">
        <v>0</v>
      </c>
      <c r="AJ80" s="507">
        <v>0</v>
      </c>
      <c r="AK80" s="507">
        <v>0</v>
      </c>
      <c r="AL80" s="507">
        <v>0</v>
      </c>
      <c r="AM80" s="507">
        <v>0</v>
      </c>
      <c r="AN80" s="507">
        <v>0</v>
      </c>
      <c r="AO80" s="507">
        <f t="shared" si="117"/>
        <v>0</v>
      </c>
      <c r="AP80" s="507">
        <f t="shared" si="118"/>
        <v>0</v>
      </c>
      <c r="AQ80" s="508">
        <f t="shared" si="130"/>
        <v>0</v>
      </c>
      <c r="AR80" s="505">
        <f t="shared" si="119"/>
        <v>1482970</v>
      </c>
      <c r="AS80" s="492">
        <f t="shared" si="120"/>
        <v>1078231</v>
      </c>
      <c r="AT80" s="492">
        <f t="shared" si="121"/>
        <v>14000</v>
      </c>
      <c r="AU80" s="492">
        <f t="shared" si="122"/>
        <v>0</v>
      </c>
      <c r="AV80" s="492">
        <f t="shared" si="123"/>
        <v>369174</v>
      </c>
      <c r="AW80" s="492">
        <f t="shared" si="123"/>
        <v>21565</v>
      </c>
      <c r="AX80" s="492">
        <f t="shared" si="124"/>
        <v>0</v>
      </c>
      <c r="AY80" s="507">
        <f t="shared" si="125"/>
        <v>2.2757999999999998</v>
      </c>
      <c r="AZ80" s="507">
        <f t="shared" si="126"/>
        <v>2.2757999999999998</v>
      </c>
      <c r="BA80" s="508">
        <f t="shared" si="126"/>
        <v>0</v>
      </c>
    </row>
    <row r="81" spans="1:53" s="702" customFormat="1" x14ac:dyDescent="0.2">
      <c r="A81" s="727">
        <v>15</v>
      </c>
      <c r="B81" s="728">
        <v>4442</v>
      </c>
      <c r="C81" s="728">
        <v>600074901</v>
      </c>
      <c r="D81" s="728">
        <v>48283061</v>
      </c>
      <c r="E81" s="719" t="s">
        <v>499</v>
      </c>
      <c r="F81" s="728">
        <v>3143</v>
      </c>
      <c r="G81" s="537" t="s">
        <v>150</v>
      </c>
      <c r="H81" s="708" t="s">
        <v>82</v>
      </c>
      <c r="I81" s="501">
        <v>53368</v>
      </c>
      <c r="J81" s="502">
        <v>37620</v>
      </c>
      <c r="K81" s="481">
        <v>0</v>
      </c>
      <c r="L81" s="481">
        <v>0</v>
      </c>
      <c r="M81" s="321">
        <v>12716</v>
      </c>
      <c r="N81" s="321">
        <v>752</v>
      </c>
      <c r="O81" s="502">
        <v>2280</v>
      </c>
      <c r="P81" s="503">
        <v>0.16</v>
      </c>
      <c r="Q81" s="418">
        <v>0</v>
      </c>
      <c r="R81" s="776">
        <v>0.16</v>
      </c>
      <c r="S81" s="536">
        <f t="shared" si="112"/>
        <v>0</v>
      </c>
      <c r="T81" s="492">
        <v>0</v>
      </c>
      <c r="U81" s="492">
        <v>0</v>
      </c>
      <c r="V81" s="492">
        <v>0</v>
      </c>
      <c r="W81" s="492">
        <f t="shared" si="127"/>
        <v>0</v>
      </c>
      <c r="X81" s="492">
        <v>0</v>
      </c>
      <c r="Y81" s="492">
        <v>0</v>
      </c>
      <c r="Z81" s="492">
        <f t="shared" si="113"/>
        <v>0</v>
      </c>
      <c r="AA81" s="492">
        <f t="shared" si="114"/>
        <v>0</v>
      </c>
      <c r="AB81" s="321">
        <f t="shared" si="115"/>
        <v>0</v>
      </c>
      <c r="AC81" s="179">
        <f t="shared" si="116"/>
        <v>0</v>
      </c>
      <c r="AD81" s="492">
        <v>0</v>
      </c>
      <c r="AE81" s="492">
        <v>0</v>
      </c>
      <c r="AF81" s="492">
        <f t="shared" si="128"/>
        <v>0</v>
      </c>
      <c r="AG81" s="492">
        <f t="shared" si="129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17"/>
        <v>0</v>
      </c>
      <c r="AP81" s="507">
        <f t="shared" si="118"/>
        <v>0</v>
      </c>
      <c r="AQ81" s="508">
        <f t="shared" si="130"/>
        <v>0</v>
      </c>
      <c r="AR81" s="505">
        <f t="shared" si="119"/>
        <v>53368</v>
      </c>
      <c r="AS81" s="492">
        <f t="shared" si="120"/>
        <v>37620</v>
      </c>
      <c r="AT81" s="492">
        <f t="shared" si="121"/>
        <v>0</v>
      </c>
      <c r="AU81" s="492">
        <f t="shared" si="122"/>
        <v>0</v>
      </c>
      <c r="AV81" s="492">
        <f t="shared" si="123"/>
        <v>12716</v>
      </c>
      <c r="AW81" s="492">
        <f t="shared" si="123"/>
        <v>752</v>
      </c>
      <c r="AX81" s="492">
        <f t="shared" si="124"/>
        <v>2280</v>
      </c>
      <c r="AY81" s="507">
        <f t="shared" si="125"/>
        <v>0.16</v>
      </c>
      <c r="AZ81" s="507">
        <f t="shared" si="126"/>
        <v>0</v>
      </c>
      <c r="BA81" s="508">
        <f t="shared" si="126"/>
        <v>0.16</v>
      </c>
    </row>
    <row r="82" spans="1:53" s="702" customFormat="1" x14ac:dyDescent="0.2">
      <c r="A82" s="727">
        <v>15</v>
      </c>
      <c r="B82" s="728">
        <v>4442</v>
      </c>
      <c r="C82" s="728">
        <v>600074901</v>
      </c>
      <c r="D82" s="728">
        <v>48283061</v>
      </c>
      <c r="E82" s="719" t="s">
        <v>499</v>
      </c>
      <c r="F82" s="728">
        <v>3143</v>
      </c>
      <c r="G82" s="537" t="s">
        <v>168</v>
      </c>
      <c r="H82" s="708" t="s">
        <v>82</v>
      </c>
      <c r="I82" s="501">
        <v>323642</v>
      </c>
      <c r="J82" s="502">
        <v>238035</v>
      </c>
      <c r="K82" s="481">
        <v>0</v>
      </c>
      <c r="L82" s="481">
        <v>0</v>
      </c>
      <c r="M82" s="321">
        <v>80456</v>
      </c>
      <c r="N82" s="321">
        <v>4761</v>
      </c>
      <c r="O82" s="502">
        <v>390</v>
      </c>
      <c r="P82" s="503">
        <v>0.53</v>
      </c>
      <c r="Q82" s="418">
        <v>0.5</v>
      </c>
      <c r="R82" s="776">
        <v>0.03</v>
      </c>
      <c r="S82" s="536">
        <f t="shared" si="112"/>
        <v>0</v>
      </c>
      <c r="T82" s="492">
        <v>0</v>
      </c>
      <c r="U82" s="492">
        <v>0</v>
      </c>
      <c r="V82" s="492">
        <v>0</v>
      </c>
      <c r="W82" s="492">
        <f t="shared" si="127"/>
        <v>0</v>
      </c>
      <c r="X82" s="492">
        <v>0</v>
      </c>
      <c r="Y82" s="492">
        <v>0</v>
      </c>
      <c r="Z82" s="492">
        <f t="shared" si="113"/>
        <v>0</v>
      </c>
      <c r="AA82" s="492">
        <f t="shared" si="114"/>
        <v>0</v>
      </c>
      <c r="AB82" s="321">
        <f t="shared" si="115"/>
        <v>0</v>
      </c>
      <c r="AC82" s="179">
        <f t="shared" si="116"/>
        <v>0</v>
      </c>
      <c r="AD82" s="492">
        <v>0</v>
      </c>
      <c r="AE82" s="492">
        <v>0</v>
      </c>
      <c r="AF82" s="492">
        <f t="shared" si="128"/>
        <v>0</v>
      </c>
      <c r="AG82" s="492">
        <f t="shared" si="129"/>
        <v>0</v>
      </c>
      <c r="AH82" s="507">
        <v>0</v>
      </c>
      <c r="AI82" s="507">
        <v>0</v>
      </c>
      <c r="AJ82" s="507">
        <v>0</v>
      </c>
      <c r="AK82" s="507">
        <v>0</v>
      </c>
      <c r="AL82" s="507">
        <v>0</v>
      </c>
      <c r="AM82" s="507">
        <v>0</v>
      </c>
      <c r="AN82" s="507">
        <v>0</v>
      </c>
      <c r="AO82" s="507">
        <f t="shared" si="117"/>
        <v>0</v>
      </c>
      <c r="AP82" s="507">
        <f t="shared" si="118"/>
        <v>0</v>
      </c>
      <c r="AQ82" s="508">
        <f t="shared" si="130"/>
        <v>0</v>
      </c>
      <c r="AR82" s="505">
        <f t="shared" si="119"/>
        <v>323642</v>
      </c>
      <c r="AS82" s="492">
        <f t="shared" si="120"/>
        <v>238035</v>
      </c>
      <c r="AT82" s="492">
        <f t="shared" si="121"/>
        <v>0</v>
      </c>
      <c r="AU82" s="492">
        <f t="shared" si="122"/>
        <v>0</v>
      </c>
      <c r="AV82" s="492">
        <f t="shared" si="123"/>
        <v>80456</v>
      </c>
      <c r="AW82" s="492">
        <f t="shared" si="123"/>
        <v>4761</v>
      </c>
      <c r="AX82" s="492">
        <f t="shared" si="124"/>
        <v>390</v>
      </c>
      <c r="AY82" s="507">
        <f t="shared" si="125"/>
        <v>0.53</v>
      </c>
      <c r="AZ82" s="507">
        <f t="shared" si="126"/>
        <v>0.5</v>
      </c>
      <c r="BA82" s="508">
        <f t="shared" si="126"/>
        <v>0.03</v>
      </c>
    </row>
    <row r="83" spans="1:53" s="702" customFormat="1" x14ac:dyDescent="0.2">
      <c r="A83" s="284">
        <v>15</v>
      </c>
      <c r="B83" s="27">
        <v>4442</v>
      </c>
      <c r="C83" s="27">
        <v>600074901</v>
      </c>
      <c r="D83" s="27">
        <v>48283061</v>
      </c>
      <c r="E83" s="294" t="s">
        <v>500</v>
      </c>
      <c r="F83" s="27"/>
      <c r="G83" s="283"/>
      <c r="H83" s="383"/>
      <c r="I83" s="5">
        <v>24092998</v>
      </c>
      <c r="J83" s="8">
        <v>17196420</v>
      </c>
      <c r="K83" s="8">
        <v>69512</v>
      </c>
      <c r="L83" s="8">
        <v>43512</v>
      </c>
      <c r="M83" s="8">
        <v>5821179</v>
      </c>
      <c r="N83" s="8">
        <v>343929</v>
      </c>
      <c r="O83" s="8">
        <v>661958</v>
      </c>
      <c r="P83" s="9">
        <v>33.422899999999991</v>
      </c>
      <c r="Q83" s="9">
        <v>23.0258</v>
      </c>
      <c r="R83" s="33">
        <v>10.397099999999998</v>
      </c>
      <c r="S83" s="5">
        <f t="shared" ref="S83:BA83" si="131">SUM(S77:S82)</f>
        <v>0</v>
      </c>
      <c r="T83" s="8">
        <f t="shared" si="131"/>
        <v>0</v>
      </c>
      <c r="U83" s="8">
        <f t="shared" si="131"/>
        <v>-3928</v>
      </c>
      <c r="V83" s="8">
        <f t="shared" si="131"/>
        <v>0</v>
      </c>
      <c r="W83" s="8">
        <f t="shared" si="131"/>
        <v>-3928</v>
      </c>
      <c r="X83" s="8">
        <f t="shared" si="131"/>
        <v>0</v>
      </c>
      <c r="Y83" s="8">
        <f t="shared" si="131"/>
        <v>0</v>
      </c>
      <c r="Z83" s="8">
        <f t="shared" si="131"/>
        <v>0</v>
      </c>
      <c r="AA83" s="8">
        <f t="shared" si="131"/>
        <v>-3928</v>
      </c>
      <c r="AB83" s="8">
        <f t="shared" si="131"/>
        <v>-1328</v>
      </c>
      <c r="AC83" s="8">
        <f t="shared" si="131"/>
        <v>-79</v>
      </c>
      <c r="AD83" s="8">
        <f t="shared" si="131"/>
        <v>0</v>
      </c>
      <c r="AE83" s="8">
        <f t="shared" si="131"/>
        <v>0</v>
      </c>
      <c r="AF83" s="8">
        <f t="shared" si="131"/>
        <v>0</v>
      </c>
      <c r="AG83" s="8">
        <f t="shared" si="131"/>
        <v>-5335</v>
      </c>
      <c r="AH83" s="9">
        <f t="shared" si="131"/>
        <v>0</v>
      </c>
      <c r="AI83" s="9">
        <f t="shared" si="131"/>
        <v>0</v>
      </c>
      <c r="AJ83" s="9">
        <f t="shared" si="131"/>
        <v>0</v>
      </c>
      <c r="AK83" s="9">
        <f t="shared" si="131"/>
        <v>0</v>
      </c>
      <c r="AL83" s="9">
        <f t="shared" si="131"/>
        <v>-0.01</v>
      </c>
      <c r="AM83" s="9">
        <f t="shared" si="131"/>
        <v>0</v>
      </c>
      <c r="AN83" s="9">
        <f t="shared" si="131"/>
        <v>0</v>
      </c>
      <c r="AO83" s="9">
        <f t="shared" si="131"/>
        <v>0</v>
      </c>
      <c r="AP83" s="9">
        <f t="shared" si="131"/>
        <v>-0.01</v>
      </c>
      <c r="AQ83" s="74">
        <f t="shared" si="131"/>
        <v>-0.01</v>
      </c>
      <c r="AR83" s="272">
        <f t="shared" si="131"/>
        <v>24087663</v>
      </c>
      <c r="AS83" s="8">
        <f t="shared" si="131"/>
        <v>17192492</v>
      </c>
      <c r="AT83" s="38">
        <f t="shared" si="131"/>
        <v>69512</v>
      </c>
      <c r="AU83" s="38">
        <f t="shared" si="131"/>
        <v>43512</v>
      </c>
      <c r="AV83" s="8">
        <f t="shared" si="131"/>
        <v>5819851</v>
      </c>
      <c r="AW83" s="8">
        <f t="shared" si="131"/>
        <v>343850</v>
      </c>
      <c r="AX83" s="8">
        <f t="shared" si="131"/>
        <v>661958</v>
      </c>
      <c r="AY83" s="9">
        <f t="shared" si="131"/>
        <v>33.412899999999993</v>
      </c>
      <c r="AZ83" s="9">
        <f t="shared" si="131"/>
        <v>23.0258</v>
      </c>
      <c r="BA83" s="74">
        <f t="shared" si="131"/>
        <v>10.387099999999998</v>
      </c>
    </row>
    <row r="84" spans="1:53" s="702" customFormat="1" x14ac:dyDescent="0.2">
      <c r="A84" s="727">
        <v>16</v>
      </c>
      <c r="B84" s="728">
        <v>4436</v>
      </c>
      <c r="C84" s="728">
        <v>600074986</v>
      </c>
      <c r="D84" s="728">
        <v>70982198</v>
      </c>
      <c r="E84" s="729" t="s">
        <v>501</v>
      </c>
      <c r="F84" s="728">
        <v>3113</v>
      </c>
      <c r="G84" s="537" t="s">
        <v>148</v>
      </c>
      <c r="H84" s="779" t="s">
        <v>86</v>
      </c>
      <c r="I84" s="501">
        <v>28706717</v>
      </c>
      <c r="J84" s="502">
        <v>20294288</v>
      </c>
      <c r="K84" s="502">
        <v>102044</v>
      </c>
      <c r="L84" s="502">
        <v>67044</v>
      </c>
      <c r="M84" s="502">
        <v>6871299</v>
      </c>
      <c r="N84" s="502">
        <v>405886</v>
      </c>
      <c r="O84" s="502">
        <v>1033200</v>
      </c>
      <c r="P84" s="503">
        <v>38.9923</v>
      </c>
      <c r="Q84" s="418">
        <v>30.202700000000004</v>
      </c>
      <c r="R84" s="776">
        <v>8.7896000000000001</v>
      </c>
      <c r="S84" s="536">
        <f t="shared" ref="S84:S88" si="132">X84*-1</f>
        <v>0</v>
      </c>
      <c r="T84" s="492">
        <v>0</v>
      </c>
      <c r="U84" s="492">
        <v>115041</v>
      </c>
      <c r="V84" s="492">
        <v>52320</v>
      </c>
      <c r="W84" s="492">
        <f t="shared" si="127"/>
        <v>167361</v>
      </c>
      <c r="X84" s="492">
        <v>0</v>
      </c>
      <c r="Y84" s="492">
        <v>0</v>
      </c>
      <c r="Z84" s="492">
        <f>SUM(X84:Y84)</f>
        <v>0</v>
      </c>
      <c r="AA84" s="492">
        <f>W84+Z84</f>
        <v>167361</v>
      </c>
      <c r="AB84" s="321">
        <f>ROUND((W84+X84)*33.8%,0)</f>
        <v>56568</v>
      </c>
      <c r="AC84" s="179">
        <f>ROUND(W84*2%,0)</f>
        <v>3347</v>
      </c>
      <c r="AD84" s="492">
        <v>0</v>
      </c>
      <c r="AE84" s="492">
        <v>0</v>
      </c>
      <c r="AF84" s="492">
        <f t="shared" si="128"/>
        <v>0</v>
      </c>
      <c r="AG84" s="492">
        <f t="shared" si="129"/>
        <v>227276</v>
      </c>
      <c r="AH84" s="507">
        <v>0</v>
      </c>
      <c r="AI84" s="507">
        <v>0</v>
      </c>
      <c r="AJ84" s="507">
        <v>0</v>
      </c>
      <c r="AK84" s="507">
        <v>0.2</v>
      </c>
      <c r="AL84" s="507">
        <v>0</v>
      </c>
      <c r="AM84" s="507">
        <v>0.48</v>
      </c>
      <c r="AN84" s="507">
        <v>0</v>
      </c>
      <c r="AO84" s="507">
        <f t="shared" ref="AO84:AO88" si="133">AH84+AJ84+AK84+AM84</f>
        <v>0.67999999999999994</v>
      </c>
      <c r="AP84" s="507">
        <f t="shared" ref="AP84:AP88" si="134">AI84+AL84+AN84</f>
        <v>0</v>
      </c>
      <c r="AQ84" s="508">
        <f t="shared" si="130"/>
        <v>0.67999999999999994</v>
      </c>
      <c r="AR84" s="505">
        <f>I84+AG84</f>
        <v>28933993</v>
      </c>
      <c r="AS84" s="492">
        <f>J84+W84</f>
        <v>20461649</v>
      </c>
      <c r="AT84" s="492">
        <f>K84+Z84</f>
        <v>102044</v>
      </c>
      <c r="AU84" s="492">
        <f>L84</f>
        <v>67044</v>
      </c>
      <c r="AV84" s="492">
        <f t="shared" ref="AV84:AW88" si="135">M84+AB84</f>
        <v>6927867</v>
      </c>
      <c r="AW84" s="492">
        <f t="shared" si="135"/>
        <v>409233</v>
      </c>
      <c r="AX84" s="492">
        <f>O84+AF84</f>
        <v>1033200</v>
      </c>
      <c r="AY84" s="507">
        <f>P84+AQ84</f>
        <v>39.6723</v>
      </c>
      <c r="AZ84" s="507">
        <f t="shared" ref="AZ84:BA88" si="136">Q84+AO84</f>
        <v>30.882700000000003</v>
      </c>
      <c r="BA84" s="508">
        <f t="shared" si="136"/>
        <v>8.7896000000000001</v>
      </c>
    </row>
    <row r="85" spans="1:53" s="702" customFormat="1" x14ac:dyDescent="0.2">
      <c r="A85" s="727">
        <v>16</v>
      </c>
      <c r="B85" s="728">
        <v>4436</v>
      </c>
      <c r="C85" s="728">
        <v>600074986</v>
      </c>
      <c r="D85" s="728">
        <v>70982198</v>
      </c>
      <c r="E85" s="729" t="s">
        <v>501</v>
      </c>
      <c r="F85" s="728">
        <v>3113</v>
      </c>
      <c r="G85" s="537" t="s">
        <v>91</v>
      </c>
      <c r="H85" s="779" t="s">
        <v>82</v>
      </c>
      <c r="I85" s="501">
        <v>2017309</v>
      </c>
      <c r="J85" s="502">
        <v>1485500</v>
      </c>
      <c r="K85" s="481">
        <v>0</v>
      </c>
      <c r="L85" s="481">
        <v>0</v>
      </c>
      <c r="M85" s="321">
        <v>502099</v>
      </c>
      <c r="N85" s="321">
        <v>29710</v>
      </c>
      <c r="O85" s="502">
        <v>0</v>
      </c>
      <c r="P85" s="503">
        <v>4.37</v>
      </c>
      <c r="Q85" s="418">
        <v>4.37</v>
      </c>
      <c r="R85" s="776">
        <v>0</v>
      </c>
      <c r="S85" s="536">
        <f t="shared" si="132"/>
        <v>0</v>
      </c>
      <c r="T85" s="492">
        <v>0</v>
      </c>
      <c r="U85" s="492">
        <v>0</v>
      </c>
      <c r="V85" s="492">
        <v>0</v>
      </c>
      <c r="W85" s="492">
        <f t="shared" si="127"/>
        <v>0</v>
      </c>
      <c r="X85" s="492">
        <v>0</v>
      </c>
      <c r="Y85" s="492">
        <v>0</v>
      </c>
      <c r="Z85" s="492">
        <f>SUM(X85:Y85)</f>
        <v>0</v>
      </c>
      <c r="AA85" s="492">
        <f>W85+Z85</f>
        <v>0</v>
      </c>
      <c r="AB85" s="321">
        <f>ROUND((W85+X85)*33.8%,0)</f>
        <v>0</v>
      </c>
      <c r="AC85" s="179">
        <f>ROUND(W85*2%,0)</f>
        <v>0</v>
      </c>
      <c r="AD85" s="492">
        <v>0</v>
      </c>
      <c r="AE85" s="492">
        <v>0</v>
      </c>
      <c r="AF85" s="492">
        <f t="shared" si="128"/>
        <v>0</v>
      </c>
      <c r="AG85" s="492">
        <f t="shared" si="129"/>
        <v>0</v>
      </c>
      <c r="AH85" s="507">
        <v>0</v>
      </c>
      <c r="AI85" s="507">
        <v>0</v>
      </c>
      <c r="AJ85" s="507">
        <v>0</v>
      </c>
      <c r="AK85" s="507">
        <v>0</v>
      </c>
      <c r="AL85" s="507">
        <v>0</v>
      </c>
      <c r="AM85" s="507">
        <v>0</v>
      </c>
      <c r="AN85" s="507">
        <v>0</v>
      </c>
      <c r="AO85" s="507">
        <f t="shared" si="133"/>
        <v>0</v>
      </c>
      <c r="AP85" s="507">
        <f t="shared" si="134"/>
        <v>0</v>
      </c>
      <c r="AQ85" s="508">
        <f t="shared" si="130"/>
        <v>0</v>
      </c>
      <c r="AR85" s="505">
        <f>I85+AG85</f>
        <v>2017309</v>
      </c>
      <c r="AS85" s="492">
        <f>J85+W85</f>
        <v>1485500</v>
      </c>
      <c r="AT85" s="492">
        <f>K85+Z85</f>
        <v>0</v>
      </c>
      <c r="AU85" s="492">
        <f>L85</f>
        <v>0</v>
      </c>
      <c r="AV85" s="492">
        <f t="shared" si="135"/>
        <v>502099</v>
      </c>
      <c r="AW85" s="492">
        <f t="shared" si="135"/>
        <v>29710</v>
      </c>
      <c r="AX85" s="492">
        <f>O85+AF85</f>
        <v>0</v>
      </c>
      <c r="AY85" s="507">
        <f>P85+AQ85</f>
        <v>4.37</v>
      </c>
      <c r="AZ85" s="507">
        <f t="shared" si="136"/>
        <v>4.37</v>
      </c>
      <c r="BA85" s="508">
        <f t="shared" si="136"/>
        <v>0</v>
      </c>
    </row>
    <row r="86" spans="1:53" s="702" customFormat="1" x14ac:dyDescent="0.2">
      <c r="A86" s="727">
        <v>16</v>
      </c>
      <c r="B86" s="728">
        <v>4436</v>
      </c>
      <c r="C86" s="728">
        <v>600074986</v>
      </c>
      <c r="D86" s="728">
        <v>70982198</v>
      </c>
      <c r="E86" s="729" t="s">
        <v>501</v>
      </c>
      <c r="F86" s="728">
        <v>3141</v>
      </c>
      <c r="G86" s="537" t="s">
        <v>88</v>
      </c>
      <c r="H86" s="779" t="s">
        <v>82</v>
      </c>
      <c r="I86" s="501">
        <v>1937223</v>
      </c>
      <c r="J86" s="502">
        <v>1413714</v>
      </c>
      <c r="K86" s="481">
        <v>0</v>
      </c>
      <c r="L86" s="481">
        <v>0</v>
      </c>
      <c r="M86" s="321">
        <v>477835</v>
      </c>
      <c r="N86" s="321">
        <v>28274</v>
      </c>
      <c r="O86" s="502">
        <v>17400</v>
      </c>
      <c r="P86" s="503">
        <v>4.8099999999999996</v>
      </c>
      <c r="Q86" s="418">
        <v>0</v>
      </c>
      <c r="R86" s="776">
        <v>4.8099999999999996</v>
      </c>
      <c r="S86" s="536">
        <f t="shared" si="132"/>
        <v>0</v>
      </c>
      <c r="T86" s="492">
        <v>0</v>
      </c>
      <c r="U86" s="492">
        <v>-27741</v>
      </c>
      <c r="V86" s="492">
        <v>0</v>
      </c>
      <c r="W86" s="492">
        <f t="shared" si="127"/>
        <v>-27741</v>
      </c>
      <c r="X86" s="492">
        <v>0</v>
      </c>
      <c r="Y86" s="492">
        <v>0</v>
      </c>
      <c r="Z86" s="492">
        <f>SUM(X86:Y86)</f>
        <v>0</v>
      </c>
      <c r="AA86" s="492">
        <f>W86+Z86</f>
        <v>-27741</v>
      </c>
      <c r="AB86" s="321">
        <f>ROUND((W86+X86)*33.8%,0)</f>
        <v>-9376</v>
      </c>
      <c r="AC86" s="179">
        <f>ROUND(W86*2%,0)</f>
        <v>-555</v>
      </c>
      <c r="AD86" s="492">
        <v>0</v>
      </c>
      <c r="AE86" s="492">
        <v>0</v>
      </c>
      <c r="AF86" s="492">
        <f t="shared" si="128"/>
        <v>0</v>
      </c>
      <c r="AG86" s="492">
        <f t="shared" si="129"/>
        <v>-37672</v>
      </c>
      <c r="AH86" s="507">
        <v>0</v>
      </c>
      <c r="AI86" s="507">
        <v>0</v>
      </c>
      <c r="AJ86" s="507">
        <v>0</v>
      </c>
      <c r="AK86" s="507">
        <v>0</v>
      </c>
      <c r="AL86" s="507">
        <v>-0.09</v>
      </c>
      <c r="AM86" s="507">
        <v>0</v>
      </c>
      <c r="AN86" s="507">
        <v>0</v>
      </c>
      <c r="AO86" s="507">
        <f t="shared" si="133"/>
        <v>0</v>
      </c>
      <c r="AP86" s="507">
        <f t="shared" si="134"/>
        <v>-0.09</v>
      </c>
      <c r="AQ86" s="508">
        <f t="shared" si="130"/>
        <v>-0.09</v>
      </c>
      <c r="AR86" s="505">
        <f>I86+AG86</f>
        <v>1899551</v>
      </c>
      <c r="AS86" s="492">
        <f>J86+W86</f>
        <v>1385973</v>
      </c>
      <c r="AT86" s="492">
        <f>K86+Z86</f>
        <v>0</v>
      </c>
      <c r="AU86" s="492">
        <f>L86</f>
        <v>0</v>
      </c>
      <c r="AV86" s="492">
        <f t="shared" si="135"/>
        <v>468459</v>
      </c>
      <c r="AW86" s="492">
        <f t="shared" si="135"/>
        <v>27719</v>
      </c>
      <c r="AX86" s="492">
        <f>O86+AF86</f>
        <v>17400</v>
      </c>
      <c r="AY86" s="507">
        <f>P86+AQ86</f>
        <v>4.72</v>
      </c>
      <c r="AZ86" s="507">
        <f t="shared" si="136"/>
        <v>0</v>
      </c>
      <c r="BA86" s="508">
        <f t="shared" si="136"/>
        <v>4.72</v>
      </c>
    </row>
    <row r="87" spans="1:53" s="702" customFormat="1" x14ac:dyDescent="0.2">
      <c r="A87" s="727">
        <v>16</v>
      </c>
      <c r="B87" s="728">
        <v>4436</v>
      </c>
      <c r="C87" s="728">
        <v>600074986</v>
      </c>
      <c r="D87" s="728">
        <v>70982198</v>
      </c>
      <c r="E87" s="719" t="s">
        <v>501</v>
      </c>
      <c r="F87" s="728">
        <v>3143</v>
      </c>
      <c r="G87" s="537" t="s">
        <v>149</v>
      </c>
      <c r="H87" s="708" t="s">
        <v>86</v>
      </c>
      <c r="I87" s="501">
        <v>2953775</v>
      </c>
      <c r="J87" s="502">
        <v>2170166</v>
      </c>
      <c r="K87" s="481">
        <v>5000</v>
      </c>
      <c r="L87" s="481">
        <v>0</v>
      </c>
      <c r="M87" s="321">
        <v>735206</v>
      </c>
      <c r="N87" s="321">
        <v>43403</v>
      </c>
      <c r="O87" s="502">
        <v>0</v>
      </c>
      <c r="P87" s="503">
        <v>4.5552000000000001</v>
      </c>
      <c r="Q87" s="418">
        <v>4.5552000000000001</v>
      </c>
      <c r="R87" s="776">
        <v>0</v>
      </c>
      <c r="S87" s="536">
        <f t="shared" si="132"/>
        <v>0</v>
      </c>
      <c r="T87" s="492">
        <v>0</v>
      </c>
      <c r="U87" s="492">
        <v>0</v>
      </c>
      <c r="V87" s="492">
        <v>0</v>
      </c>
      <c r="W87" s="492">
        <f t="shared" si="127"/>
        <v>0</v>
      </c>
      <c r="X87" s="492">
        <v>0</v>
      </c>
      <c r="Y87" s="492">
        <v>0</v>
      </c>
      <c r="Z87" s="492">
        <f>SUM(X87:Y87)</f>
        <v>0</v>
      </c>
      <c r="AA87" s="492">
        <f>W87+Z87</f>
        <v>0</v>
      </c>
      <c r="AB87" s="321">
        <f>ROUND((W87+X87)*33.8%,0)</f>
        <v>0</v>
      </c>
      <c r="AC87" s="179">
        <f>ROUND(W87*2%,0)</f>
        <v>0</v>
      </c>
      <c r="AD87" s="492">
        <v>0</v>
      </c>
      <c r="AE87" s="492">
        <v>0</v>
      </c>
      <c r="AF87" s="492">
        <f t="shared" si="128"/>
        <v>0</v>
      </c>
      <c r="AG87" s="492">
        <f t="shared" si="129"/>
        <v>0</v>
      </c>
      <c r="AH87" s="507">
        <v>0</v>
      </c>
      <c r="AI87" s="507">
        <v>0</v>
      </c>
      <c r="AJ87" s="507">
        <v>0</v>
      </c>
      <c r="AK87" s="507">
        <v>0</v>
      </c>
      <c r="AL87" s="507">
        <v>0</v>
      </c>
      <c r="AM87" s="507">
        <v>0</v>
      </c>
      <c r="AN87" s="507">
        <v>0</v>
      </c>
      <c r="AO87" s="507">
        <f t="shared" si="133"/>
        <v>0</v>
      </c>
      <c r="AP87" s="507">
        <f t="shared" si="134"/>
        <v>0</v>
      </c>
      <c r="AQ87" s="508">
        <f t="shared" si="130"/>
        <v>0</v>
      </c>
      <c r="AR87" s="505">
        <f>I87+AG87</f>
        <v>2953775</v>
      </c>
      <c r="AS87" s="492">
        <f>J87+W87</f>
        <v>2170166</v>
      </c>
      <c r="AT87" s="492">
        <f>K87+Z87</f>
        <v>5000</v>
      </c>
      <c r="AU87" s="492">
        <f>L87</f>
        <v>0</v>
      </c>
      <c r="AV87" s="492">
        <f t="shared" si="135"/>
        <v>735206</v>
      </c>
      <c r="AW87" s="492">
        <f t="shared" si="135"/>
        <v>43403</v>
      </c>
      <c r="AX87" s="492">
        <f>O87+AF87</f>
        <v>0</v>
      </c>
      <c r="AY87" s="507">
        <f>P87+AQ87</f>
        <v>4.5552000000000001</v>
      </c>
      <c r="AZ87" s="507">
        <f t="shared" si="136"/>
        <v>4.5552000000000001</v>
      </c>
      <c r="BA87" s="508">
        <f t="shared" si="136"/>
        <v>0</v>
      </c>
    </row>
    <row r="88" spans="1:53" s="702" customFormat="1" x14ac:dyDescent="0.2">
      <c r="A88" s="727">
        <v>16</v>
      </c>
      <c r="B88" s="728">
        <v>4436</v>
      </c>
      <c r="C88" s="728">
        <v>600074986</v>
      </c>
      <c r="D88" s="728">
        <v>70982198</v>
      </c>
      <c r="E88" s="719" t="s">
        <v>501</v>
      </c>
      <c r="F88" s="728">
        <v>3143</v>
      </c>
      <c r="G88" s="537" t="s">
        <v>150</v>
      </c>
      <c r="H88" s="708" t="s">
        <v>82</v>
      </c>
      <c r="I88" s="501">
        <v>89883</v>
      </c>
      <c r="J88" s="502">
        <v>63360</v>
      </c>
      <c r="K88" s="481">
        <v>0</v>
      </c>
      <c r="L88" s="481">
        <v>0</v>
      </c>
      <c r="M88" s="321">
        <v>21416</v>
      </c>
      <c r="N88" s="321">
        <v>1267</v>
      </c>
      <c r="O88" s="502">
        <v>3840</v>
      </c>
      <c r="P88" s="503">
        <v>0.27</v>
      </c>
      <c r="Q88" s="418">
        <v>0</v>
      </c>
      <c r="R88" s="776">
        <v>0.27</v>
      </c>
      <c r="S88" s="536">
        <f t="shared" si="132"/>
        <v>0</v>
      </c>
      <c r="T88" s="492">
        <v>0</v>
      </c>
      <c r="U88" s="492">
        <v>0</v>
      </c>
      <c r="V88" s="492">
        <v>0</v>
      </c>
      <c r="W88" s="492">
        <f t="shared" si="127"/>
        <v>0</v>
      </c>
      <c r="X88" s="492">
        <v>0</v>
      </c>
      <c r="Y88" s="492">
        <v>0</v>
      </c>
      <c r="Z88" s="492">
        <f>SUM(X88:Y88)</f>
        <v>0</v>
      </c>
      <c r="AA88" s="492">
        <f>W88+Z88</f>
        <v>0</v>
      </c>
      <c r="AB88" s="321">
        <f>ROUND((W88+X88)*33.8%,0)</f>
        <v>0</v>
      </c>
      <c r="AC88" s="179">
        <f>ROUND(W88*2%,0)</f>
        <v>0</v>
      </c>
      <c r="AD88" s="492">
        <v>0</v>
      </c>
      <c r="AE88" s="492">
        <v>0</v>
      </c>
      <c r="AF88" s="492">
        <f t="shared" si="128"/>
        <v>0</v>
      </c>
      <c r="AG88" s="492">
        <f t="shared" si="129"/>
        <v>0</v>
      </c>
      <c r="AH88" s="507">
        <v>0</v>
      </c>
      <c r="AI88" s="507">
        <v>0</v>
      </c>
      <c r="AJ88" s="507">
        <v>0</v>
      </c>
      <c r="AK88" s="507">
        <v>0</v>
      </c>
      <c r="AL88" s="507">
        <v>0</v>
      </c>
      <c r="AM88" s="507">
        <v>0</v>
      </c>
      <c r="AN88" s="507">
        <v>0</v>
      </c>
      <c r="AO88" s="507">
        <f t="shared" si="133"/>
        <v>0</v>
      </c>
      <c r="AP88" s="507">
        <f t="shared" si="134"/>
        <v>0</v>
      </c>
      <c r="AQ88" s="508">
        <f t="shared" si="130"/>
        <v>0</v>
      </c>
      <c r="AR88" s="505">
        <f>I88+AG88</f>
        <v>89883</v>
      </c>
      <c r="AS88" s="492">
        <f>J88+W88</f>
        <v>63360</v>
      </c>
      <c r="AT88" s="492">
        <f>K88+Z88</f>
        <v>0</v>
      </c>
      <c r="AU88" s="492">
        <f>L88</f>
        <v>0</v>
      </c>
      <c r="AV88" s="492">
        <f t="shared" si="135"/>
        <v>21416</v>
      </c>
      <c r="AW88" s="492">
        <f t="shared" si="135"/>
        <v>1267</v>
      </c>
      <c r="AX88" s="492">
        <f>O88+AF88</f>
        <v>3840</v>
      </c>
      <c r="AY88" s="507">
        <f>P88+AQ88</f>
        <v>0.27</v>
      </c>
      <c r="AZ88" s="507">
        <f t="shared" si="136"/>
        <v>0</v>
      </c>
      <c r="BA88" s="508">
        <f t="shared" si="136"/>
        <v>0.27</v>
      </c>
    </row>
    <row r="89" spans="1:53" s="702" customFormat="1" x14ac:dyDescent="0.2">
      <c r="A89" s="284">
        <v>16</v>
      </c>
      <c r="B89" s="27">
        <v>4436</v>
      </c>
      <c r="C89" s="27">
        <v>600074986</v>
      </c>
      <c r="D89" s="27">
        <v>70982198</v>
      </c>
      <c r="E89" s="294" t="s">
        <v>502</v>
      </c>
      <c r="F89" s="27"/>
      <c r="G89" s="283"/>
      <c r="H89" s="383"/>
      <c r="I89" s="5">
        <v>35704907</v>
      </c>
      <c r="J89" s="8">
        <v>25427028</v>
      </c>
      <c r="K89" s="8">
        <v>107044</v>
      </c>
      <c r="L89" s="8">
        <v>67044</v>
      </c>
      <c r="M89" s="8">
        <v>8607855</v>
      </c>
      <c r="N89" s="8">
        <v>508540</v>
      </c>
      <c r="O89" s="8">
        <v>1054440</v>
      </c>
      <c r="P89" s="9">
        <v>52.997500000000002</v>
      </c>
      <c r="Q89" s="9">
        <v>39.127900000000004</v>
      </c>
      <c r="R89" s="33">
        <v>13.869599999999998</v>
      </c>
      <c r="S89" s="5">
        <f t="shared" ref="S89:BA89" si="137">SUM(S84:S88)</f>
        <v>0</v>
      </c>
      <c r="T89" s="8">
        <f t="shared" si="137"/>
        <v>0</v>
      </c>
      <c r="U89" s="8">
        <f t="shared" si="137"/>
        <v>87300</v>
      </c>
      <c r="V89" s="8">
        <f t="shared" si="137"/>
        <v>52320</v>
      </c>
      <c r="W89" s="8">
        <f t="shared" si="137"/>
        <v>139620</v>
      </c>
      <c r="X89" s="8">
        <f t="shared" si="137"/>
        <v>0</v>
      </c>
      <c r="Y89" s="8">
        <f t="shared" si="137"/>
        <v>0</v>
      </c>
      <c r="Z89" s="8">
        <f t="shared" si="137"/>
        <v>0</v>
      </c>
      <c r="AA89" s="8">
        <f t="shared" si="137"/>
        <v>139620</v>
      </c>
      <c r="AB89" s="8">
        <f t="shared" si="137"/>
        <v>47192</v>
      </c>
      <c r="AC89" s="8">
        <f t="shared" si="137"/>
        <v>2792</v>
      </c>
      <c r="AD89" s="8">
        <f t="shared" si="137"/>
        <v>0</v>
      </c>
      <c r="AE89" s="8">
        <f t="shared" si="137"/>
        <v>0</v>
      </c>
      <c r="AF89" s="8">
        <f t="shared" si="137"/>
        <v>0</v>
      </c>
      <c r="AG89" s="8">
        <f t="shared" si="137"/>
        <v>189604</v>
      </c>
      <c r="AH89" s="9">
        <f t="shared" si="137"/>
        <v>0</v>
      </c>
      <c r="AI89" s="9">
        <f t="shared" si="137"/>
        <v>0</v>
      </c>
      <c r="AJ89" s="9">
        <f t="shared" si="137"/>
        <v>0</v>
      </c>
      <c r="AK89" s="9">
        <f t="shared" ref="AK89:AL89" si="138">SUM(AK84:AK88)</f>
        <v>0.2</v>
      </c>
      <c r="AL89" s="9">
        <f t="shared" si="138"/>
        <v>-0.09</v>
      </c>
      <c r="AM89" s="9">
        <f t="shared" si="137"/>
        <v>0.48</v>
      </c>
      <c r="AN89" s="9">
        <f t="shared" si="137"/>
        <v>0</v>
      </c>
      <c r="AO89" s="9">
        <f t="shared" si="137"/>
        <v>0.67999999999999994</v>
      </c>
      <c r="AP89" s="9">
        <f t="shared" si="137"/>
        <v>-0.09</v>
      </c>
      <c r="AQ89" s="74">
        <f t="shared" si="137"/>
        <v>0.59</v>
      </c>
      <c r="AR89" s="272">
        <f t="shared" si="137"/>
        <v>35894511</v>
      </c>
      <c r="AS89" s="8">
        <f t="shared" si="137"/>
        <v>25566648</v>
      </c>
      <c r="AT89" s="38">
        <f t="shared" si="137"/>
        <v>107044</v>
      </c>
      <c r="AU89" s="38">
        <f t="shared" si="137"/>
        <v>67044</v>
      </c>
      <c r="AV89" s="8">
        <f t="shared" si="137"/>
        <v>8655047</v>
      </c>
      <c r="AW89" s="8">
        <f t="shared" si="137"/>
        <v>511332</v>
      </c>
      <c r="AX89" s="8">
        <f t="shared" si="137"/>
        <v>1054440</v>
      </c>
      <c r="AY89" s="9">
        <f t="shared" si="137"/>
        <v>53.587499999999999</v>
      </c>
      <c r="AZ89" s="9">
        <f t="shared" si="137"/>
        <v>39.807900000000004</v>
      </c>
      <c r="BA89" s="74">
        <f t="shared" si="137"/>
        <v>13.779599999999999</v>
      </c>
    </row>
    <row r="90" spans="1:53" s="702" customFormat="1" x14ac:dyDescent="0.2">
      <c r="A90" s="727">
        <v>17</v>
      </c>
      <c r="B90" s="728">
        <v>4454</v>
      </c>
      <c r="C90" s="728">
        <v>600074811</v>
      </c>
      <c r="D90" s="728">
        <v>48283070</v>
      </c>
      <c r="E90" s="729" t="s">
        <v>503</v>
      </c>
      <c r="F90" s="728">
        <v>3113</v>
      </c>
      <c r="G90" s="537" t="s">
        <v>148</v>
      </c>
      <c r="H90" s="779" t="s">
        <v>86</v>
      </c>
      <c r="I90" s="501">
        <v>25979996</v>
      </c>
      <c r="J90" s="502">
        <v>18395179</v>
      </c>
      <c r="K90" s="502">
        <v>72088</v>
      </c>
      <c r="L90" s="502">
        <v>60088</v>
      </c>
      <c r="M90" s="502">
        <v>6221626</v>
      </c>
      <c r="N90" s="502">
        <v>367903</v>
      </c>
      <c r="O90" s="502">
        <v>923200</v>
      </c>
      <c r="P90" s="503">
        <v>33.738200000000006</v>
      </c>
      <c r="Q90" s="418">
        <v>25.616399999999999</v>
      </c>
      <c r="R90" s="776">
        <v>8.1218000000000039</v>
      </c>
      <c r="S90" s="536">
        <f t="shared" ref="S90:S94" si="139">X90*-1</f>
        <v>0</v>
      </c>
      <c r="T90" s="492">
        <v>0</v>
      </c>
      <c r="U90" s="492">
        <v>699135</v>
      </c>
      <c r="V90" s="492">
        <v>52320</v>
      </c>
      <c r="W90" s="492">
        <f t="shared" si="127"/>
        <v>751455</v>
      </c>
      <c r="X90" s="492">
        <v>0</v>
      </c>
      <c r="Y90" s="492">
        <v>0</v>
      </c>
      <c r="Z90" s="492">
        <f>SUM(X90:Y90)</f>
        <v>0</v>
      </c>
      <c r="AA90" s="492">
        <f>W90+Z90</f>
        <v>751455</v>
      </c>
      <c r="AB90" s="321">
        <f>ROUND((W90+X90)*33.8%,0)</f>
        <v>253992</v>
      </c>
      <c r="AC90" s="179">
        <f>ROUND(W90*2%,0)</f>
        <v>15029</v>
      </c>
      <c r="AD90" s="492">
        <v>0</v>
      </c>
      <c r="AE90" s="492">
        <v>0</v>
      </c>
      <c r="AF90" s="492">
        <f t="shared" si="128"/>
        <v>0</v>
      </c>
      <c r="AG90" s="492">
        <f t="shared" si="129"/>
        <v>1020476</v>
      </c>
      <c r="AH90" s="507">
        <v>0</v>
      </c>
      <c r="AI90" s="507">
        <v>0</v>
      </c>
      <c r="AJ90" s="507">
        <v>0</v>
      </c>
      <c r="AK90" s="507">
        <v>1.1200000000000001</v>
      </c>
      <c r="AL90" s="507">
        <v>0</v>
      </c>
      <c r="AM90" s="507">
        <v>0.48</v>
      </c>
      <c r="AN90" s="507">
        <v>0</v>
      </c>
      <c r="AO90" s="507">
        <f t="shared" ref="AO90:AO94" si="140">AH90+AJ90+AK90+AM90</f>
        <v>1.6</v>
      </c>
      <c r="AP90" s="507">
        <f t="shared" ref="AP90:AP94" si="141">AI90+AL90+AN90</f>
        <v>0</v>
      </c>
      <c r="AQ90" s="508">
        <f t="shared" si="130"/>
        <v>1.6</v>
      </c>
      <c r="AR90" s="505">
        <f>I90+AG90</f>
        <v>27000472</v>
      </c>
      <c r="AS90" s="492">
        <f>J90+W90</f>
        <v>19146634</v>
      </c>
      <c r="AT90" s="492">
        <f>K90+Z90</f>
        <v>72088</v>
      </c>
      <c r="AU90" s="492">
        <f>L90</f>
        <v>60088</v>
      </c>
      <c r="AV90" s="492">
        <f t="shared" ref="AV90:AW94" si="142">M90+AB90</f>
        <v>6475618</v>
      </c>
      <c r="AW90" s="492">
        <f t="shared" si="142"/>
        <v>382932</v>
      </c>
      <c r="AX90" s="492">
        <f>O90+AF90</f>
        <v>923200</v>
      </c>
      <c r="AY90" s="507">
        <f>P90+AQ90</f>
        <v>35.338200000000008</v>
      </c>
      <c r="AZ90" s="507">
        <f t="shared" ref="AZ90:BA94" si="143">Q90+AO90</f>
        <v>27.2164</v>
      </c>
      <c r="BA90" s="508">
        <f t="shared" si="143"/>
        <v>8.1218000000000039</v>
      </c>
    </row>
    <row r="91" spans="1:53" s="702" customFormat="1" x14ac:dyDescent="0.2">
      <c r="A91" s="727">
        <v>17</v>
      </c>
      <c r="B91" s="728">
        <v>4454</v>
      </c>
      <c r="C91" s="728">
        <v>600074811</v>
      </c>
      <c r="D91" s="728">
        <v>48283070</v>
      </c>
      <c r="E91" s="729" t="s">
        <v>503</v>
      </c>
      <c r="F91" s="728">
        <v>3113</v>
      </c>
      <c r="G91" s="537" t="s">
        <v>91</v>
      </c>
      <c r="H91" s="779" t="s">
        <v>82</v>
      </c>
      <c r="I91" s="501">
        <v>3065934</v>
      </c>
      <c r="J91" s="502">
        <v>2241484</v>
      </c>
      <c r="K91" s="481">
        <v>0</v>
      </c>
      <c r="L91" s="481">
        <v>0</v>
      </c>
      <c r="M91" s="321">
        <v>757621</v>
      </c>
      <c r="N91" s="321">
        <v>44829</v>
      </c>
      <c r="O91" s="502">
        <v>22000</v>
      </c>
      <c r="P91" s="503">
        <v>6.55</v>
      </c>
      <c r="Q91" s="418">
        <v>6.55</v>
      </c>
      <c r="R91" s="776">
        <v>0</v>
      </c>
      <c r="S91" s="536">
        <f t="shared" si="139"/>
        <v>0</v>
      </c>
      <c r="T91" s="492">
        <v>63675</v>
      </c>
      <c r="U91" s="492">
        <v>0</v>
      </c>
      <c r="V91" s="492">
        <v>0</v>
      </c>
      <c r="W91" s="492">
        <f t="shared" si="127"/>
        <v>63675</v>
      </c>
      <c r="X91" s="492">
        <v>0</v>
      </c>
      <c r="Y91" s="492">
        <v>0</v>
      </c>
      <c r="Z91" s="492">
        <f>SUM(X91:Y91)</f>
        <v>0</v>
      </c>
      <c r="AA91" s="492">
        <f>W91+Z91</f>
        <v>63675</v>
      </c>
      <c r="AB91" s="321">
        <f>ROUND((W91+X91)*33.8%,0)</f>
        <v>21522</v>
      </c>
      <c r="AC91" s="179">
        <f>ROUND(W91*2%,0)</f>
        <v>1274</v>
      </c>
      <c r="AD91" s="492">
        <v>5250</v>
      </c>
      <c r="AE91" s="492">
        <v>0</v>
      </c>
      <c r="AF91" s="492">
        <f t="shared" si="128"/>
        <v>5250</v>
      </c>
      <c r="AG91" s="492">
        <f t="shared" si="129"/>
        <v>91721</v>
      </c>
      <c r="AH91" s="507">
        <v>0</v>
      </c>
      <c r="AI91" s="507">
        <v>0</v>
      </c>
      <c r="AJ91" s="507">
        <v>0.19</v>
      </c>
      <c r="AK91" s="507">
        <v>0</v>
      </c>
      <c r="AL91" s="507">
        <v>0</v>
      </c>
      <c r="AM91" s="507">
        <v>0</v>
      </c>
      <c r="AN91" s="507">
        <v>0</v>
      </c>
      <c r="AO91" s="507">
        <f t="shared" si="140"/>
        <v>0.19</v>
      </c>
      <c r="AP91" s="507">
        <f t="shared" si="141"/>
        <v>0</v>
      </c>
      <c r="AQ91" s="508">
        <f t="shared" si="130"/>
        <v>0.19</v>
      </c>
      <c r="AR91" s="505">
        <f>I91+AG91</f>
        <v>3157655</v>
      </c>
      <c r="AS91" s="492">
        <f>J91+W91</f>
        <v>2305159</v>
      </c>
      <c r="AT91" s="492">
        <f>K91+Z91</f>
        <v>0</v>
      </c>
      <c r="AU91" s="492">
        <f>L91</f>
        <v>0</v>
      </c>
      <c r="AV91" s="492">
        <f t="shared" si="142"/>
        <v>779143</v>
      </c>
      <c r="AW91" s="492">
        <f t="shared" si="142"/>
        <v>46103</v>
      </c>
      <c r="AX91" s="492">
        <f>O91+AF91</f>
        <v>27250</v>
      </c>
      <c r="AY91" s="507">
        <f>P91+AQ91</f>
        <v>6.74</v>
      </c>
      <c r="AZ91" s="507">
        <f t="shared" si="143"/>
        <v>6.74</v>
      </c>
      <c r="BA91" s="508">
        <f t="shared" si="143"/>
        <v>0</v>
      </c>
    </row>
    <row r="92" spans="1:53" s="702" customFormat="1" x14ac:dyDescent="0.2">
      <c r="A92" s="727">
        <v>17</v>
      </c>
      <c r="B92" s="728">
        <v>4454</v>
      </c>
      <c r="C92" s="728">
        <v>600074811</v>
      </c>
      <c r="D92" s="728">
        <v>48283070</v>
      </c>
      <c r="E92" s="729" t="s">
        <v>503</v>
      </c>
      <c r="F92" s="728">
        <v>3141</v>
      </c>
      <c r="G92" s="537" t="s">
        <v>88</v>
      </c>
      <c r="H92" s="779" t="s">
        <v>82</v>
      </c>
      <c r="I92" s="501">
        <v>2880851</v>
      </c>
      <c r="J92" s="502">
        <v>2100379</v>
      </c>
      <c r="K92" s="481">
        <v>0</v>
      </c>
      <c r="L92" s="481">
        <v>0</v>
      </c>
      <c r="M92" s="321">
        <v>709928</v>
      </c>
      <c r="N92" s="321">
        <v>42008</v>
      </c>
      <c r="O92" s="502">
        <v>28536</v>
      </c>
      <c r="P92" s="503">
        <v>7.14</v>
      </c>
      <c r="Q92" s="418">
        <v>0</v>
      </c>
      <c r="R92" s="776">
        <v>7.14</v>
      </c>
      <c r="S92" s="536">
        <f t="shared" si="139"/>
        <v>0</v>
      </c>
      <c r="T92" s="492">
        <v>0</v>
      </c>
      <c r="U92" s="492">
        <v>11393</v>
      </c>
      <c r="V92" s="492">
        <v>0</v>
      </c>
      <c r="W92" s="492">
        <f t="shared" si="127"/>
        <v>11393</v>
      </c>
      <c r="X92" s="492">
        <v>0</v>
      </c>
      <c r="Y92" s="492">
        <v>0</v>
      </c>
      <c r="Z92" s="492">
        <f>SUM(X92:Y92)</f>
        <v>0</v>
      </c>
      <c r="AA92" s="492">
        <f>W92+Z92</f>
        <v>11393</v>
      </c>
      <c r="AB92" s="321">
        <f>ROUND((W92+X92)*33.8%,0)</f>
        <v>3851</v>
      </c>
      <c r="AC92" s="179">
        <f>ROUND(W92*2%,0)</f>
        <v>228</v>
      </c>
      <c r="AD92" s="492">
        <v>0</v>
      </c>
      <c r="AE92" s="492">
        <v>0</v>
      </c>
      <c r="AF92" s="492">
        <f t="shared" si="128"/>
        <v>0</v>
      </c>
      <c r="AG92" s="492">
        <f t="shared" si="129"/>
        <v>15472</v>
      </c>
      <c r="AH92" s="507">
        <v>0</v>
      </c>
      <c r="AI92" s="507">
        <v>0</v>
      </c>
      <c r="AJ92" s="507">
        <v>0</v>
      </c>
      <c r="AK92" s="507">
        <v>0</v>
      </c>
      <c r="AL92" s="507">
        <v>0.04</v>
      </c>
      <c r="AM92" s="507">
        <v>0</v>
      </c>
      <c r="AN92" s="507">
        <v>0</v>
      </c>
      <c r="AO92" s="507">
        <f t="shared" si="140"/>
        <v>0</v>
      </c>
      <c r="AP92" s="507">
        <f t="shared" si="141"/>
        <v>0.04</v>
      </c>
      <c r="AQ92" s="508">
        <f t="shared" si="130"/>
        <v>0.04</v>
      </c>
      <c r="AR92" s="505">
        <f>I92+AG92</f>
        <v>2896323</v>
      </c>
      <c r="AS92" s="492">
        <f>J92+W92</f>
        <v>2111772</v>
      </c>
      <c r="AT92" s="492">
        <f>K92+Z92</f>
        <v>0</v>
      </c>
      <c r="AU92" s="492">
        <f>L92</f>
        <v>0</v>
      </c>
      <c r="AV92" s="492">
        <f t="shared" si="142"/>
        <v>713779</v>
      </c>
      <c r="AW92" s="492">
        <f t="shared" si="142"/>
        <v>42236</v>
      </c>
      <c r="AX92" s="492">
        <f>O92+AF92</f>
        <v>28536</v>
      </c>
      <c r="AY92" s="507">
        <f>P92+AQ92</f>
        <v>7.18</v>
      </c>
      <c r="AZ92" s="507">
        <f t="shared" si="143"/>
        <v>0</v>
      </c>
      <c r="BA92" s="508">
        <f t="shared" si="143"/>
        <v>7.18</v>
      </c>
    </row>
    <row r="93" spans="1:53" s="702" customFormat="1" x14ac:dyDescent="0.2">
      <c r="A93" s="727">
        <v>17</v>
      </c>
      <c r="B93" s="728">
        <v>4454</v>
      </c>
      <c r="C93" s="728">
        <v>600074811</v>
      </c>
      <c r="D93" s="728">
        <v>48283070</v>
      </c>
      <c r="E93" s="719" t="s">
        <v>503</v>
      </c>
      <c r="F93" s="728">
        <v>3143</v>
      </c>
      <c r="G93" s="537" t="s">
        <v>149</v>
      </c>
      <c r="H93" s="708" t="s">
        <v>86</v>
      </c>
      <c r="I93" s="501">
        <v>2429076</v>
      </c>
      <c r="J93" s="502">
        <v>1760980</v>
      </c>
      <c r="K93" s="481">
        <v>28150</v>
      </c>
      <c r="L93" s="481">
        <v>0</v>
      </c>
      <c r="M93" s="321">
        <v>604726</v>
      </c>
      <c r="N93" s="321">
        <v>35220</v>
      </c>
      <c r="O93" s="502">
        <v>0</v>
      </c>
      <c r="P93" s="503">
        <v>3.5712999999999999</v>
      </c>
      <c r="Q93" s="418">
        <v>3.5712999999999999</v>
      </c>
      <c r="R93" s="776">
        <v>0</v>
      </c>
      <c r="S93" s="536">
        <f t="shared" si="139"/>
        <v>0</v>
      </c>
      <c r="T93" s="492">
        <v>0</v>
      </c>
      <c r="U93" s="492">
        <v>0</v>
      </c>
      <c r="V93" s="492">
        <v>0</v>
      </c>
      <c r="W93" s="492">
        <f t="shared" si="127"/>
        <v>0</v>
      </c>
      <c r="X93" s="492">
        <v>0</v>
      </c>
      <c r="Y93" s="492">
        <v>0</v>
      </c>
      <c r="Z93" s="492">
        <f>SUM(X93:Y93)</f>
        <v>0</v>
      </c>
      <c r="AA93" s="492">
        <f>W93+Z93</f>
        <v>0</v>
      </c>
      <c r="AB93" s="321">
        <f>ROUND((W93+X93)*33.8%,0)</f>
        <v>0</v>
      </c>
      <c r="AC93" s="179">
        <f>ROUND(W93*2%,0)</f>
        <v>0</v>
      </c>
      <c r="AD93" s="492">
        <v>0</v>
      </c>
      <c r="AE93" s="492">
        <v>0</v>
      </c>
      <c r="AF93" s="492">
        <f t="shared" si="128"/>
        <v>0</v>
      </c>
      <c r="AG93" s="492">
        <f t="shared" si="129"/>
        <v>0</v>
      </c>
      <c r="AH93" s="507">
        <v>0</v>
      </c>
      <c r="AI93" s="507">
        <v>0</v>
      </c>
      <c r="AJ93" s="507">
        <v>0</v>
      </c>
      <c r="AK93" s="507">
        <v>0</v>
      </c>
      <c r="AL93" s="507">
        <v>0</v>
      </c>
      <c r="AM93" s="507">
        <v>0</v>
      </c>
      <c r="AN93" s="507">
        <v>0</v>
      </c>
      <c r="AO93" s="507">
        <f t="shared" si="140"/>
        <v>0</v>
      </c>
      <c r="AP93" s="507">
        <f t="shared" si="141"/>
        <v>0</v>
      </c>
      <c r="AQ93" s="508">
        <f t="shared" si="130"/>
        <v>0</v>
      </c>
      <c r="AR93" s="505">
        <f>I93+AG93</f>
        <v>2429076</v>
      </c>
      <c r="AS93" s="492">
        <f>J93+W93</f>
        <v>1760980</v>
      </c>
      <c r="AT93" s="492">
        <f>K93+Z93</f>
        <v>28150</v>
      </c>
      <c r="AU93" s="492">
        <f>L93</f>
        <v>0</v>
      </c>
      <c r="AV93" s="492">
        <f t="shared" si="142"/>
        <v>604726</v>
      </c>
      <c r="AW93" s="492">
        <f t="shared" si="142"/>
        <v>35220</v>
      </c>
      <c r="AX93" s="492">
        <f>O93+AF93</f>
        <v>0</v>
      </c>
      <c r="AY93" s="507">
        <f>P93+AQ93</f>
        <v>3.5712999999999999</v>
      </c>
      <c r="AZ93" s="507">
        <f t="shared" si="143"/>
        <v>3.5712999999999999</v>
      </c>
      <c r="BA93" s="508">
        <f t="shared" si="143"/>
        <v>0</v>
      </c>
    </row>
    <row r="94" spans="1:53" s="702" customFormat="1" x14ac:dyDescent="0.2">
      <c r="A94" s="727">
        <v>17</v>
      </c>
      <c r="B94" s="728">
        <v>4454</v>
      </c>
      <c r="C94" s="728">
        <v>600074811</v>
      </c>
      <c r="D94" s="728">
        <v>48283070</v>
      </c>
      <c r="E94" s="719" t="s">
        <v>503</v>
      </c>
      <c r="F94" s="728">
        <v>3143</v>
      </c>
      <c r="G94" s="537" t="s">
        <v>150</v>
      </c>
      <c r="H94" s="708" t="s">
        <v>82</v>
      </c>
      <c r="I94" s="501">
        <v>84265</v>
      </c>
      <c r="J94" s="502">
        <v>59400</v>
      </c>
      <c r="K94" s="481">
        <v>0</v>
      </c>
      <c r="L94" s="481">
        <v>0</v>
      </c>
      <c r="M94" s="321">
        <v>20077</v>
      </c>
      <c r="N94" s="321">
        <v>1188</v>
      </c>
      <c r="O94" s="502">
        <v>3600</v>
      </c>
      <c r="P94" s="503">
        <v>0.25</v>
      </c>
      <c r="Q94" s="418">
        <v>0</v>
      </c>
      <c r="R94" s="776">
        <v>0.25</v>
      </c>
      <c r="S94" s="536">
        <f t="shared" si="139"/>
        <v>0</v>
      </c>
      <c r="T94" s="492">
        <v>0</v>
      </c>
      <c r="U94" s="492">
        <v>0</v>
      </c>
      <c r="V94" s="492">
        <v>0</v>
      </c>
      <c r="W94" s="492">
        <f t="shared" si="127"/>
        <v>0</v>
      </c>
      <c r="X94" s="492">
        <v>0</v>
      </c>
      <c r="Y94" s="492">
        <v>0</v>
      </c>
      <c r="Z94" s="492">
        <f>SUM(X94:Y94)</f>
        <v>0</v>
      </c>
      <c r="AA94" s="492">
        <f>W94+Z94</f>
        <v>0</v>
      </c>
      <c r="AB94" s="321">
        <f>ROUND((W94+X94)*33.8%,0)</f>
        <v>0</v>
      </c>
      <c r="AC94" s="179">
        <f>ROUND(W94*2%,0)</f>
        <v>0</v>
      </c>
      <c r="AD94" s="492">
        <v>0</v>
      </c>
      <c r="AE94" s="492">
        <v>0</v>
      </c>
      <c r="AF94" s="492">
        <f t="shared" si="128"/>
        <v>0</v>
      </c>
      <c r="AG94" s="492">
        <f t="shared" si="129"/>
        <v>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 t="shared" si="140"/>
        <v>0</v>
      </c>
      <c r="AP94" s="507">
        <f t="shared" si="141"/>
        <v>0</v>
      </c>
      <c r="AQ94" s="508">
        <f t="shared" si="130"/>
        <v>0</v>
      </c>
      <c r="AR94" s="505">
        <f>I94+AG94</f>
        <v>84265</v>
      </c>
      <c r="AS94" s="492">
        <f>J94+W94</f>
        <v>59400</v>
      </c>
      <c r="AT94" s="492">
        <f>K94+Z94</f>
        <v>0</v>
      </c>
      <c r="AU94" s="492">
        <f>L94</f>
        <v>0</v>
      </c>
      <c r="AV94" s="492">
        <f t="shared" si="142"/>
        <v>20077</v>
      </c>
      <c r="AW94" s="492">
        <f t="shared" si="142"/>
        <v>1188</v>
      </c>
      <c r="AX94" s="492">
        <f>O94+AF94</f>
        <v>3600</v>
      </c>
      <c r="AY94" s="507">
        <f>P94+AQ94</f>
        <v>0.25</v>
      </c>
      <c r="AZ94" s="507">
        <f t="shared" si="143"/>
        <v>0</v>
      </c>
      <c r="BA94" s="508">
        <f t="shared" si="143"/>
        <v>0.25</v>
      </c>
    </row>
    <row r="95" spans="1:53" s="702" customFormat="1" x14ac:dyDescent="0.2">
      <c r="A95" s="284">
        <v>17</v>
      </c>
      <c r="B95" s="27">
        <v>4454</v>
      </c>
      <c r="C95" s="27">
        <v>600074811</v>
      </c>
      <c r="D95" s="27">
        <v>48283070</v>
      </c>
      <c r="E95" s="294" t="s">
        <v>504</v>
      </c>
      <c r="F95" s="27"/>
      <c r="G95" s="283"/>
      <c r="H95" s="383"/>
      <c r="I95" s="5">
        <v>34440122</v>
      </c>
      <c r="J95" s="8">
        <v>24557422</v>
      </c>
      <c r="K95" s="8">
        <v>100238</v>
      </c>
      <c r="L95" s="8">
        <v>60088</v>
      </c>
      <c r="M95" s="8">
        <v>8313978</v>
      </c>
      <c r="N95" s="8">
        <v>491148</v>
      </c>
      <c r="O95" s="8">
        <v>977336</v>
      </c>
      <c r="P95" s="9">
        <v>51.249500000000005</v>
      </c>
      <c r="Q95" s="9">
        <v>35.737699999999997</v>
      </c>
      <c r="R95" s="33">
        <v>15.511800000000004</v>
      </c>
      <c r="S95" s="5">
        <f t="shared" ref="S95:BA95" si="144">SUM(S90:S94)</f>
        <v>0</v>
      </c>
      <c r="T95" s="8">
        <f t="shared" si="144"/>
        <v>63675</v>
      </c>
      <c r="U95" s="8">
        <f t="shared" si="144"/>
        <v>710528</v>
      </c>
      <c r="V95" s="8">
        <f t="shared" si="144"/>
        <v>52320</v>
      </c>
      <c r="W95" s="8">
        <f t="shared" si="144"/>
        <v>826523</v>
      </c>
      <c r="X95" s="8">
        <f t="shared" si="144"/>
        <v>0</v>
      </c>
      <c r="Y95" s="8">
        <f t="shared" si="144"/>
        <v>0</v>
      </c>
      <c r="Z95" s="8">
        <f t="shared" si="144"/>
        <v>0</v>
      </c>
      <c r="AA95" s="8">
        <f t="shared" si="144"/>
        <v>826523</v>
      </c>
      <c r="AB95" s="8">
        <f t="shared" si="144"/>
        <v>279365</v>
      </c>
      <c r="AC95" s="8">
        <f t="shared" si="144"/>
        <v>16531</v>
      </c>
      <c r="AD95" s="8">
        <f t="shared" si="144"/>
        <v>5250</v>
      </c>
      <c r="AE95" s="8">
        <f t="shared" si="144"/>
        <v>0</v>
      </c>
      <c r="AF95" s="8">
        <f t="shared" si="144"/>
        <v>5250</v>
      </c>
      <c r="AG95" s="8">
        <f t="shared" si="144"/>
        <v>1127669</v>
      </c>
      <c r="AH95" s="9">
        <f t="shared" si="144"/>
        <v>0</v>
      </c>
      <c r="AI95" s="9">
        <f t="shared" si="144"/>
        <v>0</v>
      </c>
      <c r="AJ95" s="9">
        <f t="shared" si="144"/>
        <v>0.19</v>
      </c>
      <c r="AK95" s="9">
        <f t="shared" ref="AK95:AL95" si="145">SUM(AK90:AK94)</f>
        <v>1.1200000000000001</v>
      </c>
      <c r="AL95" s="9">
        <f t="shared" si="145"/>
        <v>0.04</v>
      </c>
      <c r="AM95" s="9">
        <f t="shared" si="144"/>
        <v>0.48</v>
      </c>
      <c r="AN95" s="9">
        <f t="shared" si="144"/>
        <v>0</v>
      </c>
      <c r="AO95" s="9">
        <f t="shared" si="144"/>
        <v>1.79</v>
      </c>
      <c r="AP95" s="9">
        <f t="shared" si="144"/>
        <v>0.04</v>
      </c>
      <c r="AQ95" s="74">
        <f t="shared" si="144"/>
        <v>1.83</v>
      </c>
      <c r="AR95" s="272">
        <f t="shared" si="144"/>
        <v>35567791</v>
      </c>
      <c r="AS95" s="8">
        <f t="shared" si="144"/>
        <v>25383945</v>
      </c>
      <c r="AT95" s="38">
        <f t="shared" si="144"/>
        <v>100238</v>
      </c>
      <c r="AU95" s="38">
        <f t="shared" si="144"/>
        <v>60088</v>
      </c>
      <c r="AV95" s="8">
        <f t="shared" si="144"/>
        <v>8593343</v>
      </c>
      <c r="AW95" s="8">
        <f t="shared" si="144"/>
        <v>507679</v>
      </c>
      <c r="AX95" s="8">
        <f t="shared" si="144"/>
        <v>982586</v>
      </c>
      <c r="AY95" s="9">
        <f t="shared" si="144"/>
        <v>53.07950000000001</v>
      </c>
      <c r="AZ95" s="9">
        <f t="shared" si="144"/>
        <v>37.527700000000003</v>
      </c>
      <c r="BA95" s="74">
        <f t="shared" si="144"/>
        <v>15.551800000000004</v>
      </c>
    </row>
    <row r="96" spans="1:53" s="702" customFormat="1" x14ac:dyDescent="0.2">
      <c r="A96" s="727">
        <v>18</v>
      </c>
      <c r="B96" s="728">
        <v>4479</v>
      </c>
      <c r="C96" s="728">
        <v>600075150</v>
      </c>
      <c r="D96" s="728">
        <v>70982228</v>
      </c>
      <c r="E96" s="729" t="s">
        <v>505</v>
      </c>
      <c r="F96" s="728">
        <v>3111</v>
      </c>
      <c r="G96" s="537" t="s">
        <v>85</v>
      </c>
      <c r="H96" s="779" t="s">
        <v>86</v>
      </c>
      <c r="I96" s="501">
        <v>1620712</v>
      </c>
      <c r="J96" s="502">
        <v>1180569</v>
      </c>
      <c r="K96" s="481">
        <v>0</v>
      </c>
      <c r="L96" s="481">
        <v>0</v>
      </c>
      <c r="M96" s="321">
        <v>399032</v>
      </c>
      <c r="N96" s="321">
        <v>23611</v>
      </c>
      <c r="O96" s="502">
        <v>17500</v>
      </c>
      <c r="P96" s="503">
        <v>2.5108999999999999</v>
      </c>
      <c r="Q96" s="418">
        <v>2</v>
      </c>
      <c r="R96" s="776">
        <v>0.51090000000000002</v>
      </c>
      <c r="S96" s="536">
        <f t="shared" ref="S96:S104" si="146">X96*-1</f>
        <v>0</v>
      </c>
      <c r="T96" s="492">
        <v>0</v>
      </c>
      <c r="U96" s="492">
        <v>0</v>
      </c>
      <c r="V96" s="492">
        <v>0</v>
      </c>
      <c r="W96" s="492">
        <f t="shared" si="127"/>
        <v>0</v>
      </c>
      <c r="X96" s="492">
        <v>0</v>
      </c>
      <c r="Y96" s="492">
        <v>0</v>
      </c>
      <c r="Z96" s="492">
        <f t="shared" ref="Z96:Z104" si="147">SUM(X96:Y96)</f>
        <v>0</v>
      </c>
      <c r="AA96" s="492">
        <f t="shared" ref="AA96:AA104" si="148">W96+Z96</f>
        <v>0</v>
      </c>
      <c r="AB96" s="321">
        <f t="shared" ref="AB96:AB104" si="149">ROUND((W96+X96)*33.8%,0)</f>
        <v>0</v>
      </c>
      <c r="AC96" s="179">
        <f t="shared" ref="AC96:AC104" si="150">ROUND(W96*2%,0)</f>
        <v>0</v>
      </c>
      <c r="AD96" s="492">
        <v>0</v>
      </c>
      <c r="AE96" s="492">
        <v>0</v>
      </c>
      <c r="AF96" s="492">
        <f t="shared" si="128"/>
        <v>0</v>
      </c>
      <c r="AG96" s="492">
        <f t="shared" si="129"/>
        <v>0</v>
      </c>
      <c r="AH96" s="507">
        <v>0</v>
      </c>
      <c r="AI96" s="507">
        <v>0</v>
      </c>
      <c r="AJ96" s="507">
        <v>0</v>
      </c>
      <c r="AK96" s="507">
        <v>0</v>
      </c>
      <c r="AL96" s="507">
        <v>0</v>
      </c>
      <c r="AM96" s="507">
        <v>0</v>
      </c>
      <c r="AN96" s="507">
        <v>0</v>
      </c>
      <c r="AO96" s="507">
        <f t="shared" ref="AO96:AO104" si="151">AH96+AJ96+AK96+AM96</f>
        <v>0</v>
      </c>
      <c r="AP96" s="507">
        <f t="shared" ref="AP96:AP104" si="152">AI96+AL96+AN96</f>
        <v>0</v>
      </c>
      <c r="AQ96" s="508">
        <f t="shared" si="130"/>
        <v>0</v>
      </c>
      <c r="AR96" s="505">
        <f t="shared" ref="AR96:AR104" si="153">I96+AG96</f>
        <v>1620712</v>
      </c>
      <c r="AS96" s="492">
        <f t="shared" ref="AS96:AS104" si="154">J96+W96</f>
        <v>1180569</v>
      </c>
      <c r="AT96" s="492">
        <f t="shared" ref="AT96:AT104" si="155">K96+Z96</f>
        <v>0</v>
      </c>
      <c r="AU96" s="492">
        <f t="shared" ref="AU96:AU104" si="156">L96</f>
        <v>0</v>
      </c>
      <c r="AV96" s="492">
        <f t="shared" ref="AV96:AV104" si="157">M96+AB96</f>
        <v>399032</v>
      </c>
      <c r="AW96" s="492">
        <f t="shared" ref="AW96:AW104" si="158">N96+AC96</f>
        <v>23611</v>
      </c>
      <c r="AX96" s="492">
        <f t="shared" ref="AX96:AX104" si="159">O96+AF96</f>
        <v>17500</v>
      </c>
      <c r="AY96" s="507">
        <f t="shared" ref="AY96:AY104" si="160">P96+AQ96</f>
        <v>2.5108999999999999</v>
      </c>
      <c r="AZ96" s="507">
        <f t="shared" ref="AZ96:AZ104" si="161">Q96+AO96</f>
        <v>2</v>
      </c>
      <c r="BA96" s="508">
        <f t="shared" ref="BA96:BA104" si="162">R96+AP96</f>
        <v>0.51090000000000002</v>
      </c>
    </row>
    <row r="97" spans="1:53" s="702" customFormat="1" x14ac:dyDescent="0.2">
      <c r="A97" s="727">
        <v>18</v>
      </c>
      <c r="B97" s="728">
        <v>4479</v>
      </c>
      <c r="C97" s="728">
        <v>600075150</v>
      </c>
      <c r="D97" s="728">
        <v>70982228</v>
      </c>
      <c r="E97" s="729" t="s">
        <v>505</v>
      </c>
      <c r="F97" s="728">
        <v>3114</v>
      </c>
      <c r="G97" s="537" t="s">
        <v>506</v>
      </c>
      <c r="H97" s="779" t="s">
        <v>86</v>
      </c>
      <c r="I97" s="501">
        <v>32823987</v>
      </c>
      <c r="J97" s="502">
        <v>23639656</v>
      </c>
      <c r="K97" s="502">
        <v>71632</v>
      </c>
      <c r="L97" s="502">
        <v>71632</v>
      </c>
      <c r="M97" s="502">
        <v>7990204</v>
      </c>
      <c r="N97" s="502">
        <v>472795</v>
      </c>
      <c r="O97" s="502">
        <v>649700</v>
      </c>
      <c r="P97" s="503">
        <v>43.790199999999999</v>
      </c>
      <c r="Q97" s="418">
        <v>32.730000000000004</v>
      </c>
      <c r="R97" s="776">
        <v>11.060199999999995</v>
      </c>
      <c r="S97" s="536">
        <f t="shared" si="146"/>
        <v>0</v>
      </c>
      <c r="T97" s="492">
        <v>0</v>
      </c>
      <c r="U97" s="492">
        <v>672408</v>
      </c>
      <c r="V97" s="492">
        <v>-73638</v>
      </c>
      <c r="W97" s="492">
        <f t="shared" si="127"/>
        <v>598770</v>
      </c>
      <c r="X97" s="492">
        <v>0</v>
      </c>
      <c r="Y97" s="492">
        <v>0</v>
      </c>
      <c r="Z97" s="492">
        <f t="shared" si="147"/>
        <v>0</v>
      </c>
      <c r="AA97" s="492">
        <f t="shared" si="148"/>
        <v>598770</v>
      </c>
      <c r="AB97" s="321">
        <f t="shared" si="149"/>
        <v>202384</v>
      </c>
      <c r="AC97" s="179">
        <f t="shared" si="150"/>
        <v>11975</v>
      </c>
      <c r="AD97" s="492">
        <v>0</v>
      </c>
      <c r="AE97" s="492">
        <v>100001</v>
      </c>
      <c r="AF97" s="492">
        <f t="shared" si="128"/>
        <v>100001</v>
      </c>
      <c r="AG97" s="492">
        <f t="shared" si="129"/>
        <v>913130</v>
      </c>
      <c r="AH97" s="507">
        <v>0</v>
      </c>
      <c r="AI97" s="507">
        <v>0</v>
      </c>
      <c r="AJ97" s="507">
        <v>0</v>
      </c>
      <c r="AK97" s="507">
        <v>1.08</v>
      </c>
      <c r="AL97" s="507">
        <v>0</v>
      </c>
      <c r="AM97" s="507">
        <v>0</v>
      </c>
      <c r="AN97" s="507">
        <v>0</v>
      </c>
      <c r="AO97" s="507">
        <f t="shared" si="151"/>
        <v>1.08</v>
      </c>
      <c r="AP97" s="507">
        <f t="shared" si="152"/>
        <v>0</v>
      </c>
      <c r="AQ97" s="508">
        <f t="shared" si="130"/>
        <v>1.08</v>
      </c>
      <c r="AR97" s="505">
        <f t="shared" si="153"/>
        <v>33737117</v>
      </c>
      <c r="AS97" s="492">
        <f t="shared" si="154"/>
        <v>24238426</v>
      </c>
      <c r="AT97" s="492">
        <f t="shared" si="155"/>
        <v>71632</v>
      </c>
      <c r="AU97" s="492">
        <f t="shared" si="156"/>
        <v>71632</v>
      </c>
      <c r="AV97" s="492">
        <f t="shared" si="157"/>
        <v>8192588</v>
      </c>
      <c r="AW97" s="492">
        <f t="shared" si="158"/>
        <v>484770</v>
      </c>
      <c r="AX97" s="492">
        <f t="shared" si="159"/>
        <v>749701</v>
      </c>
      <c r="AY97" s="507">
        <f t="shared" si="160"/>
        <v>44.870199999999997</v>
      </c>
      <c r="AZ97" s="507">
        <f t="shared" si="161"/>
        <v>33.81</v>
      </c>
      <c r="BA97" s="508">
        <f t="shared" si="162"/>
        <v>11.060199999999995</v>
      </c>
    </row>
    <row r="98" spans="1:53" s="702" customFormat="1" x14ac:dyDescent="0.2">
      <c r="A98" s="727">
        <v>18</v>
      </c>
      <c r="B98" s="728">
        <v>4479</v>
      </c>
      <c r="C98" s="728">
        <v>600075150</v>
      </c>
      <c r="D98" s="728">
        <v>70982228</v>
      </c>
      <c r="E98" s="729" t="s">
        <v>505</v>
      </c>
      <c r="F98" s="728">
        <v>3114</v>
      </c>
      <c r="G98" s="537" t="s">
        <v>87</v>
      </c>
      <c r="H98" s="779" t="s">
        <v>86</v>
      </c>
      <c r="I98" s="501">
        <v>9244336</v>
      </c>
      <c r="J98" s="502">
        <v>6807317</v>
      </c>
      <c r="K98" s="481">
        <v>0</v>
      </c>
      <c r="L98" s="481">
        <v>0</v>
      </c>
      <c r="M98" s="321">
        <v>2300873</v>
      </c>
      <c r="N98" s="321">
        <v>136146</v>
      </c>
      <c r="O98" s="502">
        <v>0</v>
      </c>
      <c r="P98" s="503">
        <v>19.260100000000001</v>
      </c>
      <c r="Q98" s="418">
        <v>19.260100000000001</v>
      </c>
      <c r="R98" s="776">
        <v>0</v>
      </c>
      <c r="S98" s="536">
        <f t="shared" si="146"/>
        <v>0</v>
      </c>
      <c r="T98" s="492">
        <v>0</v>
      </c>
      <c r="U98" s="492">
        <v>37701</v>
      </c>
      <c r="V98" s="492">
        <v>0</v>
      </c>
      <c r="W98" s="492">
        <f t="shared" si="127"/>
        <v>37701</v>
      </c>
      <c r="X98" s="492">
        <v>0</v>
      </c>
      <c r="Y98" s="492">
        <v>0</v>
      </c>
      <c r="Z98" s="492">
        <f t="shared" si="147"/>
        <v>0</v>
      </c>
      <c r="AA98" s="492">
        <f t="shared" si="148"/>
        <v>37701</v>
      </c>
      <c r="AB98" s="321">
        <f t="shared" si="149"/>
        <v>12743</v>
      </c>
      <c r="AC98" s="179">
        <f t="shared" si="150"/>
        <v>754</v>
      </c>
      <c r="AD98" s="492">
        <v>0</v>
      </c>
      <c r="AE98" s="492">
        <v>0</v>
      </c>
      <c r="AF98" s="492">
        <f t="shared" si="128"/>
        <v>0</v>
      </c>
      <c r="AG98" s="492">
        <f t="shared" si="129"/>
        <v>51198</v>
      </c>
      <c r="AH98" s="507">
        <v>0</v>
      </c>
      <c r="AI98" s="507">
        <v>0</v>
      </c>
      <c r="AJ98" s="507">
        <v>0</v>
      </c>
      <c r="AK98" s="507">
        <v>0.11</v>
      </c>
      <c r="AL98" s="507">
        <v>0</v>
      </c>
      <c r="AM98" s="507">
        <v>0</v>
      </c>
      <c r="AN98" s="507">
        <v>0</v>
      </c>
      <c r="AO98" s="507">
        <f t="shared" si="151"/>
        <v>0.11</v>
      </c>
      <c r="AP98" s="507">
        <f t="shared" si="152"/>
        <v>0</v>
      </c>
      <c r="AQ98" s="508">
        <f t="shared" si="130"/>
        <v>0.11</v>
      </c>
      <c r="AR98" s="505">
        <f t="shared" si="153"/>
        <v>9295534</v>
      </c>
      <c r="AS98" s="492">
        <f t="shared" si="154"/>
        <v>6845018</v>
      </c>
      <c r="AT98" s="492">
        <f t="shared" si="155"/>
        <v>0</v>
      </c>
      <c r="AU98" s="492">
        <f t="shared" si="156"/>
        <v>0</v>
      </c>
      <c r="AV98" s="492">
        <f t="shared" si="157"/>
        <v>2313616</v>
      </c>
      <c r="AW98" s="492">
        <f t="shared" si="158"/>
        <v>136900</v>
      </c>
      <c r="AX98" s="492">
        <f t="shared" si="159"/>
        <v>0</v>
      </c>
      <c r="AY98" s="507">
        <f t="shared" si="160"/>
        <v>19.370100000000001</v>
      </c>
      <c r="AZ98" s="507">
        <f t="shared" si="161"/>
        <v>19.370100000000001</v>
      </c>
      <c r="BA98" s="508">
        <f t="shared" si="162"/>
        <v>0</v>
      </c>
    </row>
    <row r="99" spans="1:53" s="702" customFormat="1" x14ac:dyDescent="0.2">
      <c r="A99" s="727">
        <v>18</v>
      </c>
      <c r="B99" s="728">
        <v>4479</v>
      </c>
      <c r="C99" s="728">
        <v>600075150</v>
      </c>
      <c r="D99" s="728">
        <v>70982228</v>
      </c>
      <c r="E99" s="729" t="s">
        <v>505</v>
      </c>
      <c r="F99" s="728">
        <v>3124</v>
      </c>
      <c r="G99" s="537" t="s">
        <v>507</v>
      </c>
      <c r="H99" s="779" t="s">
        <v>86</v>
      </c>
      <c r="I99" s="501">
        <v>2866455</v>
      </c>
      <c r="J99" s="502">
        <v>2088668</v>
      </c>
      <c r="K99" s="481">
        <v>444</v>
      </c>
      <c r="L99" s="481">
        <v>444</v>
      </c>
      <c r="M99" s="321">
        <v>705970</v>
      </c>
      <c r="N99" s="321">
        <v>41773</v>
      </c>
      <c r="O99" s="502">
        <v>29600</v>
      </c>
      <c r="P99" s="503">
        <v>3.7629999999999999</v>
      </c>
      <c r="Q99" s="418">
        <v>3</v>
      </c>
      <c r="R99" s="776">
        <v>0.76300000000000001</v>
      </c>
      <c r="S99" s="536">
        <f t="shared" si="146"/>
        <v>0</v>
      </c>
      <c r="T99" s="492">
        <v>0</v>
      </c>
      <c r="U99" s="492">
        <v>84670</v>
      </c>
      <c r="V99" s="492">
        <v>0</v>
      </c>
      <c r="W99" s="492">
        <f t="shared" si="127"/>
        <v>84670</v>
      </c>
      <c r="X99" s="492">
        <v>0</v>
      </c>
      <c r="Y99" s="492">
        <v>0</v>
      </c>
      <c r="Z99" s="492">
        <f t="shared" si="147"/>
        <v>0</v>
      </c>
      <c r="AA99" s="492">
        <f t="shared" si="148"/>
        <v>84670</v>
      </c>
      <c r="AB99" s="321">
        <f t="shared" si="149"/>
        <v>28618</v>
      </c>
      <c r="AC99" s="179">
        <f t="shared" si="150"/>
        <v>1693</v>
      </c>
      <c r="AD99" s="492">
        <v>0</v>
      </c>
      <c r="AE99" s="492">
        <v>0</v>
      </c>
      <c r="AF99" s="492">
        <f t="shared" si="128"/>
        <v>0</v>
      </c>
      <c r="AG99" s="492">
        <f t="shared" si="129"/>
        <v>114981</v>
      </c>
      <c r="AH99" s="507">
        <v>0</v>
      </c>
      <c r="AI99" s="507">
        <v>0</v>
      </c>
      <c r="AJ99" s="507">
        <v>0</v>
      </c>
      <c r="AK99" s="507">
        <v>0.14000000000000001</v>
      </c>
      <c r="AL99" s="507">
        <v>0</v>
      </c>
      <c r="AM99" s="507">
        <v>0</v>
      </c>
      <c r="AN99" s="507">
        <v>0</v>
      </c>
      <c r="AO99" s="507">
        <f t="shared" si="151"/>
        <v>0.14000000000000001</v>
      </c>
      <c r="AP99" s="507">
        <f t="shared" si="152"/>
        <v>0</v>
      </c>
      <c r="AQ99" s="508">
        <f t="shared" si="130"/>
        <v>0.14000000000000001</v>
      </c>
      <c r="AR99" s="505">
        <f t="shared" si="153"/>
        <v>2981436</v>
      </c>
      <c r="AS99" s="492">
        <f t="shared" si="154"/>
        <v>2173338</v>
      </c>
      <c r="AT99" s="492">
        <f t="shared" si="155"/>
        <v>444</v>
      </c>
      <c r="AU99" s="492">
        <f t="shared" si="156"/>
        <v>444</v>
      </c>
      <c r="AV99" s="492">
        <f t="shared" si="157"/>
        <v>734588</v>
      </c>
      <c r="AW99" s="492">
        <f t="shared" si="158"/>
        <v>43466</v>
      </c>
      <c r="AX99" s="492">
        <f t="shared" si="159"/>
        <v>29600</v>
      </c>
      <c r="AY99" s="507">
        <f t="shared" si="160"/>
        <v>3.903</v>
      </c>
      <c r="AZ99" s="507">
        <f t="shared" si="161"/>
        <v>3.14</v>
      </c>
      <c r="BA99" s="508">
        <f t="shared" si="162"/>
        <v>0.76300000000000001</v>
      </c>
    </row>
    <row r="100" spans="1:53" s="702" customFormat="1" x14ac:dyDescent="0.2">
      <c r="A100" s="727">
        <v>18</v>
      </c>
      <c r="B100" s="728">
        <v>4479</v>
      </c>
      <c r="C100" s="728">
        <v>600075150</v>
      </c>
      <c r="D100" s="728">
        <v>70982228</v>
      </c>
      <c r="E100" s="729" t="s">
        <v>505</v>
      </c>
      <c r="F100" s="728">
        <v>3124</v>
      </c>
      <c r="G100" s="537" t="s">
        <v>508</v>
      </c>
      <c r="H100" s="779" t="s">
        <v>86</v>
      </c>
      <c r="I100" s="501">
        <v>635203</v>
      </c>
      <c r="J100" s="502">
        <v>467749</v>
      </c>
      <c r="K100" s="481">
        <v>0</v>
      </c>
      <c r="L100" s="481">
        <v>0</v>
      </c>
      <c r="M100" s="321">
        <v>158099</v>
      </c>
      <c r="N100" s="321">
        <v>9355</v>
      </c>
      <c r="O100" s="502">
        <v>0</v>
      </c>
      <c r="P100" s="503">
        <v>1.4999</v>
      </c>
      <c r="Q100" s="418">
        <v>1.4999</v>
      </c>
      <c r="R100" s="776">
        <v>0</v>
      </c>
      <c r="S100" s="536">
        <f t="shared" si="146"/>
        <v>0</v>
      </c>
      <c r="T100" s="492">
        <v>0</v>
      </c>
      <c r="U100" s="492">
        <v>25988</v>
      </c>
      <c r="V100" s="492">
        <v>0</v>
      </c>
      <c r="W100" s="492">
        <f t="shared" si="127"/>
        <v>25988</v>
      </c>
      <c r="X100" s="492">
        <v>0</v>
      </c>
      <c r="Y100" s="492">
        <v>0</v>
      </c>
      <c r="Z100" s="492">
        <f t="shared" si="147"/>
        <v>0</v>
      </c>
      <c r="AA100" s="492">
        <f t="shared" si="148"/>
        <v>25988</v>
      </c>
      <c r="AB100" s="321">
        <f t="shared" si="149"/>
        <v>8784</v>
      </c>
      <c r="AC100" s="179">
        <f t="shared" si="150"/>
        <v>520</v>
      </c>
      <c r="AD100" s="492">
        <v>0</v>
      </c>
      <c r="AE100" s="492">
        <v>0</v>
      </c>
      <c r="AF100" s="492">
        <f t="shared" si="128"/>
        <v>0</v>
      </c>
      <c r="AG100" s="492">
        <f t="shared" si="129"/>
        <v>35292</v>
      </c>
      <c r="AH100" s="507">
        <v>0</v>
      </c>
      <c r="AI100" s="507">
        <v>0</v>
      </c>
      <c r="AJ100" s="507">
        <v>0</v>
      </c>
      <c r="AK100" s="507">
        <v>0.08</v>
      </c>
      <c r="AL100" s="507">
        <v>0</v>
      </c>
      <c r="AM100" s="507">
        <v>0</v>
      </c>
      <c r="AN100" s="507">
        <v>0</v>
      </c>
      <c r="AO100" s="507">
        <f t="shared" si="151"/>
        <v>0.08</v>
      </c>
      <c r="AP100" s="507">
        <f t="shared" si="152"/>
        <v>0</v>
      </c>
      <c r="AQ100" s="508">
        <f t="shared" si="130"/>
        <v>0.08</v>
      </c>
      <c r="AR100" s="505">
        <f t="shared" si="153"/>
        <v>670495</v>
      </c>
      <c r="AS100" s="492">
        <f t="shared" si="154"/>
        <v>493737</v>
      </c>
      <c r="AT100" s="492">
        <f t="shared" si="155"/>
        <v>0</v>
      </c>
      <c r="AU100" s="492">
        <f t="shared" si="156"/>
        <v>0</v>
      </c>
      <c r="AV100" s="492">
        <f t="shared" si="157"/>
        <v>166883</v>
      </c>
      <c r="AW100" s="492">
        <f t="shared" si="158"/>
        <v>9875</v>
      </c>
      <c r="AX100" s="492">
        <f t="shared" si="159"/>
        <v>0</v>
      </c>
      <c r="AY100" s="507">
        <f t="shared" si="160"/>
        <v>1.5799000000000001</v>
      </c>
      <c r="AZ100" s="507">
        <f t="shared" si="161"/>
        <v>1.5799000000000001</v>
      </c>
      <c r="BA100" s="508">
        <f t="shared" si="162"/>
        <v>0</v>
      </c>
    </row>
    <row r="101" spans="1:53" s="702" customFormat="1" x14ac:dyDescent="0.2">
      <c r="A101" s="727">
        <v>18</v>
      </c>
      <c r="B101" s="728">
        <v>4479</v>
      </c>
      <c r="C101" s="728">
        <v>600075150</v>
      </c>
      <c r="D101" s="728">
        <v>70982228</v>
      </c>
      <c r="E101" s="719" t="s">
        <v>505</v>
      </c>
      <c r="F101" s="728">
        <v>3141</v>
      </c>
      <c r="G101" s="537" t="s">
        <v>88</v>
      </c>
      <c r="H101" s="779" t="s">
        <v>82</v>
      </c>
      <c r="I101" s="501">
        <v>1516329</v>
      </c>
      <c r="J101" s="502">
        <v>1109341</v>
      </c>
      <c r="K101" s="481">
        <v>0</v>
      </c>
      <c r="L101" s="481">
        <v>0</v>
      </c>
      <c r="M101" s="321">
        <v>374957</v>
      </c>
      <c r="N101" s="321">
        <v>22187</v>
      </c>
      <c r="O101" s="502">
        <v>9844</v>
      </c>
      <c r="P101" s="503">
        <v>3.77</v>
      </c>
      <c r="Q101" s="418">
        <v>0</v>
      </c>
      <c r="R101" s="776">
        <v>3.77</v>
      </c>
      <c r="S101" s="536">
        <f t="shared" si="146"/>
        <v>0</v>
      </c>
      <c r="T101" s="492">
        <v>0</v>
      </c>
      <c r="U101" s="492">
        <v>-2959</v>
      </c>
      <c r="V101" s="492">
        <v>0</v>
      </c>
      <c r="W101" s="492">
        <f t="shared" si="127"/>
        <v>-2959</v>
      </c>
      <c r="X101" s="492">
        <v>0</v>
      </c>
      <c r="Y101" s="492">
        <v>0</v>
      </c>
      <c r="Z101" s="492">
        <f t="shared" si="147"/>
        <v>0</v>
      </c>
      <c r="AA101" s="492">
        <f t="shared" si="148"/>
        <v>-2959</v>
      </c>
      <c r="AB101" s="321">
        <f t="shared" si="149"/>
        <v>-1000</v>
      </c>
      <c r="AC101" s="179">
        <f t="shared" si="150"/>
        <v>-59</v>
      </c>
      <c r="AD101" s="492">
        <v>0</v>
      </c>
      <c r="AE101" s="492">
        <v>0</v>
      </c>
      <c r="AF101" s="492">
        <f t="shared" si="128"/>
        <v>0</v>
      </c>
      <c r="AG101" s="492">
        <f t="shared" si="129"/>
        <v>-4018</v>
      </c>
      <c r="AH101" s="507">
        <v>0</v>
      </c>
      <c r="AI101" s="507">
        <v>0</v>
      </c>
      <c r="AJ101" s="507">
        <v>0</v>
      </c>
      <c r="AK101" s="507">
        <v>0</v>
      </c>
      <c r="AL101" s="507">
        <v>-0.01</v>
      </c>
      <c r="AM101" s="507">
        <v>0</v>
      </c>
      <c r="AN101" s="507">
        <v>0</v>
      </c>
      <c r="AO101" s="507">
        <f t="shared" si="151"/>
        <v>0</v>
      </c>
      <c r="AP101" s="507">
        <f t="shared" si="152"/>
        <v>-0.01</v>
      </c>
      <c r="AQ101" s="508">
        <f t="shared" si="130"/>
        <v>-0.01</v>
      </c>
      <c r="AR101" s="505">
        <f t="shared" si="153"/>
        <v>1512311</v>
      </c>
      <c r="AS101" s="492">
        <f t="shared" si="154"/>
        <v>1106382</v>
      </c>
      <c r="AT101" s="492">
        <f t="shared" si="155"/>
        <v>0</v>
      </c>
      <c r="AU101" s="492">
        <f t="shared" si="156"/>
        <v>0</v>
      </c>
      <c r="AV101" s="492">
        <f t="shared" si="157"/>
        <v>373957</v>
      </c>
      <c r="AW101" s="492">
        <f t="shared" si="158"/>
        <v>22128</v>
      </c>
      <c r="AX101" s="492">
        <f t="shared" si="159"/>
        <v>9844</v>
      </c>
      <c r="AY101" s="507">
        <f t="shared" si="160"/>
        <v>3.7600000000000002</v>
      </c>
      <c r="AZ101" s="507">
        <f t="shared" si="161"/>
        <v>0</v>
      </c>
      <c r="BA101" s="508">
        <f t="shared" si="162"/>
        <v>3.7600000000000002</v>
      </c>
    </row>
    <row r="102" spans="1:53" s="702" customFormat="1" x14ac:dyDescent="0.2">
      <c r="A102" s="727">
        <v>18</v>
      </c>
      <c r="B102" s="728">
        <v>4479</v>
      </c>
      <c r="C102" s="728">
        <v>600075150</v>
      </c>
      <c r="D102" s="728">
        <v>70982228</v>
      </c>
      <c r="E102" s="729" t="s">
        <v>505</v>
      </c>
      <c r="F102" s="728">
        <v>3143</v>
      </c>
      <c r="G102" s="537" t="s">
        <v>149</v>
      </c>
      <c r="H102" s="708" t="s">
        <v>86</v>
      </c>
      <c r="I102" s="501">
        <v>2175182</v>
      </c>
      <c r="J102" s="502">
        <v>1601754</v>
      </c>
      <c r="K102" s="481">
        <v>0</v>
      </c>
      <c r="L102" s="481">
        <v>0</v>
      </c>
      <c r="M102" s="321">
        <v>541393</v>
      </c>
      <c r="N102" s="321">
        <v>32035</v>
      </c>
      <c r="O102" s="502">
        <v>0</v>
      </c>
      <c r="P102" s="503">
        <v>3.4786999999999999</v>
      </c>
      <c r="Q102" s="418">
        <v>3.4786999999999999</v>
      </c>
      <c r="R102" s="776">
        <v>0</v>
      </c>
      <c r="S102" s="536">
        <f t="shared" si="146"/>
        <v>0</v>
      </c>
      <c r="T102" s="492">
        <v>0</v>
      </c>
      <c r="U102" s="492">
        <v>0</v>
      </c>
      <c r="V102" s="492">
        <v>0</v>
      </c>
      <c r="W102" s="492">
        <f t="shared" si="127"/>
        <v>0</v>
      </c>
      <c r="X102" s="492">
        <v>0</v>
      </c>
      <c r="Y102" s="492">
        <v>0</v>
      </c>
      <c r="Z102" s="492">
        <f t="shared" si="147"/>
        <v>0</v>
      </c>
      <c r="AA102" s="492">
        <f t="shared" si="148"/>
        <v>0</v>
      </c>
      <c r="AB102" s="321">
        <f t="shared" si="149"/>
        <v>0</v>
      </c>
      <c r="AC102" s="179">
        <f t="shared" si="150"/>
        <v>0</v>
      </c>
      <c r="AD102" s="492">
        <v>0</v>
      </c>
      <c r="AE102" s="492">
        <v>0</v>
      </c>
      <c r="AF102" s="492">
        <f t="shared" si="128"/>
        <v>0</v>
      </c>
      <c r="AG102" s="492">
        <f t="shared" si="129"/>
        <v>0</v>
      </c>
      <c r="AH102" s="507">
        <v>0</v>
      </c>
      <c r="AI102" s="507">
        <v>0</v>
      </c>
      <c r="AJ102" s="507">
        <v>0</v>
      </c>
      <c r="AK102" s="507">
        <v>0</v>
      </c>
      <c r="AL102" s="507">
        <v>0</v>
      </c>
      <c r="AM102" s="507">
        <v>0</v>
      </c>
      <c r="AN102" s="507">
        <v>0</v>
      </c>
      <c r="AO102" s="507">
        <f t="shared" si="151"/>
        <v>0</v>
      </c>
      <c r="AP102" s="507">
        <f t="shared" si="152"/>
        <v>0</v>
      </c>
      <c r="AQ102" s="508">
        <f t="shared" si="130"/>
        <v>0</v>
      </c>
      <c r="AR102" s="505">
        <f t="shared" si="153"/>
        <v>2175182</v>
      </c>
      <c r="AS102" s="492">
        <f t="shared" si="154"/>
        <v>1601754</v>
      </c>
      <c r="AT102" s="492">
        <f t="shared" si="155"/>
        <v>0</v>
      </c>
      <c r="AU102" s="492">
        <f t="shared" si="156"/>
        <v>0</v>
      </c>
      <c r="AV102" s="492">
        <f t="shared" si="157"/>
        <v>541393</v>
      </c>
      <c r="AW102" s="492">
        <f t="shared" si="158"/>
        <v>32035</v>
      </c>
      <c r="AX102" s="492">
        <f t="shared" si="159"/>
        <v>0</v>
      </c>
      <c r="AY102" s="507">
        <f t="shared" si="160"/>
        <v>3.4786999999999999</v>
      </c>
      <c r="AZ102" s="507">
        <f t="shared" si="161"/>
        <v>3.4786999999999999</v>
      </c>
      <c r="BA102" s="508">
        <f t="shared" si="162"/>
        <v>0</v>
      </c>
    </row>
    <row r="103" spans="1:53" s="702" customFormat="1" x14ac:dyDescent="0.2">
      <c r="A103" s="727">
        <v>18</v>
      </c>
      <c r="B103" s="728">
        <v>4479</v>
      </c>
      <c r="C103" s="728">
        <v>600075150</v>
      </c>
      <c r="D103" s="728">
        <v>70982228</v>
      </c>
      <c r="E103" s="729" t="s">
        <v>505</v>
      </c>
      <c r="F103" s="728">
        <v>3143</v>
      </c>
      <c r="G103" s="537" t="s">
        <v>150</v>
      </c>
      <c r="H103" s="708" t="s">
        <v>82</v>
      </c>
      <c r="I103" s="501">
        <v>29493</v>
      </c>
      <c r="J103" s="502">
        <v>20790</v>
      </c>
      <c r="K103" s="481">
        <v>0</v>
      </c>
      <c r="L103" s="481">
        <v>0</v>
      </c>
      <c r="M103" s="321">
        <v>7027</v>
      </c>
      <c r="N103" s="321">
        <v>416</v>
      </c>
      <c r="O103" s="502">
        <v>1260</v>
      </c>
      <c r="P103" s="503">
        <v>0.08</v>
      </c>
      <c r="Q103" s="418">
        <v>0</v>
      </c>
      <c r="R103" s="776">
        <v>0.08</v>
      </c>
      <c r="S103" s="536">
        <f t="shared" si="146"/>
        <v>0</v>
      </c>
      <c r="T103" s="492">
        <v>0</v>
      </c>
      <c r="U103" s="492">
        <v>0</v>
      </c>
      <c r="V103" s="492">
        <v>0</v>
      </c>
      <c r="W103" s="492">
        <f t="shared" si="127"/>
        <v>0</v>
      </c>
      <c r="X103" s="492">
        <v>0</v>
      </c>
      <c r="Y103" s="492">
        <v>0</v>
      </c>
      <c r="Z103" s="492">
        <f t="shared" si="147"/>
        <v>0</v>
      </c>
      <c r="AA103" s="492">
        <f t="shared" si="148"/>
        <v>0</v>
      </c>
      <c r="AB103" s="321">
        <f t="shared" si="149"/>
        <v>0</v>
      </c>
      <c r="AC103" s="179">
        <f t="shared" si="150"/>
        <v>0</v>
      </c>
      <c r="AD103" s="492">
        <v>0</v>
      </c>
      <c r="AE103" s="492">
        <v>0</v>
      </c>
      <c r="AF103" s="492">
        <f t="shared" si="128"/>
        <v>0</v>
      </c>
      <c r="AG103" s="492">
        <f t="shared" si="129"/>
        <v>0</v>
      </c>
      <c r="AH103" s="507">
        <v>0</v>
      </c>
      <c r="AI103" s="507">
        <v>0</v>
      </c>
      <c r="AJ103" s="507">
        <v>0</v>
      </c>
      <c r="AK103" s="507">
        <v>0</v>
      </c>
      <c r="AL103" s="507">
        <v>0</v>
      </c>
      <c r="AM103" s="507">
        <v>0</v>
      </c>
      <c r="AN103" s="507">
        <v>0</v>
      </c>
      <c r="AO103" s="507">
        <f t="shared" si="151"/>
        <v>0</v>
      </c>
      <c r="AP103" s="507">
        <f t="shared" si="152"/>
        <v>0</v>
      </c>
      <c r="AQ103" s="508">
        <f t="shared" si="130"/>
        <v>0</v>
      </c>
      <c r="AR103" s="505">
        <f t="shared" si="153"/>
        <v>29493</v>
      </c>
      <c r="AS103" s="492">
        <f t="shared" si="154"/>
        <v>20790</v>
      </c>
      <c r="AT103" s="492">
        <f t="shared" si="155"/>
        <v>0</v>
      </c>
      <c r="AU103" s="492">
        <f t="shared" si="156"/>
        <v>0</v>
      </c>
      <c r="AV103" s="492">
        <f t="shared" si="157"/>
        <v>7027</v>
      </c>
      <c r="AW103" s="492">
        <f t="shared" si="158"/>
        <v>416</v>
      </c>
      <c r="AX103" s="492">
        <f t="shared" si="159"/>
        <v>1260</v>
      </c>
      <c r="AY103" s="507">
        <f t="shared" si="160"/>
        <v>0.08</v>
      </c>
      <c r="AZ103" s="507">
        <f t="shared" si="161"/>
        <v>0</v>
      </c>
      <c r="BA103" s="508">
        <f t="shared" si="162"/>
        <v>0.08</v>
      </c>
    </row>
    <row r="104" spans="1:53" s="702" customFormat="1" x14ac:dyDescent="0.2">
      <c r="A104" s="727">
        <v>18</v>
      </c>
      <c r="B104" s="728">
        <v>4479</v>
      </c>
      <c r="C104" s="728">
        <v>600075150</v>
      </c>
      <c r="D104" s="728">
        <v>70982228</v>
      </c>
      <c r="E104" s="729" t="s">
        <v>505</v>
      </c>
      <c r="F104" s="728">
        <v>3143</v>
      </c>
      <c r="G104" s="537" t="s">
        <v>168</v>
      </c>
      <c r="H104" s="708" t="s">
        <v>82</v>
      </c>
      <c r="I104" s="501">
        <v>327152</v>
      </c>
      <c r="J104" s="502">
        <v>240510</v>
      </c>
      <c r="K104" s="481">
        <v>0</v>
      </c>
      <c r="L104" s="481">
        <v>0</v>
      </c>
      <c r="M104" s="321">
        <v>81292</v>
      </c>
      <c r="N104" s="321">
        <v>4810</v>
      </c>
      <c r="O104" s="502">
        <v>540</v>
      </c>
      <c r="P104" s="503">
        <v>0.54</v>
      </c>
      <c r="Q104" s="418">
        <v>0.5</v>
      </c>
      <c r="R104" s="776">
        <v>0.04</v>
      </c>
      <c r="S104" s="536">
        <f t="shared" si="146"/>
        <v>0</v>
      </c>
      <c r="T104" s="492">
        <v>0</v>
      </c>
      <c r="U104" s="492">
        <v>0</v>
      </c>
      <c r="V104" s="492">
        <v>0</v>
      </c>
      <c r="W104" s="492">
        <f t="shared" si="127"/>
        <v>0</v>
      </c>
      <c r="X104" s="492">
        <v>0</v>
      </c>
      <c r="Y104" s="492">
        <v>0</v>
      </c>
      <c r="Z104" s="492">
        <f t="shared" si="147"/>
        <v>0</v>
      </c>
      <c r="AA104" s="492">
        <f t="shared" si="148"/>
        <v>0</v>
      </c>
      <c r="AB104" s="321">
        <f t="shared" si="149"/>
        <v>0</v>
      </c>
      <c r="AC104" s="179">
        <f t="shared" si="150"/>
        <v>0</v>
      </c>
      <c r="AD104" s="492">
        <v>0</v>
      </c>
      <c r="AE104" s="492">
        <v>0</v>
      </c>
      <c r="AF104" s="492">
        <f t="shared" si="128"/>
        <v>0</v>
      </c>
      <c r="AG104" s="492">
        <f t="shared" si="129"/>
        <v>0</v>
      </c>
      <c r="AH104" s="507">
        <v>0</v>
      </c>
      <c r="AI104" s="507">
        <v>0</v>
      </c>
      <c r="AJ104" s="507">
        <v>0</v>
      </c>
      <c r="AK104" s="507">
        <v>0</v>
      </c>
      <c r="AL104" s="507">
        <v>0</v>
      </c>
      <c r="AM104" s="507">
        <v>0</v>
      </c>
      <c r="AN104" s="507">
        <v>0</v>
      </c>
      <c r="AO104" s="507">
        <f t="shared" si="151"/>
        <v>0</v>
      </c>
      <c r="AP104" s="507">
        <f t="shared" si="152"/>
        <v>0</v>
      </c>
      <c r="AQ104" s="508">
        <f t="shared" si="130"/>
        <v>0</v>
      </c>
      <c r="AR104" s="505">
        <f t="shared" si="153"/>
        <v>327152</v>
      </c>
      <c r="AS104" s="492">
        <f t="shared" si="154"/>
        <v>240510</v>
      </c>
      <c r="AT104" s="492">
        <f t="shared" si="155"/>
        <v>0</v>
      </c>
      <c r="AU104" s="492">
        <f t="shared" si="156"/>
        <v>0</v>
      </c>
      <c r="AV104" s="492">
        <f t="shared" si="157"/>
        <v>81292</v>
      </c>
      <c r="AW104" s="492">
        <f t="shared" si="158"/>
        <v>4810</v>
      </c>
      <c r="AX104" s="492">
        <f t="shared" si="159"/>
        <v>540</v>
      </c>
      <c r="AY104" s="507">
        <f t="shared" si="160"/>
        <v>0.54</v>
      </c>
      <c r="AZ104" s="507">
        <f t="shared" si="161"/>
        <v>0.5</v>
      </c>
      <c r="BA104" s="508">
        <f t="shared" si="162"/>
        <v>0.04</v>
      </c>
    </row>
    <row r="105" spans="1:53" s="702" customFormat="1" x14ac:dyDescent="0.2">
      <c r="A105" s="284">
        <v>18</v>
      </c>
      <c r="B105" s="27">
        <v>4479</v>
      </c>
      <c r="C105" s="27">
        <v>600075150</v>
      </c>
      <c r="D105" s="27">
        <v>70982228</v>
      </c>
      <c r="E105" s="294" t="s">
        <v>509</v>
      </c>
      <c r="F105" s="27"/>
      <c r="G105" s="283"/>
      <c r="H105" s="383"/>
      <c r="I105" s="5">
        <v>51238849</v>
      </c>
      <c r="J105" s="8">
        <v>37156354</v>
      </c>
      <c r="K105" s="8">
        <v>72076</v>
      </c>
      <c r="L105" s="8">
        <v>72076</v>
      </c>
      <c r="M105" s="8">
        <v>12558847</v>
      </c>
      <c r="N105" s="8">
        <v>743128</v>
      </c>
      <c r="O105" s="8">
        <v>708444</v>
      </c>
      <c r="P105" s="9">
        <v>78.692800000000005</v>
      </c>
      <c r="Q105" s="9">
        <v>62.468699999999998</v>
      </c>
      <c r="R105" s="33">
        <v>16.224099999999993</v>
      </c>
      <c r="S105" s="5">
        <f t="shared" ref="S105:BA105" si="163">SUM(S96:S104)</f>
        <v>0</v>
      </c>
      <c r="T105" s="8">
        <f t="shared" si="163"/>
        <v>0</v>
      </c>
      <c r="U105" s="8">
        <f t="shared" si="163"/>
        <v>817808</v>
      </c>
      <c r="V105" s="8">
        <f t="shared" si="163"/>
        <v>-73638</v>
      </c>
      <c r="W105" s="8">
        <f t="shared" si="163"/>
        <v>744170</v>
      </c>
      <c r="X105" s="8">
        <f t="shared" si="163"/>
        <v>0</v>
      </c>
      <c r="Y105" s="8">
        <f t="shared" si="163"/>
        <v>0</v>
      </c>
      <c r="Z105" s="8">
        <f t="shared" si="163"/>
        <v>0</v>
      </c>
      <c r="AA105" s="8">
        <f t="shared" si="163"/>
        <v>744170</v>
      </c>
      <c r="AB105" s="8">
        <f t="shared" si="163"/>
        <v>251529</v>
      </c>
      <c r="AC105" s="8">
        <f t="shared" si="163"/>
        <v>14883</v>
      </c>
      <c r="AD105" s="8">
        <f t="shared" si="163"/>
        <v>0</v>
      </c>
      <c r="AE105" s="8">
        <f t="shared" si="163"/>
        <v>100001</v>
      </c>
      <c r="AF105" s="8">
        <f t="shared" si="163"/>
        <v>100001</v>
      </c>
      <c r="AG105" s="8">
        <f t="shared" si="163"/>
        <v>1110583</v>
      </c>
      <c r="AH105" s="9">
        <f t="shared" si="163"/>
        <v>0</v>
      </c>
      <c r="AI105" s="9">
        <f t="shared" si="163"/>
        <v>0</v>
      </c>
      <c r="AJ105" s="9">
        <f t="shared" si="163"/>
        <v>0</v>
      </c>
      <c r="AK105" s="9">
        <f t="shared" si="163"/>
        <v>1.4100000000000001</v>
      </c>
      <c r="AL105" s="9">
        <f t="shared" si="163"/>
        <v>-0.01</v>
      </c>
      <c r="AM105" s="9">
        <f t="shared" si="163"/>
        <v>0</v>
      </c>
      <c r="AN105" s="9">
        <f t="shared" si="163"/>
        <v>0</v>
      </c>
      <c r="AO105" s="9">
        <f t="shared" si="163"/>
        <v>1.4100000000000001</v>
      </c>
      <c r="AP105" s="9">
        <f t="shared" si="163"/>
        <v>-0.01</v>
      </c>
      <c r="AQ105" s="74">
        <f t="shared" si="163"/>
        <v>1.4000000000000001</v>
      </c>
      <c r="AR105" s="272">
        <f t="shared" si="163"/>
        <v>52349432</v>
      </c>
      <c r="AS105" s="8">
        <f t="shared" si="163"/>
        <v>37900524</v>
      </c>
      <c r="AT105" s="38">
        <f t="shared" si="163"/>
        <v>72076</v>
      </c>
      <c r="AU105" s="38">
        <f t="shared" si="163"/>
        <v>72076</v>
      </c>
      <c r="AV105" s="8">
        <f t="shared" si="163"/>
        <v>12810376</v>
      </c>
      <c r="AW105" s="8">
        <f t="shared" si="163"/>
        <v>758011</v>
      </c>
      <c r="AX105" s="8">
        <f t="shared" si="163"/>
        <v>808445</v>
      </c>
      <c r="AY105" s="9">
        <f t="shared" si="163"/>
        <v>80.092800000000011</v>
      </c>
      <c r="AZ105" s="9">
        <f t="shared" si="163"/>
        <v>63.878700000000009</v>
      </c>
      <c r="BA105" s="74">
        <f t="shared" si="163"/>
        <v>16.214099999999991</v>
      </c>
    </row>
    <row r="106" spans="1:53" s="702" customFormat="1" x14ac:dyDescent="0.2">
      <c r="A106" s="727">
        <v>19</v>
      </c>
      <c r="B106" s="728">
        <v>4473</v>
      </c>
      <c r="C106" s="728">
        <v>600075117</v>
      </c>
      <c r="D106" s="728">
        <v>62237021</v>
      </c>
      <c r="E106" s="729" t="s">
        <v>510</v>
      </c>
      <c r="F106" s="728">
        <v>3231</v>
      </c>
      <c r="G106" s="537" t="s">
        <v>153</v>
      </c>
      <c r="H106" s="779" t="s">
        <v>86</v>
      </c>
      <c r="I106" s="501">
        <v>30188155</v>
      </c>
      <c r="J106" s="502">
        <v>22129555</v>
      </c>
      <c r="K106" s="502">
        <v>33800</v>
      </c>
      <c r="L106" s="502">
        <v>0</v>
      </c>
      <c r="M106" s="502">
        <v>7491214</v>
      </c>
      <c r="N106" s="502">
        <v>442591</v>
      </c>
      <c r="O106" s="502">
        <v>90995</v>
      </c>
      <c r="P106" s="503">
        <v>43.269500000000001</v>
      </c>
      <c r="Q106" s="418">
        <v>38.951799999999999</v>
      </c>
      <c r="R106" s="776">
        <v>4.3177000000000003</v>
      </c>
      <c r="S106" s="536">
        <f>X106*-1</f>
        <v>0</v>
      </c>
      <c r="T106" s="492">
        <v>0</v>
      </c>
      <c r="U106" s="492">
        <v>0</v>
      </c>
      <c r="V106" s="492">
        <v>0</v>
      </c>
      <c r="W106" s="492">
        <f t="shared" si="127"/>
        <v>0</v>
      </c>
      <c r="X106" s="492">
        <v>0</v>
      </c>
      <c r="Y106" s="492">
        <v>0</v>
      </c>
      <c r="Z106" s="492">
        <f>SUM(X106:Y106)</f>
        <v>0</v>
      </c>
      <c r="AA106" s="492">
        <f>W106+Z106</f>
        <v>0</v>
      </c>
      <c r="AB106" s="321">
        <f>ROUND((W106+X106)*33.8%,0)</f>
        <v>0</v>
      </c>
      <c r="AC106" s="179">
        <f>ROUND(W106*2%,0)</f>
        <v>0</v>
      </c>
      <c r="AD106" s="492">
        <v>0</v>
      </c>
      <c r="AE106" s="492">
        <v>0</v>
      </c>
      <c r="AF106" s="492">
        <f t="shared" si="128"/>
        <v>0</v>
      </c>
      <c r="AG106" s="492">
        <f t="shared" si="129"/>
        <v>0</v>
      </c>
      <c r="AH106" s="507">
        <v>0</v>
      </c>
      <c r="AI106" s="507">
        <v>0</v>
      </c>
      <c r="AJ106" s="507">
        <v>0</v>
      </c>
      <c r="AK106" s="507">
        <v>0</v>
      </c>
      <c r="AL106" s="507">
        <v>0</v>
      </c>
      <c r="AM106" s="507">
        <v>0</v>
      </c>
      <c r="AN106" s="507">
        <v>0</v>
      </c>
      <c r="AO106" s="507">
        <f>AH106+AJ106+AK106+AM106</f>
        <v>0</v>
      </c>
      <c r="AP106" s="507">
        <f>AI106+AL106+AN106</f>
        <v>0</v>
      </c>
      <c r="AQ106" s="508">
        <f t="shared" si="130"/>
        <v>0</v>
      </c>
      <c r="AR106" s="505">
        <f>I106+AG106</f>
        <v>30188155</v>
      </c>
      <c r="AS106" s="492">
        <f>J106+W106</f>
        <v>22129555</v>
      </c>
      <c r="AT106" s="492">
        <f>K106+Z106</f>
        <v>33800</v>
      </c>
      <c r="AU106" s="492">
        <f>L106</f>
        <v>0</v>
      </c>
      <c r="AV106" s="492">
        <f>M106+AB106</f>
        <v>7491214</v>
      </c>
      <c r="AW106" s="492">
        <f>N106+AC106</f>
        <v>442591</v>
      </c>
      <c r="AX106" s="492">
        <f>O106+AF106</f>
        <v>90995</v>
      </c>
      <c r="AY106" s="507">
        <f>P106+AQ106</f>
        <v>43.269500000000001</v>
      </c>
      <c r="AZ106" s="507">
        <f>Q106+AO106</f>
        <v>38.951799999999999</v>
      </c>
      <c r="BA106" s="508">
        <f>R106+AP106</f>
        <v>4.3177000000000003</v>
      </c>
    </row>
    <row r="107" spans="1:53" s="702" customFormat="1" x14ac:dyDescent="0.2">
      <c r="A107" s="284">
        <v>19</v>
      </c>
      <c r="B107" s="27">
        <v>4473</v>
      </c>
      <c r="C107" s="27">
        <v>600075117</v>
      </c>
      <c r="D107" s="27">
        <v>62237021</v>
      </c>
      <c r="E107" s="294" t="s">
        <v>511</v>
      </c>
      <c r="F107" s="27"/>
      <c r="G107" s="283"/>
      <c r="H107" s="383"/>
      <c r="I107" s="5">
        <v>30188155</v>
      </c>
      <c r="J107" s="8">
        <v>22129555</v>
      </c>
      <c r="K107" s="8">
        <v>33800</v>
      </c>
      <c r="L107" s="8">
        <v>0</v>
      </c>
      <c r="M107" s="8">
        <v>7491214</v>
      </c>
      <c r="N107" s="8">
        <v>442591</v>
      </c>
      <c r="O107" s="8">
        <v>90995</v>
      </c>
      <c r="P107" s="9">
        <v>43.269500000000001</v>
      </c>
      <c r="Q107" s="9">
        <v>38.951799999999999</v>
      </c>
      <c r="R107" s="33">
        <v>4.3177000000000003</v>
      </c>
      <c r="S107" s="5">
        <f t="shared" ref="S107:BA107" si="164">SUM(S106)</f>
        <v>0</v>
      </c>
      <c r="T107" s="8">
        <f t="shared" si="164"/>
        <v>0</v>
      </c>
      <c r="U107" s="8">
        <f t="shared" si="164"/>
        <v>0</v>
      </c>
      <c r="V107" s="8">
        <f t="shared" si="164"/>
        <v>0</v>
      </c>
      <c r="W107" s="8">
        <f t="shared" si="164"/>
        <v>0</v>
      </c>
      <c r="X107" s="8">
        <f t="shared" si="164"/>
        <v>0</v>
      </c>
      <c r="Y107" s="8">
        <f t="shared" si="164"/>
        <v>0</v>
      </c>
      <c r="Z107" s="8">
        <f t="shared" si="164"/>
        <v>0</v>
      </c>
      <c r="AA107" s="8">
        <f t="shared" si="164"/>
        <v>0</v>
      </c>
      <c r="AB107" s="8">
        <f t="shared" si="164"/>
        <v>0</v>
      </c>
      <c r="AC107" s="8">
        <f t="shared" si="164"/>
        <v>0</v>
      </c>
      <c r="AD107" s="8">
        <f t="shared" si="164"/>
        <v>0</v>
      </c>
      <c r="AE107" s="8">
        <f t="shared" si="164"/>
        <v>0</v>
      </c>
      <c r="AF107" s="8">
        <f t="shared" si="164"/>
        <v>0</v>
      </c>
      <c r="AG107" s="8">
        <f t="shared" si="164"/>
        <v>0</v>
      </c>
      <c r="AH107" s="9">
        <f t="shared" si="164"/>
        <v>0</v>
      </c>
      <c r="AI107" s="9">
        <f t="shared" si="164"/>
        <v>0</v>
      </c>
      <c r="AJ107" s="9">
        <f t="shared" si="164"/>
        <v>0</v>
      </c>
      <c r="AK107" s="9">
        <f t="shared" si="164"/>
        <v>0</v>
      </c>
      <c r="AL107" s="9">
        <f t="shared" si="164"/>
        <v>0</v>
      </c>
      <c r="AM107" s="9">
        <f t="shared" si="164"/>
        <v>0</v>
      </c>
      <c r="AN107" s="9">
        <f t="shared" si="164"/>
        <v>0</v>
      </c>
      <c r="AO107" s="9">
        <f t="shared" si="164"/>
        <v>0</v>
      </c>
      <c r="AP107" s="9">
        <f t="shared" si="164"/>
        <v>0</v>
      </c>
      <c r="AQ107" s="74">
        <f t="shared" si="164"/>
        <v>0</v>
      </c>
      <c r="AR107" s="272">
        <f t="shared" si="164"/>
        <v>30188155</v>
      </c>
      <c r="AS107" s="8">
        <f t="shared" si="164"/>
        <v>22129555</v>
      </c>
      <c r="AT107" s="38">
        <f t="shared" si="164"/>
        <v>33800</v>
      </c>
      <c r="AU107" s="38">
        <f t="shared" si="164"/>
        <v>0</v>
      </c>
      <c r="AV107" s="8">
        <f t="shared" si="164"/>
        <v>7491214</v>
      </c>
      <c r="AW107" s="8">
        <f t="shared" si="164"/>
        <v>442591</v>
      </c>
      <c r="AX107" s="8">
        <f t="shared" si="164"/>
        <v>90995</v>
      </c>
      <c r="AY107" s="9">
        <f t="shared" si="164"/>
        <v>43.269500000000001</v>
      </c>
      <c r="AZ107" s="9">
        <f t="shared" si="164"/>
        <v>38.951799999999999</v>
      </c>
      <c r="BA107" s="74">
        <f t="shared" si="164"/>
        <v>4.3177000000000003</v>
      </c>
    </row>
    <row r="108" spans="1:53" s="702" customFormat="1" x14ac:dyDescent="0.2">
      <c r="A108" s="727">
        <v>20</v>
      </c>
      <c r="B108" s="728">
        <v>4485</v>
      </c>
      <c r="C108" s="728">
        <v>600074102</v>
      </c>
      <c r="D108" s="728">
        <v>70695113</v>
      </c>
      <c r="E108" s="729" t="s">
        <v>512</v>
      </c>
      <c r="F108" s="728">
        <v>3111</v>
      </c>
      <c r="G108" s="537" t="s">
        <v>85</v>
      </c>
      <c r="H108" s="779" t="s">
        <v>86</v>
      </c>
      <c r="I108" s="501">
        <v>2654397</v>
      </c>
      <c r="J108" s="502">
        <v>1865793</v>
      </c>
      <c r="K108" s="502">
        <v>75000</v>
      </c>
      <c r="L108" s="502">
        <v>0</v>
      </c>
      <c r="M108" s="502">
        <v>655988</v>
      </c>
      <c r="N108" s="502">
        <v>37316</v>
      </c>
      <c r="O108" s="502">
        <v>20300</v>
      </c>
      <c r="P108" s="503">
        <v>4.6349999999999998</v>
      </c>
      <c r="Q108" s="418">
        <v>3.6452</v>
      </c>
      <c r="R108" s="776">
        <v>0.98980000000000001</v>
      </c>
      <c r="S108" s="536">
        <f t="shared" ref="S108:S110" si="165">X108*-1</f>
        <v>0</v>
      </c>
      <c r="T108" s="492">
        <v>0</v>
      </c>
      <c r="U108" s="492">
        <v>0</v>
      </c>
      <c r="V108" s="492">
        <v>0</v>
      </c>
      <c r="W108" s="492">
        <f t="shared" si="127"/>
        <v>0</v>
      </c>
      <c r="X108" s="492">
        <v>0</v>
      </c>
      <c r="Y108" s="492">
        <v>0</v>
      </c>
      <c r="Z108" s="492">
        <f>SUM(X108:Y108)</f>
        <v>0</v>
      </c>
      <c r="AA108" s="492">
        <f>W108+Z108</f>
        <v>0</v>
      </c>
      <c r="AB108" s="321">
        <f>ROUND((W108+X108)*33.8%,0)</f>
        <v>0</v>
      </c>
      <c r="AC108" s="179">
        <f>ROUND(W108*2%,0)</f>
        <v>0</v>
      </c>
      <c r="AD108" s="492">
        <v>0</v>
      </c>
      <c r="AE108" s="492">
        <v>0</v>
      </c>
      <c r="AF108" s="492">
        <f t="shared" si="128"/>
        <v>0</v>
      </c>
      <c r="AG108" s="492">
        <f t="shared" si="129"/>
        <v>0</v>
      </c>
      <c r="AH108" s="507">
        <v>0</v>
      </c>
      <c r="AI108" s="507">
        <v>0</v>
      </c>
      <c r="AJ108" s="507">
        <v>0</v>
      </c>
      <c r="AK108" s="507">
        <v>0</v>
      </c>
      <c r="AL108" s="507">
        <v>0</v>
      </c>
      <c r="AM108" s="507">
        <v>0</v>
      </c>
      <c r="AN108" s="507">
        <v>0</v>
      </c>
      <c r="AO108" s="507">
        <f t="shared" ref="AO108:AO110" si="166">AH108+AJ108+AK108+AM108</f>
        <v>0</v>
      </c>
      <c r="AP108" s="507">
        <f t="shared" ref="AP108:AP110" si="167">AI108+AL108+AN108</f>
        <v>0</v>
      </c>
      <c r="AQ108" s="508">
        <f t="shared" si="130"/>
        <v>0</v>
      </c>
      <c r="AR108" s="505">
        <f>I108+AG108</f>
        <v>2654397</v>
      </c>
      <c r="AS108" s="492">
        <f>J108+W108</f>
        <v>1865793</v>
      </c>
      <c r="AT108" s="492">
        <f>K108+Z108</f>
        <v>75000</v>
      </c>
      <c r="AU108" s="492">
        <f>L108</f>
        <v>0</v>
      </c>
      <c r="AV108" s="492">
        <f t="shared" ref="AV108:AW110" si="168">M108+AB108</f>
        <v>655988</v>
      </c>
      <c r="AW108" s="492">
        <f t="shared" si="168"/>
        <v>37316</v>
      </c>
      <c r="AX108" s="492">
        <f>O108+AF108</f>
        <v>20300</v>
      </c>
      <c r="AY108" s="507">
        <f>P108+AQ108</f>
        <v>4.6349999999999998</v>
      </c>
      <c r="AZ108" s="507">
        <f t="shared" ref="AZ108:BA110" si="169">Q108+AO108</f>
        <v>3.6452</v>
      </c>
      <c r="BA108" s="508">
        <f t="shared" si="169"/>
        <v>0.98980000000000001</v>
      </c>
    </row>
    <row r="109" spans="1:53" s="702" customFormat="1" x14ac:dyDescent="0.2">
      <c r="A109" s="727">
        <v>20</v>
      </c>
      <c r="B109" s="728">
        <v>4485</v>
      </c>
      <c r="C109" s="728">
        <v>600074102</v>
      </c>
      <c r="D109" s="728">
        <v>70695113</v>
      </c>
      <c r="E109" s="729" t="s">
        <v>512</v>
      </c>
      <c r="F109" s="728">
        <v>3111</v>
      </c>
      <c r="G109" s="537" t="s">
        <v>91</v>
      </c>
      <c r="H109" s="779" t="s">
        <v>82</v>
      </c>
      <c r="I109" s="501">
        <v>461179</v>
      </c>
      <c r="J109" s="502">
        <v>339602</v>
      </c>
      <c r="K109" s="481">
        <v>0</v>
      </c>
      <c r="L109" s="481">
        <v>0</v>
      </c>
      <c r="M109" s="321">
        <v>114785</v>
      </c>
      <c r="N109" s="321">
        <v>6792</v>
      </c>
      <c r="O109" s="502">
        <v>0</v>
      </c>
      <c r="P109" s="503">
        <v>1</v>
      </c>
      <c r="Q109" s="418">
        <v>1</v>
      </c>
      <c r="R109" s="776">
        <v>0</v>
      </c>
      <c r="S109" s="536">
        <f t="shared" si="165"/>
        <v>0</v>
      </c>
      <c r="T109" s="492">
        <v>0</v>
      </c>
      <c r="U109" s="492">
        <v>0</v>
      </c>
      <c r="V109" s="492">
        <v>0</v>
      </c>
      <c r="W109" s="492">
        <f t="shared" si="127"/>
        <v>0</v>
      </c>
      <c r="X109" s="492">
        <v>0</v>
      </c>
      <c r="Y109" s="492">
        <v>0</v>
      </c>
      <c r="Z109" s="492">
        <f>SUM(X109:Y109)</f>
        <v>0</v>
      </c>
      <c r="AA109" s="492">
        <f>W109+Z109</f>
        <v>0</v>
      </c>
      <c r="AB109" s="321">
        <f>ROUND((W109+X109)*33.8%,0)</f>
        <v>0</v>
      </c>
      <c r="AC109" s="179">
        <f>ROUND(W109*2%,0)</f>
        <v>0</v>
      </c>
      <c r="AD109" s="492">
        <v>0</v>
      </c>
      <c r="AE109" s="492">
        <v>0</v>
      </c>
      <c r="AF109" s="492">
        <f t="shared" si="128"/>
        <v>0</v>
      </c>
      <c r="AG109" s="492">
        <f t="shared" si="129"/>
        <v>0</v>
      </c>
      <c r="AH109" s="507">
        <v>0</v>
      </c>
      <c r="AI109" s="507">
        <v>0</v>
      </c>
      <c r="AJ109" s="507">
        <v>0</v>
      </c>
      <c r="AK109" s="507">
        <v>0</v>
      </c>
      <c r="AL109" s="507">
        <v>0</v>
      </c>
      <c r="AM109" s="507">
        <v>0</v>
      </c>
      <c r="AN109" s="507">
        <v>0</v>
      </c>
      <c r="AO109" s="507">
        <f t="shared" si="166"/>
        <v>0</v>
      </c>
      <c r="AP109" s="507">
        <f t="shared" si="167"/>
        <v>0</v>
      </c>
      <c r="AQ109" s="508">
        <f t="shared" si="130"/>
        <v>0</v>
      </c>
      <c r="AR109" s="505">
        <f>I109+AG109</f>
        <v>461179</v>
      </c>
      <c r="AS109" s="492">
        <f>J109+W109</f>
        <v>339602</v>
      </c>
      <c r="AT109" s="492">
        <f>K109+Z109</f>
        <v>0</v>
      </c>
      <c r="AU109" s="492">
        <f>L109</f>
        <v>0</v>
      </c>
      <c r="AV109" s="492">
        <f t="shared" si="168"/>
        <v>114785</v>
      </c>
      <c r="AW109" s="492">
        <f t="shared" si="168"/>
        <v>6792</v>
      </c>
      <c r="AX109" s="492">
        <f>O109+AF109</f>
        <v>0</v>
      </c>
      <c r="AY109" s="507">
        <f>P109+AQ109</f>
        <v>1</v>
      </c>
      <c r="AZ109" s="507">
        <f t="shared" si="169"/>
        <v>1</v>
      </c>
      <c r="BA109" s="508">
        <f t="shared" si="169"/>
        <v>0</v>
      </c>
    </row>
    <row r="110" spans="1:53" s="702" customFormat="1" x14ac:dyDescent="0.2">
      <c r="A110" s="727">
        <v>20</v>
      </c>
      <c r="B110" s="728">
        <v>4485</v>
      </c>
      <c r="C110" s="728">
        <v>600074102</v>
      </c>
      <c r="D110" s="728">
        <v>70695113</v>
      </c>
      <c r="E110" s="729" t="s">
        <v>512</v>
      </c>
      <c r="F110" s="728">
        <v>3141</v>
      </c>
      <c r="G110" s="537" t="s">
        <v>88</v>
      </c>
      <c r="H110" s="779" t="s">
        <v>82</v>
      </c>
      <c r="I110" s="501">
        <v>784804</v>
      </c>
      <c r="J110" s="502">
        <v>575457</v>
      </c>
      <c r="K110" s="481">
        <v>0</v>
      </c>
      <c r="L110" s="481">
        <v>0</v>
      </c>
      <c r="M110" s="321">
        <v>194504</v>
      </c>
      <c r="N110" s="321">
        <v>11509</v>
      </c>
      <c r="O110" s="502">
        <v>3334</v>
      </c>
      <c r="P110" s="503">
        <v>1.96</v>
      </c>
      <c r="Q110" s="418">
        <v>0</v>
      </c>
      <c r="R110" s="776">
        <v>1.96</v>
      </c>
      <c r="S110" s="536">
        <f t="shared" si="165"/>
        <v>0</v>
      </c>
      <c r="T110" s="492">
        <v>0</v>
      </c>
      <c r="U110" s="492">
        <v>24643</v>
      </c>
      <c r="V110" s="492">
        <v>0</v>
      </c>
      <c r="W110" s="492">
        <f t="shared" si="127"/>
        <v>24643</v>
      </c>
      <c r="X110" s="492">
        <v>0</v>
      </c>
      <c r="Y110" s="492">
        <v>0</v>
      </c>
      <c r="Z110" s="492">
        <f>SUM(X110:Y110)</f>
        <v>0</v>
      </c>
      <c r="AA110" s="492">
        <f>W110+Z110</f>
        <v>24643</v>
      </c>
      <c r="AB110" s="321">
        <f>ROUND((W110+X110)*33.8%,0)</f>
        <v>8329</v>
      </c>
      <c r="AC110" s="179">
        <f>ROUND(W110*2%,0)</f>
        <v>493</v>
      </c>
      <c r="AD110" s="492">
        <v>0</v>
      </c>
      <c r="AE110" s="492">
        <v>0</v>
      </c>
      <c r="AF110" s="492">
        <f t="shared" si="128"/>
        <v>0</v>
      </c>
      <c r="AG110" s="492">
        <f t="shared" si="129"/>
        <v>33465</v>
      </c>
      <c r="AH110" s="507">
        <v>0</v>
      </c>
      <c r="AI110" s="507">
        <v>0</v>
      </c>
      <c r="AJ110" s="507">
        <v>0</v>
      </c>
      <c r="AK110" s="507">
        <v>0</v>
      </c>
      <c r="AL110" s="507">
        <v>0.09</v>
      </c>
      <c r="AM110" s="507">
        <v>0</v>
      </c>
      <c r="AN110" s="507">
        <v>0</v>
      </c>
      <c r="AO110" s="507">
        <f t="shared" si="166"/>
        <v>0</v>
      </c>
      <c r="AP110" s="507">
        <f t="shared" si="167"/>
        <v>0.09</v>
      </c>
      <c r="AQ110" s="508">
        <f t="shared" si="130"/>
        <v>0.09</v>
      </c>
      <c r="AR110" s="505">
        <f>I110+AG110</f>
        <v>818269</v>
      </c>
      <c r="AS110" s="492">
        <f>J110+W110</f>
        <v>600100</v>
      </c>
      <c r="AT110" s="492">
        <f>K110+Z110</f>
        <v>0</v>
      </c>
      <c r="AU110" s="492">
        <f>L110</f>
        <v>0</v>
      </c>
      <c r="AV110" s="492">
        <f t="shared" si="168"/>
        <v>202833</v>
      </c>
      <c r="AW110" s="492">
        <f t="shared" si="168"/>
        <v>12002</v>
      </c>
      <c r="AX110" s="492">
        <f>O110+AF110</f>
        <v>3334</v>
      </c>
      <c r="AY110" s="507">
        <f>P110+AQ110</f>
        <v>2.0499999999999998</v>
      </c>
      <c r="AZ110" s="507">
        <f t="shared" si="169"/>
        <v>0</v>
      </c>
      <c r="BA110" s="508">
        <f t="shared" si="169"/>
        <v>2.0499999999999998</v>
      </c>
    </row>
    <row r="111" spans="1:53" s="702" customFormat="1" x14ac:dyDescent="0.2">
      <c r="A111" s="284">
        <v>20</v>
      </c>
      <c r="B111" s="27">
        <v>4485</v>
      </c>
      <c r="C111" s="27">
        <v>600074102</v>
      </c>
      <c r="D111" s="27">
        <v>70695113</v>
      </c>
      <c r="E111" s="294" t="s">
        <v>513</v>
      </c>
      <c r="F111" s="27"/>
      <c r="G111" s="283"/>
      <c r="H111" s="383"/>
      <c r="I111" s="5">
        <v>3900380</v>
      </c>
      <c r="J111" s="8">
        <v>2780852</v>
      </c>
      <c r="K111" s="8">
        <v>75000</v>
      </c>
      <c r="L111" s="8">
        <v>0</v>
      </c>
      <c r="M111" s="8">
        <v>965277</v>
      </c>
      <c r="N111" s="8">
        <v>55617</v>
      </c>
      <c r="O111" s="8">
        <v>23634</v>
      </c>
      <c r="P111" s="9">
        <v>7.5949999999999998</v>
      </c>
      <c r="Q111" s="9">
        <v>4.6452</v>
      </c>
      <c r="R111" s="33">
        <v>2.9497999999999998</v>
      </c>
      <c r="S111" s="5">
        <f t="shared" ref="S111:BA111" si="170">SUM(S108:S110)</f>
        <v>0</v>
      </c>
      <c r="T111" s="8">
        <f t="shared" si="170"/>
        <v>0</v>
      </c>
      <c r="U111" s="8">
        <f t="shared" si="170"/>
        <v>24643</v>
      </c>
      <c r="V111" s="8">
        <f t="shared" si="170"/>
        <v>0</v>
      </c>
      <c r="W111" s="8">
        <f t="shared" si="170"/>
        <v>24643</v>
      </c>
      <c r="X111" s="8">
        <f t="shared" si="170"/>
        <v>0</v>
      </c>
      <c r="Y111" s="8">
        <f t="shared" si="170"/>
        <v>0</v>
      </c>
      <c r="Z111" s="8">
        <f t="shared" si="170"/>
        <v>0</v>
      </c>
      <c r="AA111" s="8">
        <f t="shared" si="170"/>
        <v>24643</v>
      </c>
      <c r="AB111" s="8">
        <f t="shared" si="170"/>
        <v>8329</v>
      </c>
      <c r="AC111" s="8">
        <f t="shared" si="170"/>
        <v>493</v>
      </c>
      <c r="AD111" s="8">
        <f t="shared" si="170"/>
        <v>0</v>
      </c>
      <c r="AE111" s="8">
        <f t="shared" si="170"/>
        <v>0</v>
      </c>
      <c r="AF111" s="8">
        <f t="shared" si="170"/>
        <v>0</v>
      </c>
      <c r="AG111" s="8">
        <f t="shared" si="170"/>
        <v>33465</v>
      </c>
      <c r="AH111" s="9">
        <f t="shared" si="170"/>
        <v>0</v>
      </c>
      <c r="AI111" s="9">
        <f t="shared" si="170"/>
        <v>0</v>
      </c>
      <c r="AJ111" s="9">
        <f t="shared" si="170"/>
        <v>0</v>
      </c>
      <c r="AK111" s="9">
        <f t="shared" ref="AK111:AL111" si="171">SUM(AK108:AK110)</f>
        <v>0</v>
      </c>
      <c r="AL111" s="9">
        <f t="shared" si="171"/>
        <v>0.09</v>
      </c>
      <c r="AM111" s="9">
        <f t="shared" si="170"/>
        <v>0</v>
      </c>
      <c r="AN111" s="9">
        <f t="shared" si="170"/>
        <v>0</v>
      </c>
      <c r="AO111" s="9">
        <f t="shared" si="170"/>
        <v>0</v>
      </c>
      <c r="AP111" s="9">
        <f t="shared" si="170"/>
        <v>0.09</v>
      </c>
      <c r="AQ111" s="74">
        <f t="shared" si="170"/>
        <v>0.09</v>
      </c>
      <c r="AR111" s="272">
        <f t="shared" si="170"/>
        <v>3933845</v>
      </c>
      <c r="AS111" s="8">
        <f t="shared" si="170"/>
        <v>2805495</v>
      </c>
      <c r="AT111" s="38">
        <f t="shared" si="170"/>
        <v>75000</v>
      </c>
      <c r="AU111" s="38">
        <f t="shared" si="170"/>
        <v>0</v>
      </c>
      <c r="AV111" s="8">
        <f t="shared" si="170"/>
        <v>973606</v>
      </c>
      <c r="AW111" s="8">
        <f t="shared" si="170"/>
        <v>56110</v>
      </c>
      <c r="AX111" s="8">
        <f t="shared" si="170"/>
        <v>23634</v>
      </c>
      <c r="AY111" s="9">
        <f t="shared" si="170"/>
        <v>7.6849999999999996</v>
      </c>
      <c r="AZ111" s="9">
        <f t="shared" si="170"/>
        <v>4.6452</v>
      </c>
      <c r="BA111" s="74">
        <f t="shared" si="170"/>
        <v>3.0397999999999996</v>
      </c>
    </row>
    <row r="112" spans="1:53" s="702" customFormat="1" x14ac:dyDescent="0.2">
      <c r="A112" s="727">
        <v>21</v>
      </c>
      <c r="B112" s="728">
        <v>4435</v>
      </c>
      <c r="C112" s="728">
        <v>650034295</v>
      </c>
      <c r="D112" s="728">
        <v>72744669</v>
      </c>
      <c r="E112" s="729" t="s">
        <v>514</v>
      </c>
      <c r="F112" s="728">
        <v>3111</v>
      </c>
      <c r="G112" s="537" t="s">
        <v>85</v>
      </c>
      <c r="H112" s="779" t="s">
        <v>86</v>
      </c>
      <c r="I112" s="501">
        <v>3014609</v>
      </c>
      <c r="J112" s="502">
        <v>2176987</v>
      </c>
      <c r="K112" s="481">
        <v>20000</v>
      </c>
      <c r="L112" s="481">
        <v>0</v>
      </c>
      <c r="M112" s="321">
        <v>742582</v>
      </c>
      <c r="N112" s="321">
        <v>43540</v>
      </c>
      <c r="O112" s="502">
        <v>31500</v>
      </c>
      <c r="P112" s="503">
        <v>5.0217999999999998</v>
      </c>
      <c r="Q112" s="418">
        <v>4</v>
      </c>
      <c r="R112" s="776">
        <v>1.0218</v>
      </c>
      <c r="S112" s="536">
        <f t="shared" ref="S112:S117" si="172">X112*-1</f>
        <v>0</v>
      </c>
      <c r="T112" s="492">
        <v>0</v>
      </c>
      <c r="U112" s="492">
        <v>163976</v>
      </c>
      <c r="V112" s="492">
        <v>0</v>
      </c>
      <c r="W112" s="492">
        <f t="shared" si="127"/>
        <v>163976</v>
      </c>
      <c r="X112" s="492">
        <v>0</v>
      </c>
      <c r="Y112" s="492">
        <v>0</v>
      </c>
      <c r="Z112" s="492">
        <f t="shared" ref="Z112:Z117" si="173">SUM(X112:Y112)</f>
        <v>0</v>
      </c>
      <c r="AA112" s="492">
        <f t="shared" ref="AA112:AA117" si="174">W112+Z112</f>
        <v>163976</v>
      </c>
      <c r="AB112" s="321">
        <f t="shared" ref="AB112:AB117" si="175">ROUND((W112+X112)*33.8%,0)</f>
        <v>55424</v>
      </c>
      <c r="AC112" s="179">
        <f t="shared" ref="AC112:AC117" si="176">ROUND(W112*2%,0)</f>
        <v>3280</v>
      </c>
      <c r="AD112" s="492">
        <v>0</v>
      </c>
      <c r="AE112" s="492">
        <v>0</v>
      </c>
      <c r="AF112" s="492">
        <f t="shared" si="128"/>
        <v>0</v>
      </c>
      <c r="AG112" s="492">
        <f t="shared" si="129"/>
        <v>222680</v>
      </c>
      <c r="AH112" s="507">
        <v>0</v>
      </c>
      <c r="AI112" s="507">
        <v>0</v>
      </c>
      <c r="AJ112" s="507">
        <v>0</v>
      </c>
      <c r="AK112" s="507">
        <v>0.33</v>
      </c>
      <c r="AL112" s="507">
        <v>0</v>
      </c>
      <c r="AM112" s="507">
        <v>0</v>
      </c>
      <c r="AN112" s="507">
        <v>0</v>
      </c>
      <c r="AO112" s="507">
        <f t="shared" ref="AO112:AO117" si="177">AH112+AJ112+AK112+AM112</f>
        <v>0.33</v>
      </c>
      <c r="AP112" s="507">
        <f t="shared" ref="AP112:AP117" si="178">AI112+AL112+AN112</f>
        <v>0</v>
      </c>
      <c r="AQ112" s="508">
        <f t="shared" si="130"/>
        <v>0.33</v>
      </c>
      <c r="AR112" s="505">
        <f t="shared" ref="AR112:AR117" si="179">I112+AG112</f>
        <v>3237289</v>
      </c>
      <c r="AS112" s="492">
        <f t="shared" ref="AS112:AS117" si="180">J112+W112</f>
        <v>2340963</v>
      </c>
      <c r="AT112" s="492">
        <f t="shared" ref="AT112:AT117" si="181">K112+Z112</f>
        <v>20000</v>
      </c>
      <c r="AU112" s="492">
        <f t="shared" ref="AU112:AU117" si="182">L112</f>
        <v>0</v>
      </c>
      <c r="AV112" s="492">
        <f t="shared" ref="AV112:AW117" si="183">M112+AB112</f>
        <v>798006</v>
      </c>
      <c r="AW112" s="492">
        <f t="shared" si="183"/>
        <v>46820</v>
      </c>
      <c r="AX112" s="492">
        <f t="shared" ref="AX112:AX117" si="184">O112+AF112</f>
        <v>31500</v>
      </c>
      <c r="AY112" s="507">
        <f t="shared" ref="AY112:AY117" si="185">P112+AQ112</f>
        <v>5.3517999999999999</v>
      </c>
      <c r="AZ112" s="507">
        <f t="shared" ref="AZ112:BA117" si="186">Q112+AO112</f>
        <v>4.33</v>
      </c>
      <c r="BA112" s="508">
        <f t="shared" si="186"/>
        <v>1.0218</v>
      </c>
    </row>
    <row r="113" spans="1:53" s="702" customFormat="1" x14ac:dyDescent="0.2">
      <c r="A113" s="727">
        <v>21</v>
      </c>
      <c r="B113" s="728">
        <v>4435</v>
      </c>
      <c r="C113" s="728">
        <v>650034295</v>
      </c>
      <c r="D113" s="728">
        <v>72744669</v>
      </c>
      <c r="E113" s="729" t="s">
        <v>514</v>
      </c>
      <c r="F113" s="728">
        <v>3117</v>
      </c>
      <c r="G113" s="537" t="s">
        <v>148</v>
      </c>
      <c r="H113" s="779" t="s">
        <v>86</v>
      </c>
      <c r="I113" s="501">
        <v>5965047</v>
      </c>
      <c r="J113" s="502">
        <v>4225856</v>
      </c>
      <c r="K113" s="502">
        <v>43885</v>
      </c>
      <c r="L113" s="502">
        <v>18885</v>
      </c>
      <c r="M113" s="502">
        <v>1436789</v>
      </c>
      <c r="N113" s="502">
        <v>84517</v>
      </c>
      <c r="O113" s="502">
        <v>174000</v>
      </c>
      <c r="P113" s="503">
        <v>8.7175999999999991</v>
      </c>
      <c r="Q113" s="418">
        <v>5.4089999999999998</v>
      </c>
      <c r="R113" s="776">
        <v>3.3085999999999993</v>
      </c>
      <c r="S113" s="536">
        <f t="shared" si="172"/>
        <v>0</v>
      </c>
      <c r="T113" s="492">
        <v>0</v>
      </c>
      <c r="U113" s="492">
        <v>0</v>
      </c>
      <c r="V113" s="492">
        <v>0</v>
      </c>
      <c r="W113" s="492">
        <f t="shared" si="127"/>
        <v>0</v>
      </c>
      <c r="X113" s="492">
        <v>0</v>
      </c>
      <c r="Y113" s="492">
        <v>0</v>
      </c>
      <c r="Z113" s="492">
        <f t="shared" si="173"/>
        <v>0</v>
      </c>
      <c r="AA113" s="492">
        <f t="shared" si="174"/>
        <v>0</v>
      </c>
      <c r="AB113" s="321">
        <f t="shared" si="175"/>
        <v>0</v>
      </c>
      <c r="AC113" s="179">
        <f t="shared" si="176"/>
        <v>0</v>
      </c>
      <c r="AD113" s="492">
        <v>0</v>
      </c>
      <c r="AE113" s="492">
        <v>0</v>
      </c>
      <c r="AF113" s="492">
        <f t="shared" si="128"/>
        <v>0</v>
      </c>
      <c r="AG113" s="492">
        <f t="shared" si="129"/>
        <v>0</v>
      </c>
      <c r="AH113" s="507">
        <v>0</v>
      </c>
      <c r="AI113" s="507">
        <v>0</v>
      </c>
      <c r="AJ113" s="507">
        <v>0</v>
      </c>
      <c r="AK113" s="507">
        <v>0</v>
      </c>
      <c r="AL113" s="507">
        <v>0</v>
      </c>
      <c r="AM113" s="507">
        <v>0</v>
      </c>
      <c r="AN113" s="507">
        <v>0</v>
      </c>
      <c r="AO113" s="507">
        <f t="shared" si="177"/>
        <v>0</v>
      </c>
      <c r="AP113" s="507">
        <f t="shared" si="178"/>
        <v>0</v>
      </c>
      <c r="AQ113" s="508">
        <f t="shared" si="130"/>
        <v>0</v>
      </c>
      <c r="AR113" s="505">
        <f t="shared" si="179"/>
        <v>5965047</v>
      </c>
      <c r="AS113" s="492">
        <f t="shared" si="180"/>
        <v>4225856</v>
      </c>
      <c r="AT113" s="492">
        <f t="shared" si="181"/>
        <v>43885</v>
      </c>
      <c r="AU113" s="492">
        <f t="shared" si="182"/>
        <v>18885</v>
      </c>
      <c r="AV113" s="492">
        <f t="shared" si="183"/>
        <v>1436789</v>
      </c>
      <c r="AW113" s="492">
        <f t="shared" si="183"/>
        <v>84517</v>
      </c>
      <c r="AX113" s="492">
        <f t="shared" si="184"/>
        <v>174000</v>
      </c>
      <c r="AY113" s="507">
        <f t="shared" si="185"/>
        <v>8.7175999999999991</v>
      </c>
      <c r="AZ113" s="507">
        <f t="shared" si="186"/>
        <v>5.4089999999999998</v>
      </c>
      <c r="BA113" s="508">
        <f t="shared" si="186"/>
        <v>3.3085999999999993</v>
      </c>
    </row>
    <row r="114" spans="1:53" s="702" customFormat="1" x14ac:dyDescent="0.2">
      <c r="A114" s="727">
        <v>21</v>
      </c>
      <c r="B114" s="728">
        <v>4435</v>
      </c>
      <c r="C114" s="728">
        <v>650034295</v>
      </c>
      <c r="D114" s="728">
        <v>72744669</v>
      </c>
      <c r="E114" s="729" t="s">
        <v>514</v>
      </c>
      <c r="F114" s="728">
        <v>3117</v>
      </c>
      <c r="G114" s="537" t="s">
        <v>91</v>
      </c>
      <c r="H114" s="779" t="s">
        <v>82</v>
      </c>
      <c r="I114" s="501">
        <v>297214</v>
      </c>
      <c r="J114" s="502">
        <v>218862</v>
      </c>
      <c r="K114" s="481">
        <v>0</v>
      </c>
      <c r="L114" s="481">
        <v>0</v>
      </c>
      <c r="M114" s="321">
        <v>73975</v>
      </c>
      <c r="N114" s="321">
        <v>4377</v>
      </c>
      <c r="O114" s="502">
        <v>0</v>
      </c>
      <c r="P114" s="503">
        <v>0.64</v>
      </c>
      <c r="Q114" s="418">
        <v>0.64</v>
      </c>
      <c r="R114" s="776">
        <v>0</v>
      </c>
      <c r="S114" s="536">
        <f t="shared" si="172"/>
        <v>0</v>
      </c>
      <c r="T114" s="492">
        <v>0</v>
      </c>
      <c r="U114" s="492">
        <v>0</v>
      </c>
      <c r="V114" s="492">
        <v>0</v>
      </c>
      <c r="W114" s="492">
        <f t="shared" si="127"/>
        <v>0</v>
      </c>
      <c r="X114" s="492">
        <v>0</v>
      </c>
      <c r="Y114" s="492">
        <v>0</v>
      </c>
      <c r="Z114" s="492">
        <f t="shared" si="173"/>
        <v>0</v>
      </c>
      <c r="AA114" s="492">
        <f t="shared" si="174"/>
        <v>0</v>
      </c>
      <c r="AB114" s="321">
        <f t="shared" si="175"/>
        <v>0</v>
      </c>
      <c r="AC114" s="179">
        <f t="shared" si="176"/>
        <v>0</v>
      </c>
      <c r="AD114" s="492">
        <v>0</v>
      </c>
      <c r="AE114" s="492">
        <v>0</v>
      </c>
      <c r="AF114" s="492">
        <f t="shared" si="128"/>
        <v>0</v>
      </c>
      <c r="AG114" s="492">
        <f t="shared" si="129"/>
        <v>0</v>
      </c>
      <c r="AH114" s="507">
        <v>0</v>
      </c>
      <c r="AI114" s="507">
        <v>0</v>
      </c>
      <c r="AJ114" s="507">
        <v>0</v>
      </c>
      <c r="AK114" s="507">
        <v>0</v>
      </c>
      <c r="AL114" s="507">
        <v>0</v>
      </c>
      <c r="AM114" s="507">
        <v>0</v>
      </c>
      <c r="AN114" s="507">
        <v>0</v>
      </c>
      <c r="AO114" s="507">
        <f t="shared" si="177"/>
        <v>0</v>
      </c>
      <c r="AP114" s="507">
        <f t="shared" si="178"/>
        <v>0</v>
      </c>
      <c r="AQ114" s="508">
        <f t="shared" si="130"/>
        <v>0</v>
      </c>
      <c r="AR114" s="505">
        <f t="shared" si="179"/>
        <v>297214</v>
      </c>
      <c r="AS114" s="492">
        <f t="shared" si="180"/>
        <v>218862</v>
      </c>
      <c r="AT114" s="492">
        <f t="shared" si="181"/>
        <v>0</v>
      </c>
      <c r="AU114" s="492">
        <f t="shared" si="182"/>
        <v>0</v>
      </c>
      <c r="AV114" s="492">
        <f t="shared" si="183"/>
        <v>73975</v>
      </c>
      <c r="AW114" s="492">
        <f t="shared" si="183"/>
        <v>4377</v>
      </c>
      <c r="AX114" s="492">
        <f t="shared" si="184"/>
        <v>0</v>
      </c>
      <c r="AY114" s="507">
        <f t="shared" si="185"/>
        <v>0.64</v>
      </c>
      <c r="AZ114" s="507">
        <f t="shared" si="186"/>
        <v>0.64</v>
      </c>
      <c r="BA114" s="508">
        <f t="shared" si="186"/>
        <v>0</v>
      </c>
    </row>
    <row r="115" spans="1:53" s="702" customFormat="1" x14ac:dyDescent="0.2">
      <c r="A115" s="727">
        <v>21</v>
      </c>
      <c r="B115" s="728">
        <v>4435</v>
      </c>
      <c r="C115" s="728">
        <v>650034295</v>
      </c>
      <c r="D115" s="728">
        <v>72744669</v>
      </c>
      <c r="E115" s="719" t="s">
        <v>514</v>
      </c>
      <c r="F115" s="728">
        <v>3141</v>
      </c>
      <c r="G115" s="537" t="s">
        <v>88</v>
      </c>
      <c r="H115" s="779" t="s">
        <v>82</v>
      </c>
      <c r="I115" s="501">
        <v>1052090</v>
      </c>
      <c r="J115" s="502">
        <v>760386</v>
      </c>
      <c r="K115" s="481">
        <v>10000</v>
      </c>
      <c r="L115" s="481">
        <v>0</v>
      </c>
      <c r="M115" s="321">
        <v>260390</v>
      </c>
      <c r="N115" s="321">
        <v>15208</v>
      </c>
      <c r="O115" s="502">
        <v>6106</v>
      </c>
      <c r="P115" s="503">
        <v>2.62</v>
      </c>
      <c r="Q115" s="418">
        <v>0</v>
      </c>
      <c r="R115" s="776">
        <v>2.62</v>
      </c>
      <c r="S115" s="536">
        <f t="shared" si="172"/>
        <v>0</v>
      </c>
      <c r="T115" s="492">
        <v>0</v>
      </c>
      <c r="U115" s="492">
        <v>9102</v>
      </c>
      <c r="V115" s="492">
        <v>0</v>
      </c>
      <c r="W115" s="492">
        <f t="shared" si="127"/>
        <v>9102</v>
      </c>
      <c r="X115" s="492">
        <v>0</v>
      </c>
      <c r="Y115" s="492">
        <v>0</v>
      </c>
      <c r="Z115" s="492">
        <f t="shared" si="173"/>
        <v>0</v>
      </c>
      <c r="AA115" s="492">
        <f t="shared" si="174"/>
        <v>9102</v>
      </c>
      <c r="AB115" s="321">
        <f t="shared" si="175"/>
        <v>3076</v>
      </c>
      <c r="AC115" s="179">
        <f t="shared" si="176"/>
        <v>182</v>
      </c>
      <c r="AD115" s="492">
        <v>0</v>
      </c>
      <c r="AE115" s="492">
        <v>0</v>
      </c>
      <c r="AF115" s="492">
        <f t="shared" si="128"/>
        <v>0</v>
      </c>
      <c r="AG115" s="492">
        <f t="shared" si="129"/>
        <v>12360</v>
      </c>
      <c r="AH115" s="507">
        <v>0</v>
      </c>
      <c r="AI115" s="507">
        <v>0</v>
      </c>
      <c r="AJ115" s="507">
        <v>0</v>
      </c>
      <c r="AK115" s="507">
        <v>0</v>
      </c>
      <c r="AL115" s="507">
        <v>0.03</v>
      </c>
      <c r="AM115" s="507">
        <v>0</v>
      </c>
      <c r="AN115" s="507">
        <v>0</v>
      </c>
      <c r="AO115" s="507">
        <f t="shared" si="177"/>
        <v>0</v>
      </c>
      <c r="AP115" s="507">
        <f t="shared" si="178"/>
        <v>0.03</v>
      </c>
      <c r="AQ115" s="508">
        <f t="shared" si="130"/>
        <v>0.03</v>
      </c>
      <c r="AR115" s="505">
        <f t="shared" si="179"/>
        <v>1064450</v>
      </c>
      <c r="AS115" s="492">
        <f t="shared" si="180"/>
        <v>769488</v>
      </c>
      <c r="AT115" s="492">
        <f t="shared" si="181"/>
        <v>10000</v>
      </c>
      <c r="AU115" s="492">
        <f t="shared" si="182"/>
        <v>0</v>
      </c>
      <c r="AV115" s="492">
        <f t="shared" si="183"/>
        <v>263466</v>
      </c>
      <c r="AW115" s="492">
        <f t="shared" si="183"/>
        <v>15390</v>
      </c>
      <c r="AX115" s="492">
        <f t="shared" si="184"/>
        <v>6106</v>
      </c>
      <c r="AY115" s="507">
        <f t="shared" si="185"/>
        <v>2.65</v>
      </c>
      <c r="AZ115" s="507">
        <f t="shared" si="186"/>
        <v>0</v>
      </c>
      <c r="BA115" s="508">
        <f t="shared" si="186"/>
        <v>2.65</v>
      </c>
    </row>
    <row r="116" spans="1:53" s="702" customFormat="1" x14ac:dyDescent="0.2">
      <c r="A116" s="727">
        <v>21</v>
      </c>
      <c r="B116" s="728">
        <v>4435</v>
      </c>
      <c r="C116" s="728">
        <v>650034295</v>
      </c>
      <c r="D116" s="728">
        <v>72744669</v>
      </c>
      <c r="E116" s="729" t="s">
        <v>514</v>
      </c>
      <c r="F116" s="728">
        <v>3143</v>
      </c>
      <c r="G116" s="537" t="s">
        <v>149</v>
      </c>
      <c r="H116" s="708" t="s">
        <v>86</v>
      </c>
      <c r="I116" s="501">
        <v>537021</v>
      </c>
      <c r="J116" s="502">
        <v>390524</v>
      </c>
      <c r="K116" s="481">
        <v>5000</v>
      </c>
      <c r="L116" s="481">
        <v>0</v>
      </c>
      <c r="M116" s="321">
        <v>133687</v>
      </c>
      <c r="N116" s="321">
        <v>7810</v>
      </c>
      <c r="O116" s="502">
        <v>0</v>
      </c>
      <c r="P116" s="503">
        <v>0.84819999999999995</v>
      </c>
      <c r="Q116" s="418">
        <v>0.84819999999999995</v>
      </c>
      <c r="R116" s="776">
        <v>0</v>
      </c>
      <c r="S116" s="536">
        <f t="shared" si="172"/>
        <v>0</v>
      </c>
      <c r="T116" s="492">
        <v>0</v>
      </c>
      <c r="U116" s="492">
        <v>0</v>
      </c>
      <c r="V116" s="492">
        <v>0</v>
      </c>
      <c r="W116" s="492">
        <f t="shared" si="127"/>
        <v>0</v>
      </c>
      <c r="X116" s="492">
        <v>0</v>
      </c>
      <c r="Y116" s="492">
        <v>0</v>
      </c>
      <c r="Z116" s="492">
        <f t="shared" si="173"/>
        <v>0</v>
      </c>
      <c r="AA116" s="492">
        <f t="shared" si="174"/>
        <v>0</v>
      </c>
      <c r="AB116" s="321">
        <f t="shared" si="175"/>
        <v>0</v>
      </c>
      <c r="AC116" s="179">
        <f t="shared" si="176"/>
        <v>0</v>
      </c>
      <c r="AD116" s="492">
        <v>0</v>
      </c>
      <c r="AE116" s="492">
        <v>0</v>
      </c>
      <c r="AF116" s="492">
        <f t="shared" si="128"/>
        <v>0</v>
      </c>
      <c r="AG116" s="492">
        <f t="shared" si="129"/>
        <v>0</v>
      </c>
      <c r="AH116" s="507">
        <v>0</v>
      </c>
      <c r="AI116" s="507">
        <v>0</v>
      </c>
      <c r="AJ116" s="507">
        <v>0</v>
      </c>
      <c r="AK116" s="507">
        <v>0</v>
      </c>
      <c r="AL116" s="507">
        <v>0</v>
      </c>
      <c r="AM116" s="507">
        <v>0</v>
      </c>
      <c r="AN116" s="507">
        <v>0</v>
      </c>
      <c r="AO116" s="507">
        <f t="shared" si="177"/>
        <v>0</v>
      </c>
      <c r="AP116" s="507">
        <f t="shared" si="178"/>
        <v>0</v>
      </c>
      <c r="AQ116" s="508">
        <f t="shared" si="130"/>
        <v>0</v>
      </c>
      <c r="AR116" s="505">
        <f t="shared" si="179"/>
        <v>537021</v>
      </c>
      <c r="AS116" s="492">
        <f t="shared" si="180"/>
        <v>390524</v>
      </c>
      <c r="AT116" s="492">
        <f t="shared" si="181"/>
        <v>5000</v>
      </c>
      <c r="AU116" s="492">
        <f t="shared" si="182"/>
        <v>0</v>
      </c>
      <c r="AV116" s="492">
        <f t="shared" si="183"/>
        <v>133687</v>
      </c>
      <c r="AW116" s="492">
        <f t="shared" si="183"/>
        <v>7810</v>
      </c>
      <c r="AX116" s="492">
        <f t="shared" si="184"/>
        <v>0</v>
      </c>
      <c r="AY116" s="507">
        <f t="shared" si="185"/>
        <v>0.84819999999999995</v>
      </c>
      <c r="AZ116" s="507">
        <f t="shared" si="186"/>
        <v>0.84819999999999995</v>
      </c>
      <c r="BA116" s="508">
        <f t="shared" si="186"/>
        <v>0</v>
      </c>
    </row>
    <row r="117" spans="1:53" s="702" customFormat="1" x14ac:dyDescent="0.2">
      <c r="A117" s="727">
        <v>21</v>
      </c>
      <c r="B117" s="728">
        <v>4435</v>
      </c>
      <c r="C117" s="728">
        <v>650034295</v>
      </c>
      <c r="D117" s="728">
        <v>72744669</v>
      </c>
      <c r="E117" s="729" t="s">
        <v>514</v>
      </c>
      <c r="F117" s="728">
        <v>3143</v>
      </c>
      <c r="G117" s="537" t="s">
        <v>150</v>
      </c>
      <c r="H117" s="708" t="s">
        <v>82</v>
      </c>
      <c r="I117" s="501">
        <v>20364</v>
      </c>
      <c r="J117" s="502">
        <v>14355</v>
      </c>
      <c r="K117" s="481">
        <v>0</v>
      </c>
      <c r="L117" s="481">
        <v>0</v>
      </c>
      <c r="M117" s="321">
        <v>4852</v>
      </c>
      <c r="N117" s="321">
        <v>287</v>
      </c>
      <c r="O117" s="502">
        <v>870</v>
      </c>
      <c r="P117" s="503">
        <v>0.06</v>
      </c>
      <c r="Q117" s="418">
        <v>0</v>
      </c>
      <c r="R117" s="776">
        <v>0.06</v>
      </c>
      <c r="S117" s="536">
        <f t="shared" si="172"/>
        <v>0</v>
      </c>
      <c r="T117" s="492">
        <v>0</v>
      </c>
      <c r="U117" s="492">
        <v>0</v>
      </c>
      <c r="V117" s="492">
        <v>0</v>
      </c>
      <c r="W117" s="492">
        <f t="shared" si="127"/>
        <v>0</v>
      </c>
      <c r="X117" s="492">
        <v>0</v>
      </c>
      <c r="Y117" s="492">
        <v>0</v>
      </c>
      <c r="Z117" s="492">
        <f t="shared" si="173"/>
        <v>0</v>
      </c>
      <c r="AA117" s="492">
        <f t="shared" si="174"/>
        <v>0</v>
      </c>
      <c r="AB117" s="321">
        <f t="shared" si="175"/>
        <v>0</v>
      </c>
      <c r="AC117" s="179">
        <f t="shared" si="176"/>
        <v>0</v>
      </c>
      <c r="AD117" s="492">
        <v>0</v>
      </c>
      <c r="AE117" s="492">
        <v>0</v>
      </c>
      <c r="AF117" s="492">
        <f t="shared" si="128"/>
        <v>0</v>
      </c>
      <c r="AG117" s="492">
        <f t="shared" si="129"/>
        <v>0</v>
      </c>
      <c r="AH117" s="507">
        <v>0</v>
      </c>
      <c r="AI117" s="507">
        <v>0</v>
      </c>
      <c r="AJ117" s="507">
        <v>0</v>
      </c>
      <c r="AK117" s="507">
        <v>0</v>
      </c>
      <c r="AL117" s="507">
        <v>0</v>
      </c>
      <c r="AM117" s="507">
        <v>0</v>
      </c>
      <c r="AN117" s="507">
        <v>0</v>
      </c>
      <c r="AO117" s="507">
        <f t="shared" si="177"/>
        <v>0</v>
      </c>
      <c r="AP117" s="507">
        <f t="shared" si="178"/>
        <v>0</v>
      </c>
      <c r="AQ117" s="508">
        <f t="shared" si="130"/>
        <v>0</v>
      </c>
      <c r="AR117" s="505">
        <f t="shared" si="179"/>
        <v>20364</v>
      </c>
      <c r="AS117" s="492">
        <f t="shared" si="180"/>
        <v>14355</v>
      </c>
      <c r="AT117" s="492">
        <f t="shared" si="181"/>
        <v>0</v>
      </c>
      <c r="AU117" s="492">
        <f t="shared" si="182"/>
        <v>0</v>
      </c>
      <c r="AV117" s="492">
        <f t="shared" si="183"/>
        <v>4852</v>
      </c>
      <c r="AW117" s="492">
        <f t="shared" si="183"/>
        <v>287</v>
      </c>
      <c r="AX117" s="492">
        <f t="shared" si="184"/>
        <v>870</v>
      </c>
      <c r="AY117" s="507">
        <f t="shared" si="185"/>
        <v>0.06</v>
      </c>
      <c r="AZ117" s="507">
        <f t="shared" si="186"/>
        <v>0</v>
      </c>
      <c r="BA117" s="508">
        <f t="shared" si="186"/>
        <v>0.06</v>
      </c>
    </row>
    <row r="118" spans="1:53" s="702" customFormat="1" x14ac:dyDescent="0.2">
      <c r="A118" s="284">
        <v>21</v>
      </c>
      <c r="B118" s="27">
        <v>4435</v>
      </c>
      <c r="C118" s="27">
        <v>650034295</v>
      </c>
      <c r="D118" s="27">
        <v>72744669</v>
      </c>
      <c r="E118" s="294" t="s">
        <v>515</v>
      </c>
      <c r="F118" s="27"/>
      <c r="G118" s="283"/>
      <c r="H118" s="383"/>
      <c r="I118" s="5">
        <v>10886345</v>
      </c>
      <c r="J118" s="8">
        <v>7786970</v>
      </c>
      <c r="K118" s="8">
        <v>78885</v>
      </c>
      <c r="L118" s="8">
        <v>18885</v>
      </c>
      <c r="M118" s="8">
        <v>2652275</v>
      </c>
      <c r="N118" s="8">
        <v>155739</v>
      </c>
      <c r="O118" s="8">
        <v>212476</v>
      </c>
      <c r="P118" s="9">
        <v>17.907599999999999</v>
      </c>
      <c r="Q118" s="9">
        <v>10.8972</v>
      </c>
      <c r="R118" s="33">
        <v>7.0103999999999989</v>
      </c>
      <c r="S118" s="5">
        <f t="shared" ref="S118:BA118" si="187">SUM(S112:S117)</f>
        <v>0</v>
      </c>
      <c r="T118" s="8">
        <f t="shared" si="187"/>
        <v>0</v>
      </c>
      <c r="U118" s="8">
        <f t="shared" si="187"/>
        <v>173078</v>
      </c>
      <c r="V118" s="8">
        <f t="shared" si="187"/>
        <v>0</v>
      </c>
      <c r="W118" s="8">
        <f t="shared" si="187"/>
        <v>173078</v>
      </c>
      <c r="X118" s="8">
        <f t="shared" si="187"/>
        <v>0</v>
      </c>
      <c r="Y118" s="8">
        <f t="shared" si="187"/>
        <v>0</v>
      </c>
      <c r="Z118" s="8">
        <f t="shared" si="187"/>
        <v>0</v>
      </c>
      <c r="AA118" s="8">
        <f t="shared" si="187"/>
        <v>173078</v>
      </c>
      <c r="AB118" s="8">
        <f t="shared" si="187"/>
        <v>58500</v>
      </c>
      <c r="AC118" s="8">
        <f t="shared" si="187"/>
        <v>3462</v>
      </c>
      <c r="AD118" s="8">
        <f t="shared" si="187"/>
        <v>0</v>
      </c>
      <c r="AE118" s="8">
        <f t="shared" si="187"/>
        <v>0</v>
      </c>
      <c r="AF118" s="8">
        <f t="shared" si="187"/>
        <v>0</v>
      </c>
      <c r="AG118" s="8">
        <f t="shared" si="187"/>
        <v>235040</v>
      </c>
      <c r="AH118" s="9">
        <f t="shared" si="187"/>
        <v>0</v>
      </c>
      <c r="AI118" s="9">
        <f t="shared" si="187"/>
        <v>0</v>
      </c>
      <c r="AJ118" s="9">
        <f t="shared" si="187"/>
        <v>0</v>
      </c>
      <c r="AK118" s="9">
        <f t="shared" si="187"/>
        <v>0.33</v>
      </c>
      <c r="AL118" s="9">
        <f t="shared" si="187"/>
        <v>0.03</v>
      </c>
      <c r="AM118" s="9">
        <f t="shared" si="187"/>
        <v>0</v>
      </c>
      <c r="AN118" s="9">
        <f t="shared" si="187"/>
        <v>0</v>
      </c>
      <c r="AO118" s="9">
        <f t="shared" si="187"/>
        <v>0.33</v>
      </c>
      <c r="AP118" s="9">
        <f t="shared" si="187"/>
        <v>0.03</v>
      </c>
      <c r="AQ118" s="74">
        <f t="shared" si="187"/>
        <v>0.36</v>
      </c>
      <c r="AR118" s="272">
        <f t="shared" si="187"/>
        <v>11121385</v>
      </c>
      <c r="AS118" s="8">
        <f t="shared" si="187"/>
        <v>7960048</v>
      </c>
      <c r="AT118" s="38">
        <f t="shared" si="187"/>
        <v>78885</v>
      </c>
      <c r="AU118" s="38">
        <f t="shared" si="187"/>
        <v>18885</v>
      </c>
      <c r="AV118" s="8">
        <f t="shared" si="187"/>
        <v>2710775</v>
      </c>
      <c r="AW118" s="8">
        <f t="shared" si="187"/>
        <v>159201</v>
      </c>
      <c r="AX118" s="8">
        <f t="shared" si="187"/>
        <v>212476</v>
      </c>
      <c r="AY118" s="9">
        <f t="shared" si="187"/>
        <v>18.267599999999995</v>
      </c>
      <c r="AZ118" s="9">
        <f t="shared" si="187"/>
        <v>11.227200000000002</v>
      </c>
      <c r="BA118" s="74">
        <f t="shared" si="187"/>
        <v>7.0403999999999991</v>
      </c>
    </row>
    <row r="119" spans="1:53" s="702" customFormat="1" x14ac:dyDescent="0.2">
      <c r="A119" s="727">
        <v>22</v>
      </c>
      <c r="B119" s="728">
        <v>4412</v>
      </c>
      <c r="C119" s="728">
        <v>600074447</v>
      </c>
      <c r="D119" s="728">
        <v>70698554</v>
      </c>
      <c r="E119" s="729" t="s">
        <v>516</v>
      </c>
      <c r="F119" s="728">
        <v>3111</v>
      </c>
      <c r="G119" s="537" t="s">
        <v>85</v>
      </c>
      <c r="H119" s="779" t="s">
        <v>86</v>
      </c>
      <c r="I119" s="501">
        <v>3450607</v>
      </c>
      <c r="J119" s="502">
        <v>2512597</v>
      </c>
      <c r="K119" s="502">
        <v>0</v>
      </c>
      <c r="L119" s="502">
        <v>0</v>
      </c>
      <c r="M119" s="502">
        <v>849258</v>
      </c>
      <c r="N119" s="502">
        <v>50252</v>
      </c>
      <c r="O119" s="502">
        <v>38500</v>
      </c>
      <c r="P119" s="503">
        <v>5.6150000000000002</v>
      </c>
      <c r="Q119" s="418">
        <v>4.1252000000000004</v>
      </c>
      <c r="R119" s="776">
        <v>1.4897999999999998</v>
      </c>
      <c r="S119" s="536">
        <f t="shared" ref="S119:S121" si="188">X119*-1</f>
        <v>0</v>
      </c>
      <c r="T119" s="492">
        <v>0</v>
      </c>
      <c r="U119" s="492">
        <v>0</v>
      </c>
      <c r="V119" s="492">
        <v>0</v>
      </c>
      <c r="W119" s="492">
        <f t="shared" si="127"/>
        <v>0</v>
      </c>
      <c r="X119" s="492">
        <v>0</v>
      </c>
      <c r="Y119" s="492">
        <v>0</v>
      </c>
      <c r="Z119" s="492">
        <f>SUM(X119:Y119)</f>
        <v>0</v>
      </c>
      <c r="AA119" s="492">
        <f>W119+Z119</f>
        <v>0</v>
      </c>
      <c r="AB119" s="321">
        <f>ROUND((W119+X119)*33.8%,0)</f>
        <v>0</v>
      </c>
      <c r="AC119" s="179">
        <f>ROUND(W119*2%,0)</f>
        <v>0</v>
      </c>
      <c r="AD119" s="492">
        <v>0</v>
      </c>
      <c r="AE119" s="492">
        <v>0</v>
      </c>
      <c r="AF119" s="492">
        <f t="shared" si="128"/>
        <v>0</v>
      </c>
      <c r="AG119" s="492">
        <f t="shared" si="129"/>
        <v>0</v>
      </c>
      <c r="AH119" s="507">
        <v>0</v>
      </c>
      <c r="AI119" s="507">
        <v>0</v>
      </c>
      <c r="AJ119" s="507">
        <v>0</v>
      </c>
      <c r="AK119" s="507">
        <v>0</v>
      </c>
      <c r="AL119" s="507">
        <v>0</v>
      </c>
      <c r="AM119" s="507">
        <v>0</v>
      </c>
      <c r="AN119" s="507">
        <v>0</v>
      </c>
      <c r="AO119" s="507">
        <f t="shared" ref="AO119:AO121" si="189">AH119+AJ119+AK119+AM119</f>
        <v>0</v>
      </c>
      <c r="AP119" s="507">
        <f t="shared" ref="AP119:AP121" si="190">AI119+AL119+AN119</f>
        <v>0</v>
      </c>
      <c r="AQ119" s="508">
        <f t="shared" si="130"/>
        <v>0</v>
      </c>
      <c r="AR119" s="505">
        <f>I119+AG119</f>
        <v>3450607</v>
      </c>
      <c r="AS119" s="492">
        <f>J119+W119</f>
        <v>2512597</v>
      </c>
      <c r="AT119" s="492">
        <f>K119+Z119</f>
        <v>0</v>
      </c>
      <c r="AU119" s="492">
        <f>L119</f>
        <v>0</v>
      </c>
      <c r="AV119" s="492">
        <f t="shared" ref="AV119:AW121" si="191">M119+AB119</f>
        <v>849258</v>
      </c>
      <c r="AW119" s="492">
        <f t="shared" si="191"/>
        <v>50252</v>
      </c>
      <c r="AX119" s="492">
        <f>O119+AF119</f>
        <v>38500</v>
      </c>
      <c r="AY119" s="507">
        <f>P119+AQ119</f>
        <v>5.6150000000000002</v>
      </c>
      <c r="AZ119" s="507">
        <f t="shared" ref="AZ119:BA121" si="192">Q119+AO119</f>
        <v>4.1252000000000004</v>
      </c>
      <c r="BA119" s="508">
        <f t="shared" si="192"/>
        <v>1.4897999999999998</v>
      </c>
    </row>
    <row r="120" spans="1:53" s="702" customFormat="1" x14ac:dyDescent="0.2">
      <c r="A120" s="727">
        <v>22</v>
      </c>
      <c r="B120" s="728">
        <v>4412</v>
      </c>
      <c r="C120" s="728">
        <v>600074447</v>
      </c>
      <c r="D120" s="728">
        <v>70698554</v>
      </c>
      <c r="E120" s="729" t="s">
        <v>516</v>
      </c>
      <c r="F120" s="728">
        <v>3111</v>
      </c>
      <c r="G120" s="537" t="s">
        <v>91</v>
      </c>
      <c r="H120" s="779" t="s">
        <v>82</v>
      </c>
      <c r="I120" s="501">
        <v>169075</v>
      </c>
      <c r="J120" s="502">
        <v>124503</v>
      </c>
      <c r="K120" s="481">
        <v>0</v>
      </c>
      <c r="L120" s="481">
        <v>0</v>
      </c>
      <c r="M120" s="321">
        <v>42082</v>
      </c>
      <c r="N120" s="321">
        <v>2490</v>
      </c>
      <c r="O120" s="502">
        <v>0</v>
      </c>
      <c r="P120" s="503">
        <v>0.5</v>
      </c>
      <c r="Q120" s="418">
        <v>0.5</v>
      </c>
      <c r="R120" s="776">
        <v>0</v>
      </c>
      <c r="S120" s="536">
        <f t="shared" si="188"/>
        <v>0</v>
      </c>
      <c r="T120" s="492">
        <v>0</v>
      </c>
      <c r="U120" s="492">
        <v>0</v>
      </c>
      <c r="V120" s="492">
        <v>0</v>
      </c>
      <c r="W120" s="492">
        <f t="shared" si="127"/>
        <v>0</v>
      </c>
      <c r="X120" s="492">
        <v>0</v>
      </c>
      <c r="Y120" s="492">
        <v>0</v>
      </c>
      <c r="Z120" s="492">
        <f>SUM(X120:Y120)</f>
        <v>0</v>
      </c>
      <c r="AA120" s="492">
        <f>W120+Z120</f>
        <v>0</v>
      </c>
      <c r="AB120" s="321">
        <f>ROUND((W120+X120)*33.8%,0)</f>
        <v>0</v>
      </c>
      <c r="AC120" s="179">
        <f>ROUND(W120*2%,0)</f>
        <v>0</v>
      </c>
      <c r="AD120" s="492">
        <v>0</v>
      </c>
      <c r="AE120" s="492">
        <v>0</v>
      </c>
      <c r="AF120" s="492">
        <f t="shared" si="128"/>
        <v>0</v>
      </c>
      <c r="AG120" s="492">
        <f t="shared" si="129"/>
        <v>0</v>
      </c>
      <c r="AH120" s="507">
        <v>0</v>
      </c>
      <c r="AI120" s="507">
        <v>0</v>
      </c>
      <c r="AJ120" s="507">
        <v>0</v>
      </c>
      <c r="AK120" s="507">
        <v>0</v>
      </c>
      <c r="AL120" s="507">
        <v>0</v>
      </c>
      <c r="AM120" s="507">
        <v>0</v>
      </c>
      <c r="AN120" s="507">
        <v>0</v>
      </c>
      <c r="AO120" s="507">
        <f t="shared" si="189"/>
        <v>0</v>
      </c>
      <c r="AP120" s="507">
        <f t="shared" si="190"/>
        <v>0</v>
      </c>
      <c r="AQ120" s="508">
        <f t="shared" si="130"/>
        <v>0</v>
      </c>
      <c r="AR120" s="505">
        <f>I120+AG120</f>
        <v>169075</v>
      </c>
      <c r="AS120" s="492">
        <f>J120+W120</f>
        <v>124503</v>
      </c>
      <c r="AT120" s="492">
        <f>K120+Z120</f>
        <v>0</v>
      </c>
      <c r="AU120" s="492">
        <f>L120</f>
        <v>0</v>
      </c>
      <c r="AV120" s="492">
        <f t="shared" si="191"/>
        <v>42082</v>
      </c>
      <c r="AW120" s="492">
        <f t="shared" si="191"/>
        <v>2490</v>
      </c>
      <c r="AX120" s="492">
        <f>O120+AF120</f>
        <v>0</v>
      </c>
      <c r="AY120" s="507">
        <f>P120+AQ120</f>
        <v>0.5</v>
      </c>
      <c r="AZ120" s="507">
        <f t="shared" si="192"/>
        <v>0.5</v>
      </c>
      <c r="BA120" s="508">
        <f t="shared" si="192"/>
        <v>0</v>
      </c>
    </row>
    <row r="121" spans="1:53" s="702" customFormat="1" x14ac:dyDescent="0.2">
      <c r="A121" s="727">
        <v>22</v>
      </c>
      <c r="B121" s="728">
        <v>4412</v>
      </c>
      <c r="C121" s="728">
        <v>600074447</v>
      </c>
      <c r="D121" s="728">
        <v>70698554</v>
      </c>
      <c r="E121" s="719" t="s">
        <v>516</v>
      </c>
      <c r="F121" s="728">
        <v>3141</v>
      </c>
      <c r="G121" s="537" t="s">
        <v>88</v>
      </c>
      <c r="H121" s="779" t="s">
        <v>82</v>
      </c>
      <c r="I121" s="501">
        <v>679670</v>
      </c>
      <c r="J121" s="502">
        <v>498144</v>
      </c>
      <c r="K121" s="481">
        <v>0</v>
      </c>
      <c r="L121" s="481">
        <v>0</v>
      </c>
      <c r="M121" s="321">
        <v>168373</v>
      </c>
      <c r="N121" s="321">
        <v>9963</v>
      </c>
      <c r="O121" s="502">
        <v>3190</v>
      </c>
      <c r="P121" s="503">
        <v>1.69</v>
      </c>
      <c r="Q121" s="418">
        <v>0</v>
      </c>
      <c r="R121" s="776">
        <v>1.69</v>
      </c>
      <c r="S121" s="536">
        <f t="shared" si="188"/>
        <v>0</v>
      </c>
      <c r="T121" s="492">
        <v>0</v>
      </c>
      <c r="U121" s="492">
        <v>-28028</v>
      </c>
      <c r="V121" s="492">
        <v>0</v>
      </c>
      <c r="W121" s="492">
        <f t="shared" si="127"/>
        <v>-28028</v>
      </c>
      <c r="X121" s="492">
        <v>0</v>
      </c>
      <c r="Y121" s="492">
        <v>0</v>
      </c>
      <c r="Z121" s="492">
        <f>SUM(X121:Y121)</f>
        <v>0</v>
      </c>
      <c r="AA121" s="492">
        <f>W121+Z121</f>
        <v>-28028</v>
      </c>
      <c r="AB121" s="321">
        <f>ROUND((W121+X121)*33.8%,0)</f>
        <v>-9473</v>
      </c>
      <c r="AC121" s="179">
        <f>ROUND(W121*2%,0)</f>
        <v>-561</v>
      </c>
      <c r="AD121" s="492">
        <v>0</v>
      </c>
      <c r="AE121" s="492">
        <v>0</v>
      </c>
      <c r="AF121" s="492">
        <f t="shared" si="128"/>
        <v>0</v>
      </c>
      <c r="AG121" s="492">
        <f t="shared" si="129"/>
        <v>-38062</v>
      </c>
      <c r="AH121" s="507">
        <v>0</v>
      </c>
      <c r="AI121" s="507">
        <v>0</v>
      </c>
      <c r="AJ121" s="507">
        <v>0</v>
      </c>
      <c r="AK121" s="507">
        <v>0</v>
      </c>
      <c r="AL121" s="507">
        <v>-0.09</v>
      </c>
      <c r="AM121" s="507">
        <v>0</v>
      </c>
      <c r="AN121" s="507">
        <v>0</v>
      </c>
      <c r="AO121" s="507">
        <f t="shared" si="189"/>
        <v>0</v>
      </c>
      <c r="AP121" s="507">
        <f t="shared" si="190"/>
        <v>-0.09</v>
      </c>
      <c r="AQ121" s="508">
        <f t="shared" si="130"/>
        <v>-0.09</v>
      </c>
      <c r="AR121" s="505">
        <f>I121+AG121</f>
        <v>641608</v>
      </c>
      <c r="AS121" s="492">
        <f>J121+W121</f>
        <v>470116</v>
      </c>
      <c r="AT121" s="492">
        <f>K121+Z121</f>
        <v>0</v>
      </c>
      <c r="AU121" s="492">
        <f>L121</f>
        <v>0</v>
      </c>
      <c r="AV121" s="492">
        <f t="shared" si="191"/>
        <v>158900</v>
      </c>
      <c r="AW121" s="492">
        <f t="shared" si="191"/>
        <v>9402</v>
      </c>
      <c r="AX121" s="492">
        <f>O121+AF121</f>
        <v>3190</v>
      </c>
      <c r="AY121" s="507">
        <f>P121+AQ121</f>
        <v>1.5999999999999999</v>
      </c>
      <c r="AZ121" s="507">
        <f t="shared" si="192"/>
        <v>0</v>
      </c>
      <c r="BA121" s="508">
        <f t="shared" si="192"/>
        <v>1.5999999999999999</v>
      </c>
    </row>
    <row r="122" spans="1:53" s="702" customFormat="1" x14ac:dyDescent="0.2">
      <c r="A122" s="284">
        <v>22</v>
      </c>
      <c r="B122" s="27">
        <v>4412</v>
      </c>
      <c r="C122" s="27">
        <v>600074447</v>
      </c>
      <c r="D122" s="27">
        <v>70698554</v>
      </c>
      <c r="E122" s="294" t="s">
        <v>517</v>
      </c>
      <c r="F122" s="27"/>
      <c r="G122" s="283"/>
      <c r="H122" s="383"/>
      <c r="I122" s="5">
        <v>4299352</v>
      </c>
      <c r="J122" s="8">
        <v>3135244</v>
      </c>
      <c r="K122" s="8">
        <v>0</v>
      </c>
      <c r="L122" s="8">
        <v>0</v>
      </c>
      <c r="M122" s="8">
        <v>1059713</v>
      </c>
      <c r="N122" s="8">
        <v>62705</v>
      </c>
      <c r="O122" s="8">
        <v>41690</v>
      </c>
      <c r="P122" s="9">
        <v>7.8049999999999997</v>
      </c>
      <c r="Q122" s="9">
        <v>4.6252000000000004</v>
      </c>
      <c r="R122" s="33">
        <v>3.1797999999999997</v>
      </c>
      <c r="S122" s="5">
        <f t="shared" ref="S122:BA122" si="193">SUM(S119:S121)</f>
        <v>0</v>
      </c>
      <c r="T122" s="8">
        <f t="shared" si="193"/>
        <v>0</v>
      </c>
      <c r="U122" s="8">
        <f t="shared" si="193"/>
        <v>-28028</v>
      </c>
      <c r="V122" s="8">
        <f t="shared" si="193"/>
        <v>0</v>
      </c>
      <c r="W122" s="8">
        <f t="shared" si="193"/>
        <v>-28028</v>
      </c>
      <c r="X122" s="8">
        <f t="shared" si="193"/>
        <v>0</v>
      </c>
      <c r="Y122" s="8">
        <f t="shared" si="193"/>
        <v>0</v>
      </c>
      <c r="Z122" s="8">
        <f t="shared" si="193"/>
        <v>0</v>
      </c>
      <c r="AA122" s="8">
        <f t="shared" si="193"/>
        <v>-28028</v>
      </c>
      <c r="AB122" s="8">
        <f t="shared" si="193"/>
        <v>-9473</v>
      </c>
      <c r="AC122" s="8">
        <f t="shared" si="193"/>
        <v>-561</v>
      </c>
      <c r="AD122" s="8">
        <f t="shared" si="193"/>
        <v>0</v>
      </c>
      <c r="AE122" s="8">
        <f t="shared" si="193"/>
        <v>0</v>
      </c>
      <c r="AF122" s="8">
        <f t="shared" si="193"/>
        <v>0</v>
      </c>
      <c r="AG122" s="8">
        <f t="shared" si="193"/>
        <v>-38062</v>
      </c>
      <c r="AH122" s="9">
        <f t="shared" si="193"/>
        <v>0</v>
      </c>
      <c r="AI122" s="9">
        <f t="shared" si="193"/>
        <v>0</v>
      </c>
      <c r="AJ122" s="9">
        <f t="shared" si="193"/>
        <v>0</v>
      </c>
      <c r="AK122" s="9">
        <f t="shared" ref="AK122:AL122" si="194">SUM(AK119:AK121)</f>
        <v>0</v>
      </c>
      <c r="AL122" s="9">
        <f t="shared" si="194"/>
        <v>-0.09</v>
      </c>
      <c r="AM122" s="9">
        <f t="shared" si="193"/>
        <v>0</v>
      </c>
      <c r="AN122" s="9">
        <f t="shared" si="193"/>
        <v>0</v>
      </c>
      <c r="AO122" s="9">
        <f t="shared" si="193"/>
        <v>0</v>
      </c>
      <c r="AP122" s="9">
        <f t="shared" si="193"/>
        <v>-0.09</v>
      </c>
      <c r="AQ122" s="74">
        <f t="shared" si="193"/>
        <v>-0.09</v>
      </c>
      <c r="AR122" s="272">
        <f t="shared" si="193"/>
        <v>4261290</v>
      </c>
      <c r="AS122" s="8">
        <f t="shared" si="193"/>
        <v>3107216</v>
      </c>
      <c r="AT122" s="38">
        <f t="shared" si="193"/>
        <v>0</v>
      </c>
      <c r="AU122" s="38">
        <f t="shared" si="193"/>
        <v>0</v>
      </c>
      <c r="AV122" s="8">
        <f t="shared" si="193"/>
        <v>1050240</v>
      </c>
      <c r="AW122" s="8">
        <f t="shared" si="193"/>
        <v>62144</v>
      </c>
      <c r="AX122" s="8">
        <f t="shared" si="193"/>
        <v>41690</v>
      </c>
      <c r="AY122" s="9">
        <f t="shared" si="193"/>
        <v>7.7149999999999999</v>
      </c>
      <c r="AZ122" s="9">
        <f t="shared" si="193"/>
        <v>4.6252000000000004</v>
      </c>
      <c r="BA122" s="74">
        <f t="shared" si="193"/>
        <v>3.0897999999999994</v>
      </c>
    </row>
    <row r="123" spans="1:53" s="702" customFormat="1" x14ac:dyDescent="0.2">
      <c r="A123" s="727">
        <v>23</v>
      </c>
      <c r="B123" s="728">
        <v>4413</v>
      </c>
      <c r="C123" s="728">
        <v>600074455</v>
      </c>
      <c r="D123" s="728">
        <v>70695369</v>
      </c>
      <c r="E123" s="729" t="s">
        <v>518</v>
      </c>
      <c r="F123" s="728">
        <v>3111</v>
      </c>
      <c r="G123" s="537" t="s">
        <v>85</v>
      </c>
      <c r="H123" s="779" t="s">
        <v>86</v>
      </c>
      <c r="I123" s="501">
        <v>7048039</v>
      </c>
      <c r="J123" s="502">
        <v>5138983</v>
      </c>
      <c r="K123" s="502">
        <v>0</v>
      </c>
      <c r="L123" s="502">
        <v>0</v>
      </c>
      <c r="M123" s="502">
        <v>1736976</v>
      </c>
      <c r="N123" s="502">
        <v>102780</v>
      </c>
      <c r="O123" s="502">
        <v>69300</v>
      </c>
      <c r="P123" s="503">
        <v>11.8682</v>
      </c>
      <c r="Q123" s="418">
        <v>9</v>
      </c>
      <c r="R123" s="776">
        <v>2.8681999999999999</v>
      </c>
      <c r="S123" s="536">
        <f t="shared" ref="S123:S127" si="195">X123*-1</f>
        <v>0</v>
      </c>
      <c r="T123" s="492">
        <v>0</v>
      </c>
      <c r="U123" s="492">
        <v>325680</v>
      </c>
      <c r="V123" s="492">
        <v>0</v>
      </c>
      <c r="W123" s="492">
        <f t="shared" si="127"/>
        <v>325680</v>
      </c>
      <c r="X123" s="492">
        <v>0</v>
      </c>
      <c r="Y123" s="492">
        <v>0</v>
      </c>
      <c r="Z123" s="492">
        <f>SUM(X123:Y123)</f>
        <v>0</v>
      </c>
      <c r="AA123" s="492">
        <f>W123+Z123</f>
        <v>325680</v>
      </c>
      <c r="AB123" s="321">
        <f>ROUND((W123+X123)*33.8%,0)</f>
        <v>110080</v>
      </c>
      <c r="AC123" s="179">
        <f>ROUND(W123*2%,0)</f>
        <v>6514</v>
      </c>
      <c r="AD123" s="492">
        <v>0</v>
      </c>
      <c r="AE123" s="492">
        <v>0</v>
      </c>
      <c r="AF123" s="492">
        <f t="shared" si="128"/>
        <v>0</v>
      </c>
      <c r="AG123" s="492">
        <f t="shared" si="129"/>
        <v>442274</v>
      </c>
      <c r="AH123" s="507">
        <v>0</v>
      </c>
      <c r="AI123" s="507">
        <v>0</v>
      </c>
      <c r="AJ123" s="507">
        <v>0</v>
      </c>
      <c r="AK123" s="507">
        <v>0.67</v>
      </c>
      <c r="AL123" s="507">
        <v>0</v>
      </c>
      <c r="AM123" s="507">
        <v>0</v>
      </c>
      <c r="AN123" s="507">
        <v>0</v>
      </c>
      <c r="AO123" s="507">
        <f t="shared" ref="AO123:AO127" si="196">AH123+AJ123+AK123+AM123</f>
        <v>0.67</v>
      </c>
      <c r="AP123" s="507">
        <f t="shared" ref="AP123:AP127" si="197">AI123+AL123+AN123</f>
        <v>0</v>
      </c>
      <c r="AQ123" s="508">
        <f t="shared" si="130"/>
        <v>0.67</v>
      </c>
      <c r="AR123" s="505">
        <f>I123+AG123</f>
        <v>7490313</v>
      </c>
      <c r="AS123" s="492">
        <f>J123+W123</f>
        <v>5464663</v>
      </c>
      <c r="AT123" s="492">
        <f>K123+Z123</f>
        <v>0</v>
      </c>
      <c r="AU123" s="492">
        <f>L123</f>
        <v>0</v>
      </c>
      <c r="AV123" s="492">
        <f t="shared" ref="AV123:AW127" si="198">M123+AB123</f>
        <v>1847056</v>
      </c>
      <c r="AW123" s="492">
        <f t="shared" si="198"/>
        <v>109294</v>
      </c>
      <c r="AX123" s="492">
        <f>O123+AF123</f>
        <v>69300</v>
      </c>
      <c r="AY123" s="507">
        <f>P123+AQ123</f>
        <v>12.5382</v>
      </c>
      <c r="AZ123" s="507">
        <f t="shared" ref="AZ123:BA127" si="199">Q123+AO123</f>
        <v>9.67</v>
      </c>
      <c r="BA123" s="508">
        <f t="shared" si="199"/>
        <v>2.8681999999999999</v>
      </c>
    </row>
    <row r="124" spans="1:53" s="702" customFormat="1" x14ac:dyDescent="0.2">
      <c r="A124" s="727">
        <v>23</v>
      </c>
      <c r="B124" s="728">
        <v>4413</v>
      </c>
      <c r="C124" s="728">
        <v>600074455</v>
      </c>
      <c r="D124" s="728">
        <v>70695369</v>
      </c>
      <c r="E124" s="729" t="s">
        <v>518</v>
      </c>
      <c r="F124" s="728">
        <v>3111</v>
      </c>
      <c r="G124" s="537" t="s">
        <v>91</v>
      </c>
      <c r="H124" s="779" t="s">
        <v>82</v>
      </c>
      <c r="I124" s="501">
        <v>1670084</v>
      </c>
      <c r="J124" s="502">
        <v>1228339</v>
      </c>
      <c r="K124" s="481">
        <v>0</v>
      </c>
      <c r="L124" s="481">
        <v>0</v>
      </c>
      <c r="M124" s="321">
        <v>415178</v>
      </c>
      <c r="N124" s="321">
        <v>24567</v>
      </c>
      <c r="O124" s="502">
        <v>2000</v>
      </c>
      <c r="P124" s="503">
        <v>3.65</v>
      </c>
      <c r="Q124" s="418">
        <v>3.65</v>
      </c>
      <c r="R124" s="776">
        <v>0</v>
      </c>
      <c r="S124" s="536">
        <f t="shared" si="195"/>
        <v>0</v>
      </c>
      <c r="T124" s="492">
        <v>0</v>
      </c>
      <c r="U124" s="492">
        <v>0</v>
      </c>
      <c r="V124" s="492">
        <v>0</v>
      </c>
      <c r="W124" s="492">
        <f t="shared" si="127"/>
        <v>0</v>
      </c>
      <c r="X124" s="492">
        <v>0</v>
      </c>
      <c r="Y124" s="492">
        <v>0</v>
      </c>
      <c r="Z124" s="492">
        <f>SUM(X124:Y124)</f>
        <v>0</v>
      </c>
      <c r="AA124" s="492">
        <f>W124+Z124</f>
        <v>0</v>
      </c>
      <c r="AB124" s="321">
        <f>ROUND((W124+X124)*33.8%,0)</f>
        <v>0</v>
      </c>
      <c r="AC124" s="179">
        <f>ROUND(W124*2%,0)</f>
        <v>0</v>
      </c>
      <c r="AD124" s="492">
        <v>0</v>
      </c>
      <c r="AE124" s="492">
        <v>0</v>
      </c>
      <c r="AF124" s="492">
        <f t="shared" si="128"/>
        <v>0</v>
      </c>
      <c r="AG124" s="492">
        <f t="shared" si="129"/>
        <v>0</v>
      </c>
      <c r="AH124" s="507">
        <v>0</v>
      </c>
      <c r="AI124" s="507">
        <v>0</v>
      </c>
      <c r="AJ124" s="507">
        <v>0</v>
      </c>
      <c r="AK124" s="507">
        <v>0</v>
      </c>
      <c r="AL124" s="507">
        <v>0</v>
      </c>
      <c r="AM124" s="507">
        <v>0</v>
      </c>
      <c r="AN124" s="507">
        <v>0</v>
      </c>
      <c r="AO124" s="507">
        <f t="shared" si="196"/>
        <v>0</v>
      </c>
      <c r="AP124" s="507">
        <f t="shared" si="197"/>
        <v>0</v>
      </c>
      <c r="AQ124" s="508">
        <f t="shared" si="130"/>
        <v>0</v>
      </c>
      <c r="AR124" s="505">
        <f>I124+AG124</f>
        <v>1670084</v>
      </c>
      <c r="AS124" s="492">
        <f>J124+W124</f>
        <v>1228339</v>
      </c>
      <c r="AT124" s="492">
        <f>K124+Z124</f>
        <v>0</v>
      </c>
      <c r="AU124" s="492">
        <f>L124</f>
        <v>0</v>
      </c>
      <c r="AV124" s="492">
        <f t="shared" si="198"/>
        <v>415178</v>
      </c>
      <c r="AW124" s="492">
        <f t="shared" si="198"/>
        <v>24567</v>
      </c>
      <c r="AX124" s="492">
        <f>O124+AF124</f>
        <v>2000</v>
      </c>
      <c r="AY124" s="507">
        <f>P124+AQ124</f>
        <v>3.65</v>
      </c>
      <c r="AZ124" s="507">
        <f t="shared" si="199"/>
        <v>3.65</v>
      </c>
      <c r="BA124" s="508">
        <f t="shared" si="199"/>
        <v>0</v>
      </c>
    </row>
    <row r="125" spans="1:53" s="702" customFormat="1" x14ac:dyDescent="0.2">
      <c r="A125" s="727">
        <v>23</v>
      </c>
      <c r="B125" s="728">
        <v>4413</v>
      </c>
      <c r="C125" s="728">
        <v>600074455</v>
      </c>
      <c r="D125" s="728">
        <v>70695369</v>
      </c>
      <c r="E125" s="729" t="s">
        <v>518</v>
      </c>
      <c r="F125" s="728">
        <v>3141</v>
      </c>
      <c r="G125" s="537" t="s">
        <v>88</v>
      </c>
      <c r="H125" s="779" t="s">
        <v>82</v>
      </c>
      <c r="I125" s="501">
        <v>1395057</v>
      </c>
      <c r="J125" s="502">
        <v>1021565</v>
      </c>
      <c r="K125" s="481">
        <v>0</v>
      </c>
      <c r="L125" s="481">
        <v>0</v>
      </c>
      <c r="M125" s="321">
        <v>345289</v>
      </c>
      <c r="N125" s="321">
        <v>20431</v>
      </c>
      <c r="O125" s="502">
        <v>7772</v>
      </c>
      <c r="P125" s="503">
        <v>3.47</v>
      </c>
      <c r="Q125" s="418">
        <v>0</v>
      </c>
      <c r="R125" s="776">
        <v>3.47</v>
      </c>
      <c r="S125" s="536">
        <f t="shared" si="195"/>
        <v>0</v>
      </c>
      <c r="T125" s="492">
        <v>0</v>
      </c>
      <c r="U125" s="492">
        <v>34863</v>
      </c>
      <c r="V125" s="492">
        <v>0</v>
      </c>
      <c r="W125" s="492">
        <f t="shared" si="127"/>
        <v>34863</v>
      </c>
      <c r="X125" s="492">
        <v>0</v>
      </c>
      <c r="Y125" s="492">
        <v>0</v>
      </c>
      <c r="Z125" s="492">
        <f>SUM(X125:Y125)</f>
        <v>0</v>
      </c>
      <c r="AA125" s="492">
        <f>W125+Z125</f>
        <v>34863</v>
      </c>
      <c r="AB125" s="321">
        <f>ROUND((W125+X125)*33.8%,0)</f>
        <v>11784</v>
      </c>
      <c r="AC125" s="179">
        <f>ROUND(W125*2%,0)</f>
        <v>697</v>
      </c>
      <c r="AD125" s="492">
        <v>0</v>
      </c>
      <c r="AE125" s="492">
        <v>0</v>
      </c>
      <c r="AF125" s="492">
        <f t="shared" si="128"/>
        <v>0</v>
      </c>
      <c r="AG125" s="492">
        <f t="shared" si="129"/>
        <v>47344</v>
      </c>
      <c r="AH125" s="507">
        <v>0</v>
      </c>
      <c r="AI125" s="507">
        <v>0</v>
      </c>
      <c r="AJ125" s="507">
        <v>0</v>
      </c>
      <c r="AK125" s="507">
        <v>0</v>
      </c>
      <c r="AL125" s="507">
        <v>0.12</v>
      </c>
      <c r="AM125" s="507">
        <v>0</v>
      </c>
      <c r="AN125" s="507">
        <v>0</v>
      </c>
      <c r="AO125" s="507">
        <f t="shared" si="196"/>
        <v>0</v>
      </c>
      <c r="AP125" s="507">
        <f t="shared" si="197"/>
        <v>0.12</v>
      </c>
      <c r="AQ125" s="508">
        <f t="shared" si="130"/>
        <v>0.12</v>
      </c>
      <c r="AR125" s="505">
        <f>I125+AG125</f>
        <v>1442401</v>
      </c>
      <c r="AS125" s="492">
        <f>J125+W125</f>
        <v>1056428</v>
      </c>
      <c r="AT125" s="492">
        <f>K125+Z125</f>
        <v>0</v>
      </c>
      <c r="AU125" s="492">
        <f>L125</f>
        <v>0</v>
      </c>
      <c r="AV125" s="492">
        <f t="shared" si="198"/>
        <v>357073</v>
      </c>
      <c r="AW125" s="492">
        <f t="shared" si="198"/>
        <v>21128</v>
      </c>
      <c r="AX125" s="492">
        <f>O125+AF125</f>
        <v>7772</v>
      </c>
      <c r="AY125" s="507">
        <f>P125+AQ125</f>
        <v>3.5900000000000003</v>
      </c>
      <c r="AZ125" s="507">
        <f t="shared" si="199"/>
        <v>0</v>
      </c>
      <c r="BA125" s="508">
        <f t="shared" si="199"/>
        <v>3.5900000000000003</v>
      </c>
    </row>
    <row r="126" spans="1:53" s="702" customFormat="1" x14ac:dyDescent="0.2">
      <c r="A126" s="727">
        <v>23</v>
      </c>
      <c r="B126" s="728">
        <v>4413</v>
      </c>
      <c r="C126" s="728">
        <v>600074455</v>
      </c>
      <c r="D126" s="728">
        <v>70695369</v>
      </c>
      <c r="E126" s="729" t="s">
        <v>518</v>
      </c>
      <c r="F126" s="728">
        <v>3143</v>
      </c>
      <c r="G126" s="537" t="s">
        <v>149</v>
      </c>
      <c r="H126" s="708" t="s">
        <v>86</v>
      </c>
      <c r="I126" s="501">
        <v>1129643</v>
      </c>
      <c r="J126" s="502">
        <v>831843</v>
      </c>
      <c r="K126" s="481">
        <v>0</v>
      </c>
      <c r="L126" s="481">
        <v>0</v>
      </c>
      <c r="M126" s="321">
        <v>281163</v>
      </c>
      <c r="N126" s="321">
        <v>16637</v>
      </c>
      <c r="O126" s="502">
        <v>0</v>
      </c>
      <c r="P126" s="503">
        <v>2</v>
      </c>
      <c r="Q126" s="418">
        <v>2</v>
      </c>
      <c r="R126" s="776">
        <v>0</v>
      </c>
      <c r="S126" s="536">
        <f t="shared" si="195"/>
        <v>0</v>
      </c>
      <c r="T126" s="492">
        <v>0</v>
      </c>
      <c r="U126" s="492">
        <v>0</v>
      </c>
      <c r="V126" s="492">
        <v>0</v>
      </c>
      <c r="W126" s="492">
        <f t="shared" si="127"/>
        <v>0</v>
      </c>
      <c r="X126" s="492">
        <v>0</v>
      </c>
      <c r="Y126" s="492">
        <v>0</v>
      </c>
      <c r="Z126" s="492">
        <f>SUM(X126:Y126)</f>
        <v>0</v>
      </c>
      <c r="AA126" s="492">
        <f>W126+Z126</f>
        <v>0</v>
      </c>
      <c r="AB126" s="321">
        <f>ROUND((W126+X126)*33.8%,0)</f>
        <v>0</v>
      </c>
      <c r="AC126" s="179">
        <f>ROUND(W126*2%,0)</f>
        <v>0</v>
      </c>
      <c r="AD126" s="492">
        <v>0</v>
      </c>
      <c r="AE126" s="492">
        <v>0</v>
      </c>
      <c r="AF126" s="492">
        <f t="shared" si="128"/>
        <v>0</v>
      </c>
      <c r="AG126" s="492">
        <f t="shared" si="129"/>
        <v>0</v>
      </c>
      <c r="AH126" s="507">
        <v>0</v>
      </c>
      <c r="AI126" s="507">
        <v>0</v>
      </c>
      <c r="AJ126" s="507">
        <v>0</v>
      </c>
      <c r="AK126" s="507">
        <v>0</v>
      </c>
      <c r="AL126" s="507">
        <v>0</v>
      </c>
      <c r="AM126" s="507">
        <v>0</v>
      </c>
      <c r="AN126" s="507">
        <v>0</v>
      </c>
      <c r="AO126" s="507">
        <f t="shared" si="196"/>
        <v>0</v>
      </c>
      <c r="AP126" s="507">
        <f t="shared" si="197"/>
        <v>0</v>
      </c>
      <c r="AQ126" s="508">
        <f t="shared" si="130"/>
        <v>0</v>
      </c>
      <c r="AR126" s="505">
        <f>I126+AG126</f>
        <v>1129643</v>
      </c>
      <c r="AS126" s="492">
        <f>J126+W126</f>
        <v>831843</v>
      </c>
      <c r="AT126" s="492">
        <f>K126+Z126</f>
        <v>0</v>
      </c>
      <c r="AU126" s="492">
        <f>L126</f>
        <v>0</v>
      </c>
      <c r="AV126" s="492">
        <f t="shared" si="198"/>
        <v>281163</v>
      </c>
      <c r="AW126" s="492">
        <f t="shared" si="198"/>
        <v>16637</v>
      </c>
      <c r="AX126" s="492">
        <f>O126+AF126</f>
        <v>0</v>
      </c>
      <c r="AY126" s="507">
        <f>P126+AQ126</f>
        <v>2</v>
      </c>
      <c r="AZ126" s="507">
        <f t="shared" si="199"/>
        <v>2</v>
      </c>
      <c r="BA126" s="508">
        <f t="shared" si="199"/>
        <v>0</v>
      </c>
    </row>
    <row r="127" spans="1:53" s="702" customFormat="1" x14ac:dyDescent="0.2">
      <c r="A127" s="727">
        <v>23</v>
      </c>
      <c r="B127" s="728">
        <v>4413</v>
      </c>
      <c r="C127" s="728">
        <v>600074455</v>
      </c>
      <c r="D127" s="728">
        <v>70695369</v>
      </c>
      <c r="E127" s="729" t="s">
        <v>518</v>
      </c>
      <c r="F127" s="728">
        <v>3143</v>
      </c>
      <c r="G127" s="537" t="s">
        <v>150</v>
      </c>
      <c r="H127" s="708" t="s">
        <v>82</v>
      </c>
      <c r="I127" s="501">
        <v>24578</v>
      </c>
      <c r="J127" s="502">
        <v>17325</v>
      </c>
      <c r="K127" s="481">
        <v>0</v>
      </c>
      <c r="L127" s="481">
        <v>0</v>
      </c>
      <c r="M127" s="321">
        <v>5856</v>
      </c>
      <c r="N127" s="321">
        <v>347</v>
      </c>
      <c r="O127" s="502">
        <v>1050</v>
      </c>
      <c r="P127" s="503">
        <v>7.0000000000000007E-2</v>
      </c>
      <c r="Q127" s="418">
        <v>0</v>
      </c>
      <c r="R127" s="776">
        <v>7.0000000000000007E-2</v>
      </c>
      <c r="S127" s="536">
        <f t="shared" si="195"/>
        <v>0</v>
      </c>
      <c r="T127" s="492">
        <v>0</v>
      </c>
      <c r="U127" s="492">
        <v>0</v>
      </c>
      <c r="V127" s="492">
        <v>0</v>
      </c>
      <c r="W127" s="492">
        <f t="shared" si="127"/>
        <v>0</v>
      </c>
      <c r="X127" s="492">
        <v>0</v>
      </c>
      <c r="Y127" s="492">
        <v>0</v>
      </c>
      <c r="Z127" s="492">
        <f>SUM(X127:Y127)</f>
        <v>0</v>
      </c>
      <c r="AA127" s="492">
        <f>W127+Z127</f>
        <v>0</v>
      </c>
      <c r="AB127" s="321">
        <f>ROUND((W127+X127)*33.8%,0)</f>
        <v>0</v>
      </c>
      <c r="AC127" s="179">
        <f>ROUND(W127*2%,0)</f>
        <v>0</v>
      </c>
      <c r="AD127" s="492">
        <v>0</v>
      </c>
      <c r="AE127" s="492">
        <v>0</v>
      </c>
      <c r="AF127" s="492">
        <f t="shared" si="128"/>
        <v>0</v>
      </c>
      <c r="AG127" s="492">
        <f t="shared" si="129"/>
        <v>0</v>
      </c>
      <c r="AH127" s="507">
        <v>0</v>
      </c>
      <c r="AI127" s="507">
        <v>0</v>
      </c>
      <c r="AJ127" s="507">
        <v>0</v>
      </c>
      <c r="AK127" s="507">
        <v>0</v>
      </c>
      <c r="AL127" s="507">
        <v>0</v>
      </c>
      <c r="AM127" s="507">
        <v>0</v>
      </c>
      <c r="AN127" s="507">
        <v>0</v>
      </c>
      <c r="AO127" s="507">
        <f t="shared" si="196"/>
        <v>0</v>
      </c>
      <c r="AP127" s="507">
        <f t="shared" si="197"/>
        <v>0</v>
      </c>
      <c r="AQ127" s="508">
        <f t="shared" si="130"/>
        <v>0</v>
      </c>
      <c r="AR127" s="505">
        <f>I127+AG127</f>
        <v>24578</v>
      </c>
      <c r="AS127" s="492">
        <f>J127+W127</f>
        <v>17325</v>
      </c>
      <c r="AT127" s="492">
        <f>K127+Z127</f>
        <v>0</v>
      </c>
      <c r="AU127" s="492">
        <f>L127</f>
        <v>0</v>
      </c>
      <c r="AV127" s="492">
        <f t="shared" si="198"/>
        <v>5856</v>
      </c>
      <c r="AW127" s="492">
        <f t="shared" si="198"/>
        <v>347</v>
      </c>
      <c r="AX127" s="492">
        <f>O127+AF127</f>
        <v>1050</v>
      </c>
      <c r="AY127" s="507">
        <f>P127+AQ127</f>
        <v>7.0000000000000007E-2</v>
      </c>
      <c r="AZ127" s="507">
        <f t="shared" si="199"/>
        <v>0</v>
      </c>
      <c r="BA127" s="508">
        <f t="shared" si="199"/>
        <v>7.0000000000000007E-2</v>
      </c>
    </row>
    <row r="128" spans="1:53" s="702" customFormat="1" x14ac:dyDescent="0.2">
      <c r="A128" s="284">
        <v>23</v>
      </c>
      <c r="B128" s="27">
        <v>4413</v>
      </c>
      <c r="C128" s="27">
        <v>600074455</v>
      </c>
      <c r="D128" s="27">
        <v>70695369</v>
      </c>
      <c r="E128" s="294" t="s">
        <v>519</v>
      </c>
      <c r="F128" s="27"/>
      <c r="G128" s="283"/>
      <c r="H128" s="383"/>
      <c r="I128" s="5">
        <v>11267401</v>
      </c>
      <c r="J128" s="8">
        <v>8238055</v>
      </c>
      <c r="K128" s="8">
        <v>0</v>
      </c>
      <c r="L128" s="8">
        <v>0</v>
      </c>
      <c r="M128" s="8">
        <v>2784462</v>
      </c>
      <c r="N128" s="8">
        <v>164762</v>
      </c>
      <c r="O128" s="8">
        <v>80122</v>
      </c>
      <c r="P128" s="9">
        <v>21.058199999999999</v>
      </c>
      <c r="Q128" s="9">
        <v>14.65</v>
      </c>
      <c r="R128" s="33">
        <v>6.4082000000000008</v>
      </c>
      <c r="S128" s="5">
        <f t="shared" ref="S128:BA128" si="200">SUM(S123:S127)</f>
        <v>0</v>
      </c>
      <c r="T128" s="8">
        <f t="shared" si="200"/>
        <v>0</v>
      </c>
      <c r="U128" s="8">
        <f t="shared" si="200"/>
        <v>360543</v>
      </c>
      <c r="V128" s="8">
        <f t="shared" si="200"/>
        <v>0</v>
      </c>
      <c r="W128" s="8">
        <f t="shared" si="200"/>
        <v>360543</v>
      </c>
      <c r="X128" s="8">
        <f t="shared" si="200"/>
        <v>0</v>
      </c>
      <c r="Y128" s="8">
        <f t="shared" si="200"/>
        <v>0</v>
      </c>
      <c r="Z128" s="8">
        <f t="shared" si="200"/>
        <v>0</v>
      </c>
      <c r="AA128" s="8">
        <f t="shared" si="200"/>
        <v>360543</v>
      </c>
      <c r="AB128" s="8">
        <f t="shared" si="200"/>
        <v>121864</v>
      </c>
      <c r="AC128" s="8">
        <f t="shared" si="200"/>
        <v>7211</v>
      </c>
      <c r="AD128" s="8">
        <f t="shared" si="200"/>
        <v>0</v>
      </c>
      <c r="AE128" s="8">
        <f t="shared" si="200"/>
        <v>0</v>
      </c>
      <c r="AF128" s="8">
        <f t="shared" si="200"/>
        <v>0</v>
      </c>
      <c r="AG128" s="8">
        <f t="shared" si="200"/>
        <v>489618</v>
      </c>
      <c r="AH128" s="9">
        <f t="shared" si="200"/>
        <v>0</v>
      </c>
      <c r="AI128" s="9">
        <f t="shared" si="200"/>
        <v>0</v>
      </c>
      <c r="AJ128" s="9">
        <f t="shared" si="200"/>
        <v>0</v>
      </c>
      <c r="AK128" s="9">
        <f t="shared" ref="AK128:AL128" si="201">SUM(AK123:AK127)</f>
        <v>0.67</v>
      </c>
      <c r="AL128" s="9">
        <f t="shared" si="201"/>
        <v>0.12</v>
      </c>
      <c r="AM128" s="9">
        <f t="shared" si="200"/>
        <v>0</v>
      </c>
      <c r="AN128" s="9">
        <f t="shared" si="200"/>
        <v>0</v>
      </c>
      <c r="AO128" s="9">
        <f t="shared" si="200"/>
        <v>0.67</v>
      </c>
      <c r="AP128" s="9">
        <f t="shared" si="200"/>
        <v>0.12</v>
      </c>
      <c r="AQ128" s="74">
        <f t="shared" si="200"/>
        <v>0.79</v>
      </c>
      <c r="AR128" s="272">
        <f t="shared" si="200"/>
        <v>11757019</v>
      </c>
      <c r="AS128" s="8">
        <f t="shared" si="200"/>
        <v>8598598</v>
      </c>
      <c r="AT128" s="38">
        <f t="shared" si="200"/>
        <v>0</v>
      </c>
      <c r="AU128" s="38">
        <f t="shared" si="200"/>
        <v>0</v>
      </c>
      <c r="AV128" s="8">
        <f t="shared" si="200"/>
        <v>2906326</v>
      </c>
      <c r="AW128" s="8">
        <f t="shared" si="200"/>
        <v>171973</v>
      </c>
      <c r="AX128" s="8">
        <f t="shared" si="200"/>
        <v>80122</v>
      </c>
      <c r="AY128" s="9">
        <f t="shared" si="200"/>
        <v>21.848199999999999</v>
      </c>
      <c r="AZ128" s="9">
        <f t="shared" si="200"/>
        <v>15.32</v>
      </c>
      <c r="BA128" s="74">
        <f t="shared" si="200"/>
        <v>6.5282</v>
      </c>
    </row>
    <row r="129" spans="1:53" s="702" customFormat="1" x14ac:dyDescent="0.2">
      <c r="A129" s="727">
        <v>24</v>
      </c>
      <c r="B129" s="728">
        <v>4429</v>
      </c>
      <c r="C129" s="728">
        <v>600074595</v>
      </c>
      <c r="D129" s="728">
        <v>70698520</v>
      </c>
      <c r="E129" s="729" t="s">
        <v>520</v>
      </c>
      <c r="F129" s="728">
        <v>3111</v>
      </c>
      <c r="G129" s="537" t="s">
        <v>85</v>
      </c>
      <c r="H129" s="779" t="s">
        <v>86</v>
      </c>
      <c r="I129" s="501">
        <v>1369854</v>
      </c>
      <c r="J129" s="502">
        <v>999451</v>
      </c>
      <c r="K129" s="481">
        <v>0</v>
      </c>
      <c r="L129" s="481">
        <v>0</v>
      </c>
      <c r="M129" s="321">
        <v>337814</v>
      </c>
      <c r="N129" s="321">
        <v>19989</v>
      </c>
      <c r="O129" s="502">
        <v>12600</v>
      </c>
      <c r="P129" s="503">
        <v>2.4609000000000001</v>
      </c>
      <c r="Q129" s="418">
        <v>2</v>
      </c>
      <c r="R129" s="776">
        <v>0.46089999999999998</v>
      </c>
      <c r="S129" s="536">
        <f t="shared" ref="S129:S134" si="202">X129*-1</f>
        <v>0</v>
      </c>
      <c r="T129" s="492">
        <v>0</v>
      </c>
      <c r="U129" s="492">
        <v>0</v>
      </c>
      <c r="V129" s="492">
        <v>0</v>
      </c>
      <c r="W129" s="492">
        <f t="shared" si="127"/>
        <v>0</v>
      </c>
      <c r="X129" s="492">
        <v>0</v>
      </c>
      <c r="Y129" s="492">
        <v>0</v>
      </c>
      <c r="Z129" s="492">
        <f t="shared" ref="Z129:Z134" si="203">SUM(X129:Y129)</f>
        <v>0</v>
      </c>
      <c r="AA129" s="492">
        <f t="shared" ref="AA129:AA134" si="204">W129+Z129</f>
        <v>0</v>
      </c>
      <c r="AB129" s="321">
        <f t="shared" ref="AB129:AB134" si="205">ROUND((W129+X129)*33.8%,0)</f>
        <v>0</v>
      </c>
      <c r="AC129" s="179">
        <f t="shared" ref="AC129:AC134" si="206">ROUND(W129*2%,0)</f>
        <v>0</v>
      </c>
      <c r="AD129" s="492">
        <v>0</v>
      </c>
      <c r="AE129" s="492">
        <v>0</v>
      </c>
      <c r="AF129" s="492">
        <f t="shared" si="128"/>
        <v>0</v>
      </c>
      <c r="AG129" s="492">
        <f t="shared" si="129"/>
        <v>0</v>
      </c>
      <c r="AH129" s="507">
        <v>0</v>
      </c>
      <c r="AI129" s="507">
        <v>0</v>
      </c>
      <c r="AJ129" s="507">
        <v>0</v>
      </c>
      <c r="AK129" s="507">
        <v>0</v>
      </c>
      <c r="AL129" s="507">
        <v>0</v>
      </c>
      <c r="AM129" s="507">
        <v>0</v>
      </c>
      <c r="AN129" s="507">
        <v>0</v>
      </c>
      <c r="AO129" s="507">
        <f t="shared" ref="AO129:AO134" si="207">AH129+AJ129+AK129+AM129</f>
        <v>0</v>
      </c>
      <c r="AP129" s="507">
        <f t="shared" ref="AP129:AP134" si="208">AI129+AL129+AN129</f>
        <v>0</v>
      </c>
      <c r="AQ129" s="508">
        <f t="shared" si="130"/>
        <v>0</v>
      </c>
      <c r="AR129" s="505">
        <f t="shared" ref="AR129:AR134" si="209">I129+AG129</f>
        <v>1369854</v>
      </c>
      <c r="AS129" s="492">
        <f t="shared" ref="AS129:AS134" si="210">J129+W129</f>
        <v>999451</v>
      </c>
      <c r="AT129" s="492">
        <f t="shared" ref="AT129:AT134" si="211">K129+Z129</f>
        <v>0</v>
      </c>
      <c r="AU129" s="492">
        <f t="shared" ref="AU129:AU134" si="212">L129</f>
        <v>0</v>
      </c>
      <c r="AV129" s="492">
        <f t="shared" ref="AV129:AW134" si="213">M129+AB129</f>
        <v>337814</v>
      </c>
      <c r="AW129" s="492">
        <f t="shared" si="213"/>
        <v>19989</v>
      </c>
      <c r="AX129" s="492">
        <f t="shared" ref="AX129:AX134" si="214">O129+AF129</f>
        <v>12600</v>
      </c>
      <c r="AY129" s="507">
        <f t="shared" ref="AY129:AY134" si="215">P129+AQ129</f>
        <v>2.4609000000000001</v>
      </c>
      <c r="AZ129" s="507">
        <f t="shared" ref="AZ129:BA134" si="216">Q129+AO129</f>
        <v>2</v>
      </c>
      <c r="BA129" s="508">
        <f t="shared" si="216"/>
        <v>0.46089999999999998</v>
      </c>
    </row>
    <row r="130" spans="1:53" s="702" customFormat="1" x14ac:dyDescent="0.2">
      <c r="A130" s="727">
        <v>24</v>
      </c>
      <c r="B130" s="728">
        <v>4429</v>
      </c>
      <c r="C130" s="728">
        <v>600074595</v>
      </c>
      <c r="D130" s="728">
        <v>70698520</v>
      </c>
      <c r="E130" s="729" t="s">
        <v>520</v>
      </c>
      <c r="F130" s="728">
        <v>3117</v>
      </c>
      <c r="G130" s="537" t="s">
        <v>148</v>
      </c>
      <c r="H130" s="779" t="s">
        <v>86</v>
      </c>
      <c r="I130" s="501">
        <v>3446458</v>
      </c>
      <c r="J130" s="502">
        <v>2423357</v>
      </c>
      <c r="K130" s="502">
        <v>40779</v>
      </c>
      <c r="L130" s="502">
        <v>20779</v>
      </c>
      <c r="M130" s="502">
        <v>825855</v>
      </c>
      <c r="N130" s="502">
        <v>48467</v>
      </c>
      <c r="O130" s="502">
        <v>108000</v>
      </c>
      <c r="P130" s="503">
        <v>5.1533999999999995</v>
      </c>
      <c r="Q130" s="418">
        <v>3.5508999999999999</v>
      </c>
      <c r="R130" s="776">
        <v>1.6024999999999996</v>
      </c>
      <c r="S130" s="536">
        <f t="shared" si="202"/>
        <v>0</v>
      </c>
      <c r="T130" s="492">
        <v>0</v>
      </c>
      <c r="U130" s="492">
        <v>0</v>
      </c>
      <c r="V130" s="492">
        <v>0</v>
      </c>
      <c r="W130" s="492">
        <f t="shared" si="127"/>
        <v>0</v>
      </c>
      <c r="X130" s="492">
        <v>0</v>
      </c>
      <c r="Y130" s="492">
        <v>0</v>
      </c>
      <c r="Z130" s="492">
        <f t="shared" si="203"/>
        <v>0</v>
      </c>
      <c r="AA130" s="492">
        <f t="shared" si="204"/>
        <v>0</v>
      </c>
      <c r="AB130" s="321">
        <f t="shared" si="205"/>
        <v>0</v>
      </c>
      <c r="AC130" s="179">
        <f t="shared" si="206"/>
        <v>0</v>
      </c>
      <c r="AD130" s="492">
        <v>0</v>
      </c>
      <c r="AE130" s="492">
        <v>0</v>
      </c>
      <c r="AF130" s="492">
        <f t="shared" si="128"/>
        <v>0</v>
      </c>
      <c r="AG130" s="492">
        <f t="shared" si="129"/>
        <v>0</v>
      </c>
      <c r="AH130" s="507">
        <v>0</v>
      </c>
      <c r="AI130" s="507">
        <v>0</v>
      </c>
      <c r="AJ130" s="507">
        <v>0</v>
      </c>
      <c r="AK130" s="507">
        <v>0</v>
      </c>
      <c r="AL130" s="507">
        <v>0</v>
      </c>
      <c r="AM130" s="507">
        <v>0</v>
      </c>
      <c r="AN130" s="507">
        <v>0</v>
      </c>
      <c r="AO130" s="507">
        <f t="shared" si="207"/>
        <v>0</v>
      </c>
      <c r="AP130" s="507">
        <f t="shared" si="208"/>
        <v>0</v>
      </c>
      <c r="AQ130" s="508">
        <f t="shared" si="130"/>
        <v>0</v>
      </c>
      <c r="AR130" s="505">
        <f t="shared" si="209"/>
        <v>3446458</v>
      </c>
      <c r="AS130" s="492">
        <f t="shared" si="210"/>
        <v>2423357</v>
      </c>
      <c r="AT130" s="492">
        <f t="shared" si="211"/>
        <v>40779</v>
      </c>
      <c r="AU130" s="492">
        <f t="shared" si="212"/>
        <v>20779</v>
      </c>
      <c r="AV130" s="492">
        <f t="shared" si="213"/>
        <v>825855</v>
      </c>
      <c r="AW130" s="492">
        <f t="shared" si="213"/>
        <v>48467</v>
      </c>
      <c r="AX130" s="492">
        <f t="shared" si="214"/>
        <v>108000</v>
      </c>
      <c r="AY130" s="507">
        <f t="shared" si="215"/>
        <v>5.1533999999999995</v>
      </c>
      <c r="AZ130" s="507">
        <f t="shared" si="216"/>
        <v>3.5508999999999999</v>
      </c>
      <c r="BA130" s="508">
        <f t="shared" si="216"/>
        <v>1.6024999999999996</v>
      </c>
    </row>
    <row r="131" spans="1:53" s="702" customFormat="1" x14ac:dyDescent="0.2">
      <c r="A131" s="727">
        <v>24</v>
      </c>
      <c r="B131" s="728">
        <v>4429</v>
      </c>
      <c r="C131" s="728">
        <v>600074595</v>
      </c>
      <c r="D131" s="728">
        <v>70698520</v>
      </c>
      <c r="E131" s="729" t="s">
        <v>520</v>
      </c>
      <c r="F131" s="728">
        <v>3117</v>
      </c>
      <c r="G131" s="537" t="s">
        <v>91</v>
      </c>
      <c r="H131" s="779" t="s">
        <v>82</v>
      </c>
      <c r="I131" s="501">
        <v>1020162</v>
      </c>
      <c r="J131" s="502">
        <v>751224</v>
      </c>
      <c r="K131" s="481">
        <v>0</v>
      </c>
      <c r="L131" s="481">
        <v>0</v>
      </c>
      <c r="M131" s="321">
        <v>253913</v>
      </c>
      <c r="N131" s="321">
        <v>15025</v>
      </c>
      <c r="O131" s="502">
        <v>0</v>
      </c>
      <c r="P131" s="503">
        <v>2.08</v>
      </c>
      <c r="Q131" s="418">
        <v>2.08</v>
      </c>
      <c r="R131" s="776">
        <v>0</v>
      </c>
      <c r="S131" s="536">
        <f t="shared" si="202"/>
        <v>0</v>
      </c>
      <c r="T131" s="492">
        <v>0</v>
      </c>
      <c r="U131" s="492">
        <v>0</v>
      </c>
      <c r="V131" s="492">
        <v>0</v>
      </c>
      <c r="W131" s="492">
        <f t="shared" si="127"/>
        <v>0</v>
      </c>
      <c r="X131" s="492">
        <v>0</v>
      </c>
      <c r="Y131" s="492">
        <v>0</v>
      </c>
      <c r="Z131" s="492">
        <f t="shared" si="203"/>
        <v>0</v>
      </c>
      <c r="AA131" s="492">
        <f t="shared" si="204"/>
        <v>0</v>
      </c>
      <c r="AB131" s="321">
        <f t="shared" si="205"/>
        <v>0</v>
      </c>
      <c r="AC131" s="179">
        <f t="shared" si="206"/>
        <v>0</v>
      </c>
      <c r="AD131" s="492">
        <v>0</v>
      </c>
      <c r="AE131" s="492">
        <v>0</v>
      </c>
      <c r="AF131" s="492">
        <f t="shared" si="128"/>
        <v>0</v>
      </c>
      <c r="AG131" s="492">
        <f t="shared" si="129"/>
        <v>0</v>
      </c>
      <c r="AH131" s="507">
        <v>0</v>
      </c>
      <c r="AI131" s="507">
        <v>0</v>
      </c>
      <c r="AJ131" s="507">
        <v>0</v>
      </c>
      <c r="AK131" s="507">
        <v>0</v>
      </c>
      <c r="AL131" s="507">
        <v>0</v>
      </c>
      <c r="AM131" s="507">
        <v>0</v>
      </c>
      <c r="AN131" s="507">
        <v>0</v>
      </c>
      <c r="AO131" s="507">
        <f t="shared" si="207"/>
        <v>0</v>
      </c>
      <c r="AP131" s="507">
        <f t="shared" si="208"/>
        <v>0</v>
      </c>
      <c r="AQ131" s="508">
        <f t="shared" si="130"/>
        <v>0</v>
      </c>
      <c r="AR131" s="505">
        <f t="shared" si="209"/>
        <v>1020162</v>
      </c>
      <c r="AS131" s="492">
        <f t="shared" si="210"/>
        <v>751224</v>
      </c>
      <c r="AT131" s="492">
        <f t="shared" si="211"/>
        <v>0</v>
      </c>
      <c r="AU131" s="492">
        <f t="shared" si="212"/>
        <v>0</v>
      </c>
      <c r="AV131" s="492">
        <f t="shared" si="213"/>
        <v>253913</v>
      </c>
      <c r="AW131" s="492">
        <f t="shared" si="213"/>
        <v>15025</v>
      </c>
      <c r="AX131" s="492">
        <f t="shared" si="214"/>
        <v>0</v>
      </c>
      <c r="AY131" s="507">
        <f t="shared" si="215"/>
        <v>2.08</v>
      </c>
      <c r="AZ131" s="507">
        <f t="shared" si="216"/>
        <v>2.08</v>
      </c>
      <c r="BA131" s="508">
        <f t="shared" si="216"/>
        <v>0</v>
      </c>
    </row>
    <row r="132" spans="1:53" s="702" customFormat="1" x14ac:dyDescent="0.2">
      <c r="A132" s="727">
        <v>24</v>
      </c>
      <c r="B132" s="728">
        <v>4429</v>
      </c>
      <c r="C132" s="728">
        <v>600074595</v>
      </c>
      <c r="D132" s="728">
        <v>70698520</v>
      </c>
      <c r="E132" s="729" t="s">
        <v>520</v>
      </c>
      <c r="F132" s="728">
        <v>3141</v>
      </c>
      <c r="G132" s="537" t="s">
        <v>88</v>
      </c>
      <c r="H132" s="779" t="s">
        <v>82</v>
      </c>
      <c r="I132" s="501">
        <v>678411</v>
      </c>
      <c r="J132" s="502">
        <v>497260</v>
      </c>
      <c r="K132" s="481">
        <v>0</v>
      </c>
      <c r="L132" s="481">
        <v>0</v>
      </c>
      <c r="M132" s="321">
        <v>168074</v>
      </c>
      <c r="N132" s="321">
        <v>9945</v>
      </c>
      <c r="O132" s="502">
        <v>3132</v>
      </c>
      <c r="P132" s="503">
        <v>1.69</v>
      </c>
      <c r="Q132" s="418">
        <v>0</v>
      </c>
      <c r="R132" s="776">
        <v>1.69</v>
      </c>
      <c r="S132" s="536">
        <f t="shared" si="202"/>
        <v>0</v>
      </c>
      <c r="T132" s="492">
        <v>0</v>
      </c>
      <c r="U132" s="492">
        <v>-20638</v>
      </c>
      <c r="V132" s="492">
        <v>0</v>
      </c>
      <c r="W132" s="492">
        <f t="shared" si="127"/>
        <v>-20638</v>
      </c>
      <c r="X132" s="492">
        <v>0</v>
      </c>
      <c r="Y132" s="492">
        <v>0</v>
      </c>
      <c r="Z132" s="492">
        <f t="shared" si="203"/>
        <v>0</v>
      </c>
      <c r="AA132" s="492">
        <f t="shared" si="204"/>
        <v>-20638</v>
      </c>
      <c r="AB132" s="321">
        <f t="shared" si="205"/>
        <v>-6976</v>
      </c>
      <c r="AC132" s="179">
        <f t="shared" si="206"/>
        <v>-413</v>
      </c>
      <c r="AD132" s="492">
        <v>0</v>
      </c>
      <c r="AE132" s="492">
        <v>0</v>
      </c>
      <c r="AF132" s="492">
        <f t="shared" si="128"/>
        <v>0</v>
      </c>
      <c r="AG132" s="492">
        <f t="shared" si="129"/>
        <v>-28027</v>
      </c>
      <c r="AH132" s="507">
        <v>0</v>
      </c>
      <c r="AI132" s="507">
        <v>0</v>
      </c>
      <c r="AJ132" s="507">
        <v>0</v>
      </c>
      <c r="AK132" s="507">
        <v>0</v>
      </c>
      <c r="AL132" s="507">
        <v>-7.0000000000000007E-2</v>
      </c>
      <c r="AM132" s="507">
        <v>0</v>
      </c>
      <c r="AN132" s="507">
        <v>0</v>
      </c>
      <c r="AO132" s="507">
        <f t="shared" si="207"/>
        <v>0</v>
      </c>
      <c r="AP132" s="507">
        <f t="shared" si="208"/>
        <v>-7.0000000000000007E-2</v>
      </c>
      <c r="AQ132" s="508">
        <f t="shared" si="130"/>
        <v>-7.0000000000000007E-2</v>
      </c>
      <c r="AR132" s="505">
        <f t="shared" si="209"/>
        <v>650384</v>
      </c>
      <c r="AS132" s="492">
        <f t="shared" si="210"/>
        <v>476622</v>
      </c>
      <c r="AT132" s="492">
        <f t="shared" si="211"/>
        <v>0</v>
      </c>
      <c r="AU132" s="492">
        <f t="shared" si="212"/>
        <v>0</v>
      </c>
      <c r="AV132" s="492">
        <f t="shared" si="213"/>
        <v>161098</v>
      </c>
      <c r="AW132" s="492">
        <f t="shared" si="213"/>
        <v>9532</v>
      </c>
      <c r="AX132" s="492">
        <f t="shared" si="214"/>
        <v>3132</v>
      </c>
      <c r="AY132" s="507">
        <f t="shared" si="215"/>
        <v>1.6199999999999999</v>
      </c>
      <c r="AZ132" s="507">
        <f t="shared" si="216"/>
        <v>0</v>
      </c>
      <c r="BA132" s="508">
        <f t="shared" si="216"/>
        <v>1.6199999999999999</v>
      </c>
    </row>
    <row r="133" spans="1:53" s="702" customFormat="1" x14ac:dyDescent="0.2">
      <c r="A133" s="727">
        <v>24</v>
      </c>
      <c r="B133" s="728">
        <v>4429</v>
      </c>
      <c r="C133" s="728">
        <v>600074595</v>
      </c>
      <c r="D133" s="728">
        <v>70698520</v>
      </c>
      <c r="E133" s="729" t="s">
        <v>520</v>
      </c>
      <c r="F133" s="728">
        <v>3143</v>
      </c>
      <c r="G133" s="537" t="s">
        <v>149</v>
      </c>
      <c r="H133" s="708" t="s">
        <v>86</v>
      </c>
      <c r="I133" s="501">
        <v>865865</v>
      </c>
      <c r="J133" s="502">
        <v>637603</v>
      </c>
      <c r="K133" s="481">
        <v>0</v>
      </c>
      <c r="L133" s="481">
        <v>0</v>
      </c>
      <c r="M133" s="321">
        <v>215510</v>
      </c>
      <c r="N133" s="321">
        <v>12752</v>
      </c>
      <c r="O133" s="502">
        <v>0</v>
      </c>
      <c r="P133" s="503">
        <v>1.4821</v>
      </c>
      <c r="Q133" s="418">
        <v>1.4821</v>
      </c>
      <c r="R133" s="776">
        <v>0</v>
      </c>
      <c r="S133" s="536">
        <f t="shared" si="202"/>
        <v>0</v>
      </c>
      <c r="T133" s="492">
        <v>0</v>
      </c>
      <c r="U133" s="492">
        <v>0</v>
      </c>
      <c r="V133" s="492">
        <v>0</v>
      </c>
      <c r="W133" s="492">
        <f t="shared" si="127"/>
        <v>0</v>
      </c>
      <c r="X133" s="492">
        <v>0</v>
      </c>
      <c r="Y133" s="492">
        <v>0</v>
      </c>
      <c r="Z133" s="492">
        <f t="shared" si="203"/>
        <v>0</v>
      </c>
      <c r="AA133" s="492">
        <f t="shared" si="204"/>
        <v>0</v>
      </c>
      <c r="AB133" s="321">
        <f t="shared" si="205"/>
        <v>0</v>
      </c>
      <c r="AC133" s="179">
        <f t="shared" si="206"/>
        <v>0</v>
      </c>
      <c r="AD133" s="492">
        <v>0</v>
      </c>
      <c r="AE133" s="492">
        <v>0</v>
      </c>
      <c r="AF133" s="492">
        <f t="shared" si="128"/>
        <v>0</v>
      </c>
      <c r="AG133" s="492">
        <f t="shared" si="129"/>
        <v>0</v>
      </c>
      <c r="AH133" s="507">
        <v>0</v>
      </c>
      <c r="AI133" s="507">
        <v>0</v>
      </c>
      <c r="AJ133" s="507">
        <v>0</v>
      </c>
      <c r="AK133" s="507">
        <v>0</v>
      </c>
      <c r="AL133" s="507">
        <v>0</v>
      </c>
      <c r="AM133" s="507">
        <v>0</v>
      </c>
      <c r="AN133" s="507">
        <v>0</v>
      </c>
      <c r="AO133" s="507">
        <f t="shared" si="207"/>
        <v>0</v>
      </c>
      <c r="AP133" s="507">
        <f t="shared" si="208"/>
        <v>0</v>
      </c>
      <c r="AQ133" s="508">
        <f t="shared" si="130"/>
        <v>0</v>
      </c>
      <c r="AR133" s="505">
        <f t="shared" si="209"/>
        <v>865865</v>
      </c>
      <c r="AS133" s="492">
        <f t="shared" si="210"/>
        <v>637603</v>
      </c>
      <c r="AT133" s="492">
        <f t="shared" si="211"/>
        <v>0</v>
      </c>
      <c r="AU133" s="492">
        <f t="shared" si="212"/>
        <v>0</v>
      </c>
      <c r="AV133" s="492">
        <f t="shared" si="213"/>
        <v>215510</v>
      </c>
      <c r="AW133" s="492">
        <f t="shared" si="213"/>
        <v>12752</v>
      </c>
      <c r="AX133" s="492">
        <f t="shared" si="214"/>
        <v>0</v>
      </c>
      <c r="AY133" s="507">
        <f t="shared" si="215"/>
        <v>1.4821</v>
      </c>
      <c r="AZ133" s="507">
        <f t="shared" si="216"/>
        <v>1.4821</v>
      </c>
      <c r="BA133" s="508">
        <f t="shared" si="216"/>
        <v>0</v>
      </c>
    </row>
    <row r="134" spans="1:53" s="702" customFormat="1" x14ac:dyDescent="0.2">
      <c r="A134" s="727">
        <v>24</v>
      </c>
      <c r="B134" s="728">
        <v>4429</v>
      </c>
      <c r="C134" s="728">
        <v>600074595</v>
      </c>
      <c r="D134" s="728">
        <v>70698520</v>
      </c>
      <c r="E134" s="729" t="s">
        <v>520</v>
      </c>
      <c r="F134" s="728">
        <v>3143</v>
      </c>
      <c r="G134" s="537" t="s">
        <v>150</v>
      </c>
      <c r="H134" s="708" t="s">
        <v>82</v>
      </c>
      <c r="I134" s="501">
        <v>21066</v>
      </c>
      <c r="J134" s="502">
        <v>14850</v>
      </c>
      <c r="K134" s="481">
        <v>0</v>
      </c>
      <c r="L134" s="481">
        <v>0</v>
      </c>
      <c r="M134" s="321">
        <v>5019</v>
      </c>
      <c r="N134" s="321">
        <v>297</v>
      </c>
      <c r="O134" s="502">
        <v>900</v>
      </c>
      <c r="P134" s="503">
        <v>0.06</v>
      </c>
      <c r="Q134" s="418">
        <v>0</v>
      </c>
      <c r="R134" s="776">
        <v>0.06</v>
      </c>
      <c r="S134" s="536">
        <f t="shared" si="202"/>
        <v>0</v>
      </c>
      <c r="T134" s="492">
        <v>0</v>
      </c>
      <c r="U134" s="492">
        <v>0</v>
      </c>
      <c r="V134" s="492">
        <v>0</v>
      </c>
      <c r="W134" s="492">
        <f t="shared" si="127"/>
        <v>0</v>
      </c>
      <c r="X134" s="492">
        <v>0</v>
      </c>
      <c r="Y134" s="492">
        <v>0</v>
      </c>
      <c r="Z134" s="492">
        <f t="shared" si="203"/>
        <v>0</v>
      </c>
      <c r="AA134" s="492">
        <f t="shared" si="204"/>
        <v>0</v>
      </c>
      <c r="AB134" s="321">
        <f t="shared" si="205"/>
        <v>0</v>
      </c>
      <c r="AC134" s="179">
        <f t="shared" si="206"/>
        <v>0</v>
      </c>
      <c r="AD134" s="492">
        <v>0</v>
      </c>
      <c r="AE134" s="492">
        <v>0</v>
      </c>
      <c r="AF134" s="492">
        <f t="shared" si="128"/>
        <v>0</v>
      </c>
      <c r="AG134" s="492">
        <f t="shared" si="129"/>
        <v>0</v>
      </c>
      <c r="AH134" s="507">
        <v>0</v>
      </c>
      <c r="AI134" s="507">
        <v>0</v>
      </c>
      <c r="AJ134" s="507">
        <v>0</v>
      </c>
      <c r="AK134" s="507">
        <v>0</v>
      </c>
      <c r="AL134" s="507">
        <v>0</v>
      </c>
      <c r="AM134" s="507">
        <v>0</v>
      </c>
      <c r="AN134" s="507">
        <v>0</v>
      </c>
      <c r="AO134" s="507">
        <f t="shared" si="207"/>
        <v>0</v>
      </c>
      <c r="AP134" s="507">
        <f t="shared" si="208"/>
        <v>0</v>
      </c>
      <c r="AQ134" s="508">
        <f t="shared" si="130"/>
        <v>0</v>
      </c>
      <c r="AR134" s="505">
        <f t="shared" si="209"/>
        <v>21066</v>
      </c>
      <c r="AS134" s="492">
        <f t="shared" si="210"/>
        <v>14850</v>
      </c>
      <c r="AT134" s="492">
        <f t="shared" si="211"/>
        <v>0</v>
      </c>
      <c r="AU134" s="492">
        <f t="shared" si="212"/>
        <v>0</v>
      </c>
      <c r="AV134" s="492">
        <f t="shared" si="213"/>
        <v>5019</v>
      </c>
      <c r="AW134" s="492">
        <f t="shared" si="213"/>
        <v>297</v>
      </c>
      <c r="AX134" s="492">
        <f t="shared" si="214"/>
        <v>900</v>
      </c>
      <c r="AY134" s="507">
        <f t="shared" si="215"/>
        <v>0.06</v>
      </c>
      <c r="AZ134" s="507">
        <f t="shared" si="216"/>
        <v>0</v>
      </c>
      <c r="BA134" s="508">
        <f t="shared" si="216"/>
        <v>0.06</v>
      </c>
    </row>
    <row r="135" spans="1:53" s="702" customFormat="1" x14ac:dyDescent="0.2">
      <c r="A135" s="284">
        <v>24</v>
      </c>
      <c r="B135" s="27">
        <v>4429</v>
      </c>
      <c r="C135" s="27">
        <v>600074595</v>
      </c>
      <c r="D135" s="27">
        <v>70698520</v>
      </c>
      <c r="E135" s="294" t="s">
        <v>521</v>
      </c>
      <c r="F135" s="27"/>
      <c r="G135" s="283"/>
      <c r="H135" s="383"/>
      <c r="I135" s="5">
        <v>7401816</v>
      </c>
      <c r="J135" s="8">
        <v>5323745</v>
      </c>
      <c r="K135" s="8">
        <v>40779</v>
      </c>
      <c r="L135" s="8">
        <v>20779</v>
      </c>
      <c r="M135" s="8">
        <v>1806185</v>
      </c>
      <c r="N135" s="8">
        <v>106475</v>
      </c>
      <c r="O135" s="8">
        <v>124632</v>
      </c>
      <c r="P135" s="9">
        <v>12.926399999999999</v>
      </c>
      <c r="Q135" s="9">
        <v>9.1129999999999995</v>
      </c>
      <c r="R135" s="33">
        <v>3.8133999999999997</v>
      </c>
      <c r="S135" s="5">
        <f t="shared" ref="S135:BA135" si="217">SUM(S129:S134)</f>
        <v>0</v>
      </c>
      <c r="T135" s="8">
        <f t="shared" si="217"/>
        <v>0</v>
      </c>
      <c r="U135" s="8">
        <f t="shared" si="217"/>
        <v>-20638</v>
      </c>
      <c r="V135" s="8">
        <f t="shared" si="217"/>
        <v>0</v>
      </c>
      <c r="W135" s="8">
        <f t="shared" si="217"/>
        <v>-20638</v>
      </c>
      <c r="X135" s="8">
        <f t="shared" si="217"/>
        <v>0</v>
      </c>
      <c r="Y135" s="8">
        <f t="shared" si="217"/>
        <v>0</v>
      </c>
      <c r="Z135" s="8">
        <f t="shared" si="217"/>
        <v>0</v>
      </c>
      <c r="AA135" s="8">
        <f t="shared" si="217"/>
        <v>-20638</v>
      </c>
      <c r="AB135" s="8">
        <f t="shared" si="217"/>
        <v>-6976</v>
      </c>
      <c r="AC135" s="8">
        <f t="shared" si="217"/>
        <v>-413</v>
      </c>
      <c r="AD135" s="8">
        <f t="shared" si="217"/>
        <v>0</v>
      </c>
      <c r="AE135" s="8">
        <f t="shared" si="217"/>
        <v>0</v>
      </c>
      <c r="AF135" s="8">
        <f t="shared" si="217"/>
        <v>0</v>
      </c>
      <c r="AG135" s="8">
        <f t="shared" si="217"/>
        <v>-28027</v>
      </c>
      <c r="AH135" s="9">
        <f t="shared" si="217"/>
        <v>0</v>
      </c>
      <c r="AI135" s="9">
        <f t="shared" si="217"/>
        <v>0</v>
      </c>
      <c r="AJ135" s="9">
        <f t="shared" si="217"/>
        <v>0</v>
      </c>
      <c r="AK135" s="9">
        <f t="shared" si="217"/>
        <v>0</v>
      </c>
      <c r="AL135" s="9">
        <f t="shared" si="217"/>
        <v>-7.0000000000000007E-2</v>
      </c>
      <c r="AM135" s="9">
        <f t="shared" si="217"/>
        <v>0</v>
      </c>
      <c r="AN135" s="9">
        <f t="shared" si="217"/>
        <v>0</v>
      </c>
      <c r="AO135" s="9">
        <f t="shared" si="217"/>
        <v>0</v>
      </c>
      <c r="AP135" s="9">
        <f t="shared" si="217"/>
        <v>-7.0000000000000007E-2</v>
      </c>
      <c r="AQ135" s="74">
        <f t="shared" si="217"/>
        <v>-7.0000000000000007E-2</v>
      </c>
      <c r="AR135" s="272">
        <f t="shared" si="217"/>
        <v>7373789</v>
      </c>
      <c r="AS135" s="8">
        <f t="shared" si="217"/>
        <v>5303107</v>
      </c>
      <c r="AT135" s="38">
        <f t="shared" si="217"/>
        <v>40779</v>
      </c>
      <c r="AU135" s="38">
        <f t="shared" si="217"/>
        <v>20779</v>
      </c>
      <c r="AV135" s="8">
        <f t="shared" si="217"/>
        <v>1799209</v>
      </c>
      <c r="AW135" s="8">
        <f t="shared" si="217"/>
        <v>106062</v>
      </c>
      <c r="AX135" s="8">
        <f t="shared" si="217"/>
        <v>124632</v>
      </c>
      <c r="AY135" s="9">
        <f t="shared" si="217"/>
        <v>12.856399999999999</v>
      </c>
      <c r="AZ135" s="9">
        <f t="shared" si="217"/>
        <v>9.1129999999999995</v>
      </c>
      <c r="BA135" s="74">
        <f t="shared" si="217"/>
        <v>3.7433999999999998</v>
      </c>
    </row>
    <row r="136" spans="1:53" s="702" customFormat="1" x14ac:dyDescent="0.2">
      <c r="A136" s="727">
        <v>25</v>
      </c>
      <c r="B136" s="728">
        <v>4452</v>
      </c>
      <c r="C136" s="728">
        <v>600074919</v>
      </c>
      <c r="D136" s="728">
        <v>70698511</v>
      </c>
      <c r="E136" s="729" t="s">
        <v>522</v>
      </c>
      <c r="F136" s="728">
        <v>3113</v>
      </c>
      <c r="G136" s="537" t="s">
        <v>148</v>
      </c>
      <c r="H136" s="779" t="s">
        <v>86</v>
      </c>
      <c r="I136" s="501">
        <v>29689887</v>
      </c>
      <c r="J136" s="502">
        <v>21010111</v>
      </c>
      <c r="K136" s="502">
        <v>99116</v>
      </c>
      <c r="L136" s="502">
        <v>69116</v>
      </c>
      <c r="M136" s="502">
        <v>7111558</v>
      </c>
      <c r="N136" s="502">
        <v>420202</v>
      </c>
      <c r="O136" s="502">
        <v>1048900</v>
      </c>
      <c r="P136" s="503">
        <v>39.047899999999998</v>
      </c>
      <c r="Q136" s="418">
        <v>29.485300000000002</v>
      </c>
      <c r="R136" s="776">
        <v>9.5625999999999998</v>
      </c>
      <c r="S136" s="536">
        <f t="shared" ref="S136:S141" si="218">X136*-1</f>
        <v>0</v>
      </c>
      <c r="T136" s="492">
        <v>0</v>
      </c>
      <c r="U136" s="492">
        <v>156347</v>
      </c>
      <c r="V136" s="492">
        <v>0</v>
      </c>
      <c r="W136" s="492">
        <f t="shared" si="127"/>
        <v>156347</v>
      </c>
      <c r="X136" s="492">
        <v>0</v>
      </c>
      <c r="Y136" s="492">
        <v>0</v>
      </c>
      <c r="Z136" s="492">
        <f t="shared" ref="Z136:Z141" si="219">SUM(X136:Y136)</f>
        <v>0</v>
      </c>
      <c r="AA136" s="492">
        <f t="shared" ref="AA136:AA141" si="220">W136+Z136</f>
        <v>156347</v>
      </c>
      <c r="AB136" s="321">
        <f t="shared" ref="AB136:AB141" si="221">ROUND((W136+X136)*33.8%,0)</f>
        <v>52845</v>
      </c>
      <c r="AC136" s="179">
        <f t="shared" ref="AC136:AC141" si="222">ROUND(W136*2%,0)</f>
        <v>3127</v>
      </c>
      <c r="AD136" s="492">
        <v>0</v>
      </c>
      <c r="AE136" s="492">
        <v>0</v>
      </c>
      <c r="AF136" s="492">
        <f t="shared" si="128"/>
        <v>0</v>
      </c>
      <c r="AG136" s="492">
        <f t="shared" si="129"/>
        <v>212319</v>
      </c>
      <c r="AH136" s="507">
        <v>0</v>
      </c>
      <c r="AI136" s="507">
        <v>0</v>
      </c>
      <c r="AJ136" s="507">
        <v>0</v>
      </c>
      <c r="AK136" s="507">
        <v>0.26</v>
      </c>
      <c r="AL136" s="507">
        <v>0</v>
      </c>
      <c r="AM136" s="507">
        <v>0</v>
      </c>
      <c r="AN136" s="507">
        <v>0</v>
      </c>
      <c r="AO136" s="507">
        <f t="shared" ref="AO136:AO141" si="223">AH136+AJ136+AK136+AM136</f>
        <v>0.26</v>
      </c>
      <c r="AP136" s="507">
        <f t="shared" ref="AP136:AP141" si="224">AI136+AL136+AN136</f>
        <v>0</v>
      </c>
      <c r="AQ136" s="508">
        <f t="shared" si="130"/>
        <v>0.26</v>
      </c>
      <c r="AR136" s="505">
        <f t="shared" ref="AR136:AR141" si="225">I136+AG136</f>
        <v>29902206</v>
      </c>
      <c r="AS136" s="492">
        <f t="shared" ref="AS136:AS141" si="226">J136+W136</f>
        <v>21166458</v>
      </c>
      <c r="AT136" s="492">
        <f t="shared" ref="AT136:AT141" si="227">K136+Z136</f>
        <v>99116</v>
      </c>
      <c r="AU136" s="492">
        <f t="shared" ref="AU136:AU141" si="228">L136</f>
        <v>69116</v>
      </c>
      <c r="AV136" s="492">
        <f t="shared" ref="AV136:AW141" si="229">M136+AB136</f>
        <v>7164403</v>
      </c>
      <c r="AW136" s="492">
        <f t="shared" si="229"/>
        <v>423329</v>
      </c>
      <c r="AX136" s="492">
        <f t="shared" ref="AX136:AX141" si="230">O136+AF136</f>
        <v>1048900</v>
      </c>
      <c r="AY136" s="507">
        <f t="shared" ref="AY136:AY141" si="231">P136+AQ136</f>
        <v>39.307899999999997</v>
      </c>
      <c r="AZ136" s="507">
        <f t="shared" ref="AZ136:BA141" si="232">Q136+AO136</f>
        <v>29.745300000000004</v>
      </c>
      <c r="BA136" s="508">
        <f t="shared" si="232"/>
        <v>9.5625999999999998</v>
      </c>
    </row>
    <row r="137" spans="1:53" s="702" customFormat="1" x14ac:dyDescent="0.2">
      <c r="A137" s="727">
        <v>25</v>
      </c>
      <c r="B137" s="728">
        <v>4452</v>
      </c>
      <c r="C137" s="728">
        <v>600074919</v>
      </c>
      <c r="D137" s="728">
        <v>70698511</v>
      </c>
      <c r="E137" s="729" t="s">
        <v>522</v>
      </c>
      <c r="F137" s="728">
        <v>3113</v>
      </c>
      <c r="G137" s="537" t="s">
        <v>87</v>
      </c>
      <c r="H137" s="779" t="s">
        <v>86</v>
      </c>
      <c r="I137" s="501">
        <v>542836</v>
      </c>
      <c r="J137" s="502">
        <v>399732</v>
      </c>
      <c r="K137" s="481">
        <v>0</v>
      </c>
      <c r="L137" s="481">
        <v>0</v>
      </c>
      <c r="M137" s="321">
        <v>135109</v>
      </c>
      <c r="N137" s="321">
        <v>7995</v>
      </c>
      <c r="O137" s="502">
        <v>0</v>
      </c>
      <c r="P137" s="503">
        <v>1</v>
      </c>
      <c r="Q137" s="418">
        <v>1</v>
      </c>
      <c r="R137" s="776">
        <v>0</v>
      </c>
      <c r="S137" s="536">
        <f t="shared" si="218"/>
        <v>0</v>
      </c>
      <c r="T137" s="492">
        <v>0</v>
      </c>
      <c r="U137" s="492">
        <v>-66622</v>
      </c>
      <c r="V137" s="492">
        <v>0</v>
      </c>
      <c r="W137" s="492">
        <f t="shared" si="127"/>
        <v>-66622</v>
      </c>
      <c r="X137" s="492">
        <v>0</v>
      </c>
      <c r="Y137" s="492">
        <v>0</v>
      </c>
      <c r="Z137" s="492">
        <f t="shared" si="219"/>
        <v>0</v>
      </c>
      <c r="AA137" s="492">
        <f t="shared" si="220"/>
        <v>-66622</v>
      </c>
      <c r="AB137" s="321">
        <f t="shared" si="221"/>
        <v>-22518</v>
      </c>
      <c r="AC137" s="179">
        <f t="shared" si="222"/>
        <v>-1332</v>
      </c>
      <c r="AD137" s="492">
        <v>0</v>
      </c>
      <c r="AE137" s="492">
        <v>0</v>
      </c>
      <c r="AF137" s="492">
        <f t="shared" si="128"/>
        <v>0</v>
      </c>
      <c r="AG137" s="492">
        <f t="shared" si="129"/>
        <v>-90472</v>
      </c>
      <c r="AH137" s="507">
        <v>0</v>
      </c>
      <c r="AI137" s="507">
        <v>0</v>
      </c>
      <c r="AJ137" s="507">
        <v>0</v>
      </c>
      <c r="AK137" s="507">
        <v>-0.17</v>
      </c>
      <c r="AL137" s="507">
        <v>0</v>
      </c>
      <c r="AM137" s="507">
        <v>0</v>
      </c>
      <c r="AN137" s="507">
        <v>0</v>
      </c>
      <c r="AO137" s="507">
        <f t="shared" si="223"/>
        <v>-0.17</v>
      </c>
      <c r="AP137" s="507">
        <f t="shared" si="224"/>
        <v>0</v>
      </c>
      <c r="AQ137" s="508">
        <f t="shared" si="130"/>
        <v>-0.17</v>
      </c>
      <c r="AR137" s="505">
        <f t="shared" si="225"/>
        <v>452364</v>
      </c>
      <c r="AS137" s="492">
        <f t="shared" si="226"/>
        <v>333110</v>
      </c>
      <c r="AT137" s="492">
        <f t="shared" si="227"/>
        <v>0</v>
      </c>
      <c r="AU137" s="492">
        <f t="shared" si="228"/>
        <v>0</v>
      </c>
      <c r="AV137" s="492">
        <f t="shared" si="229"/>
        <v>112591</v>
      </c>
      <c r="AW137" s="492">
        <f t="shared" si="229"/>
        <v>6663</v>
      </c>
      <c r="AX137" s="492">
        <f t="shared" si="230"/>
        <v>0</v>
      </c>
      <c r="AY137" s="507">
        <f t="shared" si="231"/>
        <v>0.83</v>
      </c>
      <c r="AZ137" s="507">
        <f t="shared" si="232"/>
        <v>0.83</v>
      </c>
      <c r="BA137" s="508">
        <f t="shared" si="232"/>
        <v>0</v>
      </c>
    </row>
    <row r="138" spans="1:53" s="702" customFormat="1" x14ac:dyDescent="0.2">
      <c r="A138" s="727">
        <v>25</v>
      </c>
      <c r="B138" s="728">
        <v>4452</v>
      </c>
      <c r="C138" s="728">
        <v>600074919</v>
      </c>
      <c r="D138" s="728">
        <v>70698511</v>
      </c>
      <c r="E138" s="729" t="s">
        <v>522</v>
      </c>
      <c r="F138" s="728">
        <v>3113</v>
      </c>
      <c r="G138" s="537" t="s">
        <v>91</v>
      </c>
      <c r="H138" s="779" t="s">
        <v>82</v>
      </c>
      <c r="I138" s="501">
        <v>522778</v>
      </c>
      <c r="J138" s="502">
        <v>384962</v>
      </c>
      <c r="K138" s="481">
        <v>0</v>
      </c>
      <c r="L138" s="481">
        <v>0</v>
      </c>
      <c r="M138" s="321">
        <v>130117</v>
      </c>
      <c r="N138" s="321">
        <v>7699</v>
      </c>
      <c r="O138" s="502">
        <v>0</v>
      </c>
      <c r="P138" s="503">
        <v>1.1000000000000001</v>
      </c>
      <c r="Q138" s="418">
        <v>1.1000000000000001</v>
      </c>
      <c r="R138" s="776">
        <v>0</v>
      </c>
      <c r="S138" s="536">
        <f t="shared" si="218"/>
        <v>0</v>
      </c>
      <c r="T138" s="492">
        <v>158191</v>
      </c>
      <c r="U138" s="492">
        <v>0</v>
      </c>
      <c r="V138" s="492">
        <v>0</v>
      </c>
      <c r="W138" s="492">
        <f t="shared" si="127"/>
        <v>158191</v>
      </c>
      <c r="X138" s="492">
        <v>0</v>
      </c>
      <c r="Y138" s="492">
        <v>0</v>
      </c>
      <c r="Z138" s="492">
        <f t="shared" si="219"/>
        <v>0</v>
      </c>
      <c r="AA138" s="492">
        <f t="shared" si="220"/>
        <v>158191</v>
      </c>
      <c r="AB138" s="321">
        <f t="shared" si="221"/>
        <v>53469</v>
      </c>
      <c r="AC138" s="179">
        <f t="shared" si="222"/>
        <v>3164</v>
      </c>
      <c r="AD138" s="492">
        <v>9750</v>
      </c>
      <c r="AE138" s="492">
        <v>0</v>
      </c>
      <c r="AF138" s="492">
        <f t="shared" si="128"/>
        <v>9750</v>
      </c>
      <c r="AG138" s="492">
        <f t="shared" si="129"/>
        <v>224574</v>
      </c>
      <c r="AH138" s="507">
        <v>0</v>
      </c>
      <c r="AI138" s="507">
        <v>0</v>
      </c>
      <c r="AJ138" s="507">
        <v>0.42</v>
      </c>
      <c r="AK138" s="507">
        <v>0</v>
      </c>
      <c r="AL138" s="507">
        <v>0</v>
      </c>
      <c r="AM138" s="507">
        <v>0</v>
      </c>
      <c r="AN138" s="507">
        <v>0</v>
      </c>
      <c r="AO138" s="507">
        <f t="shared" si="223"/>
        <v>0.42</v>
      </c>
      <c r="AP138" s="507">
        <f t="shared" si="224"/>
        <v>0</v>
      </c>
      <c r="AQ138" s="508">
        <f t="shared" si="130"/>
        <v>0.42</v>
      </c>
      <c r="AR138" s="505">
        <f t="shared" si="225"/>
        <v>747352</v>
      </c>
      <c r="AS138" s="492">
        <f t="shared" si="226"/>
        <v>543153</v>
      </c>
      <c r="AT138" s="492">
        <f t="shared" si="227"/>
        <v>0</v>
      </c>
      <c r="AU138" s="492">
        <f t="shared" si="228"/>
        <v>0</v>
      </c>
      <c r="AV138" s="492">
        <f t="shared" si="229"/>
        <v>183586</v>
      </c>
      <c r="AW138" s="492">
        <f t="shared" si="229"/>
        <v>10863</v>
      </c>
      <c r="AX138" s="492">
        <f t="shared" si="230"/>
        <v>9750</v>
      </c>
      <c r="AY138" s="507">
        <f t="shared" si="231"/>
        <v>1.52</v>
      </c>
      <c r="AZ138" s="507">
        <f t="shared" si="232"/>
        <v>1.52</v>
      </c>
      <c r="BA138" s="508">
        <f t="shared" si="232"/>
        <v>0</v>
      </c>
    </row>
    <row r="139" spans="1:53" s="702" customFormat="1" x14ac:dyDescent="0.2">
      <c r="A139" s="727">
        <v>25</v>
      </c>
      <c r="B139" s="728">
        <v>4452</v>
      </c>
      <c r="C139" s="728">
        <v>600074919</v>
      </c>
      <c r="D139" s="728">
        <v>70698511</v>
      </c>
      <c r="E139" s="729" t="s">
        <v>522</v>
      </c>
      <c r="F139" s="728">
        <v>3141</v>
      </c>
      <c r="G139" s="537" t="s">
        <v>88</v>
      </c>
      <c r="H139" s="779" t="s">
        <v>82</v>
      </c>
      <c r="I139" s="501">
        <v>2044922</v>
      </c>
      <c r="J139" s="502">
        <v>1492124</v>
      </c>
      <c r="K139" s="481">
        <v>0</v>
      </c>
      <c r="L139" s="481">
        <v>0</v>
      </c>
      <c r="M139" s="321">
        <v>504338</v>
      </c>
      <c r="N139" s="321">
        <v>29842</v>
      </c>
      <c r="O139" s="502">
        <v>18618</v>
      </c>
      <c r="P139" s="503">
        <v>5.08</v>
      </c>
      <c r="Q139" s="418">
        <v>0</v>
      </c>
      <c r="R139" s="776">
        <v>5.08</v>
      </c>
      <c r="S139" s="536">
        <f t="shared" si="218"/>
        <v>0</v>
      </c>
      <c r="T139" s="492">
        <v>0</v>
      </c>
      <c r="U139" s="492">
        <v>-47539</v>
      </c>
      <c r="V139" s="492">
        <v>0</v>
      </c>
      <c r="W139" s="492">
        <f t="shared" si="127"/>
        <v>-47539</v>
      </c>
      <c r="X139" s="492">
        <v>0</v>
      </c>
      <c r="Y139" s="492">
        <v>0</v>
      </c>
      <c r="Z139" s="492">
        <f t="shared" si="219"/>
        <v>0</v>
      </c>
      <c r="AA139" s="492">
        <f t="shared" si="220"/>
        <v>-47539</v>
      </c>
      <c r="AB139" s="321">
        <f t="shared" si="221"/>
        <v>-16068</v>
      </c>
      <c r="AC139" s="179">
        <f t="shared" si="222"/>
        <v>-951</v>
      </c>
      <c r="AD139" s="492">
        <v>0</v>
      </c>
      <c r="AE139" s="492">
        <v>0</v>
      </c>
      <c r="AF139" s="492">
        <f t="shared" si="128"/>
        <v>0</v>
      </c>
      <c r="AG139" s="492">
        <f t="shared" si="129"/>
        <v>-64558</v>
      </c>
      <c r="AH139" s="507">
        <v>0</v>
      </c>
      <c r="AI139" s="507">
        <v>0</v>
      </c>
      <c r="AJ139" s="507">
        <v>0</v>
      </c>
      <c r="AK139" s="507">
        <v>0</v>
      </c>
      <c r="AL139" s="507">
        <v>-0.16</v>
      </c>
      <c r="AM139" s="507">
        <v>0</v>
      </c>
      <c r="AN139" s="507">
        <v>0</v>
      </c>
      <c r="AO139" s="507">
        <f t="shared" si="223"/>
        <v>0</v>
      </c>
      <c r="AP139" s="507">
        <f t="shared" si="224"/>
        <v>-0.16</v>
      </c>
      <c r="AQ139" s="508">
        <f t="shared" si="130"/>
        <v>-0.16</v>
      </c>
      <c r="AR139" s="505">
        <f t="shared" si="225"/>
        <v>1980364</v>
      </c>
      <c r="AS139" s="492">
        <f t="shared" si="226"/>
        <v>1444585</v>
      </c>
      <c r="AT139" s="492">
        <f t="shared" si="227"/>
        <v>0</v>
      </c>
      <c r="AU139" s="492">
        <f t="shared" si="228"/>
        <v>0</v>
      </c>
      <c r="AV139" s="492">
        <f t="shared" si="229"/>
        <v>488270</v>
      </c>
      <c r="AW139" s="492">
        <f t="shared" si="229"/>
        <v>28891</v>
      </c>
      <c r="AX139" s="492">
        <f t="shared" si="230"/>
        <v>18618</v>
      </c>
      <c r="AY139" s="507">
        <f t="shared" si="231"/>
        <v>4.92</v>
      </c>
      <c r="AZ139" s="507">
        <f t="shared" si="232"/>
        <v>0</v>
      </c>
      <c r="BA139" s="508">
        <f t="shared" si="232"/>
        <v>4.92</v>
      </c>
    </row>
    <row r="140" spans="1:53" s="702" customFormat="1" x14ac:dyDescent="0.2">
      <c r="A140" s="727">
        <v>25</v>
      </c>
      <c r="B140" s="728">
        <v>4452</v>
      </c>
      <c r="C140" s="728">
        <v>600074919</v>
      </c>
      <c r="D140" s="728">
        <v>70698511</v>
      </c>
      <c r="E140" s="719" t="s">
        <v>522</v>
      </c>
      <c r="F140" s="728">
        <v>3143</v>
      </c>
      <c r="G140" s="537" t="s">
        <v>149</v>
      </c>
      <c r="H140" s="708" t="s">
        <v>86</v>
      </c>
      <c r="I140" s="501">
        <v>1654041</v>
      </c>
      <c r="J140" s="502">
        <v>1217998</v>
      </c>
      <c r="K140" s="481">
        <v>0</v>
      </c>
      <c r="L140" s="481">
        <v>0</v>
      </c>
      <c r="M140" s="321">
        <v>411683</v>
      </c>
      <c r="N140" s="321">
        <v>24360</v>
      </c>
      <c r="O140" s="502">
        <v>0</v>
      </c>
      <c r="P140" s="503">
        <v>2.5535000000000001</v>
      </c>
      <c r="Q140" s="418">
        <v>2.5535000000000001</v>
      </c>
      <c r="R140" s="776">
        <v>0</v>
      </c>
      <c r="S140" s="536">
        <f t="shared" si="218"/>
        <v>0</v>
      </c>
      <c r="T140" s="492">
        <v>0</v>
      </c>
      <c r="U140" s="492">
        <v>-19118</v>
      </c>
      <c r="V140" s="492">
        <v>0</v>
      </c>
      <c r="W140" s="492">
        <f t="shared" si="127"/>
        <v>-19118</v>
      </c>
      <c r="X140" s="492">
        <v>0</v>
      </c>
      <c r="Y140" s="492">
        <v>0</v>
      </c>
      <c r="Z140" s="492">
        <f t="shared" si="219"/>
        <v>0</v>
      </c>
      <c r="AA140" s="492">
        <f t="shared" si="220"/>
        <v>-19118</v>
      </c>
      <c r="AB140" s="321">
        <f t="shared" si="221"/>
        <v>-6462</v>
      </c>
      <c r="AC140" s="179">
        <f t="shared" si="222"/>
        <v>-382</v>
      </c>
      <c r="AD140" s="492">
        <v>0</v>
      </c>
      <c r="AE140" s="492">
        <v>0</v>
      </c>
      <c r="AF140" s="492">
        <f t="shared" si="128"/>
        <v>0</v>
      </c>
      <c r="AG140" s="492">
        <f t="shared" si="129"/>
        <v>-25962</v>
      </c>
      <c r="AH140" s="507">
        <v>0</v>
      </c>
      <c r="AI140" s="507">
        <v>0</v>
      </c>
      <c r="AJ140" s="507">
        <v>0</v>
      </c>
      <c r="AK140" s="507">
        <v>-0.04</v>
      </c>
      <c r="AL140" s="507">
        <v>0</v>
      </c>
      <c r="AM140" s="507">
        <v>0</v>
      </c>
      <c r="AN140" s="507">
        <v>0</v>
      </c>
      <c r="AO140" s="507">
        <f t="shared" si="223"/>
        <v>-0.04</v>
      </c>
      <c r="AP140" s="507">
        <f t="shared" si="224"/>
        <v>0</v>
      </c>
      <c r="AQ140" s="508">
        <f t="shared" si="130"/>
        <v>-0.04</v>
      </c>
      <c r="AR140" s="505">
        <f t="shared" si="225"/>
        <v>1628079</v>
      </c>
      <c r="AS140" s="492">
        <f t="shared" si="226"/>
        <v>1198880</v>
      </c>
      <c r="AT140" s="492">
        <f t="shared" si="227"/>
        <v>0</v>
      </c>
      <c r="AU140" s="492">
        <f t="shared" si="228"/>
        <v>0</v>
      </c>
      <c r="AV140" s="492">
        <f t="shared" si="229"/>
        <v>405221</v>
      </c>
      <c r="AW140" s="492">
        <f t="shared" si="229"/>
        <v>23978</v>
      </c>
      <c r="AX140" s="492">
        <f t="shared" si="230"/>
        <v>0</v>
      </c>
      <c r="AY140" s="507">
        <f t="shared" si="231"/>
        <v>2.5135000000000001</v>
      </c>
      <c r="AZ140" s="507">
        <f t="shared" si="232"/>
        <v>2.5135000000000001</v>
      </c>
      <c r="BA140" s="508">
        <f t="shared" si="232"/>
        <v>0</v>
      </c>
    </row>
    <row r="141" spans="1:53" s="702" customFormat="1" x14ac:dyDescent="0.2">
      <c r="A141" s="727">
        <v>25</v>
      </c>
      <c r="B141" s="728">
        <v>4452</v>
      </c>
      <c r="C141" s="728">
        <v>600074919</v>
      </c>
      <c r="D141" s="728">
        <v>70698511</v>
      </c>
      <c r="E141" s="719" t="s">
        <v>522</v>
      </c>
      <c r="F141" s="728">
        <v>3143</v>
      </c>
      <c r="G141" s="537" t="s">
        <v>150</v>
      </c>
      <c r="H141" s="708" t="s">
        <v>82</v>
      </c>
      <c r="I141" s="501">
        <v>58284</v>
      </c>
      <c r="J141" s="502">
        <v>41085</v>
      </c>
      <c r="K141" s="481">
        <v>0</v>
      </c>
      <c r="L141" s="481">
        <v>0</v>
      </c>
      <c r="M141" s="321">
        <v>13887</v>
      </c>
      <c r="N141" s="321">
        <v>822</v>
      </c>
      <c r="O141" s="502">
        <v>2490</v>
      </c>
      <c r="P141" s="503">
        <v>0.17</v>
      </c>
      <c r="Q141" s="418">
        <v>0</v>
      </c>
      <c r="R141" s="776">
        <v>0.17</v>
      </c>
      <c r="S141" s="536">
        <f t="shared" si="218"/>
        <v>0</v>
      </c>
      <c r="T141" s="492">
        <v>0</v>
      </c>
      <c r="U141" s="492">
        <v>0</v>
      </c>
      <c r="V141" s="492">
        <v>0</v>
      </c>
      <c r="W141" s="492">
        <f t="shared" si="127"/>
        <v>0</v>
      </c>
      <c r="X141" s="492">
        <v>0</v>
      </c>
      <c r="Y141" s="492">
        <v>0</v>
      </c>
      <c r="Z141" s="492">
        <f t="shared" si="219"/>
        <v>0</v>
      </c>
      <c r="AA141" s="492">
        <f t="shared" si="220"/>
        <v>0</v>
      </c>
      <c r="AB141" s="321">
        <f t="shared" si="221"/>
        <v>0</v>
      </c>
      <c r="AC141" s="179">
        <f t="shared" si="222"/>
        <v>0</v>
      </c>
      <c r="AD141" s="492">
        <v>0</v>
      </c>
      <c r="AE141" s="492">
        <v>0</v>
      </c>
      <c r="AF141" s="492">
        <f t="shared" si="128"/>
        <v>0</v>
      </c>
      <c r="AG141" s="492">
        <f t="shared" si="129"/>
        <v>0</v>
      </c>
      <c r="AH141" s="507">
        <v>0</v>
      </c>
      <c r="AI141" s="507">
        <v>0</v>
      </c>
      <c r="AJ141" s="507">
        <v>0</v>
      </c>
      <c r="AK141" s="507">
        <v>0</v>
      </c>
      <c r="AL141" s="507">
        <v>0</v>
      </c>
      <c r="AM141" s="507">
        <v>0</v>
      </c>
      <c r="AN141" s="507">
        <v>0</v>
      </c>
      <c r="AO141" s="507">
        <f t="shared" si="223"/>
        <v>0</v>
      </c>
      <c r="AP141" s="507">
        <f t="shared" si="224"/>
        <v>0</v>
      </c>
      <c r="AQ141" s="508">
        <f t="shared" si="130"/>
        <v>0</v>
      </c>
      <c r="AR141" s="505">
        <f t="shared" si="225"/>
        <v>58284</v>
      </c>
      <c r="AS141" s="492">
        <f t="shared" si="226"/>
        <v>41085</v>
      </c>
      <c r="AT141" s="492">
        <f t="shared" si="227"/>
        <v>0</v>
      </c>
      <c r="AU141" s="492">
        <f t="shared" si="228"/>
        <v>0</v>
      </c>
      <c r="AV141" s="492">
        <f t="shared" si="229"/>
        <v>13887</v>
      </c>
      <c r="AW141" s="492">
        <f t="shared" si="229"/>
        <v>822</v>
      </c>
      <c r="AX141" s="492">
        <f t="shared" si="230"/>
        <v>2490</v>
      </c>
      <c r="AY141" s="507">
        <f t="shared" si="231"/>
        <v>0.17</v>
      </c>
      <c r="AZ141" s="507">
        <f t="shared" si="232"/>
        <v>0</v>
      </c>
      <c r="BA141" s="508">
        <f t="shared" si="232"/>
        <v>0.17</v>
      </c>
    </row>
    <row r="142" spans="1:53" s="702" customFormat="1" x14ac:dyDescent="0.2">
      <c r="A142" s="284">
        <v>25</v>
      </c>
      <c r="B142" s="27">
        <v>4452</v>
      </c>
      <c r="C142" s="27">
        <v>600074919</v>
      </c>
      <c r="D142" s="27">
        <v>70698511</v>
      </c>
      <c r="E142" s="294" t="s">
        <v>523</v>
      </c>
      <c r="F142" s="27"/>
      <c r="G142" s="283"/>
      <c r="H142" s="383"/>
      <c r="I142" s="5">
        <v>34512748</v>
      </c>
      <c r="J142" s="8">
        <v>24546012</v>
      </c>
      <c r="K142" s="8">
        <v>99116</v>
      </c>
      <c r="L142" s="8">
        <v>69116</v>
      </c>
      <c r="M142" s="8">
        <v>8306692</v>
      </c>
      <c r="N142" s="8">
        <v>490920</v>
      </c>
      <c r="O142" s="8">
        <v>1070008</v>
      </c>
      <c r="P142" s="9">
        <v>48.9514</v>
      </c>
      <c r="Q142" s="9">
        <v>34.138800000000003</v>
      </c>
      <c r="R142" s="33">
        <v>14.8126</v>
      </c>
      <c r="S142" s="5">
        <f t="shared" ref="S142:BA142" si="233">SUM(S136:S141)</f>
        <v>0</v>
      </c>
      <c r="T142" s="8">
        <f t="shared" si="233"/>
        <v>158191</v>
      </c>
      <c r="U142" s="8">
        <f t="shared" si="233"/>
        <v>23068</v>
      </c>
      <c r="V142" s="8">
        <f t="shared" si="233"/>
        <v>0</v>
      </c>
      <c r="W142" s="8">
        <f t="shared" si="233"/>
        <v>181259</v>
      </c>
      <c r="X142" s="8">
        <f t="shared" si="233"/>
        <v>0</v>
      </c>
      <c r="Y142" s="8">
        <f t="shared" si="233"/>
        <v>0</v>
      </c>
      <c r="Z142" s="8">
        <f t="shared" si="233"/>
        <v>0</v>
      </c>
      <c r="AA142" s="8">
        <f t="shared" si="233"/>
        <v>181259</v>
      </c>
      <c r="AB142" s="8">
        <f t="shared" si="233"/>
        <v>61266</v>
      </c>
      <c r="AC142" s="8">
        <f t="shared" si="233"/>
        <v>3626</v>
      </c>
      <c r="AD142" s="8">
        <f t="shared" si="233"/>
        <v>9750</v>
      </c>
      <c r="AE142" s="8">
        <f t="shared" si="233"/>
        <v>0</v>
      </c>
      <c r="AF142" s="8">
        <f t="shared" si="233"/>
        <v>9750</v>
      </c>
      <c r="AG142" s="8">
        <f t="shared" si="233"/>
        <v>255901</v>
      </c>
      <c r="AH142" s="9">
        <f t="shared" si="233"/>
        <v>0</v>
      </c>
      <c r="AI142" s="9">
        <f t="shared" si="233"/>
        <v>0</v>
      </c>
      <c r="AJ142" s="9">
        <f t="shared" si="233"/>
        <v>0.42</v>
      </c>
      <c r="AK142" s="9">
        <f t="shared" si="233"/>
        <v>4.9999999999999996E-2</v>
      </c>
      <c r="AL142" s="9">
        <f t="shared" si="233"/>
        <v>-0.16</v>
      </c>
      <c r="AM142" s="9">
        <f t="shared" si="233"/>
        <v>0</v>
      </c>
      <c r="AN142" s="9">
        <f t="shared" si="233"/>
        <v>0</v>
      </c>
      <c r="AO142" s="9">
        <f t="shared" si="233"/>
        <v>0.47000000000000003</v>
      </c>
      <c r="AP142" s="9">
        <f t="shared" si="233"/>
        <v>-0.16</v>
      </c>
      <c r="AQ142" s="74">
        <f t="shared" si="233"/>
        <v>0.31</v>
      </c>
      <c r="AR142" s="272">
        <f t="shared" si="233"/>
        <v>34768649</v>
      </c>
      <c r="AS142" s="8">
        <f t="shared" si="233"/>
        <v>24727271</v>
      </c>
      <c r="AT142" s="38">
        <f t="shared" si="233"/>
        <v>99116</v>
      </c>
      <c r="AU142" s="38">
        <f t="shared" si="233"/>
        <v>69116</v>
      </c>
      <c r="AV142" s="8">
        <f t="shared" si="233"/>
        <v>8367958</v>
      </c>
      <c r="AW142" s="8">
        <f t="shared" si="233"/>
        <v>494546</v>
      </c>
      <c r="AX142" s="8">
        <f t="shared" si="233"/>
        <v>1079758</v>
      </c>
      <c r="AY142" s="9">
        <f t="shared" si="233"/>
        <v>49.261400000000002</v>
      </c>
      <c r="AZ142" s="9">
        <f t="shared" si="233"/>
        <v>34.608800000000002</v>
      </c>
      <c r="BA142" s="74">
        <f t="shared" si="233"/>
        <v>14.6526</v>
      </c>
    </row>
    <row r="143" spans="1:53" s="702" customFormat="1" x14ac:dyDescent="0.2">
      <c r="A143" s="727">
        <v>26</v>
      </c>
      <c r="B143" s="728">
        <v>4468</v>
      </c>
      <c r="C143" s="728">
        <v>600075052</v>
      </c>
      <c r="D143" s="728">
        <v>70698546</v>
      </c>
      <c r="E143" s="729" t="s">
        <v>524</v>
      </c>
      <c r="F143" s="728">
        <v>3231</v>
      </c>
      <c r="G143" s="537" t="s">
        <v>153</v>
      </c>
      <c r="H143" s="779" t="s">
        <v>86</v>
      </c>
      <c r="I143" s="501">
        <v>5459285</v>
      </c>
      <c r="J143" s="502">
        <v>3929214</v>
      </c>
      <c r="K143" s="502">
        <v>78500</v>
      </c>
      <c r="L143" s="502">
        <v>0</v>
      </c>
      <c r="M143" s="502">
        <v>1354607</v>
      </c>
      <c r="N143" s="502">
        <v>78584</v>
      </c>
      <c r="O143" s="502">
        <v>18380</v>
      </c>
      <c r="P143" s="503">
        <v>7.6768000000000001</v>
      </c>
      <c r="Q143" s="418">
        <v>6.8802000000000003</v>
      </c>
      <c r="R143" s="776">
        <v>0.79659999999999975</v>
      </c>
      <c r="S143" s="536">
        <f>X143*-1</f>
        <v>0</v>
      </c>
      <c r="T143" s="492">
        <v>0</v>
      </c>
      <c r="U143" s="492">
        <v>153252</v>
      </c>
      <c r="V143" s="492">
        <v>0</v>
      </c>
      <c r="W143" s="492">
        <f t="shared" ref="W143:W205" si="234">SUM(S143:V143)</f>
        <v>153252</v>
      </c>
      <c r="X143" s="492">
        <v>0</v>
      </c>
      <c r="Y143" s="492">
        <v>0</v>
      </c>
      <c r="Z143" s="492">
        <f>SUM(X143:Y143)</f>
        <v>0</v>
      </c>
      <c r="AA143" s="492">
        <f>W143+Z143</f>
        <v>153252</v>
      </c>
      <c r="AB143" s="321">
        <f>ROUND((W143+X143)*33.8%,0)</f>
        <v>51799</v>
      </c>
      <c r="AC143" s="179">
        <f>ROUND(W143*2%,0)</f>
        <v>3065</v>
      </c>
      <c r="AD143" s="492">
        <v>0</v>
      </c>
      <c r="AE143" s="492">
        <v>0</v>
      </c>
      <c r="AF143" s="492">
        <f t="shared" ref="AF143:AF206" si="235">SUM(AD143:AE143)</f>
        <v>0</v>
      </c>
      <c r="AG143" s="492">
        <f t="shared" ref="AG143:AG206" si="236">AA143+AB143+AC143+AF143</f>
        <v>208116</v>
      </c>
      <c r="AH143" s="507">
        <v>0</v>
      </c>
      <c r="AI143" s="507">
        <v>0</v>
      </c>
      <c r="AJ143" s="507">
        <v>0</v>
      </c>
      <c r="AK143" s="507">
        <v>0.28999999999999998</v>
      </c>
      <c r="AL143" s="507">
        <v>0</v>
      </c>
      <c r="AM143" s="507">
        <v>0</v>
      </c>
      <c r="AN143" s="507">
        <v>0</v>
      </c>
      <c r="AO143" s="507">
        <f>AH143+AJ143+AK143+AM143</f>
        <v>0.28999999999999998</v>
      </c>
      <c r="AP143" s="507">
        <f>AI143+AL143+AN143</f>
        <v>0</v>
      </c>
      <c r="AQ143" s="508">
        <f t="shared" ref="AQ143:AQ206" si="237">SUM(AO143:AP143)</f>
        <v>0.28999999999999998</v>
      </c>
      <c r="AR143" s="505">
        <f>I143+AG143</f>
        <v>5667401</v>
      </c>
      <c r="AS143" s="492">
        <f>J143+W143</f>
        <v>4082466</v>
      </c>
      <c r="AT143" s="492">
        <f>K143+Z143</f>
        <v>78500</v>
      </c>
      <c r="AU143" s="492">
        <f>L143</f>
        <v>0</v>
      </c>
      <c r="AV143" s="492">
        <f>M143+AB143</f>
        <v>1406406</v>
      </c>
      <c r="AW143" s="492">
        <f>N143+AC143</f>
        <v>81649</v>
      </c>
      <c r="AX143" s="492">
        <f>O143+AF143</f>
        <v>18380</v>
      </c>
      <c r="AY143" s="507">
        <f>P143+AQ143</f>
        <v>7.9668000000000001</v>
      </c>
      <c r="AZ143" s="507">
        <f>Q143+AO143</f>
        <v>7.1702000000000004</v>
      </c>
      <c r="BA143" s="508">
        <f>R143+AP143</f>
        <v>0.79659999999999975</v>
      </c>
    </row>
    <row r="144" spans="1:53" s="702" customFormat="1" x14ac:dyDescent="0.2">
      <c r="A144" s="284">
        <v>26</v>
      </c>
      <c r="B144" s="27">
        <v>4468</v>
      </c>
      <c r="C144" s="27">
        <v>600075052</v>
      </c>
      <c r="D144" s="27">
        <v>70698546</v>
      </c>
      <c r="E144" s="294" t="s">
        <v>525</v>
      </c>
      <c r="F144" s="27"/>
      <c r="G144" s="283"/>
      <c r="H144" s="383"/>
      <c r="I144" s="5">
        <v>5459285</v>
      </c>
      <c r="J144" s="8">
        <v>3929214</v>
      </c>
      <c r="K144" s="8">
        <v>78500</v>
      </c>
      <c r="L144" s="8">
        <v>0</v>
      </c>
      <c r="M144" s="8">
        <v>1354607</v>
      </c>
      <c r="N144" s="8">
        <v>78584</v>
      </c>
      <c r="O144" s="8">
        <v>18380</v>
      </c>
      <c r="P144" s="9">
        <v>7.6768000000000001</v>
      </c>
      <c r="Q144" s="9">
        <v>6.8802000000000003</v>
      </c>
      <c r="R144" s="33">
        <v>0.79659999999999975</v>
      </c>
      <c r="S144" s="5">
        <f t="shared" ref="S144:BA144" si="238">SUM(S143)</f>
        <v>0</v>
      </c>
      <c r="T144" s="8">
        <f t="shared" si="238"/>
        <v>0</v>
      </c>
      <c r="U144" s="8">
        <f t="shared" si="238"/>
        <v>153252</v>
      </c>
      <c r="V144" s="8">
        <f t="shared" si="238"/>
        <v>0</v>
      </c>
      <c r="W144" s="8">
        <f t="shared" si="238"/>
        <v>153252</v>
      </c>
      <c r="X144" s="8">
        <f t="shared" si="238"/>
        <v>0</v>
      </c>
      <c r="Y144" s="8">
        <f t="shared" si="238"/>
        <v>0</v>
      </c>
      <c r="Z144" s="8">
        <f t="shared" si="238"/>
        <v>0</v>
      </c>
      <c r="AA144" s="8">
        <f t="shared" si="238"/>
        <v>153252</v>
      </c>
      <c r="AB144" s="8">
        <f t="shared" si="238"/>
        <v>51799</v>
      </c>
      <c r="AC144" s="8">
        <f t="shared" si="238"/>
        <v>3065</v>
      </c>
      <c r="AD144" s="8">
        <f t="shared" si="238"/>
        <v>0</v>
      </c>
      <c r="AE144" s="8">
        <f t="shared" si="238"/>
        <v>0</v>
      </c>
      <c r="AF144" s="8">
        <f t="shared" si="238"/>
        <v>0</v>
      </c>
      <c r="AG144" s="8">
        <f t="shared" si="238"/>
        <v>208116</v>
      </c>
      <c r="AH144" s="9">
        <f t="shared" si="238"/>
        <v>0</v>
      </c>
      <c r="AI144" s="9">
        <f t="shared" si="238"/>
        <v>0</v>
      </c>
      <c r="AJ144" s="9">
        <f t="shared" si="238"/>
        <v>0</v>
      </c>
      <c r="AK144" s="9">
        <f t="shared" si="238"/>
        <v>0.28999999999999998</v>
      </c>
      <c r="AL144" s="9">
        <f t="shared" si="238"/>
        <v>0</v>
      </c>
      <c r="AM144" s="9">
        <f t="shared" si="238"/>
        <v>0</v>
      </c>
      <c r="AN144" s="9">
        <f t="shared" si="238"/>
        <v>0</v>
      </c>
      <c r="AO144" s="9">
        <f t="shared" si="238"/>
        <v>0.28999999999999998</v>
      </c>
      <c r="AP144" s="9">
        <f t="shared" si="238"/>
        <v>0</v>
      </c>
      <c r="AQ144" s="74">
        <f t="shared" si="238"/>
        <v>0.28999999999999998</v>
      </c>
      <c r="AR144" s="272">
        <f t="shared" si="238"/>
        <v>5667401</v>
      </c>
      <c r="AS144" s="8">
        <f t="shared" si="238"/>
        <v>4082466</v>
      </c>
      <c r="AT144" s="38">
        <f t="shared" si="238"/>
        <v>78500</v>
      </c>
      <c r="AU144" s="38">
        <f t="shared" si="238"/>
        <v>0</v>
      </c>
      <c r="AV144" s="8">
        <f t="shared" si="238"/>
        <v>1406406</v>
      </c>
      <c r="AW144" s="8">
        <f t="shared" si="238"/>
        <v>81649</v>
      </c>
      <c r="AX144" s="8">
        <f t="shared" si="238"/>
        <v>18380</v>
      </c>
      <c r="AY144" s="9">
        <f t="shared" si="238"/>
        <v>7.9668000000000001</v>
      </c>
      <c r="AZ144" s="9">
        <f t="shared" si="238"/>
        <v>7.1702000000000004</v>
      </c>
      <c r="BA144" s="74">
        <f t="shared" si="238"/>
        <v>0.79659999999999975</v>
      </c>
    </row>
    <row r="145" spans="1:53" s="702" customFormat="1" x14ac:dyDescent="0.2">
      <c r="A145" s="727">
        <v>27</v>
      </c>
      <c r="B145" s="728">
        <v>4414</v>
      </c>
      <c r="C145" s="728">
        <v>600074307</v>
      </c>
      <c r="D145" s="728">
        <v>70695831</v>
      </c>
      <c r="E145" s="729" t="s">
        <v>526</v>
      </c>
      <c r="F145" s="728">
        <v>3111</v>
      </c>
      <c r="G145" s="537" t="s">
        <v>85</v>
      </c>
      <c r="H145" s="779" t="s">
        <v>86</v>
      </c>
      <c r="I145" s="501">
        <v>4868596</v>
      </c>
      <c r="J145" s="502">
        <v>3510660</v>
      </c>
      <c r="K145" s="502">
        <v>40000</v>
      </c>
      <c r="L145" s="502">
        <v>0</v>
      </c>
      <c r="M145" s="502">
        <v>1200123</v>
      </c>
      <c r="N145" s="502">
        <v>70213</v>
      </c>
      <c r="O145" s="502">
        <v>47600</v>
      </c>
      <c r="P145" s="503">
        <v>8.270500000000002</v>
      </c>
      <c r="Q145" s="418">
        <v>6.1363000000000003</v>
      </c>
      <c r="R145" s="776">
        <v>2.1342000000000008</v>
      </c>
      <c r="S145" s="536">
        <f t="shared" ref="S145:S147" si="239">X145*-1</f>
        <v>0</v>
      </c>
      <c r="T145" s="492">
        <v>0</v>
      </c>
      <c r="U145" s="492">
        <v>0</v>
      </c>
      <c r="V145" s="492">
        <v>0</v>
      </c>
      <c r="W145" s="492">
        <f t="shared" si="234"/>
        <v>0</v>
      </c>
      <c r="X145" s="492">
        <v>0</v>
      </c>
      <c r="Y145" s="492">
        <v>0</v>
      </c>
      <c r="Z145" s="492">
        <f>SUM(X145:Y145)</f>
        <v>0</v>
      </c>
      <c r="AA145" s="492">
        <f>W145+Z145</f>
        <v>0</v>
      </c>
      <c r="AB145" s="321">
        <f>ROUND((W145+X145)*33.8%,0)</f>
        <v>0</v>
      </c>
      <c r="AC145" s="179">
        <f>ROUND(W145*2%,0)</f>
        <v>0</v>
      </c>
      <c r="AD145" s="492">
        <v>0</v>
      </c>
      <c r="AE145" s="492">
        <v>0</v>
      </c>
      <c r="AF145" s="492">
        <f t="shared" si="235"/>
        <v>0</v>
      </c>
      <c r="AG145" s="492">
        <f t="shared" si="236"/>
        <v>0</v>
      </c>
      <c r="AH145" s="507">
        <v>0</v>
      </c>
      <c r="AI145" s="507">
        <v>0</v>
      </c>
      <c r="AJ145" s="507">
        <v>0</v>
      </c>
      <c r="AK145" s="507">
        <v>0</v>
      </c>
      <c r="AL145" s="507">
        <v>0</v>
      </c>
      <c r="AM145" s="507">
        <v>0</v>
      </c>
      <c r="AN145" s="507">
        <v>0</v>
      </c>
      <c r="AO145" s="507">
        <f t="shared" ref="AO145:AO147" si="240">AH145+AJ145+AK145+AM145</f>
        <v>0</v>
      </c>
      <c r="AP145" s="507">
        <f t="shared" ref="AP145:AP147" si="241">AI145+AL145+AN145</f>
        <v>0</v>
      </c>
      <c r="AQ145" s="508">
        <f t="shared" si="237"/>
        <v>0</v>
      </c>
      <c r="AR145" s="505">
        <f>I145+AG145</f>
        <v>4868596</v>
      </c>
      <c r="AS145" s="492">
        <f>J145+W145</f>
        <v>3510660</v>
      </c>
      <c r="AT145" s="492">
        <f>K145+Z145</f>
        <v>40000</v>
      </c>
      <c r="AU145" s="492">
        <f>L145</f>
        <v>0</v>
      </c>
      <c r="AV145" s="492">
        <f t="shared" ref="AV145:AW147" si="242">M145+AB145</f>
        <v>1200123</v>
      </c>
      <c r="AW145" s="492">
        <f t="shared" si="242"/>
        <v>70213</v>
      </c>
      <c r="AX145" s="492">
        <f>O145+AF145</f>
        <v>47600</v>
      </c>
      <c r="AY145" s="507">
        <f>P145+AQ145</f>
        <v>8.270500000000002</v>
      </c>
      <c r="AZ145" s="507">
        <f t="shared" ref="AZ145:BA147" si="243">Q145+AO145</f>
        <v>6.1363000000000003</v>
      </c>
      <c r="BA145" s="508">
        <f t="shared" si="243"/>
        <v>2.1342000000000008</v>
      </c>
    </row>
    <row r="146" spans="1:53" s="702" customFormat="1" x14ac:dyDescent="0.2">
      <c r="A146" s="727">
        <v>27</v>
      </c>
      <c r="B146" s="728">
        <v>4414</v>
      </c>
      <c r="C146" s="728">
        <v>600074307</v>
      </c>
      <c r="D146" s="728">
        <v>70695831</v>
      </c>
      <c r="E146" s="729" t="s">
        <v>526</v>
      </c>
      <c r="F146" s="728">
        <v>3111</v>
      </c>
      <c r="G146" s="537" t="s">
        <v>91</v>
      </c>
      <c r="H146" s="779" t="s">
        <v>82</v>
      </c>
      <c r="I146" s="501">
        <v>829916</v>
      </c>
      <c r="J146" s="502">
        <v>610027</v>
      </c>
      <c r="K146" s="481">
        <v>0</v>
      </c>
      <c r="L146" s="481">
        <v>0</v>
      </c>
      <c r="M146" s="321">
        <v>206189</v>
      </c>
      <c r="N146" s="321">
        <v>12200</v>
      </c>
      <c r="O146" s="502">
        <v>1500</v>
      </c>
      <c r="P146" s="503">
        <v>1.8</v>
      </c>
      <c r="Q146" s="418">
        <v>1.8</v>
      </c>
      <c r="R146" s="776">
        <v>0</v>
      </c>
      <c r="S146" s="536">
        <f t="shared" si="239"/>
        <v>0</v>
      </c>
      <c r="T146" s="492">
        <v>0</v>
      </c>
      <c r="U146" s="492">
        <v>0</v>
      </c>
      <c r="V146" s="492">
        <v>0</v>
      </c>
      <c r="W146" s="492">
        <f t="shared" si="234"/>
        <v>0</v>
      </c>
      <c r="X146" s="492">
        <v>0</v>
      </c>
      <c r="Y146" s="492">
        <v>0</v>
      </c>
      <c r="Z146" s="492">
        <f>SUM(X146:Y146)</f>
        <v>0</v>
      </c>
      <c r="AA146" s="492">
        <f>W146+Z146</f>
        <v>0</v>
      </c>
      <c r="AB146" s="321">
        <f>ROUND((W146+X146)*33.8%,0)</f>
        <v>0</v>
      </c>
      <c r="AC146" s="179">
        <f>ROUND(W146*2%,0)</f>
        <v>0</v>
      </c>
      <c r="AD146" s="492">
        <v>0</v>
      </c>
      <c r="AE146" s="492">
        <v>0</v>
      </c>
      <c r="AF146" s="492">
        <f t="shared" si="235"/>
        <v>0</v>
      </c>
      <c r="AG146" s="492">
        <f t="shared" si="236"/>
        <v>0</v>
      </c>
      <c r="AH146" s="507">
        <v>0</v>
      </c>
      <c r="AI146" s="507">
        <v>0</v>
      </c>
      <c r="AJ146" s="507">
        <v>0</v>
      </c>
      <c r="AK146" s="507">
        <v>0</v>
      </c>
      <c r="AL146" s="507">
        <v>0</v>
      </c>
      <c r="AM146" s="507">
        <v>0</v>
      </c>
      <c r="AN146" s="507">
        <v>0</v>
      </c>
      <c r="AO146" s="507">
        <f t="shared" si="240"/>
        <v>0</v>
      </c>
      <c r="AP146" s="507">
        <f t="shared" si="241"/>
        <v>0</v>
      </c>
      <c r="AQ146" s="508">
        <f t="shared" si="237"/>
        <v>0</v>
      </c>
      <c r="AR146" s="505">
        <f>I146+AG146</f>
        <v>829916</v>
      </c>
      <c r="AS146" s="492">
        <f>J146+W146</f>
        <v>610027</v>
      </c>
      <c r="AT146" s="492">
        <f>K146+Z146</f>
        <v>0</v>
      </c>
      <c r="AU146" s="492">
        <f>L146</f>
        <v>0</v>
      </c>
      <c r="AV146" s="492">
        <f t="shared" si="242"/>
        <v>206189</v>
      </c>
      <c r="AW146" s="492">
        <f t="shared" si="242"/>
        <v>12200</v>
      </c>
      <c r="AX146" s="492">
        <f>O146+AF146</f>
        <v>1500</v>
      </c>
      <c r="AY146" s="507">
        <f>P146+AQ146</f>
        <v>1.8</v>
      </c>
      <c r="AZ146" s="507">
        <f t="shared" si="243"/>
        <v>1.8</v>
      </c>
      <c r="BA146" s="508">
        <f t="shared" si="243"/>
        <v>0</v>
      </c>
    </row>
    <row r="147" spans="1:53" s="702" customFormat="1" x14ac:dyDescent="0.2">
      <c r="A147" s="727">
        <v>27</v>
      </c>
      <c r="B147" s="728">
        <v>4414</v>
      </c>
      <c r="C147" s="728">
        <v>600074307</v>
      </c>
      <c r="D147" s="728">
        <v>70695831</v>
      </c>
      <c r="E147" s="719" t="s">
        <v>526</v>
      </c>
      <c r="F147" s="728">
        <v>3141</v>
      </c>
      <c r="G147" s="537" t="s">
        <v>88</v>
      </c>
      <c r="H147" s="779" t="s">
        <v>82</v>
      </c>
      <c r="I147" s="501">
        <v>314742</v>
      </c>
      <c r="J147" s="502">
        <v>229866</v>
      </c>
      <c r="K147" s="481">
        <v>0</v>
      </c>
      <c r="L147" s="481">
        <v>0</v>
      </c>
      <c r="M147" s="321">
        <v>77695</v>
      </c>
      <c r="N147" s="321">
        <v>4597</v>
      </c>
      <c r="O147" s="502">
        <v>2584</v>
      </c>
      <c r="P147" s="503">
        <v>0.78</v>
      </c>
      <c r="Q147" s="418">
        <v>0</v>
      </c>
      <c r="R147" s="776">
        <v>0.78</v>
      </c>
      <c r="S147" s="536">
        <f t="shared" si="239"/>
        <v>0</v>
      </c>
      <c r="T147" s="492">
        <v>0</v>
      </c>
      <c r="U147" s="492">
        <v>3010</v>
      </c>
      <c r="V147" s="492">
        <v>0</v>
      </c>
      <c r="W147" s="492">
        <f t="shared" si="234"/>
        <v>3010</v>
      </c>
      <c r="X147" s="492">
        <v>0</v>
      </c>
      <c r="Y147" s="492">
        <v>0</v>
      </c>
      <c r="Z147" s="492">
        <f>SUM(X147:Y147)</f>
        <v>0</v>
      </c>
      <c r="AA147" s="492">
        <f>W147+Z147</f>
        <v>3010</v>
      </c>
      <c r="AB147" s="321">
        <f>ROUND((W147+X147)*33.8%,0)</f>
        <v>1017</v>
      </c>
      <c r="AC147" s="179">
        <f>ROUND(W147*2%,0)</f>
        <v>60</v>
      </c>
      <c r="AD147" s="492">
        <v>0</v>
      </c>
      <c r="AE147" s="492">
        <v>0</v>
      </c>
      <c r="AF147" s="492">
        <f t="shared" si="235"/>
        <v>0</v>
      </c>
      <c r="AG147" s="492">
        <f t="shared" si="236"/>
        <v>4087</v>
      </c>
      <c r="AH147" s="507">
        <v>0</v>
      </c>
      <c r="AI147" s="507">
        <v>0</v>
      </c>
      <c r="AJ147" s="507">
        <v>0</v>
      </c>
      <c r="AK147" s="507">
        <v>0</v>
      </c>
      <c r="AL147" s="507">
        <v>0.01</v>
      </c>
      <c r="AM147" s="507">
        <v>0</v>
      </c>
      <c r="AN147" s="507">
        <v>0</v>
      </c>
      <c r="AO147" s="507">
        <f t="shared" si="240"/>
        <v>0</v>
      </c>
      <c r="AP147" s="507">
        <f t="shared" si="241"/>
        <v>0.01</v>
      </c>
      <c r="AQ147" s="508">
        <f t="shared" si="237"/>
        <v>0.01</v>
      </c>
      <c r="AR147" s="505">
        <f>I147+AG147</f>
        <v>318829</v>
      </c>
      <c r="AS147" s="492">
        <f>J147+W147</f>
        <v>232876</v>
      </c>
      <c r="AT147" s="492">
        <f>K147+Z147</f>
        <v>0</v>
      </c>
      <c r="AU147" s="492">
        <f>L147</f>
        <v>0</v>
      </c>
      <c r="AV147" s="492">
        <f t="shared" si="242"/>
        <v>78712</v>
      </c>
      <c r="AW147" s="492">
        <f t="shared" si="242"/>
        <v>4657</v>
      </c>
      <c r="AX147" s="492">
        <f>O147+AF147</f>
        <v>2584</v>
      </c>
      <c r="AY147" s="507">
        <f>P147+AQ147</f>
        <v>0.79</v>
      </c>
      <c r="AZ147" s="507">
        <f t="shared" si="243"/>
        <v>0</v>
      </c>
      <c r="BA147" s="508">
        <f t="shared" si="243"/>
        <v>0.79</v>
      </c>
    </row>
    <row r="148" spans="1:53" s="702" customFormat="1" x14ac:dyDescent="0.2">
      <c r="A148" s="284">
        <v>27</v>
      </c>
      <c r="B148" s="27">
        <v>4414</v>
      </c>
      <c r="C148" s="27">
        <v>600074307</v>
      </c>
      <c r="D148" s="27">
        <v>70695831</v>
      </c>
      <c r="E148" s="294" t="s">
        <v>527</v>
      </c>
      <c r="F148" s="27"/>
      <c r="G148" s="283"/>
      <c r="H148" s="383"/>
      <c r="I148" s="5">
        <v>6013254</v>
      </c>
      <c r="J148" s="8">
        <v>4350553</v>
      </c>
      <c r="K148" s="8">
        <v>40000</v>
      </c>
      <c r="L148" s="8">
        <v>0</v>
      </c>
      <c r="M148" s="8">
        <v>1484007</v>
      </c>
      <c r="N148" s="8">
        <v>87010</v>
      </c>
      <c r="O148" s="8">
        <v>51684</v>
      </c>
      <c r="P148" s="9">
        <v>10.850500000000002</v>
      </c>
      <c r="Q148" s="9">
        <v>7.9363000000000001</v>
      </c>
      <c r="R148" s="33">
        <v>2.914200000000001</v>
      </c>
      <c r="S148" s="5">
        <f t="shared" ref="S148:BA148" si="244">SUM(S145:S147)</f>
        <v>0</v>
      </c>
      <c r="T148" s="8">
        <f t="shared" si="244"/>
        <v>0</v>
      </c>
      <c r="U148" s="8">
        <f t="shared" si="244"/>
        <v>3010</v>
      </c>
      <c r="V148" s="8">
        <f t="shared" si="244"/>
        <v>0</v>
      </c>
      <c r="W148" s="8">
        <f t="shared" si="244"/>
        <v>3010</v>
      </c>
      <c r="X148" s="8">
        <f t="shared" si="244"/>
        <v>0</v>
      </c>
      <c r="Y148" s="8">
        <f t="shared" si="244"/>
        <v>0</v>
      </c>
      <c r="Z148" s="8">
        <f t="shared" si="244"/>
        <v>0</v>
      </c>
      <c r="AA148" s="8">
        <f t="shared" si="244"/>
        <v>3010</v>
      </c>
      <c r="AB148" s="8">
        <f t="shared" si="244"/>
        <v>1017</v>
      </c>
      <c r="AC148" s="8">
        <f t="shared" si="244"/>
        <v>60</v>
      </c>
      <c r="AD148" s="8">
        <f t="shared" si="244"/>
        <v>0</v>
      </c>
      <c r="AE148" s="8">
        <f t="shared" si="244"/>
        <v>0</v>
      </c>
      <c r="AF148" s="8">
        <f t="shared" si="244"/>
        <v>0</v>
      </c>
      <c r="AG148" s="8">
        <f t="shared" si="244"/>
        <v>4087</v>
      </c>
      <c r="AH148" s="9">
        <f t="shared" si="244"/>
        <v>0</v>
      </c>
      <c r="AI148" s="9">
        <f t="shared" si="244"/>
        <v>0</v>
      </c>
      <c r="AJ148" s="9">
        <f t="shared" si="244"/>
        <v>0</v>
      </c>
      <c r="AK148" s="9">
        <f t="shared" ref="AK148:AL148" si="245">SUM(AK145:AK147)</f>
        <v>0</v>
      </c>
      <c r="AL148" s="9">
        <f t="shared" si="245"/>
        <v>0.01</v>
      </c>
      <c r="AM148" s="9">
        <f t="shared" si="244"/>
        <v>0</v>
      </c>
      <c r="AN148" s="9">
        <f t="shared" si="244"/>
        <v>0</v>
      </c>
      <c r="AO148" s="9">
        <f t="shared" si="244"/>
        <v>0</v>
      </c>
      <c r="AP148" s="9">
        <f t="shared" si="244"/>
        <v>0.01</v>
      </c>
      <c r="AQ148" s="74">
        <f t="shared" si="244"/>
        <v>0.01</v>
      </c>
      <c r="AR148" s="272">
        <f t="shared" si="244"/>
        <v>6017341</v>
      </c>
      <c r="AS148" s="8">
        <f t="shared" si="244"/>
        <v>4353563</v>
      </c>
      <c r="AT148" s="38">
        <f t="shared" si="244"/>
        <v>40000</v>
      </c>
      <c r="AU148" s="38">
        <f t="shared" si="244"/>
        <v>0</v>
      </c>
      <c r="AV148" s="8">
        <f t="shared" si="244"/>
        <v>1485024</v>
      </c>
      <c r="AW148" s="8">
        <f t="shared" si="244"/>
        <v>87070</v>
      </c>
      <c r="AX148" s="8">
        <f t="shared" si="244"/>
        <v>51684</v>
      </c>
      <c r="AY148" s="9">
        <f t="shared" si="244"/>
        <v>10.860500000000002</v>
      </c>
      <c r="AZ148" s="9">
        <f t="shared" si="244"/>
        <v>7.9363000000000001</v>
      </c>
      <c r="BA148" s="74">
        <f t="shared" si="244"/>
        <v>2.9242000000000008</v>
      </c>
    </row>
    <row r="149" spans="1:53" s="702" customFormat="1" x14ac:dyDescent="0.2">
      <c r="A149" s="727">
        <v>28</v>
      </c>
      <c r="B149" s="728">
        <v>4444</v>
      </c>
      <c r="C149" s="728">
        <v>600074731</v>
      </c>
      <c r="D149" s="728">
        <v>48282979</v>
      </c>
      <c r="E149" s="729" t="s">
        <v>528</v>
      </c>
      <c r="F149" s="728">
        <v>3113</v>
      </c>
      <c r="G149" s="537" t="s">
        <v>148</v>
      </c>
      <c r="H149" s="779" t="s">
        <v>86</v>
      </c>
      <c r="I149" s="501">
        <v>13559711</v>
      </c>
      <c r="J149" s="502">
        <v>9556097</v>
      </c>
      <c r="K149" s="502">
        <v>125411</v>
      </c>
      <c r="L149" s="502">
        <v>85411</v>
      </c>
      <c r="M149" s="502">
        <v>3243481</v>
      </c>
      <c r="N149" s="502">
        <v>191122</v>
      </c>
      <c r="O149" s="502">
        <v>443600</v>
      </c>
      <c r="P149" s="503">
        <v>18.3185</v>
      </c>
      <c r="Q149" s="418">
        <v>13.5909</v>
      </c>
      <c r="R149" s="776">
        <v>4.7275999999999998</v>
      </c>
      <c r="S149" s="536">
        <f t="shared" ref="S149:S154" si="246">X149*-1</f>
        <v>0</v>
      </c>
      <c r="T149" s="492">
        <v>0</v>
      </c>
      <c r="U149" s="492">
        <v>0</v>
      </c>
      <c r="V149" s="492">
        <v>0</v>
      </c>
      <c r="W149" s="492">
        <f t="shared" si="234"/>
        <v>0</v>
      </c>
      <c r="X149" s="492">
        <v>0</v>
      </c>
      <c r="Y149" s="492">
        <v>0</v>
      </c>
      <c r="Z149" s="492">
        <f t="shared" ref="Z149:Z154" si="247">SUM(X149:Y149)</f>
        <v>0</v>
      </c>
      <c r="AA149" s="492">
        <f t="shared" ref="AA149:AA154" si="248">W149+Z149</f>
        <v>0</v>
      </c>
      <c r="AB149" s="321">
        <f t="shared" ref="AB149:AB154" si="249">ROUND((W149+X149)*33.8%,0)</f>
        <v>0</v>
      </c>
      <c r="AC149" s="179">
        <f t="shared" ref="AC149:AC154" si="250">ROUND(W149*2%,0)</f>
        <v>0</v>
      </c>
      <c r="AD149" s="492">
        <v>0</v>
      </c>
      <c r="AE149" s="492">
        <v>0</v>
      </c>
      <c r="AF149" s="492">
        <f t="shared" si="235"/>
        <v>0</v>
      </c>
      <c r="AG149" s="492">
        <f t="shared" si="236"/>
        <v>0</v>
      </c>
      <c r="AH149" s="507">
        <v>0</v>
      </c>
      <c r="AI149" s="507">
        <v>0</v>
      </c>
      <c r="AJ149" s="507">
        <v>0</v>
      </c>
      <c r="AK149" s="507">
        <v>0</v>
      </c>
      <c r="AL149" s="507">
        <v>0</v>
      </c>
      <c r="AM149" s="507">
        <v>0</v>
      </c>
      <c r="AN149" s="507">
        <v>0</v>
      </c>
      <c r="AO149" s="507">
        <f t="shared" ref="AO149:AO154" si="251">AH149+AJ149+AK149+AM149</f>
        <v>0</v>
      </c>
      <c r="AP149" s="507">
        <f t="shared" ref="AP149:AP154" si="252">AI149+AL149+AN149</f>
        <v>0</v>
      </c>
      <c r="AQ149" s="508">
        <f t="shared" si="237"/>
        <v>0</v>
      </c>
      <c r="AR149" s="505">
        <f t="shared" ref="AR149:AR154" si="253">I149+AG149</f>
        <v>13559711</v>
      </c>
      <c r="AS149" s="492">
        <f t="shared" ref="AS149:AS154" si="254">J149+W149</f>
        <v>9556097</v>
      </c>
      <c r="AT149" s="492">
        <f t="shared" ref="AT149:AT154" si="255">K149+Z149</f>
        <v>125411</v>
      </c>
      <c r="AU149" s="492">
        <f t="shared" ref="AU149:AU154" si="256">L149</f>
        <v>85411</v>
      </c>
      <c r="AV149" s="492">
        <f t="shared" ref="AV149:AW154" si="257">M149+AB149</f>
        <v>3243481</v>
      </c>
      <c r="AW149" s="492">
        <f t="shared" si="257"/>
        <v>191122</v>
      </c>
      <c r="AX149" s="492">
        <f t="shared" ref="AX149:AX154" si="258">O149+AF149</f>
        <v>443600</v>
      </c>
      <c r="AY149" s="507">
        <f t="shared" ref="AY149:AY154" si="259">P149+AQ149</f>
        <v>18.3185</v>
      </c>
      <c r="AZ149" s="507">
        <f t="shared" ref="AZ149:BA154" si="260">Q149+AO149</f>
        <v>13.5909</v>
      </c>
      <c r="BA149" s="508">
        <f t="shared" si="260"/>
        <v>4.7275999999999998</v>
      </c>
    </row>
    <row r="150" spans="1:53" s="702" customFormat="1" x14ac:dyDescent="0.2">
      <c r="A150" s="727">
        <v>28</v>
      </c>
      <c r="B150" s="728">
        <v>4444</v>
      </c>
      <c r="C150" s="728">
        <v>600074731</v>
      </c>
      <c r="D150" s="728">
        <v>48282979</v>
      </c>
      <c r="E150" s="729" t="s">
        <v>528</v>
      </c>
      <c r="F150" s="728">
        <v>3113</v>
      </c>
      <c r="G150" s="537" t="s">
        <v>448</v>
      </c>
      <c r="H150" s="779" t="s">
        <v>82</v>
      </c>
      <c r="I150" s="501">
        <v>2740373</v>
      </c>
      <c r="J150" s="502">
        <v>1998986</v>
      </c>
      <c r="K150" s="481">
        <v>0</v>
      </c>
      <c r="L150" s="481">
        <v>0</v>
      </c>
      <c r="M150" s="321">
        <v>675657</v>
      </c>
      <c r="N150" s="321">
        <v>39980</v>
      </c>
      <c r="O150" s="502">
        <v>25750</v>
      </c>
      <c r="P150" s="503">
        <v>5.87</v>
      </c>
      <c r="Q150" s="418">
        <v>5.87</v>
      </c>
      <c r="R150" s="776">
        <v>0</v>
      </c>
      <c r="S150" s="536">
        <f t="shared" si="246"/>
        <v>0</v>
      </c>
      <c r="T150" s="492">
        <v>0</v>
      </c>
      <c r="U150" s="492">
        <v>0</v>
      </c>
      <c r="V150" s="492">
        <v>0</v>
      </c>
      <c r="W150" s="492">
        <f t="shared" si="234"/>
        <v>0</v>
      </c>
      <c r="X150" s="492">
        <v>0</v>
      </c>
      <c r="Y150" s="492">
        <v>0</v>
      </c>
      <c r="Z150" s="492">
        <f t="shared" si="247"/>
        <v>0</v>
      </c>
      <c r="AA150" s="492">
        <f t="shared" si="248"/>
        <v>0</v>
      </c>
      <c r="AB150" s="321">
        <f t="shared" si="249"/>
        <v>0</v>
      </c>
      <c r="AC150" s="179">
        <f t="shared" si="250"/>
        <v>0</v>
      </c>
      <c r="AD150" s="492">
        <v>0</v>
      </c>
      <c r="AE150" s="492">
        <v>0</v>
      </c>
      <c r="AF150" s="492">
        <f t="shared" si="235"/>
        <v>0</v>
      </c>
      <c r="AG150" s="492">
        <f t="shared" si="236"/>
        <v>0</v>
      </c>
      <c r="AH150" s="507">
        <v>0</v>
      </c>
      <c r="AI150" s="507">
        <v>0</v>
      </c>
      <c r="AJ150" s="507">
        <v>0</v>
      </c>
      <c r="AK150" s="507">
        <v>0</v>
      </c>
      <c r="AL150" s="507">
        <v>0</v>
      </c>
      <c r="AM150" s="507">
        <v>0</v>
      </c>
      <c r="AN150" s="507">
        <v>0</v>
      </c>
      <c r="AO150" s="507">
        <f t="shared" si="251"/>
        <v>0</v>
      </c>
      <c r="AP150" s="507">
        <f t="shared" si="252"/>
        <v>0</v>
      </c>
      <c r="AQ150" s="508">
        <f t="shared" si="237"/>
        <v>0</v>
      </c>
      <c r="AR150" s="505">
        <f t="shared" si="253"/>
        <v>2740373</v>
      </c>
      <c r="AS150" s="492">
        <f t="shared" si="254"/>
        <v>1998986</v>
      </c>
      <c r="AT150" s="492">
        <f t="shared" si="255"/>
        <v>0</v>
      </c>
      <c r="AU150" s="492">
        <f t="shared" si="256"/>
        <v>0</v>
      </c>
      <c r="AV150" s="492">
        <f t="shared" si="257"/>
        <v>675657</v>
      </c>
      <c r="AW150" s="492">
        <f t="shared" si="257"/>
        <v>39980</v>
      </c>
      <c r="AX150" s="492">
        <f t="shared" si="258"/>
        <v>25750</v>
      </c>
      <c r="AY150" s="507">
        <f t="shared" si="259"/>
        <v>5.87</v>
      </c>
      <c r="AZ150" s="507">
        <f t="shared" si="260"/>
        <v>5.87</v>
      </c>
      <c r="BA150" s="508">
        <f t="shared" si="260"/>
        <v>0</v>
      </c>
    </row>
    <row r="151" spans="1:53" s="702" customFormat="1" x14ac:dyDescent="0.2">
      <c r="A151" s="727">
        <v>28</v>
      </c>
      <c r="B151" s="728">
        <v>4444</v>
      </c>
      <c r="C151" s="728">
        <v>600074731</v>
      </c>
      <c r="D151" s="728">
        <v>48282979</v>
      </c>
      <c r="E151" s="729" t="s">
        <v>528</v>
      </c>
      <c r="F151" s="728">
        <v>3141</v>
      </c>
      <c r="G151" s="537" t="s">
        <v>88</v>
      </c>
      <c r="H151" s="779" t="s">
        <v>82</v>
      </c>
      <c r="I151" s="501">
        <v>1789883</v>
      </c>
      <c r="J151" s="502">
        <v>1277681</v>
      </c>
      <c r="K151" s="481">
        <v>31000</v>
      </c>
      <c r="L151" s="481">
        <v>0</v>
      </c>
      <c r="M151" s="321">
        <v>442334</v>
      </c>
      <c r="N151" s="321">
        <v>25554</v>
      </c>
      <c r="O151" s="502">
        <v>13314</v>
      </c>
      <c r="P151" s="503">
        <v>4.3299999999999992</v>
      </c>
      <c r="Q151" s="418">
        <v>0</v>
      </c>
      <c r="R151" s="776">
        <v>4.3299999999999992</v>
      </c>
      <c r="S151" s="536">
        <f t="shared" si="246"/>
        <v>0</v>
      </c>
      <c r="T151" s="492">
        <v>0</v>
      </c>
      <c r="U151" s="492">
        <v>7244</v>
      </c>
      <c r="V151" s="492">
        <v>0</v>
      </c>
      <c r="W151" s="492">
        <f t="shared" si="234"/>
        <v>7244</v>
      </c>
      <c r="X151" s="492">
        <v>0</v>
      </c>
      <c r="Y151" s="492">
        <v>0</v>
      </c>
      <c r="Z151" s="492">
        <f t="shared" si="247"/>
        <v>0</v>
      </c>
      <c r="AA151" s="492">
        <f t="shared" si="248"/>
        <v>7244</v>
      </c>
      <c r="AB151" s="321">
        <f t="shared" si="249"/>
        <v>2448</v>
      </c>
      <c r="AC151" s="179">
        <f t="shared" si="250"/>
        <v>145</v>
      </c>
      <c r="AD151" s="492">
        <v>0</v>
      </c>
      <c r="AE151" s="492">
        <v>0</v>
      </c>
      <c r="AF151" s="492">
        <f t="shared" si="235"/>
        <v>0</v>
      </c>
      <c r="AG151" s="492">
        <f t="shared" si="236"/>
        <v>9837</v>
      </c>
      <c r="AH151" s="507">
        <v>0</v>
      </c>
      <c r="AI151" s="507">
        <v>0</v>
      </c>
      <c r="AJ151" s="507">
        <v>0</v>
      </c>
      <c r="AK151" s="507">
        <v>0</v>
      </c>
      <c r="AL151" s="507">
        <v>0.03</v>
      </c>
      <c r="AM151" s="507">
        <v>0</v>
      </c>
      <c r="AN151" s="507">
        <v>0</v>
      </c>
      <c r="AO151" s="507">
        <f t="shared" si="251"/>
        <v>0</v>
      </c>
      <c r="AP151" s="507">
        <f t="shared" si="252"/>
        <v>0.03</v>
      </c>
      <c r="AQ151" s="508">
        <f t="shared" si="237"/>
        <v>0.03</v>
      </c>
      <c r="AR151" s="505">
        <f t="shared" si="253"/>
        <v>1799720</v>
      </c>
      <c r="AS151" s="492">
        <f t="shared" si="254"/>
        <v>1284925</v>
      </c>
      <c r="AT151" s="492">
        <f t="shared" si="255"/>
        <v>31000</v>
      </c>
      <c r="AU151" s="492">
        <f t="shared" si="256"/>
        <v>0</v>
      </c>
      <c r="AV151" s="492">
        <f t="shared" si="257"/>
        <v>444782</v>
      </c>
      <c r="AW151" s="492">
        <f t="shared" si="257"/>
        <v>25699</v>
      </c>
      <c r="AX151" s="492">
        <f t="shared" si="258"/>
        <v>13314</v>
      </c>
      <c r="AY151" s="507">
        <f t="shared" si="259"/>
        <v>4.3599999999999994</v>
      </c>
      <c r="AZ151" s="507">
        <f t="shared" si="260"/>
        <v>0</v>
      </c>
      <c r="BA151" s="508">
        <f t="shared" si="260"/>
        <v>4.3599999999999994</v>
      </c>
    </row>
    <row r="152" spans="1:53" s="702" customFormat="1" x14ac:dyDescent="0.2">
      <c r="A152" s="727">
        <v>28</v>
      </c>
      <c r="B152" s="728">
        <v>4444</v>
      </c>
      <c r="C152" s="728">
        <v>600074731</v>
      </c>
      <c r="D152" s="728">
        <v>48282979</v>
      </c>
      <c r="E152" s="729" t="s">
        <v>528</v>
      </c>
      <c r="F152" s="728">
        <v>3143</v>
      </c>
      <c r="G152" s="537" t="s">
        <v>149</v>
      </c>
      <c r="H152" s="708" t="s">
        <v>86</v>
      </c>
      <c r="I152" s="501">
        <v>1336527</v>
      </c>
      <c r="J152" s="502">
        <v>972365</v>
      </c>
      <c r="K152" s="481">
        <v>12000</v>
      </c>
      <c r="L152" s="481">
        <v>0</v>
      </c>
      <c r="M152" s="321">
        <v>332715</v>
      </c>
      <c r="N152" s="321">
        <v>19447</v>
      </c>
      <c r="O152" s="502">
        <v>0</v>
      </c>
      <c r="P152" s="503">
        <v>2.2599999999999998</v>
      </c>
      <c r="Q152" s="418">
        <v>2.2599999999999998</v>
      </c>
      <c r="R152" s="776">
        <v>0</v>
      </c>
      <c r="S152" s="536">
        <f t="shared" si="246"/>
        <v>0</v>
      </c>
      <c r="T152" s="492">
        <v>0</v>
      </c>
      <c r="U152" s="492">
        <v>0</v>
      </c>
      <c r="V152" s="492">
        <v>0</v>
      </c>
      <c r="W152" s="492">
        <f t="shared" si="234"/>
        <v>0</v>
      </c>
      <c r="X152" s="492">
        <v>0</v>
      </c>
      <c r="Y152" s="492">
        <v>0</v>
      </c>
      <c r="Z152" s="492">
        <f t="shared" si="247"/>
        <v>0</v>
      </c>
      <c r="AA152" s="492">
        <f t="shared" si="248"/>
        <v>0</v>
      </c>
      <c r="AB152" s="321">
        <f t="shared" si="249"/>
        <v>0</v>
      </c>
      <c r="AC152" s="179">
        <f t="shared" si="250"/>
        <v>0</v>
      </c>
      <c r="AD152" s="492">
        <v>0</v>
      </c>
      <c r="AE152" s="492">
        <v>0</v>
      </c>
      <c r="AF152" s="492">
        <f t="shared" si="235"/>
        <v>0</v>
      </c>
      <c r="AG152" s="492">
        <f t="shared" si="236"/>
        <v>0</v>
      </c>
      <c r="AH152" s="507">
        <v>0</v>
      </c>
      <c r="AI152" s="507">
        <v>0</v>
      </c>
      <c r="AJ152" s="507">
        <v>0</v>
      </c>
      <c r="AK152" s="507">
        <v>0</v>
      </c>
      <c r="AL152" s="507">
        <v>0</v>
      </c>
      <c r="AM152" s="507">
        <v>0</v>
      </c>
      <c r="AN152" s="507">
        <v>0</v>
      </c>
      <c r="AO152" s="507">
        <f t="shared" si="251"/>
        <v>0</v>
      </c>
      <c r="AP152" s="507">
        <f t="shared" si="252"/>
        <v>0</v>
      </c>
      <c r="AQ152" s="508">
        <f t="shared" si="237"/>
        <v>0</v>
      </c>
      <c r="AR152" s="505">
        <f t="shared" si="253"/>
        <v>1336527</v>
      </c>
      <c r="AS152" s="492">
        <f t="shared" si="254"/>
        <v>972365</v>
      </c>
      <c r="AT152" s="492">
        <f t="shared" si="255"/>
        <v>12000</v>
      </c>
      <c r="AU152" s="492">
        <f t="shared" si="256"/>
        <v>0</v>
      </c>
      <c r="AV152" s="492">
        <f t="shared" si="257"/>
        <v>332715</v>
      </c>
      <c r="AW152" s="492">
        <f t="shared" si="257"/>
        <v>19447</v>
      </c>
      <c r="AX152" s="492">
        <f t="shared" si="258"/>
        <v>0</v>
      </c>
      <c r="AY152" s="507">
        <f t="shared" si="259"/>
        <v>2.2599999999999998</v>
      </c>
      <c r="AZ152" s="507">
        <f t="shared" si="260"/>
        <v>2.2599999999999998</v>
      </c>
      <c r="BA152" s="508">
        <f t="shared" si="260"/>
        <v>0</v>
      </c>
    </row>
    <row r="153" spans="1:53" s="702" customFormat="1" x14ac:dyDescent="0.2">
      <c r="A153" s="727">
        <v>28</v>
      </c>
      <c r="B153" s="728">
        <v>4444</v>
      </c>
      <c r="C153" s="728">
        <v>600074731</v>
      </c>
      <c r="D153" s="728">
        <v>48282979</v>
      </c>
      <c r="E153" s="729" t="s">
        <v>528</v>
      </c>
      <c r="F153" s="728">
        <v>3143</v>
      </c>
      <c r="G153" s="537" t="s">
        <v>150</v>
      </c>
      <c r="H153" s="708" t="s">
        <v>82</v>
      </c>
      <c r="I153" s="501">
        <v>45644</v>
      </c>
      <c r="J153" s="502">
        <v>32175</v>
      </c>
      <c r="K153" s="481">
        <v>0</v>
      </c>
      <c r="L153" s="481">
        <v>0</v>
      </c>
      <c r="M153" s="321">
        <v>10875</v>
      </c>
      <c r="N153" s="321">
        <v>644</v>
      </c>
      <c r="O153" s="502">
        <v>1950</v>
      </c>
      <c r="P153" s="503">
        <v>0.14000000000000001</v>
      </c>
      <c r="Q153" s="418">
        <v>0</v>
      </c>
      <c r="R153" s="776">
        <v>0.14000000000000001</v>
      </c>
      <c r="S153" s="536">
        <f t="shared" si="246"/>
        <v>0</v>
      </c>
      <c r="T153" s="492">
        <v>0</v>
      </c>
      <c r="U153" s="492">
        <v>0</v>
      </c>
      <c r="V153" s="492">
        <v>0</v>
      </c>
      <c r="W153" s="492">
        <f t="shared" si="234"/>
        <v>0</v>
      </c>
      <c r="X153" s="492">
        <v>0</v>
      </c>
      <c r="Y153" s="492">
        <v>0</v>
      </c>
      <c r="Z153" s="492">
        <f t="shared" si="247"/>
        <v>0</v>
      </c>
      <c r="AA153" s="492">
        <f t="shared" si="248"/>
        <v>0</v>
      </c>
      <c r="AB153" s="321">
        <f t="shared" si="249"/>
        <v>0</v>
      </c>
      <c r="AC153" s="179">
        <f t="shared" si="250"/>
        <v>0</v>
      </c>
      <c r="AD153" s="492">
        <v>0</v>
      </c>
      <c r="AE153" s="492">
        <v>0</v>
      </c>
      <c r="AF153" s="492">
        <f t="shared" si="235"/>
        <v>0</v>
      </c>
      <c r="AG153" s="492">
        <f t="shared" si="236"/>
        <v>0</v>
      </c>
      <c r="AH153" s="507">
        <v>0</v>
      </c>
      <c r="AI153" s="507">
        <v>0</v>
      </c>
      <c r="AJ153" s="507">
        <v>0</v>
      </c>
      <c r="AK153" s="507">
        <v>0</v>
      </c>
      <c r="AL153" s="507">
        <v>0</v>
      </c>
      <c r="AM153" s="507">
        <v>0</v>
      </c>
      <c r="AN153" s="507">
        <v>0</v>
      </c>
      <c r="AO153" s="507">
        <f t="shared" si="251"/>
        <v>0</v>
      </c>
      <c r="AP153" s="507">
        <f t="shared" si="252"/>
        <v>0</v>
      </c>
      <c r="AQ153" s="508">
        <f t="shared" si="237"/>
        <v>0</v>
      </c>
      <c r="AR153" s="505">
        <f t="shared" si="253"/>
        <v>45644</v>
      </c>
      <c r="AS153" s="492">
        <f t="shared" si="254"/>
        <v>32175</v>
      </c>
      <c r="AT153" s="492">
        <f t="shared" si="255"/>
        <v>0</v>
      </c>
      <c r="AU153" s="492">
        <f t="shared" si="256"/>
        <v>0</v>
      </c>
      <c r="AV153" s="492">
        <f t="shared" si="257"/>
        <v>10875</v>
      </c>
      <c r="AW153" s="492">
        <f t="shared" si="257"/>
        <v>644</v>
      </c>
      <c r="AX153" s="492">
        <f t="shared" si="258"/>
        <v>1950</v>
      </c>
      <c r="AY153" s="507">
        <f t="shared" si="259"/>
        <v>0.14000000000000001</v>
      </c>
      <c r="AZ153" s="507">
        <f t="shared" si="260"/>
        <v>0</v>
      </c>
      <c r="BA153" s="508">
        <f t="shared" si="260"/>
        <v>0.14000000000000001</v>
      </c>
    </row>
    <row r="154" spans="1:53" s="702" customFormat="1" x14ac:dyDescent="0.2">
      <c r="A154" s="727">
        <v>28</v>
      </c>
      <c r="B154" s="728">
        <v>4444</v>
      </c>
      <c r="C154" s="728">
        <v>600074731</v>
      </c>
      <c r="D154" s="728">
        <v>48282979</v>
      </c>
      <c r="E154" s="729" t="s">
        <v>528</v>
      </c>
      <c r="F154" s="728">
        <v>3143</v>
      </c>
      <c r="G154" s="537" t="s">
        <v>168</v>
      </c>
      <c r="H154" s="708" t="s">
        <v>82</v>
      </c>
      <c r="I154" s="501">
        <v>324344</v>
      </c>
      <c r="J154" s="502">
        <v>238530</v>
      </c>
      <c r="K154" s="481">
        <v>0</v>
      </c>
      <c r="L154" s="481">
        <v>0</v>
      </c>
      <c r="M154" s="321">
        <v>80623</v>
      </c>
      <c r="N154" s="321">
        <v>4771</v>
      </c>
      <c r="O154" s="502">
        <v>420</v>
      </c>
      <c r="P154" s="503">
        <v>0.53</v>
      </c>
      <c r="Q154" s="418">
        <v>0.5</v>
      </c>
      <c r="R154" s="776">
        <v>0.03</v>
      </c>
      <c r="S154" s="536">
        <f t="shared" si="246"/>
        <v>0</v>
      </c>
      <c r="T154" s="492">
        <v>0</v>
      </c>
      <c r="U154" s="492">
        <v>0</v>
      </c>
      <c r="V154" s="492">
        <v>0</v>
      </c>
      <c r="W154" s="492">
        <f t="shared" si="234"/>
        <v>0</v>
      </c>
      <c r="X154" s="492">
        <v>0</v>
      </c>
      <c r="Y154" s="492">
        <v>0</v>
      </c>
      <c r="Z154" s="492">
        <f t="shared" si="247"/>
        <v>0</v>
      </c>
      <c r="AA154" s="492">
        <f t="shared" si="248"/>
        <v>0</v>
      </c>
      <c r="AB154" s="321">
        <f t="shared" si="249"/>
        <v>0</v>
      </c>
      <c r="AC154" s="179">
        <f t="shared" si="250"/>
        <v>0</v>
      </c>
      <c r="AD154" s="492">
        <v>0</v>
      </c>
      <c r="AE154" s="492">
        <v>0</v>
      </c>
      <c r="AF154" s="492">
        <f t="shared" si="235"/>
        <v>0</v>
      </c>
      <c r="AG154" s="492">
        <f t="shared" si="236"/>
        <v>0</v>
      </c>
      <c r="AH154" s="507">
        <v>0</v>
      </c>
      <c r="AI154" s="507">
        <v>0</v>
      </c>
      <c r="AJ154" s="507">
        <v>0</v>
      </c>
      <c r="AK154" s="507">
        <v>0</v>
      </c>
      <c r="AL154" s="507">
        <v>0</v>
      </c>
      <c r="AM154" s="507">
        <v>0</v>
      </c>
      <c r="AN154" s="507">
        <v>0</v>
      </c>
      <c r="AO154" s="507">
        <f t="shared" si="251"/>
        <v>0</v>
      </c>
      <c r="AP154" s="507">
        <f t="shared" si="252"/>
        <v>0</v>
      </c>
      <c r="AQ154" s="508">
        <f t="shared" si="237"/>
        <v>0</v>
      </c>
      <c r="AR154" s="505">
        <f t="shared" si="253"/>
        <v>324344</v>
      </c>
      <c r="AS154" s="492">
        <f t="shared" si="254"/>
        <v>238530</v>
      </c>
      <c r="AT154" s="492">
        <f t="shared" si="255"/>
        <v>0</v>
      </c>
      <c r="AU154" s="492">
        <f t="shared" si="256"/>
        <v>0</v>
      </c>
      <c r="AV154" s="492">
        <f t="shared" si="257"/>
        <v>80623</v>
      </c>
      <c r="AW154" s="492">
        <f t="shared" si="257"/>
        <v>4771</v>
      </c>
      <c r="AX154" s="492">
        <f t="shared" si="258"/>
        <v>420</v>
      </c>
      <c r="AY154" s="507">
        <f t="shared" si="259"/>
        <v>0.53</v>
      </c>
      <c r="AZ154" s="507">
        <f t="shared" si="260"/>
        <v>0.5</v>
      </c>
      <c r="BA154" s="508">
        <f t="shared" si="260"/>
        <v>0.03</v>
      </c>
    </row>
    <row r="155" spans="1:53" s="702" customFormat="1" x14ac:dyDescent="0.2">
      <c r="A155" s="284">
        <v>28</v>
      </c>
      <c r="B155" s="27">
        <v>4444</v>
      </c>
      <c r="C155" s="27">
        <v>600074731</v>
      </c>
      <c r="D155" s="27">
        <v>48282979</v>
      </c>
      <c r="E155" s="294" t="s">
        <v>529</v>
      </c>
      <c r="F155" s="27"/>
      <c r="G155" s="283"/>
      <c r="H155" s="383"/>
      <c r="I155" s="5">
        <v>19796482</v>
      </c>
      <c r="J155" s="8">
        <v>14075834</v>
      </c>
      <c r="K155" s="8">
        <v>168411</v>
      </c>
      <c r="L155" s="8">
        <v>85411</v>
      </c>
      <c r="M155" s="8">
        <v>4785685</v>
      </c>
      <c r="N155" s="8">
        <v>281518</v>
      </c>
      <c r="O155" s="8">
        <v>485034</v>
      </c>
      <c r="P155" s="9">
        <v>31.448500000000003</v>
      </c>
      <c r="Q155" s="9">
        <v>22.2209</v>
      </c>
      <c r="R155" s="33">
        <v>9.2275999999999989</v>
      </c>
      <c r="S155" s="5">
        <f t="shared" ref="S155:BA155" si="261">SUM(S149:S154)</f>
        <v>0</v>
      </c>
      <c r="T155" s="8">
        <f t="shared" si="261"/>
        <v>0</v>
      </c>
      <c r="U155" s="8">
        <f t="shared" si="261"/>
        <v>7244</v>
      </c>
      <c r="V155" s="8">
        <f t="shared" si="261"/>
        <v>0</v>
      </c>
      <c r="W155" s="8">
        <f t="shared" si="261"/>
        <v>7244</v>
      </c>
      <c r="X155" s="8">
        <f t="shared" si="261"/>
        <v>0</v>
      </c>
      <c r="Y155" s="8">
        <f t="shared" si="261"/>
        <v>0</v>
      </c>
      <c r="Z155" s="8">
        <f t="shared" si="261"/>
        <v>0</v>
      </c>
      <c r="AA155" s="8">
        <f t="shared" si="261"/>
        <v>7244</v>
      </c>
      <c r="AB155" s="8">
        <f t="shared" si="261"/>
        <v>2448</v>
      </c>
      <c r="AC155" s="8">
        <f t="shared" si="261"/>
        <v>145</v>
      </c>
      <c r="AD155" s="8">
        <f t="shared" si="261"/>
        <v>0</v>
      </c>
      <c r="AE155" s="8">
        <f t="shared" si="261"/>
        <v>0</v>
      </c>
      <c r="AF155" s="8">
        <f t="shared" si="261"/>
        <v>0</v>
      </c>
      <c r="AG155" s="8">
        <f t="shared" si="261"/>
        <v>9837</v>
      </c>
      <c r="AH155" s="9">
        <f t="shared" si="261"/>
        <v>0</v>
      </c>
      <c r="AI155" s="9">
        <f t="shared" si="261"/>
        <v>0</v>
      </c>
      <c r="AJ155" s="9">
        <f t="shared" si="261"/>
        <v>0</v>
      </c>
      <c r="AK155" s="9">
        <f t="shared" si="261"/>
        <v>0</v>
      </c>
      <c r="AL155" s="9">
        <f t="shared" si="261"/>
        <v>0.03</v>
      </c>
      <c r="AM155" s="9">
        <f t="shared" si="261"/>
        <v>0</v>
      </c>
      <c r="AN155" s="9">
        <f t="shared" si="261"/>
        <v>0</v>
      </c>
      <c r="AO155" s="9">
        <f t="shared" si="261"/>
        <v>0</v>
      </c>
      <c r="AP155" s="9">
        <f t="shared" si="261"/>
        <v>0.03</v>
      </c>
      <c r="AQ155" s="74">
        <f t="shared" si="261"/>
        <v>0.03</v>
      </c>
      <c r="AR155" s="272">
        <f t="shared" si="261"/>
        <v>19806319</v>
      </c>
      <c r="AS155" s="8">
        <f t="shared" si="261"/>
        <v>14083078</v>
      </c>
      <c r="AT155" s="38">
        <f t="shared" si="261"/>
        <v>168411</v>
      </c>
      <c r="AU155" s="38">
        <f t="shared" si="261"/>
        <v>85411</v>
      </c>
      <c r="AV155" s="8">
        <f t="shared" si="261"/>
        <v>4788133</v>
      </c>
      <c r="AW155" s="8">
        <f t="shared" si="261"/>
        <v>281663</v>
      </c>
      <c r="AX155" s="8">
        <f t="shared" si="261"/>
        <v>485034</v>
      </c>
      <c r="AY155" s="9">
        <f t="shared" si="261"/>
        <v>31.478500000000004</v>
      </c>
      <c r="AZ155" s="9">
        <f t="shared" si="261"/>
        <v>22.2209</v>
      </c>
      <c r="BA155" s="74">
        <f t="shared" si="261"/>
        <v>9.2575999999999983</v>
      </c>
    </row>
    <row r="156" spans="1:53" s="702" customFormat="1" ht="12.75" customHeight="1" x14ac:dyDescent="0.2">
      <c r="A156" s="727">
        <v>29</v>
      </c>
      <c r="B156" s="728">
        <v>4445</v>
      </c>
      <c r="C156" s="728">
        <v>600075044</v>
      </c>
      <c r="D156" s="728">
        <v>72742631</v>
      </c>
      <c r="E156" s="729" t="s">
        <v>530</v>
      </c>
      <c r="F156" s="728">
        <v>3111</v>
      </c>
      <c r="G156" s="537" t="s">
        <v>85</v>
      </c>
      <c r="H156" s="779" t="s">
        <v>86</v>
      </c>
      <c r="I156" s="501">
        <v>2652690</v>
      </c>
      <c r="J156" s="502">
        <v>1939463</v>
      </c>
      <c r="K156" s="481">
        <v>0</v>
      </c>
      <c r="L156" s="481">
        <v>0</v>
      </c>
      <c r="M156" s="321">
        <v>655538</v>
      </c>
      <c r="N156" s="321">
        <v>38789</v>
      </c>
      <c r="O156" s="502">
        <v>18900</v>
      </c>
      <c r="P156" s="503">
        <v>4.9218000000000002</v>
      </c>
      <c r="Q156" s="418">
        <v>4</v>
      </c>
      <c r="R156" s="776">
        <v>0.92179999999999995</v>
      </c>
      <c r="S156" s="536">
        <f t="shared" ref="S156:S161" si="262">X156*-1</f>
        <v>0</v>
      </c>
      <c r="T156" s="492">
        <v>0</v>
      </c>
      <c r="U156" s="492">
        <v>-144384</v>
      </c>
      <c r="V156" s="492">
        <v>0</v>
      </c>
      <c r="W156" s="492">
        <f t="shared" si="234"/>
        <v>-144384</v>
      </c>
      <c r="X156" s="492">
        <v>0</v>
      </c>
      <c r="Y156" s="492">
        <v>0</v>
      </c>
      <c r="Z156" s="492">
        <f t="shared" ref="Z156:Z161" si="263">SUM(X156:Y156)</f>
        <v>0</v>
      </c>
      <c r="AA156" s="492">
        <f t="shared" ref="AA156:AA161" si="264">W156+Z156</f>
        <v>-144384</v>
      </c>
      <c r="AB156" s="321">
        <f t="shared" ref="AB156:AB161" si="265">ROUND((W156+X156)*33.8%,0)</f>
        <v>-48802</v>
      </c>
      <c r="AC156" s="179">
        <f t="shared" ref="AC156:AC161" si="266">ROUND(W156*2%,0)</f>
        <v>-2888</v>
      </c>
      <c r="AD156" s="492">
        <v>0</v>
      </c>
      <c r="AE156" s="492">
        <v>0</v>
      </c>
      <c r="AF156" s="492">
        <f t="shared" si="235"/>
        <v>0</v>
      </c>
      <c r="AG156" s="492">
        <f t="shared" si="236"/>
        <v>-196074</v>
      </c>
      <c r="AH156" s="507">
        <v>0</v>
      </c>
      <c r="AI156" s="507">
        <v>0</v>
      </c>
      <c r="AJ156" s="507">
        <v>0</v>
      </c>
      <c r="AK156" s="507">
        <v>-0.33</v>
      </c>
      <c r="AL156" s="507">
        <v>0</v>
      </c>
      <c r="AM156" s="507">
        <v>0</v>
      </c>
      <c r="AN156" s="507">
        <v>0</v>
      </c>
      <c r="AO156" s="507">
        <f t="shared" ref="AO156:AO161" si="267">AH156+AJ156+AK156+AM156</f>
        <v>-0.33</v>
      </c>
      <c r="AP156" s="507">
        <f t="shared" ref="AP156:AP161" si="268">AI156+AL156+AN156</f>
        <v>0</v>
      </c>
      <c r="AQ156" s="508">
        <f t="shared" si="237"/>
        <v>-0.33</v>
      </c>
      <c r="AR156" s="505">
        <f t="shared" ref="AR156:AR161" si="269">I156+AG156</f>
        <v>2456616</v>
      </c>
      <c r="AS156" s="492">
        <f t="shared" ref="AS156:AS161" si="270">J156+W156</f>
        <v>1795079</v>
      </c>
      <c r="AT156" s="492">
        <f t="shared" ref="AT156:AT161" si="271">K156+Z156</f>
        <v>0</v>
      </c>
      <c r="AU156" s="492">
        <f t="shared" ref="AU156:AU161" si="272">L156</f>
        <v>0</v>
      </c>
      <c r="AV156" s="492">
        <f t="shared" ref="AV156:AW161" si="273">M156+AB156</f>
        <v>606736</v>
      </c>
      <c r="AW156" s="492">
        <f t="shared" si="273"/>
        <v>35901</v>
      </c>
      <c r="AX156" s="492">
        <f t="shared" ref="AX156:AX161" si="274">O156+AF156</f>
        <v>18900</v>
      </c>
      <c r="AY156" s="507">
        <f t="shared" ref="AY156:AY161" si="275">P156+AQ156</f>
        <v>4.5918000000000001</v>
      </c>
      <c r="AZ156" s="507">
        <f t="shared" ref="AZ156:BA161" si="276">Q156+AO156</f>
        <v>3.67</v>
      </c>
      <c r="BA156" s="508">
        <f t="shared" si="276"/>
        <v>0.92179999999999995</v>
      </c>
    </row>
    <row r="157" spans="1:53" s="702" customFormat="1" ht="12.75" customHeight="1" x14ac:dyDescent="0.2">
      <c r="A157" s="727">
        <v>29</v>
      </c>
      <c r="B157" s="728">
        <v>4445</v>
      </c>
      <c r="C157" s="728">
        <v>600075044</v>
      </c>
      <c r="D157" s="728">
        <v>72742631</v>
      </c>
      <c r="E157" s="729" t="s">
        <v>530</v>
      </c>
      <c r="F157" s="728">
        <v>3117</v>
      </c>
      <c r="G157" s="537" t="s">
        <v>148</v>
      </c>
      <c r="H157" s="779" t="s">
        <v>86</v>
      </c>
      <c r="I157" s="501">
        <v>4714953</v>
      </c>
      <c r="J157" s="502">
        <v>3359333</v>
      </c>
      <c r="K157" s="502">
        <v>14978</v>
      </c>
      <c r="L157" s="502">
        <v>14978</v>
      </c>
      <c r="M157" s="502">
        <v>1135455</v>
      </c>
      <c r="N157" s="502">
        <v>67187</v>
      </c>
      <c r="O157" s="502">
        <v>138000</v>
      </c>
      <c r="P157" s="503">
        <v>7.2482999999999995</v>
      </c>
      <c r="Q157" s="418">
        <v>4.6990999999999996</v>
      </c>
      <c r="R157" s="776">
        <v>2.5491999999999999</v>
      </c>
      <c r="S157" s="536">
        <f t="shared" si="262"/>
        <v>0</v>
      </c>
      <c r="T157" s="492">
        <v>0</v>
      </c>
      <c r="U157" s="492">
        <v>0</v>
      </c>
      <c r="V157" s="492">
        <v>0</v>
      </c>
      <c r="W157" s="492">
        <f t="shared" si="234"/>
        <v>0</v>
      </c>
      <c r="X157" s="492">
        <v>0</v>
      </c>
      <c r="Y157" s="492">
        <v>0</v>
      </c>
      <c r="Z157" s="492">
        <f t="shared" si="263"/>
        <v>0</v>
      </c>
      <c r="AA157" s="492">
        <f t="shared" si="264"/>
        <v>0</v>
      </c>
      <c r="AB157" s="321">
        <f t="shared" si="265"/>
        <v>0</v>
      </c>
      <c r="AC157" s="179">
        <f t="shared" si="266"/>
        <v>0</v>
      </c>
      <c r="AD157" s="492">
        <v>0</v>
      </c>
      <c r="AE157" s="492">
        <v>0</v>
      </c>
      <c r="AF157" s="492">
        <f t="shared" si="235"/>
        <v>0</v>
      </c>
      <c r="AG157" s="492">
        <f t="shared" si="236"/>
        <v>0</v>
      </c>
      <c r="AH157" s="507">
        <v>0</v>
      </c>
      <c r="AI157" s="507">
        <v>0</v>
      </c>
      <c r="AJ157" s="507">
        <v>0</v>
      </c>
      <c r="AK157" s="507">
        <v>0</v>
      </c>
      <c r="AL157" s="507">
        <v>0</v>
      </c>
      <c r="AM157" s="507">
        <v>0</v>
      </c>
      <c r="AN157" s="507">
        <v>0</v>
      </c>
      <c r="AO157" s="507">
        <f t="shared" si="267"/>
        <v>0</v>
      </c>
      <c r="AP157" s="507">
        <f t="shared" si="268"/>
        <v>0</v>
      </c>
      <c r="AQ157" s="508">
        <f t="shared" si="237"/>
        <v>0</v>
      </c>
      <c r="AR157" s="505">
        <f t="shared" si="269"/>
        <v>4714953</v>
      </c>
      <c r="AS157" s="492">
        <f t="shared" si="270"/>
        <v>3359333</v>
      </c>
      <c r="AT157" s="492">
        <f t="shared" si="271"/>
        <v>14978</v>
      </c>
      <c r="AU157" s="492">
        <f t="shared" si="272"/>
        <v>14978</v>
      </c>
      <c r="AV157" s="492">
        <f t="shared" si="273"/>
        <v>1135455</v>
      </c>
      <c r="AW157" s="492">
        <f t="shared" si="273"/>
        <v>67187</v>
      </c>
      <c r="AX157" s="492">
        <f t="shared" si="274"/>
        <v>138000</v>
      </c>
      <c r="AY157" s="507">
        <f t="shared" si="275"/>
        <v>7.2482999999999995</v>
      </c>
      <c r="AZ157" s="507">
        <f t="shared" si="276"/>
        <v>4.6990999999999996</v>
      </c>
      <c r="BA157" s="508">
        <f t="shared" si="276"/>
        <v>2.5491999999999999</v>
      </c>
    </row>
    <row r="158" spans="1:53" s="702" customFormat="1" ht="12.75" customHeight="1" x14ac:dyDescent="0.2">
      <c r="A158" s="727">
        <v>29</v>
      </c>
      <c r="B158" s="728">
        <v>4445</v>
      </c>
      <c r="C158" s="728">
        <v>600075044</v>
      </c>
      <c r="D158" s="728">
        <v>72742631</v>
      </c>
      <c r="E158" s="729" t="s">
        <v>530</v>
      </c>
      <c r="F158" s="728">
        <v>3117</v>
      </c>
      <c r="G158" s="537" t="s">
        <v>91</v>
      </c>
      <c r="H158" s="779" t="s">
        <v>82</v>
      </c>
      <c r="I158" s="501">
        <v>1343765</v>
      </c>
      <c r="J158" s="502">
        <v>977368</v>
      </c>
      <c r="K158" s="481">
        <v>0</v>
      </c>
      <c r="L158" s="481">
        <v>0</v>
      </c>
      <c r="M158" s="321">
        <v>330350</v>
      </c>
      <c r="N158" s="321">
        <v>19547</v>
      </c>
      <c r="O158" s="502">
        <v>16500</v>
      </c>
      <c r="P158" s="503">
        <v>2.86</v>
      </c>
      <c r="Q158" s="418">
        <v>2.86</v>
      </c>
      <c r="R158" s="776">
        <v>0</v>
      </c>
      <c r="S158" s="536">
        <f t="shared" si="262"/>
        <v>0</v>
      </c>
      <c r="T158" s="492">
        <v>0</v>
      </c>
      <c r="U158" s="492">
        <v>0</v>
      </c>
      <c r="V158" s="492">
        <v>0</v>
      </c>
      <c r="W158" s="492">
        <f t="shared" si="234"/>
        <v>0</v>
      </c>
      <c r="X158" s="492">
        <v>0</v>
      </c>
      <c r="Y158" s="492">
        <v>0</v>
      </c>
      <c r="Z158" s="492">
        <f t="shared" si="263"/>
        <v>0</v>
      </c>
      <c r="AA158" s="492">
        <f t="shared" si="264"/>
        <v>0</v>
      </c>
      <c r="AB158" s="321">
        <f t="shared" si="265"/>
        <v>0</v>
      </c>
      <c r="AC158" s="179">
        <f t="shared" si="266"/>
        <v>0</v>
      </c>
      <c r="AD158" s="492">
        <v>0</v>
      </c>
      <c r="AE158" s="492">
        <v>0</v>
      </c>
      <c r="AF158" s="492">
        <f t="shared" si="235"/>
        <v>0</v>
      </c>
      <c r="AG158" s="492">
        <f t="shared" si="236"/>
        <v>0</v>
      </c>
      <c r="AH158" s="507">
        <v>0</v>
      </c>
      <c r="AI158" s="507">
        <v>0</v>
      </c>
      <c r="AJ158" s="507">
        <v>0</v>
      </c>
      <c r="AK158" s="507">
        <v>0</v>
      </c>
      <c r="AL158" s="507">
        <v>0</v>
      </c>
      <c r="AM158" s="507">
        <v>0</v>
      </c>
      <c r="AN158" s="507">
        <v>0</v>
      </c>
      <c r="AO158" s="507">
        <f t="shared" si="267"/>
        <v>0</v>
      </c>
      <c r="AP158" s="507">
        <f t="shared" si="268"/>
        <v>0</v>
      </c>
      <c r="AQ158" s="508">
        <f t="shared" si="237"/>
        <v>0</v>
      </c>
      <c r="AR158" s="505">
        <f t="shared" si="269"/>
        <v>1343765</v>
      </c>
      <c r="AS158" s="492">
        <f t="shared" si="270"/>
        <v>977368</v>
      </c>
      <c r="AT158" s="492">
        <f t="shared" si="271"/>
        <v>0</v>
      </c>
      <c r="AU158" s="492">
        <f t="shared" si="272"/>
        <v>0</v>
      </c>
      <c r="AV158" s="492">
        <f t="shared" si="273"/>
        <v>330350</v>
      </c>
      <c r="AW158" s="492">
        <f t="shared" si="273"/>
        <v>19547</v>
      </c>
      <c r="AX158" s="492">
        <f t="shared" si="274"/>
        <v>16500</v>
      </c>
      <c r="AY158" s="507">
        <f t="shared" si="275"/>
        <v>2.86</v>
      </c>
      <c r="AZ158" s="507">
        <f t="shared" si="276"/>
        <v>2.86</v>
      </c>
      <c r="BA158" s="508">
        <f t="shared" si="276"/>
        <v>0</v>
      </c>
    </row>
    <row r="159" spans="1:53" s="702" customFormat="1" ht="12.75" customHeight="1" x14ac:dyDescent="0.2">
      <c r="A159" s="727">
        <v>29</v>
      </c>
      <c r="B159" s="728">
        <v>4445</v>
      </c>
      <c r="C159" s="728">
        <v>600075044</v>
      </c>
      <c r="D159" s="728">
        <v>72742631</v>
      </c>
      <c r="E159" s="729" t="s">
        <v>530</v>
      </c>
      <c r="F159" s="728">
        <v>3141</v>
      </c>
      <c r="G159" s="537" t="s">
        <v>88</v>
      </c>
      <c r="H159" s="779" t="s">
        <v>82</v>
      </c>
      <c r="I159" s="501">
        <v>880351</v>
      </c>
      <c r="J159" s="502">
        <v>645110</v>
      </c>
      <c r="K159" s="481">
        <v>0</v>
      </c>
      <c r="L159" s="481">
        <v>0</v>
      </c>
      <c r="M159" s="321">
        <v>218047</v>
      </c>
      <c r="N159" s="321">
        <v>12902</v>
      </c>
      <c r="O159" s="502">
        <v>4292</v>
      </c>
      <c r="P159" s="503">
        <v>2.19</v>
      </c>
      <c r="Q159" s="418">
        <v>0</v>
      </c>
      <c r="R159" s="776">
        <v>2.19</v>
      </c>
      <c r="S159" s="536">
        <f t="shared" si="262"/>
        <v>0</v>
      </c>
      <c r="T159" s="492">
        <v>0</v>
      </c>
      <c r="U159" s="492">
        <v>-13306</v>
      </c>
      <c r="V159" s="492">
        <v>0</v>
      </c>
      <c r="W159" s="492">
        <f t="shared" si="234"/>
        <v>-13306</v>
      </c>
      <c r="X159" s="492">
        <v>0</v>
      </c>
      <c r="Y159" s="492">
        <v>0</v>
      </c>
      <c r="Z159" s="492">
        <f t="shared" si="263"/>
        <v>0</v>
      </c>
      <c r="AA159" s="492">
        <f t="shared" si="264"/>
        <v>-13306</v>
      </c>
      <c r="AB159" s="321">
        <f t="shared" si="265"/>
        <v>-4497</v>
      </c>
      <c r="AC159" s="179">
        <f t="shared" si="266"/>
        <v>-266</v>
      </c>
      <c r="AD159" s="492">
        <v>0</v>
      </c>
      <c r="AE159" s="492">
        <v>0</v>
      </c>
      <c r="AF159" s="492">
        <f t="shared" si="235"/>
        <v>0</v>
      </c>
      <c r="AG159" s="492">
        <f t="shared" si="236"/>
        <v>-18069</v>
      </c>
      <c r="AH159" s="507">
        <v>0</v>
      </c>
      <c r="AI159" s="507">
        <v>0</v>
      </c>
      <c r="AJ159" s="507">
        <v>0</v>
      </c>
      <c r="AK159" s="507">
        <v>0</v>
      </c>
      <c r="AL159" s="507">
        <v>-0.04</v>
      </c>
      <c r="AM159" s="507">
        <v>0</v>
      </c>
      <c r="AN159" s="507">
        <v>0</v>
      </c>
      <c r="AO159" s="507">
        <f t="shared" si="267"/>
        <v>0</v>
      </c>
      <c r="AP159" s="507">
        <f t="shared" si="268"/>
        <v>-0.04</v>
      </c>
      <c r="AQ159" s="508">
        <f t="shared" si="237"/>
        <v>-0.04</v>
      </c>
      <c r="AR159" s="505">
        <f t="shared" si="269"/>
        <v>862282</v>
      </c>
      <c r="AS159" s="492">
        <f t="shared" si="270"/>
        <v>631804</v>
      </c>
      <c r="AT159" s="492">
        <f t="shared" si="271"/>
        <v>0</v>
      </c>
      <c r="AU159" s="492">
        <f t="shared" si="272"/>
        <v>0</v>
      </c>
      <c r="AV159" s="492">
        <f t="shared" si="273"/>
        <v>213550</v>
      </c>
      <c r="AW159" s="492">
        <f t="shared" si="273"/>
        <v>12636</v>
      </c>
      <c r="AX159" s="492">
        <f t="shared" si="274"/>
        <v>4292</v>
      </c>
      <c r="AY159" s="507">
        <f t="shared" si="275"/>
        <v>2.15</v>
      </c>
      <c r="AZ159" s="507">
        <f t="shared" si="276"/>
        <v>0</v>
      </c>
      <c r="BA159" s="508">
        <f t="shared" si="276"/>
        <v>2.15</v>
      </c>
    </row>
    <row r="160" spans="1:53" s="702" customFormat="1" ht="12.75" customHeight="1" x14ac:dyDescent="0.2">
      <c r="A160" s="727">
        <v>29</v>
      </c>
      <c r="B160" s="728">
        <v>4445</v>
      </c>
      <c r="C160" s="728">
        <v>600075044</v>
      </c>
      <c r="D160" s="728">
        <v>72742631</v>
      </c>
      <c r="E160" s="719" t="s">
        <v>530</v>
      </c>
      <c r="F160" s="728">
        <v>3143</v>
      </c>
      <c r="G160" s="537" t="s">
        <v>149</v>
      </c>
      <c r="H160" s="708" t="s">
        <v>86</v>
      </c>
      <c r="I160" s="501">
        <v>473210</v>
      </c>
      <c r="J160" s="502">
        <v>348461</v>
      </c>
      <c r="K160" s="481">
        <v>0</v>
      </c>
      <c r="L160" s="481">
        <v>0</v>
      </c>
      <c r="M160" s="321">
        <v>117780</v>
      </c>
      <c r="N160" s="321">
        <v>6969</v>
      </c>
      <c r="O160" s="502">
        <v>0</v>
      </c>
      <c r="P160" s="503">
        <v>0.92859999999999998</v>
      </c>
      <c r="Q160" s="418">
        <v>0.92859999999999998</v>
      </c>
      <c r="R160" s="776">
        <v>0</v>
      </c>
      <c r="S160" s="536">
        <f t="shared" si="262"/>
        <v>0</v>
      </c>
      <c r="T160" s="492">
        <v>0</v>
      </c>
      <c r="U160" s="492">
        <v>48783</v>
      </c>
      <c r="V160" s="492">
        <v>0</v>
      </c>
      <c r="W160" s="492">
        <f t="shared" si="234"/>
        <v>48783</v>
      </c>
      <c r="X160" s="492">
        <v>0</v>
      </c>
      <c r="Y160" s="492">
        <v>0</v>
      </c>
      <c r="Z160" s="492">
        <f t="shared" si="263"/>
        <v>0</v>
      </c>
      <c r="AA160" s="492">
        <f t="shared" si="264"/>
        <v>48783</v>
      </c>
      <c r="AB160" s="321">
        <f t="shared" si="265"/>
        <v>16489</v>
      </c>
      <c r="AC160" s="179">
        <f t="shared" si="266"/>
        <v>976</v>
      </c>
      <c r="AD160" s="492">
        <v>0</v>
      </c>
      <c r="AE160" s="492">
        <v>0</v>
      </c>
      <c r="AF160" s="492">
        <f t="shared" si="235"/>
        <v>0</v>
      </c>
      <c r="AG160" s="492">
        <f t="shared" si="236"/>
        <v>66248</v>
      </c>
      <c r="AH160" s="507">
        <v>0</v>
      </c>
      <c r="AI160" s="507">
        <v>0</v>
      </c>
      <c r="AJ160" s="507">
        <v>0</v>
      </c>
      <c r="AK160" s="507">
        <v>0.13</v>
      </c>
      <c r="AL160" s="507">
        <v>0</v>
      </c>
      <c r="AM160" s="507">
        <v>0</v>
      </c>
      <c r="AN160" s="507">
        <v>0</v>
      </c>
      <c r="AO160" s="507">
        <f t="shared" si="267"/>
        <v>0.13</v>
      </c>
      <c r="AP160" s="507">
        <f t="shared" si="268"/>
        <v>0</v>
      </c>
      <c r="AQ160" s="508">
        <f t="shared" si="237"/>
        <v>0.13</v>
      </c>
      <c r="AR160" s="505">
        <f t="shared" si="269"/>
        <v>539458</v>
      </c>
      <c r="AS160" s="492">
        <f t="shared" si="270"/>
        <v>397244</v>
      </c>
      <c r="AT160" s="492">
        <f t="shared" si="271"/>
        <v>0</v>
      </c>
      <c r="AU160" s="492">
        <f t="shared" si="272"/>
        <v>0</v>
      </c>
      <c r="AV160" s="492">
        <f t="shared" si="273"/>
        <v>134269</v>
      </c>
      <c r="AW160" s="492">
        <f t="shared" si="273"/>
        <v>7945</v>
      </c>
      <c r="AX160" s="492">
        <f t="shared" si="274"/>
        <v>0</v>
      </c>
      <c r="AY160" s="507">
        <f t="shared" si="275"/>
        <v>1.0586</v>
      </c>
      <c r="AZ160" s="507">
        <f t="shared" si="276"/>
        <v>1.0586</v>
      </c>
      <c r="BA160" s="508">
        <f t="shared" si="276"/>
        <v>0</v>
      </c>
    </row>
    <row r="161" spans="1:53" s="702" customFormat="1" ht="12.75" customHeight="1" x14ac:dyDescent="0.2">
      <c r="A161" s="727">
        <v>29</v>
      </c>
      <c r="B161" s="728">
        <v>4445</v>
      </c>
      <c r="C161" s="728">
        <v>600075044</v>
      </c>
      <c r="D161" s="728">
        <v>72742631</v>
      </c>
      <c r="E161" s="719" t="s">
        <v>530</v>
      </c>
      <c r="F161" s="728">
        <v>3143</v>
      </c>
      <c r="G161" s="537" t="s">
        <v>150</v>
      </c>
      <c r="H161" s="708" t="s">
        <v>82</v>
      </c>
      <c r="I161" s="501">
        <v>31600</v>
      </c>
      <c r="J161" s="502">
        <v>22275</v>
      </c>
      <c r="K161" s="481">
        <v>0</v>
      </c>
      <c r="L161" s="481">
        <v>0</v>
      </c>
      <c r="M161" s="321">
        <v>7529</v>
      </c>
      <c r="N161" s="321">
        <v>446</v>
      </c>
      <c r="O161" s="502">
        <v>1350</v>
      </c>
      <c r="P161" s="503">
        <v>0.09</v>
      </c>
      <c r="Q161" s="418">
        <v>0</v>
      </c>
      <c r="R161" s="776">
        <v>0.09</v>
      </c>
      <c r="S161" s="536">
        <f t="shared" si="262"/>
        <v>0</v>
      </c>
      <c r="T161" s="492">
        <v>0</v>
      </c>
      <c r="U161" s="492">
        <v>0</v>
      </c>
      <c r="V161" s="492">
        <v>0</v>
      </c>
      <c r="W161" s="492">
        <f t="shared" si="234"/>
        <v>0</v>
      </c>
      <c r="X161" s="492">
        <v>0</v>
      </c>
      <c r="Y161" s="492">
        <v>0</v>
      </c>
      <c r="Z161" s="492">
        <f t="shared" si="263"/>
        <v>0</v>
      </c>
      <c r="AA161" s="492">
        <f t="shared" si="264"/>
        <v>0</v>
      </c>
      <c r="AB161" s="321">
        <f t="shared" si="265"/>
        <v>0</v>
      </c>
      <c r="AC161" s="179">
        <f t="shared" si="266"/>
        <v>0</v>
      </c>
      <c r="AD161" s="492">
        <v>0</v>
      </c>
      <c r="AE161" s="492">
        <v>0</v>
      </c>
      <c r="AF161" s="492">
        <f t="shared" si="235"/>
        <v>0</v>
      </c>
      <c r="AG161" s="492">
        <f t="shared" si="236"/>
        <v>0</v>
      </c>
      <c r="AH161" s="507">
        <v>0</v>
      </c>
      <c r="AI161" s="507">
        <v>0</v>
      </c>
      <c r="AJ161" s="507">
        <v>0</v>
      </c>
      <c r="AK161" s="507">
        <v>0</v>
      </c>
      <c r="AL161" s="507">
        <v>0</v>
      </c>
      <c r="AM161" s="507">
        <v>0</v>
      </c>
      <c r="AN161" s="507">
        <v>0</v>
      </c>
      <c r="AO161" s="507">
        <f t="shared" si="267"/>
        <v>0</v>
      </c>
      <c r="AP161" s="507">
        <f t="shared" si="268"/>
        <v>0</v>
      </c>
      <c r="AQ161" s="508">
        <f t="shared" si="237"/>
        <v>0</v>
      </c>
      <c r="AR161" s="505">
        <f t="shared" si="269"/>
        <v>31600</v>
      </c>
      <c r="AS161" s="492">
        <f t="shared" si="270"/>
        <v>22275</v>
      </c>
      <c r="AT161" s="492">
        <f t="shared" si="271"/>
        <v>0</v>
      </c>
      <c r="AU161" s="492">
        <f t="shared" si="272"/>
        <v>0</v>
      </c>
      <c r="AV161" s="492">
        <f t="shared" si="273"/>
        <v>7529</v>
      </c>
      <c r="AW161" s="492">
        <f t="shared" si="273"/>
        <v>446</v>
      </c>
      <c r="AX161" s="492">
        <f t="shared" si="274"/>
        <v>1350</v>
      </c>
      <c r="AY161" s="507">
        <f t="shared" si="275"/>
        <v>0.09</v>
      </c>
      <c r="AZ161" s="507">
        <f t="shared" si="276"/>
        <v>0</v>
      </c>
      <c r="BA161" s="508">
        <f t="shared" si="276"/>
        <v>0.09</v>
      </c>
    </row>
    <row r="162" spans="1:53" s="702" customFormat="1" ht="12.75" customHeight="1" x14ac:dyDescent="0.2">
      <c r="A162" s="284">
        <v>29</v>
      </c>
      <c r="B162" s="27">
        <v>4445</v>
      </c>
      <c r="C162" s="27">
        <v>600075044</v>
      </c>
      <c r="D162" s="27">
        <v>72742631</v>
      </c>
      <c r="E162" s="294" t="s">
        <v>531</v>
      </c>
      <c r="F162" s="27"/>
      <c r="G162" s="283"/>
      <c r="H162" s="383"/>
      <c r="I162" s="5">
        <v>10096569</v>
      </c>
      <c r="J162" s="8">
        <v>7292010</v>
      </c>
      <c r="K162" s="8">
        <v>14978</v>
      </c>
      <c r="L162" s="8">
        <v>14978</v>
      </c>
      <c r="M162" s="8">
        <v>2464699</v>
      </c>
      <c r="N162" s="8">
        <v>145840</v>
      </c>
      <c r="O162" s="8">
        <v>179042</v>
      </c>
      <c r="P162" s="9">
        <v>18.238699999999998</v>
      </c>
      <c r="Q162" s="9">
        <v>12.487699999999998</v>
      </c>
      <c r="R162" s="33">
        <v>5.7509999999999994</v>
      </c>
      <c r="S162" s="5">
        <f t="shared" ref="S162:BA162" si="277">SUM(S156:S161)</f>
        <v>0</v>
      </c>
      <c r="T162" s="8">
        <f t="shared" si="277"/>
        <v>0</v>
      </c>
      <c r="U162" s="8">
        <f t="shared" si="277"/>
        <v>-108907</v>
      </c>
      <c r="V162" s="8">
        <f t="shared" si="277"/>
        <v>0</v>
      </c>
      <c r="W162" s="8">
        <f t="shared" si="277"/>
        <v>-108907</v>
      </c>
      <c r="X162" s="8">
        <f t="shared" si="277"/>
        <v>0</v>
      </c>
      <c r="Y162" s="8">
        <f t="shared" si="277"/>
        <v>0</v>
      </c>
      <c r="Z162" s="8">
        <f t="shared" si="277"/>
        <v>0</v>
      </c>
      <c r="AA162" s="8">
        <f t="shared" si="277"/>
        <v>-108907</v>
      </c>
      <c r="AB162" s="8">
        <f t="shared" si="277"/>
        <v>-36810</v>
      </c>
      <c r="AC162" s="8">
        <f t="shared" si="277"/>
        <v>-2178</v>
      </c>
      <c r="AD162" s="8">
        <f t="shared" si="277"/>
        <v>0</v>
      </c>
      <c r="AE162" s="8">
        <f t="shared" si="277"/>
        <v>0</v>
      </c>
      <c r="AF162" s="8">
        <f t="shared" si="277"/>
        <v>0</v>
      </c>
      <c r="AG162" s="8">
        <f t="shared" si="277"/>
        <v>-147895</v>
      </c>
      <c r="AH162" s="9">
        <f t="shared" si="277"/>
        <v>0</v>
      </c>
      <c r="AI162" s="9">
        <f t="shared" si="277"/>
        <v>0</v>
      </c>
      <c r="AJ162" s="9">
        <f t="shared" si="277"/>
        <v>0</v>
      </c>
      <c r="AK162" s="9">
        <f t="shared" si="277"/>
        <v>-0.2</v>
      </c>
      <c r="AL162" s="9">
        <f t="shared" si="277"/>
        <v>-0.04</v>
      </c>
      <c r="AM162" s="9">
        <f t="shared" si="277"/>
        <v>0</v>
      </c>
      <c r="AN162" s="9">
        <f t="shared" si="277"/>
        <v>0</v>
      </c>
      <c r="AO162" s="9">
        <f t="shared" si="277"/>
        <v>-0.2</v>
      </c>
      <c r="AP162" s="9">
        <f t="shared" si="277"/>
        <v>-0.04</v>
      </c>
      <c r="AQ162" s="74">
        <f t="shared" si="277"/>
        <v>-0.24</v>
      </c>
      <c r="AR162" s="272">
        <f t="shared" si="277"/>
        <v>9948674</v>
      </c>
      <c r="AS162" s="8">
        <f t="shared" si="277"/>
        <v>7183103</v>
      </c>
      <c r="AT162" s="38">
        <f t="shared" si="277"/>
        <v>14978</v>
      </c>
      <c r="AU162" s="38">
        <f t="shared" si="277"/>
        <v>14978</v>
      </c>
      <c r="AV162" s="8">
        <f t="shared" si="277"/>
        <v>2427889</v>
      </c>
      <c r="AW162" s="8">
        <f t="shared" si="277"/>
        <v>143662</v>
      </c>
      <c r="AX162" s="8">
        <f t="shared" si="277"/>
        <v>179042</v>
      </c>
      <c r="AY162" s="9">
        <f t="shared" si="277"/>
        <v>17.998699999999996</v>
      </c>
      <c r="AZ162" s="9">
        <f t="shared" si="277"/>
        <v>12.287699999999999</v>
      </c>
      <c r="BA162" s="74">
        <f t="shared" si="277"/>
        <v>5.7110000000000003</v>
      </c>
    </row>
    <row r="163" spans="1:53" s="702" customFormat="1" ht="12.75" customHeight="1" x14ac:dyDescent="0.2">
      <c r="A163" s="727">
        <v>30</v>
      </c>
      <c r="B163" s="728">
        <v>4446</v>
      </c>
      <c r="C163" s="728">
        <v>600074587</v>
      </c>
      <c r="D163" s="728">
        <v>70695504</v>
      </c>
      <c r="E163" s="729" t="s">
        <v>532</v>
      </c>
      <c r="F163" s="728">
        <v>3111</v>
      </c>
      <c r="G163" s="537" t="s">
        <v>85</v>
      </c>
      <c r="H163" s="779" t="s">
        <v>86</v>
      </c>
      <c r="I163" s="501">
        <v>1692594</v>
      </c>
      <c r="J163" s="502">
        <v>1235563</v>
      </c>
      <c r="K163" s="481">
        <v>0</v>
      </c>
      <c r="L163" s="481">
        <v>0</v>
      </c>
      <c r="M163" s="321">
        <v>417620</v>
      </c>
      <c r="N163" s="321">
        <v>24711</v>
      </c>
      <c r="O163" s="502">
        <v>14700</v>
      </c>
      <c r="P163" s="503">
        <v>3.2256999999999998</v>
      </c>
      <c r="Q163" s="418">
        <v>2.4514</v>
      </c>
      <c r="R163" s="776">
        <v>0.77429999999999999</v>
      </c>
      <c r="S163" s="536">
        <f t="shared" ref="S163:S168" si="278">X163*-1</f>
        <v>0</v>
      </c>
      <c r="T163" s="492">
        <v>0</v>
      </c>
      <c r="U163" s="492">
        <v>0</v>
      </c>
      <c r="V163" s="492">
        <v>0</v>
      </c>
      <c r="W163" s="492">
        <f t="shared" si="234"/>
        <v>0</v>
      </c>
      <c r="X163" s="492">
        <v>0</v>
      </c>
      <c r="Y163" s="492">
        <v>0</v>
      </c>
      <c r="Z163" s="492">
        <f t="shared" ref="Z163:Z168" si="279">SUM(X163:Y163)</f>
        <v>0</v>
      </c>
      <c r="AA163" s="492">
        <f t="shared" ref="AA163:AA168" si="280">W163+Z163</f>
        <v>0</v>
      </c>
      <c r="AB163" s="321">
        <f t="shared" ref="AB163:AB168" si="281">ROUND((W163+X163)*33.8%,0)</f>
        <v>0</v>
      </c>
      <c r="AC163" s="179">
        <f t="shared" ref="AC163:AC168" si="282">ROUND(W163*2%,0)</f>
        <v>0</v>
      </c>
      <c r="AD163" s="492">
        <v>0</v>
      </c>
      <c r="AE163" s="492">
        <v>0</v>
      </c>
      <c r="AF163" s="492">
        <f t="shared" si="235"/>
        <v>0</v>
      </c>
      <c r="AG163" s="492">
        <f t="shared" si="236"/>
        <v>0</v>
      </c>
      <c r="AH163" s="507">
        <v>0</v>
      </c>
      <c r="AI163" s="507">
        <v>0</v>
      </c>
      <c r="AJ163" s="507">
        <v>0</v>
      </c>
      <c r="AK163" s="507">
        <v>0</v>
      </c>
      <c r="AL163" s="507">
        <v>0</v>
      </c>
      <c r="AM163" s="507">
        <v>0</v>
      </c>
      <c r="AN163" s="507">
        <v>0</v>
      </c>
      <c r="AO163" s="507">
        <f t="shared" ref="AO163:AO168" si="283">AH163+AJ163+AK163+AM163</f>
        <v>0</v>
      </c>
      <c r="AP163" s="507">
        <f t="shared" ref="AP163:AP168" si="284">AI163+AL163+AN163</f>
        <v>0</v>
      </c>
      <c r="AQ163" s="508">
        <f t="shared" si="237"/>
        <v>0</v>
      </c>
      <c r="AR163" s="505">
        <f t="shared" ref="AR163:AR168" si="285">I163+AG163</f>
        <v>1692594</v>
      </c>
      <c r="AS163" s="492">
        <f t="shared" ref="AS163:AS168" si="286">J163+W163</f>
        <v>1235563</v>
      </c>
      <c r="AT163" s="492">
        <f t="shared" ref="AT163:AT168" si="287">K163+Z163</f>
        <v>0</v>
      </c>
      <c r="AU163" s="492">
        <f t="shared" ref="AU163:AU168" si="288">L163</f>
        <v>0</v>
      </c>
      <c r="AV163" s="492">
        <f t="shared" ref="AV163:AW168" si="289">M163+AB163</f>
        <v>417620</v>
      </c>
      <c r="AW163" s="492">
        <f t="shared" si="289"/>
        <v>24711</v>
      </c>
      <c r="AX163" s="492">
        <f t="shared" ref="AX163:AX168" si="290">O163+AF163</f>
        <v>14700</v>
      </c>
      <c r="AY163" s="507">
        <f t="shared" ref="AY163:AY168" si="291">P163+AQ163</f>
        <v>3.2256999999999998</v>
      </c>
      <c r="AZ163" s="507">
        <f t="shared" ref="AZ163:BA168" si="292">Q163+AO163</f>
        <v>2.4514</v>
      </c>
      <c r="BA163" s="508">
        <f t="shared" si="292"/>
        <v>0.77429999999999999</v>
      </c>
    </row>
    <row r="164" spans="1:53" s="702" customFormat="1" ht="12.75" customHeight="1" x14ac:dyDescent="0.2">
      <c r="A164" s="727">
        <v>30</v>
      </c>
      <c r="B164" s="728">
        <v>4446</v>
      </c>
      <c r="C164" s="728">
        <v>600074587</v>
      </c>
      <c r="D164" s="728">
        <v>70695504</v>
      </c>
      <c r="E164" s="729" t="s">
        <v>532</v>
      </c>
      <c r="F164" s="728">
        <v>3117</v>
      </c>
      <c r="G164" s="537" t="s">
        <v>148</v>
      </c>
      <c r="H164" s="779" t="s">
        <v>86</v>
      </c>
      <c r="I164" s="501">
        <v>2816770</v>
      </c>
      <c r="J164" s="502">
        <v>2013933</v>
      </c>
      <c r="K164" s="502">
        <v>3848</v>
      </c>
      <c r="L164" s="502">
        <v>3848</v>
      </c>
      <c r="M164" s="502">
        <v>680710</v>
      </c>
      <c r="N164" s="502">
        <v>40279</v>
      </c>
      <c r="O164" s="502">
        <v>78000</v>
      </c>
      <c r="P164" s="503">
        <v>4.2870000000000008</v>
      </c>
      <c r="Q164" s="418">
        <v>2.8635000000000002</v>
      </c>
      <c r="R164" s="776">
        <v>1.4235000000000007</v>
      </c>
      <c r="S164" s="536">
        <f t="shared" si="278"/>
        <v>0</v>
      </c>
      <c r="T164" s="492">
        <v>0</v>
      </c>
      <c r="U164" s="492">
        <v>0</v>
      </c>
      <c r="V164" s="492">
        <v>0</v>
      </c>
      <c r="W164" s="492">
        <f t="shared" si="234"/>
        <v>0</v>
      </c>
      <c r="X164" s="492">
        <v>0</v>
      </c>
      <c r="Y164" s="492">
        <v>0</v>
      </c>
      <c r="Z164" s="492">
        <f t="shared" si="279"/>
        <v>0</v>
      </c>
      <c r="AA164" s="492">
        <f t="shared" si="280"/>
        <v>0</v>
      </c>
      <c r="AB164" s="321">
        <f t="shared" si="281"/>
        <v>0</v>
      </c>
      <c r="AC164" s="179">
        <f t="shared" si="282"/>
        <v>0</v>
      </c>
      <c r="AD164" s="492">
        <v>0</v>
      </c>
      <c r="AE164" s="492">
        <v>0</v>
      </c>
      <c r="AF164" s="492">
        <f t="shared" si="235"/>
        <v>0</v>
      </c>
      <c r="AG164" s="492">
        <f t="shared" si="236"/>
        <v>0</v>
      </c>
      <c r="AH164" s="507">
        <v>0</v>
      </c>
      <c r="AI164" s="507">
        <v>0</v>
      </c>
      <c r="AJ164" s="507">
        <v>0</v>
      </c>
      <c r="AK164" s="507">
        <v>0</v>
      </c>
      <c r="AL164" s="507">
        <v>0</v>
      </c>
      <c r="AM164" s="507">
        <v>0</v>
      </c>
      <c r="AN164" s="507">
        <v>0</v>
      </c>
      <c r="AO164" s="507">
        <f t="shared" si="283"/>
        <v>0</v>
      </c>
      <c r="AP164" s="507">
        <f t="shared" si="284"/>
        <v>0</v>
      </c>
      <c r="AQ164" s="508">
        <f t="shared" si="237"/>
        <v>0</v>
      </c>
      <c r="AR164" s="505">
        <f t="shared" si="285"/>
        <v>2816770</v>
      </c>
      <c r="AS164" s="492">
        <f t="shared" si="286"/>
        <v>2013933</v>
      </c>
      <c r="AT164" s="492">
        <f t="shared" si="287"/>
        <v>3848</v>
      </c>
      <c r="AU164" s="492">
        <f t="shared" si="288"/>
        <v>3848</v>
      </c>
      <c r="AV164" s="492">
        <f t="shared" si="289"/>
        <v>680710</v>
      </c>
      <c r="AW164" s="492">
        <f t="shared" si="289"/>
        <v>40279</v>
      </c>
      <c r="AX164" s="492">
        <f t="shared" si="290"/>
        <v>78000</v>
      </c>
      <c r="AY164" s="507">
        <f t="shared" si="291"/>
        <v>4.2870000000000008</v>
      </c>
      <c r="AZ164" s="507">
        <f t="shared" si="292"/>
        <v>2.8635000000000002</v>
      </c>
      <c r="BA164" s="508">
        <f t="shared" si="292"/>
        <v>1.4235000000000007</v>
      </c>
    </row>
    <row r="165" spans="1:53" s="702" customFormat="1" ht="12.75" customHeight="1" x14ac:dyDescent="0.2">
      <c r="A165" s="727">
        <v>30</v>
      </c>
      <c r="B165" s="728">
        <v>4446</v>
      </c>
      <c r="C165" s="728">
        <v>600074587</v>
      </c>
      <c r="D165" s="728">
        <v>70695504</v>
      </c>
      <c r="E165" s="729" t="s">
        <v>532</v>
      </c>
      <c r="F165" s="728">
        <v>3117</v>
      </c>
      <c r="G165" s="537" t="s">
        <v>91</v>
      </c>
      <c r="H165" s="779" t="s">
        <v>82</v>
      </c>
      <c r="I165" s="501">
        <v>389450</v>
      </c>
      <c r="J165" s="502">
        <v>286782</v>
      </c>
      <c r="K165" s="481">
        <v>0</v>
      </c>
      <c r="L165" s="481">
        <v>0</v>
      </c>
      <c r="M165" s="321">
        <v>96932</v>
      </c>
      <c r="N165" s="321">
        <v>5736</v>
      </c>
      <c r="O165" s="502">
        <v>0</v>
      </c>
      <c r="P165" s="503">
        <v>0.84000000000000008</v>
      </c>
      <c r="Q165" s="418">
        <v>0.84000000000000008</v>
      </c>
      <c r="R165" s="776">
        <v>0</v>
      </c>
      <c r="S165" s="536">
        <f t="shared" si="278"/>
        <v>0</v>
      </c>
      <c r="T165" s="492">
        <v>0</v>
      </c>
      <c r="U165" s="492">
        <v>0</v>
      </c>
      <c r="V165" s="492">
        <v>0</v>
      </c>
      <c r="W165" s="492">
        <f t="shared" si="234"/>
        <v>0</v>
      </c>
      <c r="X165" s="492">
        <v>0</v>
      </c>
      <c r="Y165" s="492">
        <v>0</v>
      </c>
      <c r="Z165" s="492">
        <f t="shared" si="279"/>
        <v>0</v>
      </c>
      <c r="AA165" s="492">
        <f t="shared" si="280"/>
        <v>0</v>
      </c>
      <c r="AB165" s="321">
        <f t="shared" si="281"/>
        <v>0</v>
      </c>
      <c r="AC165" s="179">
        <f t="shared" si="282"/>
        <v>0</v>
      </c>
      <c r="AD165" s="492">
        <v>0</v>
      </c>
      <c r="AE165" s="492">
        <v>0</v>
      </c>
      <c r="AF165" s="492">
        <f t="shared" si="235"/>
        <v>0</v>
      </c>
      <c r="AG165" s="492">
        <f t="shared" si="236"/>
        <v>0</v>
      </c>
      <c r="AH165" s="507">
        <v>0</v>
      </c>
      <c r="AI165" s="507">
        <v>0</v>
      </c>
      <c r="AJ165" s="507">
        <v>0</v>
      </c>
      <c r="AK165" s="507">
        <v>0</v>
      </c>
      <c r="AL165" s="507">
        <v>0</v>
      </c>
      <c r="AM165" s="507">
        <v>0</v>
      </c>
      <c r="AN165" s="507">
        <v>0</v>
      </c>
      <c r="AO165" s="507">
        <f t="shared" si="283"/>
        <v>0</v>
      </c>
      <c r="AP165" s="507">
        <f t="shared" si="284"/>
        <v>0</v>
      </c>
      <c r="AQ165" s="508">
        <f t="shared" si="237"/>
        <v>0</v>
      </c>
      <c r="AR165" s="505">
        <f t="shared" si="285"/>
        <v>389450</v>
      </c>
      <c r="AS165" s="492">
        <f t="shared" si="286"/>
        <v>286782</v>
      </c>
      <c r="AT165" s="492">
        <f t="shared" si="287"/>
        <v>0</v>
      </c>
      <c r="AU165" s="492">
        <f t="shared" si="288"/>
        <v>0</v>
      </c>
      <c r="AV165" s="492">
        <f t="shared" si="289"/>
        <v>96932</v>
      </c>
      <c r="AW165" s="492">
        <f t="shared" si="289"/>
        <v>5736</v>
      </c>
      <c r="AX165" s="492">
        <f t="shared" si="290"/>
        <v>0</v>
      </c>
      <c r="AY165" s="507">
        <f t="shared" si="291"/>
        <v>0.84000000000000008</v>
      </c>
      <c r="AZ165" s="507">
        <f t="shared" si="292"/>
        <v>0.84000000000000008</v>
      </c>
      <c r="BA165" s="508">
        <f t="shared" si="292"/>
        <v>0</v>
      </c>
    </row>
    <row r="166" spans="1:53" s="702" customFormat="1" ht="12.75" customHeight="1" x14ac:dyDescent="0.2">
      <c r="A166" s="727">
        <v>30</v>
      </c>
      <c r="B166" s="728">
        <v>4446</v>
      </c>
      <c r="C166" s="728">
        <v>600074587</v>
      </c>
      <c r="D166" s="728">
        <v>70695504</v>
      </c>
      <c r="E166" s="729" t="s">
        <v>532</v>
      </c>
      <c r="F166" s="728">
        <v>3141</v>
      </c>
      <c r="G166" s="537" t="s">
        <v>88</v>
      </c>
      <c r="H166" s="779" t="s">
        <v>82</v>
      </c>
      <c r="I166" s="501">
        <v>242861</v>
      </c>
      <c r="J166" s="502">
        <v>177578</v>
      </c>
      <c r="K166" s="481">
        <v>0</v>
      </c>
      <c r="L166" s="481">
        <v>0</v>
      </c>
      <c r="M166" s="321">
        <v>60021</v>
      </c>
      <c r="N166" s="321">
        <v>3552</v>
      </c>
      <c r="O166" s="502">
        <v>1710</v>
      </c>
      <c r="P166" s="503">
        <v>0.6</v>
      </c>
      <c r="Q166" s="418">
        <v>0</v>
      </c>
      <c r="R166" s="776">
        <v>0.6</v>
      </c>
      <c r="S166" s="536">
        <f t="shared" si="278"/>
        <v>0</v>
      </c>
      <c r="T166" s="492">
        <v>0</v>
      </c>
      <c r="U166" s="492">
        <v>9314</v>
      </c>
      <c r="V166" s="492">
        <v>0</v>
      </c>
      <c r="W166" s="492">
        <f t="shared" si="234"/>
        <v>9314</v>
      </c>
      <c r="X166" s="492">
        <v>0</v>
      </c>
      <c r="Y166" s="492">
        <v>0</v>
      </c>
      <c r="Z166" s="492">
        <f t="shared" si="279"/>
        <v>0</v>
      </c>
      <c r="AA166" s="492">
        <f t="shared" si="280"/>
        <v>9314</v>
      </c>
      <c r="AB166" s="321">
        <f t="shared" si="281"/>
        <v>3148</v>
      </c>
      <c r="AC166" s="179">
        <f t="shared" si="282"/>
        <v>186</v>
      </c>
      <c r="AD166" s="492">
        <v>0</v>
      </c>
      <c r="AE166" s="492">
        <v>0</v>
      </c>
      <c r="AF166" s="492">
        <f t="shared" si="235"/>
        <v>0</v>
      </c>
      <c r="AG166" s="492">
        <f t="shared" si="236"/>
        <v>12648</v>
      </c>
      <c r="AH166" s="507">
        <v>0</v>
      </c>
      <c r="AI166" s="507">
        <v>0</v>
      </c>
      <c r="AJ166" s="507">
        <v>0</v>
      </c>
      <c r="AK166" s="507">
        <v>0</v>
      </c>
      <c r="AL166" s="507">
        <v>0.03</v>
      </c>
      <c r="AM166" s="507">
        <v>0</v>
      </c>
      <c r="AN166" s="507">
        <v>0</v>
      </c>
      <c r="AO166" s="507">
        <f t="shared" si="283"/>
        <v>0</v>
      </c>
      <c r="AP166" s="507">
        <f t="shared" si="284"/>
        <v>0.03</v>
      </c>
      <c r="AQ166" s="508">
        <f t="shared" si="237"/>
        <v>0.03</v>
      </c>
      <c r="AR166" s="505">
        <f t="shared" si="285"/>
        <v>255509</v>
      </c>
      <c r="AS166" s="492">
        <f t="shared" si="286"/>
        <v>186892</v>
      </c>
      <c r="AT166" s="492">
        <f t="shared" si="287"/>
        <v>0</v>
      </c>
      <c r="AU166" s="492">
        <f t="shared" si="288"/>
        <v>0</v>
      </c>
      <c r="AV166" s="492">
        <f t="shared" si="289"/>
        <v>63169</v>
      </c>
      <c r="AW166" s="492">
        <f t="shared" si="289"/>
        <v>3738</v>
      </c>
      <c r="AX166" s="492">
        <f t="shared" si="290"/>
        <v>1710</v>
      </c>
      <c r="AY166" s="507">
        <f t="shared" si="291"/>
        <v>0.63</v>
      </c>
      <c r="AZ166" s="507">
        <f t="shared" si="292"/>
        <v>0</v>
      </c>
      <c r="BA166" s="508">
        <f t="shared" si="292"/>
        <v>0.63</v>
      </c>
    </row>
    <row r="167" spans="1:53" s="702" customFormat="1" ht="12.75" customHeight="1" x14ac:dyDescent="0.2">
      <c r="A167" s="727">
        <v>30</v>
      </c>
      <c r="B167" s="728">
        <v>4446</v>
      </c>
      <c r="C167" s="728">
        <v>600074587</v>
      </c>
      <c r="D167" s="728">
        <v>70695504</v>
      </c>
      <c r="E167" s="729" t="s">
        <v>532</v>
      </c>
      <c r="F167" s="728">
        <v>3143</v>
      </c>
      <c r="G167" s="537" t="s">
        <v>149</v>
      </c>
      <c r="H167" s="708" t="s">
        <v>86</v>
      </c>
      <c r="I167" s="501">
        <v>548424</v>
      </c>
      <c r="J167" s="502">
        <v>403847</v>
      </c>
      <c r="K167" s="481">
        <v>0</v>
      </c>
      <c r="L167" s="481">
        <v>0</v>
      </c>
      <c r="M167" s="321">
        <v>136500</v>
      </c>
      <c r="N167" s="321">
        <v>8077</v>
      </c>
      <c r="O167" s="502">
        <v>0</v>
      </c>
      <c r="P167" s="503">
        <v>1</v>
      </c>
      <c r="Q167" s="418">
        <v>1</v>
      </c>
      <c r="R167" s="776">
        <v>0</v>
      </c>
      <c r="S167" s="536">
        <f t="shared" si="278"/>
        <v>0</v>
      </c>
      <c r="T167" s="492">
        <v>0</v>
      </c>
      <c r="U167" s="492">
        <v>0</v>
      </c>
      <c r="V167" s="492">
        <v>0</v>
      </c>
      <c r="W167" s="492">
        <f t="shared" si="234"/>
        <v>0</v>
      </c>
      <c r="X167" s="492">
        <v>0</v>
      </c>
      <c r="Y167" s="492">
        <v>0</v>
      </c>
      <c r="Z167" s="492">
        <f t="shared" si="279"/>
        <v>0</v>
      </c>
      <c r="AA167" s="492">
        <f t="shared" si="280"/>
        <v>0</v>
      </c>
      <c r="AB167" s="321">
        <f t="shared" si="281"/>
        <v>0</v>
      </c>
      <c r="AC167" s="179">
        <f t="shared" si="282"/>
        <v>0</v>
      </c>
      <c r="AD167" s="492">
        <v>0</v>
      </c>
      <c r="AE167" s="492">
        <v>0</v>
      </c>
      <c r="AF167" s="492">
        <f t="shared" si="235"/>
        <v>0</v>
      </c>
      <c r="AG167" s="492">
        <f t="shared" si="236"/>
        <v>0</v>
      </c>
      <c r="AH167" s="507">
        <v>0</v>
      </c>
      <c r="AI167" s="507">
        <v>0</v>
      </c>
      <c r="AJ167" s="507">
        <v>0</v>
      </c>
      <c r="AK167" s="507">
        <v>0</v>
      </c>
      <c r="AL167" s="507">
        <v>0</v>
      </c>
      <c r="AM167" s="507">
        <v>0</v>
      </c>
      <c r="AN167" s="507">
        <v>0</v>
      </c>
      <c r="AO167" s="507">
        <f t="shared" si="283"/>
        <v>0</v>
      </c>
      <c r="AP167" s="507">
        <f t="shared" si="284"/>
        <v>0</v>
      </c>
      <c r="AQ167" s="508">
        <f t="shared" si="237"/>
        <v>0</v>
      </c>
      <c r="AR167" s="505">
        <f t="shared" si="285"/>
        <v>548424</v>
      </c>
      <c r="AS167" s="492">
        <f t="shared" si="286"/>
        <v>403847</v>
      </c>
      <c r="AT167" s="492">
        <f t="shared" si="287"/>
        <v>0</v>
      </c>
      <c r="AU167" s="492">
        <f t="shared" si="288"/>
        <v>0</v>
      </c>
      <c r="AV167" s="492">
        <f t="shared" si="289"/>
        <v>136500</v>
      </c>
      <c r="AW167" s="492">
        <f t="shared" si="289"/>
        <v>8077</v>
      </c>
      <c r="AX167" s="492">
        <f t="shared" si="290"/>
        <v>0</v>
      </c>
      <c r="AY167" s="507">
        <f t="shared" si="291"/>
        <v>1</v>
      </c>
      <c r="AZ167" s="507">
        <f t="shared" si="292"/>
        <v>1</v>
      </c>
      <c r="BA167" s="508">
        <f t="shared" si="292"/>
        <v>0</v>
      </c>
    </row>
    <row r="168" spans="1:53" s="702" customFormat="1" ht="12.75" customHeight="1" x14ac:dyDescent="0.2">
      <c r="A168" s="727">
        <v>30</v>
      </c>
      <c r="B168" s="728">
        <v>4446</v>
      </c>
      <c r="C168" s="728">
        <v>600074587</v>
      </c>
      <c r="D168" s="728">
        <v>70695504</v>
      </c>
      <c r="E168" s="729" t="s">
        <v>532</v>
      </c>
      <c r="F168" s="728">
        <v>3143</v>
      </c>
      <c r="G168" s="537" t="s">
        <v>150</v>
      </c>
      <c r="H168" s="708" t="s">
        <v>82</v>
      </c>
      <c r="I168" s="501">
        <v>15449</v>
      </c>
      <c r="J168" s="502">
        <v>10890</v>
      </c>
      <c r="K168" s="481">
        <v>0</v>
      </c>
      <c r="L168" s="481">
        <v>0</v>
      </c>
      <c r="M168" s="321">
        <v>3681</v>
      </c>
      <c r="N168" s="321">
        <v>218</v>
      </c>
      <c r="O168" s="502">
        <v>660</v>
      </c>
      <c r="P168" s="503">
        <v>0.05</v>
      </c>
      <c r="Q168" s="418">
        <v>0</v>
      </c>
      <c r="R168" s="776">
        <v>0.05</v>
      </c>
      <c r="S168" s="536">
        <f t="shared" si="278"/>
        <v>0</v>
      </c>
      <c r="T168" s="492">
        <v>0</v>
      </c>
      <c r="U168" s="492">
        <v>0</v>
      </c>
      <c r="V168" s="492">
        <v>0</v>
      </c>
      <c r="W168" s="492">
        <f t="shared" si="234"/>
        <v>0</v>
      </c>
      <c r="X168" s="492">
        <v>0</v>
      </c>
      <c r="Y168" s="492">
        <v>0</v>
      </c>
      <c r="Z168" s="492">
        <f t="shared" si="279"/>
        <v>0</v>
      </c>
      <c r="AA168" s="492">
        <f t="shared" si="280"/>
        <v>0</v>
      </c>
      <c r="AB168" s="321">
        <f t="shared" si="281"/>
        <v>0</v>
      </c>
      <c r="AC168" s="179">
        <f t="shared" si="282"/>
        <v>0</v>
      </c>
      <c r="AD168" s="492">
        <v>0</v>
      </c>
      <c r="AE168" s="492">
        <v>0</v>
      </c>
      <c r="AF168" s="492">
        <f t="shared" si="235"/>
        <v>0</v>
      </c>
      <c r="AG168" s="492">
        <f t="shared" si="236"/>
        <v>0</v>
      </c>
      <c r="AH168" s="507">
        <v>0</v>
      </c>
      <c r="AI168" s="507">
        <v>0</v>
      </c>
      <c r="AJ168" s="507">
        <v>0</v>
      </c>
      <c r="AK168" s="507">
        <v>0</v>
      </c>
      <c r="AL168" s="507">
        <v>0</v>
      </c>
      <c r="AM168" s="507">
        <v>0</v>
      </c>
      <c r="AN168" s="507">
        <v>0</v>
      </c>
      <c r="AO168" s="507">
        <f t="shared" si="283"/>
        <v>0</v>
      </c>
      <c r="AP168" s="507">
        <f t="shared" si="284"/>
        <v>0</v>
      </c>
      <c r="AQ168" s="508">
        <f t="shared" si="237"/>
        <v>0</v>
      </c>
      <c r="AR168" s="505">
        <f t="shared" si="285"/>
        <v>15449</v>
      </c>
      <c r="AS168" s="492">
        <f t="shared" si="286"/>
        <v>10890</v>
      </c>
      <c r="AT168" s="492">
        <f t="shared" si="287"/>
        <v>0</v>
      </c>
      <c r="AU168" s="492">
        <f t="shared" si="288"/>
        <v>0</v>
      </c>
      <c r="AV168" s="492">
        <f t="shared" si="289"/>
        <v>3681</v>
      </c>
      <c r="AW168" s="492">
        <f t="shared" si="289"/>
        <v>218</v>
      </c>
      <c r="AX168" s="492">
        <f t="shared" si="290"/>
        <v>660</v>
      </c>
      <c r="AY168" s="507">
        <f t="shared" si="291"/>
        <v>0.05</v>
      </c>
      <c r="AZ168" s="507">
        <f t="shared" si="292"/>
        <v>0</v>
      </c>
      <c r="BA168" s="508">
        <f t="shared" si="292"/>
        <v>0.05</v>
      </c>
    </row>
    <row r="169" spans="1:53" s="702" customFormat="1" ht="12.75" customHeight="1" x14ac:dyDescent="0.2">
      <c r="A169" s="284">
        <v>30</v>
      </c>
      <c r="B169" s="27">
        <v>4446</v>
      </c>
      <c r="C169" s="27">
        <v>600074587</v>
      </c>
      <c r="D169" s="27">
        <v>70695504</v>
      </c>
      <c r="E169" s="294" t="s">
        <v>533</v>
      </c>
      <c r="F169" s="27"/>
      <c r="G169" s="283"/>
      <c r="H169" s="383"/>
      <c r="I169" s="5">
        <v>5705548</v>
      </c>
      <c r="J169" s="8">
        <v>4128593</v>
      </c>
      <c r="K169" s="8">
        <v>3848</v>
      </c>
      <c r="L169" s="8">
        <v>3848</v>
      </c>
      <c r="M169" s="8">
        <v>1395464</v>
      </c>
      <c r="N169" s="8">
        <v>82573</v>
      </c>
      <c r="O169" s="8">
        <v>95070</v>
      </c>
      <c r="P169" s="9">
        <v>10.002700000000001</v>
      </c>
      <c r="Q169" s="9">
        <v>7.1548999999999996</v>
      </c>
      <c r="R169" s="33">
        <v>2.8478000000000008</v>
      </c>
      <c r="S169" s="5">
        <f t="shared" ref="S169:BA169" si="293">SUM(S163:S168)</f>
        <v>0</v>
      </c>
      <c r="T169" s="8">
        <f t="shared" si="293"/>
        <v>0</v>
      </c>
      <c r="U169" s="8">
        <f t="shared" si="293"/>
        <v>9314</v>
      </c>
      <c r="V169" s="8">
        <f t="shared" si="293"/>
        <v>0</v>
      </c>
      <c r="W169" s="8">
        <f t="shared" si="293"/>
        <v>9314</v>
      </c>
      <c r="X169" s="8">
        <f t="shared" si="293"/>
        <v>0</v>
      </c>
      <c r="Y169" s="8">
        <f t="shared" si="293"/>
        <v>0</v>
      </c>
      <c r="Z169" s="8">
        <f t="shared" si="293"/>
        <v>0</v>
      </c>
      <c r="AA169" s="8">
        <f t="shared" si="293"/>
        <v>9314</v>
      </c>
      <c r="AB169" s="8">
        <f t="shared" si="293"/>
        <v>3148</v>
      </c>
      <c r="AC169" s="8">
        <f t="shared" si="293"/>
        <v>186</v>
      </c>
      <c r="AD169" s="8">
        <f t="shared" si="293"/>
        <v>0</v>
      </c>
      <c r="AE169" s="8">
        <f t="shared" si="293"/>
        <v>0</v>
      </c>
      <c r="AF169" s="8">
        <f t="shared" si="293"/>
        <v>0</v>
      </c>
      <c r="AG169" s="8">
        <f t="shared" si="293"/>
        <v>12648</v>
      </c>
      <c r="AH169" s="9">
        <f t="shared" si="293"/>
        <v>0</v>
      </c>
      <c r="AI169" s="9">
        <f t="shared" si="293"/>
        <v>0</v>
      </c>
      <c r="AJ169" s="9">
        <f t="shared" si="293"/>
        <v>0</v>
      </c>
      <c r="AK169" s="9">
        <f t="shared" si="293"/>
        <v>0</v>
      </c>
      <c r="AL169" s="9">
        <f t="shared" si="293"/>
        <v>0.03</v>
      </c>
      <c r="AM169" s="9">
        <f t="shared" si="293"/>
        <v>0</v>
      </c>
      <c r="AN169" s="9">
        <f t="shared" si="293"/>
        <v>0</v>
      </c>
      <c r="AO169" s="9">
        <f t="shared" si="293"/>
        <v>0</v>
      </c>
      <c r="AP169" s="9">
        <f t="shared" si="293"/>
        <v>0.03</v>
      </c>
      <c r="AQ169" s="74">
        <f t="shared" si="293"/>
        <v>0.03</v>
      </c>
      <c r="AR169" s="272">
        <f t="shared" si="293"/>
        <v>5718196</v>
      </c>
      <c r="AS169" s="8">
        <f t="shared" si="293"/>
        <v>4137907</v>
      </c>
      <c r="AT169" s="38">
        <f t="shared" si="293"/>
        <v>3848</v>
      </c>
      <c r="AU169" s="38">
        <f t="shared" si="293"/>
        <v>3848</v>
      </c>
      <c r="AV169" s="8">
        <f t="shared" si="293"/>
        <v>1398612</v>
      </c>
      <c r="AW169" s="8">
        <f t="shared" si="293"/>
        <v>82759</v>
      </c>
      <c r="AX169" s="8">
        <f t="shared" si="293"/>
        <v>95070</v>
      </c>
      <c r="AY169" s="9">
        <f t="shared" si="293"/>
        <v>10.032700000000002</v>
      </c>
      <c r="AZ169" s="9">
        <f t="shared" si="293"/>
        <v>7.1548999999999996</v>
      </c>
      <c r="BA169" s="74">
        <f t="shared" si="293"/>
        <v>2.8778000000000006</v>
      </c>
    </row>
    <row r="170" spans="1:53" s="702" customFormat="1" ht="12.75" customHeight="1" x14ac:dyDescent="0.2">
      <c r="A170" s="727">
        <v>31</v>
      </c>
      <c r="B170" s="728">
        <v>4431</v>
      </c>
      <c r="C170" s="728">
        <v>600074820</v>
      </c>
      <c r="D170" s="728">
        <v>70981515</v>
      </c>
      <c r="E170" s="729" t="s">
        <v>534</v>
      </c>
      <c r="F170" s="728">
        <v>3111</v>
      </c>
      <c r="G170" s="537" t="s">
        <v>85</v>
      </c>
      <c r="H170" s="779" t="s">
        <v>86</v>
      </c>
      <c r="I170" s="501">
        <v>2727879</v>
      </c>
      <c r="J170" s="502">
        <v>1958571</v>
      </c>
      <c r="K170" s="481">
        <v>30000</v>
      </c>
      <c r="L170" s="481">
        <v>0</v>
      </c>
      <c r="M170" s="321">
        <v>672137</v>
      </c>
      <c r="N170" s="321">
        <v>39171</v>
      </c>
      <c r="O170" s="502">
        <v>28000</v>
      </c>
      <c r="P170" s="503">
        <v>4.6604000000000001</v>
      </c>
      <c r="Q170" s="418">
        <v>3.8386</v>
      </c>
      <c r="R170" s="776">
        <v>0.82179999999999997</v>
      </c>
      <c r="S170" s="536">
        <f t="shared" ref="S170:S175" si="294">X170*-1</f>
        <v>0</v>
      </c>
      <c r="T170" s="492">
        <v>0</v>
      </c>
      <c r="U170" s="492">
        <v>0</v>
      </c>
      <c r="V170" s="492">
        <v>0</v>
      </c>
      <c r="W170" s="492">
        <f t="shared" si="234"/>
        <v>0</v>
      </c>
      <c r="X170" s="492">
        <v>0</v>
      </c>
      <c r="Y170" s="492">
        <v>0</v>
      </c>
      <c r="Z170" s="492">
        <f t="shared" ref="Z170:Z175" si="295">SUM(X170:Y170)</f>
        <v>0</v>
      </c>
      <c r="AA170" s="492">
        <f t="shared" ref="AA170:AA175" si="296">W170+Z170</f>
        <v>0</v>
      </c>
      <c r="AB170" s="321">
        <f t="shared" ref="AB170:AB175" si="297">ROUND((W170+X170)*33.8%,0)</f>
        <v>0</v>
      </c>
      <c r="AC170" s="179">
        <f t="shared" ref="AC170:AC175" si="298">ROUND(W170*2%,0)</f>
        <v>0</v>
      </c>
      <c r="AD170" s="492">
        <v>0</v>
      </c>
      <c r="AE170" s="492">
        <v>0</v>
      </c>
      <c r="AF170" s="492">
        <f t="shared" si="235"/>
        <v>0</v>
      </c>
      <c r="AG170" s="492">
        <f t="shared" si="236"/>
        <v>0</v>
      </c>
      <c r="AH170" s="507">
        <v>0</v>
      </c>
      <c r="AI170" s="507">
        <v>0</v>
      </c>
      <c r="AJ170" s="507">
        <v>0</v>
      </c>
      <c r="AK170" s="507">
        <v>0</v>
      </c>
      <c r="AL170" s="507">
        <v>0</v>
      </c>
      <c r="AM170" s="507">
        <v>0</v>
      </c>
      <c r="AN170" s="507">
        <v>0</v>
      </c>
      <c r="AO170" s="507">
        <f t="shared" ref="AO170:AO175" si="299">AH170+AJ170+AK170+AM170</f>
        <v>0</v>
      </c>
      <c r="AP170" s="507">
        <f t="shared" ref="AP170:AP175" si="300">AI170+AL170+AN170</f>
        <v>0</v>
      </c>
      <c r="AQ170" s="508">
        <f t="shared" si="237"/>
        <v>0</v>
      </c>
      <c r="AR170" s="505">
        <f t="shared" ref="AR170:AR175" si="301">I170+AG170</f>
        <v>2727879</v>
      </c>
      <c r="AS170" s="492">
        <f t="shared" ref="AS170:AS175" si="302">J170+W170</f>
        <v>1958571</v>
      </c>
      <c r="AT170" s="492">
        <f t="shared" ref="AT170:AT175" si="303">K170+Z170</f>
        <v>30000</v>
      </c>
      <c r="AU170" s="492">
        <f t="shared" ref="AU170:AU175" si="304">L170</f>
        <v>0</v>
      </c>
      <c r="AV170" s="492">
        <f t="shared" ref="AV170:AW175" si="305">M170+AB170</f>
        <v>672137</v>
      </c>
      <c r="AW170" s="492">
        <f t="shared" si="305"/>
        <v>39171</v>
      </c>
      <c r="AX170" s="492">
        <f t="shared" ref="AX170:AX175" si="306">O170+AF170</f>
        <v>28000</v>
      </c>
      <c r="AY170" s="507">
        <f t="shared" ref="AY170:AY175" si="307">P170+AQ170</f>
        <v>4.6604000000000001</v>
      </c>
      <c r="AZ170" s="507">
        <f t="shared" ref="AZ170:BA175" si="308">Q170+AO170</f>
        <v>3.8386</v>
      </c>
      <c r="BA170" s="508">
        <f t="shared" si="308"/>
        <v>0.82179999999999997</v>
      </c>
    </row>
    <row r="171" spans="1:53" s="702" customFormat="1" ht="12.75" customHeight="1" x14ac:dyDescent="0.2">
      <c r="A171" s="727">
        <v>31</v>
      </c>
      <c r="B171" s="728">
        <v>4431</v>
      </c>
      <c r="C171" s="728">
        <v>600074820</v>
      </c>
      <c r="D171" s="728">
        <v>70981515</v>
      </c>
      <c r="E171" s="729" t="s">
        <v>534</v>
      </c>
      <c r="F171" s="728">
        <v>3117</v>
      </c>
      <c r="G171" s="537" t="s">
        <v>148</v>
      </c>
      <c r="H171" s="779" t="s">
        <v>86</v>
      </c>
      <c r="I171" s="501">
        <v>3411161</v>
      </c>
      <c r="J171" s="502">
        <v>2386718</v>
      </c>
      <c r="K171" s="502">
        <v>41740</v>
      </c>
      <c r="L171" s="502">
        <v>4884</v>
      </c>
      <c r="M171" s="502">
        <v>819168</v>
      </c>
      <c r="N171" s="502">
        <v>47735</v>
      </c>
      <c r="O171" s="502">
        <v>115800</v>
      </c>
      <c r="P171" s="503">
        <v>5.0318000000000005</v>
      </c>
      <c r="Q171" s="418">
        <v>3.2835999999999999</v>
      </c>
      <c r="R171" s="776">
        <v>1.7482000000000006</v>
      </c>
      <c r="S171" s="536">
        <f t="shared" si="294"/>
        <v>0</v>
      </c>
      <c r="T171" s="492">
        <v>0</v>
      </c>
      <c r="U171" s="492">
        <v>0</v>
      </c>
      <c r="V171" s="492">
        <v>0</v>
      </c>
      <c r="W171" s="492">
        <f t="shared" si="234"/>
        <v>0</v>
      </c>
      <c r="X171" s="492">
        <v>0</v>
      </c>
      <c r="Y171" s="492">
        <v>0</v>
      </c>
      <c r="Z171" s="492">
        <f t="shared" si="295"/>
        <v>0</v>
      </c>
      <c r="AA171" s="492">
        <f t="shared" si="296"/>
        <v>0</v>
      </c>
      <c r="AB171" s="321">
        <f t="shared" si="297"/>
        <v>0</v>
      </c>
      <c r="AC171" s="179">
        <f t="shared" si="298"/>
        <v>0</v>
      </c>
      <c r="AD171" s="492">
        <v>0</v>
      </c>
      <c r="AE171" s="492">
        <v>0</v>
      </c>
      <c r="AF171" s="492">
        <f t="shared" si="235"/>
        <v>0</v>
      </c>
      <c r="AG171" s="492">
        <f t="shared" si="236"/>
        <v>0</v>
      </c>
      <c r="AH171" s="507">
        <v>0</v>
      </c>
      <c r="AI171" s="507">
        <v>0</v>
      </c>
      <c r="AJ171" s="507">
        <v>0</v>
      </c>
      <c r="AK171" s="507">
        <v>0</v>
      </c>
      <c r="AL171" s="507">
        <v>0</v>
      </c>
      <c r="AM171" s="507">
        <v>0</v>
      </c>
      <c r="AN171" s="507">
        <v>0</v>
      </c>
      <c r="AO171" s="507">
        <f t="shared" si="299"/>
        <v>0</v>
      </c>
      <c r="AP171" s="507">
        <f t="shared" si="300"/>
        <v>0</v>
      </c>
      <c r="AQ171" s="508">
        <f t="shared" si="237"/>
        <v>0</v>
      </c>
      <c r="AR171" s="505">
        <f t="shared" si="301"/>
        <v>3411161</v>
      </c>
      <c r="AS171" s="492">
        <f t="shared" si="302"/>
        <v>2386718</v>
      </c>
      <c r="AT171" s="492">
        <f t="shared" si="303"/>
        <v>41740</v>
      </c>
      <c r="AU171" s="492">
        <f t="shared" si="304"/>
        <v>4884</v>
      </c>
      <c r="AV171" s="492">
        <f t="shared" si="305"/>
        <v>819168</v>
      </c>
      <c r="AW171" s="492">
        <f t="shared" si="305"/>
        <v>47735</v>
      </c>
      <c r="AX171" s="492">
        <f t="shared" si="306"/>
        <v>115800</v>
      </c>
      <c r="AY171" s="507">
        <f t="shared" si="307"/>
        <v>5.0318000000000005</v>
      </c>
      <c r="AZ171" s="507">
        <f t="shared" si="308"/>
        <v>3.2835999999999999</v>
      </c>
      <c r="BA171" s="508">
        <f t="shared" si="308"/>
        <v>1.7482000000000006</v>
      </c>
    </row>
    <row r="172" spans="1:53" s="702" customFormat="1" ht="12.75" customHeight="1" x14ac:dyDescent="0.2">
      <c r="A172" s="727">
        <v>31</v>
      </c>
      <c r="B172" s="728">
        <v>4431</v>
      </c>
      <c r="C172" s="728">
        <v>600074820</v>
      </c>
      <c r="D172" s="728">
        <v>70981515</v>
      </c>
      <c r="E172" s="729" t="s">
        <v>534</v>
      </c>
      <c r="F172" s="728">
        <v>3117</v>
      </c>
      <c r="G172" s="537" t="s">
        <v>91</v>
      </c>
      <c r="H172" s="779" t="s">
        <v>82</v>
      </c>
      <c r="I172" s="501">
        <v>970791</v>
      </c>
      <c r="J172" s="502">
        <v>707505</v>
      </c>
      <c r="K172" s="481">
        <v>0</v>
      </c>
      <c r="L172" s="481">
        <v>0</v>
      </c>
      <c r="M172" s="321">
        <v>239136</v>
      </c>
      <c r="N172" s="321">
        <v>14150</v>
      </c>
      <c r="O172" s="502">
        <v>10000</v>
      </c>
      <c r="P172" s="503">
        <v>2.08</v>
      </c>
      <c r="Q172" s="418">
        <v>2.08</v>
      </c>
      <c r="R172" s="776">
        <v>0</v>
      </c>
      <c r="S172" s="536">
        <f t="shared" si="294"/>
        <v>0</v>
      </c>
      <c r="T172" s="492">
        <v>75468</v>
      </c>
      <c r="U172" s="492">
        <v>0</v>
      </c>
      <c r="V172" s="492">
        <v>0</v>
      </c>
      <c r="W172" s="492">
        <f t="shared" si="234"/>
        <v>75468</v>
      </c>
      <c r="X172" s="492">
        <v>0</v>
      </c>
      <c r="Y172" s="492">
        <v>0</v>
      </c>
      <c r="Z172" s="492">
        <f t="shared" si="295"/>
        <v>0</v>
      </c>
      <c r="AA172" s="492">
        <f t="shared" si="296"/>
        <v>75468</v>
      </c>
      <c r="AB172" s="321">
        <f t="shared" si="297"/>
        <v>25508</v>
      </c>
      <c r="AC172" s="179">
        <f t="shared" si="298"/>
        <v>1509</v>
      </c>
      <c r="AD172" s="492">
        <v>4000</v>
      </c>
      <c r="AE172" s="492">
        <v>0</v>
      </c>
      <c r="AF172" s="492">
        <f t="shared" si="235"/>
        <v>4000</v>
      </c>
      <c r="AG172" s="492">
        <f t="shared" si="236"/>
        <v>106485</v>
      </c>
      <c r="AH172" s="507">
        <v>0</v>
      </c>
      <c r="AI172" s="507">
        <v>0</v>
      </c>
      <c r="AJ172" s="507">
        <v>0.22</v>
      </c>
      <c r="AK172" s="507">
        <v>0</v>
      </c>
      <c r="AL172" s="507">
        <v>0</v>
      </c>
      <c r="AM172" s="507">
        <v>0</v>
      </c>
      <c r="AN172" s="507">
        <v>0</v>
      </c>
      <c r="AO172" s="507">
        <f t="shared" si="299"/>
        <v>0.22</v>
      </c>
      <c r="AP172" s="507">
        <f t="shared" si="300"/>
        <v>0</v>
      </c>
      <c r="AQ172" s="508">
        <f t="shared" si="237"/>
        <v>0.22</v>
      </c>
      <c r="AR172" s="505">
        <f t="shared" si="301"/>
        <v>1077276</v>
      </c>
      <c r="AS172" s="492">
        <f t="shared" si="302"/>
        <v>782973</v>
      </c>
      <c r="AT172" s="492">
        <f t="shared" si="303"/>
        <v>0</v>
      </c>
      <c r="AU172" s="492">
        <f t="shared" si="304"/>
        <v>0</v>
      </c>
      <c r="AV172" s="492">
        <f t="shared" si="305"/>
        <v>264644</v>
      </c>
      <c r="AW172" s="492">
        <f t="shared" si="305"/>
        <v>15659</v>
      </c>
      <c r="AX172" s="492">
        <f t="shared" si="306"/>
        <v>14000</v>
      </c>
      <c r="AY172" s="507">
        <f t="shared" si="307"/>
        <v>2.3000000000000003</v>
      </c>
      <c r="AZ172" s="507">
        <f t="shared" si="308"/>
        <v>2.3000000000000003</v>
      </c>
      <c r="BA172" s="508">
        <f t="shared" si="308"/>
        <v>0</v>
      </c>
    </row>
    <row r="173" spans="1:53" s="702" customFormat="1" ht="12.75" customHeight="1" x14ac:dyDescent="0.2">
      <c r="A173" s="727">
        <v>31</v>
      </c>
      <c r="B173" s="728">
        <v>4431</v>
      </c>
      <c r="C173" s="728">
        <v>600074820</v>
      </c>
      <c r="D173" s="728">
        <v>70981515</v>
      </c>
      <c r="E173" s="729" t="s">
        <v>534</v>
      </c>
      <c r="F173" s="728">
        <v>3141</v>
      </c>
      <c r="G173" s="537" t="s">
        <v>88</v>
      </c>
      <c r="H173" s="779" t="s">
        <v>82</v>
      </c>
      <c r="I173" s="501">
        <v>916323</v>
      </c>
      <c r="J173" s="502">
        <v>671599</v>
      </c>
      <c r="K173" s="481">
        <v>0</v>
      </c>
      <c r="L173" s="481">
        <v>0</v>
      </c>
      <c r="M173" s="321">
        <v>227000</v>
      </c>
      <c r="N173" s="321">
        <v>13432</v>
      </c>
      <c r="O173" s="502">
        <v>4292</v>
      </c>
      <c r="P173" s="503">
        <v>2.2799999999999998</v>
      </c>
      <c r="Q173" s="418">
        <v>0</v>
      </c>
      <c r="R173" s="776">
        <v>2.2799999999999998</v>
      </c>
      <c r="S173" s="536">
        <f t="shared" si="294"/>
        <v>0</v>
      </c>
      <c r="T173" s="492">
        <v>0</v>
      </c>
      <c r="U173" s="492">
        <v>-8319</v>
      </c>
      <c r="V173" s="492">
        <v>0</v>
      </c>
      <c r="W173" s="492">
        <f t="shared" si="234"/>
        <v>-8319</v>
      </c>
      <c r="X173" s="492">
        <v>0</v>
      </c>
      <c r="Y173" s="492">
        <v>0</v>
      </c>
      <c r="Z173" s="492">
        <f t="shared" si="295"/>
        <v>0</v>
      </c>
      <c r="AA173" s="492">
        <f t="shared" si="296"/>
        <v>-8319</v>
      </c>
      <c r="AB173" s="321">
        <f t="shared" si="297"/>
        <v>-2812</v>
      </c>
      <c r="AC173" s="179">
        <f t="shared" si="298"/>
        <v>-166</v>
      </c>
      <c r="AD173" s="492">
        <v>0</v>
      </c>
      <c r="AE173" s="492">
        <v>0</v>
      </c>
      <c r="AF173" s="492">
        <f t="shared" si="235"/>
        <v>0</v>
      </c>
      <c r="AG173" s="492">
        <f t="shared" si="236"/>
        <v>-11297</v>
      </c>
      <c r="AH173" s="507">
        <v>0</v>
      </c>
      <c r="AI173" s="507">
        <v>0</v>
      </c>
      <c r="AJ173" s="507">
        <v>0</v>
      </c>
      <c r="AK173" s="507">
        <v>0</v>
      </c>
      <c r="AL173" s="507">
        <v>-0.03</v>
      </c>
      <c r="AM173" s="507">
        <v>0</v>
      </c>
      <c r="AN173" s="507">
        <v>0</v>
      </c>
      <c r="AO173" s="507">
        <f t="shared" si="299"/>
        <v>0</v>
      </c>
      <c r="AP173" s="507">
        <f t="shared" si="300"/>
        <v>-0.03</v>
      </c>
      <c r="AQ173" s="508">
        <f t="shared" si="237"/>
        <v>-0.03</v>
      </c>
      <c r="AR173" s="505">
        <f t="shared" si="301"/>
        <v>905026</v>
      </c>
      <c r="AS173" s="492">
        <f t="shared" si="302"/>
        <v>663280</v>
      </c>
      <c r="AT173" s="492">
        <f t="shared" si="303"/>
        <v>0</v>
      </c>
      <c r="AU173" s="492">
        <f t="shared" si="304"/>
        <v>0</v>
      </c>
      <c r="AV173" s="492">
        <f t="shared" si="305"/>
        <v>224188</v>
      </c>
      <c r="AW173" s="492">
        <f t="shared" si="305"/>
        <v>13266</v>
      </c>
      <c r="AX173" s="492">
        <f t="shared" si="306"/>
        <v>4292</v>
      </c>
      <c r="AY173" s="507">
        <f t="shared" si="307"/>
        <v>2.25</v>
      </c>
      <c r="AZ173" s="507">
        <f t="shared" si="308"/>
        <v>0</v>
      </c>
      <c r="BA173" s="508">
        <f t="shared" si="308"/>
        <v>2.25</v>
      </c>
    </row>
    <row r="174" spans="1:53" s="702" customFormat="1" ht="12.75" customHeight="1" x14ac:dyDescent="0.2">
      <c r="A174" s="727">
        <v>31</v>
      </c>
      <c r="B174" s="728">
        <v>4431</v>
      </c>
      <c r="C174" s="728">
        <v>600074820</v>
      </c>
      <c r="D174" s="728">
        <v>70981515</v>
      </c>
      <c r="E174" s="729" t="s">
        <v>534</v>
      </c>
      <c r="F174" s="728">
        <v>3143</v>
      </c>
      <c r="G174" s="537" t="s">
        <v>149</v>
      </c>
      <c r="H174" s="708" t="s">
        <v>86</v>
      </c>
      <c r="I174" s="501">
        <v>885883</v>
      </c>
      <c r="J174" s="502">
        <v>652344</v>
      </c>
      <c r="K174" s="481">
        <v>0</v>
      </c>
      <c r="L174" s="481">
        <v>0</v>
      </c>
      <c r="M174" s="321">
        <v>220492</v>
      </c>
      <c r="N174" s="321">
        <v>13047</v>
      </c>
      <c r="O174" s="502">
        <v>0</v>
      </c>
      <c r="P174" s="503">
        <v>1.3478000000000001</v>
      </c>
      <c r="Q174" s="418">
        <v>1.3478000000000001</v>
      </c>
      <c r="R174" s="776">
        <v>0</v>
      </c>
      <c r="S174" s="536">
        <f t="shared" si="294"/>
        <v>0</v>
      </c>
      <c r="T174" s="492">
        <v>0</v>
      </c>
      <c r="U174" s="492">
        <v>0</v>
      </c>
      <c r="V174" s="492">
        <v>0</v>
      </c>
      <c r="W174" s="492">
        <f t="shared" si="234"/>
        <v>0</v>
      </c>
      <c r="X174" s="492">
        <v>0</v>
      </c>
      <c r="Y174" s="492">
        <v>0</v>
      </c>
      <c r="Z174" s="492">
        <f t="shared" si="295"/>
        <v>0</v>
      </c>
      <c r="AA174" s="492">
        <f t="shared" si="296"/>
        <v>0</v>
      </c>
      <c r="AB174" s="321">
        <f t="shared" si="297"/>
        <v>0</v>
      </c>
      <c r="AC174" s="179">
        <f t="shared" si="298"/>
        <v>0</v>
      </c>
      <c r="AD174" s="492">
        <v>0</v>
      </c>
      <c r="AE174" s="492">
        <v>0</v>
      </c>
      <c r="AF174" s="492">
        <f t="shared" si="235"/>
        <v>0</v>
      </c>
      <c r="AG174" s="492">
        <f t="shared" si="236"/>
        <v>0</v>
      </c>
      <c r="AH174" s="507">
        <v>0</v>
      </c>
      <c r="AI174" s="507">
        <v>0</v>
      </c>
      <c r="AJ174" s="507">
        <v>0</v>
      </c>
      <c r="AK174" s="507">
        <v>0</v>
      </c>
      <c r="AL174" s="507">
        <v>0</v>
      </c>
      <c r="AM174" s="507">
        <v>0</v>
      </c>
      <c r="AN174" s="507">
        <v>0</v>
      </c>
      <c r="AO174" s="507">
        <f t="shared" si="299"/>
        <v>0</v>
      </c>
      <c r="AP174" s="507">
        <f t="shared" si="300"/>
        <v>0</v>
      </c>
      <c r="AQ174" s="508">
        <f t="shared" si="237"/>
        <v>0</v>
      </c>
      <c r="AR174" s="505">
        <f t="shared" si="301"/>
        <v>885883</v>
      </c>
      <c r="AS174" s="492">
        <f t="shared" si="302"/>
        <v>652344</v>
      </c>
      <c r="AT174" s="492">
        <f t="shared" si="303"/>
        <v>0</v>
      </c>
      <c r="AU174" s="492">
        <f t="shared" si="304"/>
        <v>0</v>
      </c>
      <c r="AV174" s="492">
        <f t="shared" si="305"/>
        <v>220492</v>
      </c>
      <c r="AW174" s="492">
        <f t="shared" si="305"/>
        <v>13047</v>
      </c>
      <c r="AX174" s="492">
        <f t="shared" si="306"/>
        <v>0</v>
      </c>
      <c r="AY174" s="507">
        <f t="shared" si="307"/>
        <v>1.3478000000000001</v>
      </c>
      <c r="AZ174" s="507">
        <f t="shared" si="308"/>
        <v>1.3478000000000001</v>
      </c>
      <c r="BA174" s="508">
        <f t="shared" si="308"/>
        <v>0</v>
      </c>
    </row>
    <row r="175" spans="1:53" s="702" customFormat="1" ht="12.75" customHeight="1" x14ac:dyDescent="0.2">
      <c r="A175" s="727">
        <v>31</v>
      </c>
      <c r="B175" s="728">
        <v>4431</v>
      </c>
      <c r="C175" s="728">
        <v>600074820</v>
      </c>
      <c r="D175" s="728">
        <v>70981515</v>
      </c>
      <c r="E175" s="729" t="s">
        <v>534</v>
      </c>
      <c r="F175" s="728">
        <v>3143</v>
      </c>
      <c r="G175" s="537" t="s">
        <v>150</v>
      </c>
      <c r="H175" s="708" t="s">
        <v>82</v>
      </c>
      <c r="I175" s="501">
        <v>15449</v>
      </c>
      <c r="J175" s="502">
        <v>10890</v>
      </c>
      <c r="K175" s="481">
        <v>0</v>
      </c>
      <c r="L175" s="481">
        <v>0</v>
      </c>
      <c r="M175" s="321">
        <v>3681</v>
      </c>
      <c r="N175" s="321">
        <v>218</v>
      </c>
      <c r="O175" s="502">
        <v>660</v>
      </c>
      <c r="P175" s="503">
        <v>0.05</v>
      </c>
      <c r="Q175" s="418">
        <v>0</v>
      </c>
      <c r="R175" s="776">
        <v>0.05</v>
      </c>
      <c r="S175" s="536">
        <f t="shared" si="294"/>
        <v>0</v>
      </c>
      <c r="T175" s="492">
        <v>0</v>
      </c>
      <c r="U175" s="492">
        <v>0</v>
      </c>
      <c r="V175" s="492">
        <v>0</v>
      </c>
      <c r="W175" s="492">
        <f t="shared" si="234"/>
        <v>0</v>
      </c>
      <c r="X175" s="492">
        <v>0</v>
      </c>
      <c r="Y175" s="492">
        <v>0</v>
      </c>
      <c r="Z175" s="492">
        <f t="shared" si="295"/>
        <v>0</v>
      </c>
      <c r="AA175" s="492">
        <f t="shared" si="296"/>
        <v>0</v>
      </c>
      <c r="AB175" s="321">
        <f t="shared" si="297"/>
        <v>0</v>
      </c>
      <c r="AC175" s="179">
        <f t="shared" si="298"/>
        <v>0</v>
      </c>
      <c r="AD175" s="492">
        <v>0</v>
      </c>
      <c r="AE175" s="492">
        <v>0</v>
      </c>
      <c r="AF175" s="492">
        <f t="shared" si="235"/>
        <v>0</v>
      </c>
      <c r="AG175" s="492">
        <f t="shared" si="236"/>
        <v>0</v>
      </c>
      <c r="AH175" s="507">
        <v>0</v>
      </c>
      <c r="AI175" s="507">
        <v>0</v>
      </c>
      <c r="AJ175" s="507">
        <v>0</v>
      </c>
      <c r="AK175" s="507">
        <v>0</v>
      </c>
      <c r="AL175" s="507">
        <v>0</v>
      </c>
      <c r="AM175" s="507">
        <v>0</v>
      </c>
      <c r="AN175" s="507">
        <v>0</v>
      </c>
      <c r="AO175" s="507">
        <f t="shared" si="299"/>
        <v>0</v>
      </c>
      <c r="AP175" s="507">
        <f t="shared" si="300"/>
        <v>0</v>
      </c>
      <c r="AQ175" s="508">
        <f t="shared" si="237"/>
        <v>0</v>
      </c>
      <c r="AR175" s="505">
        <f t="shared" si="301"/>
        <v>15449</v>
      </c>
      <c r="AS175" s="492">
        <f t="shared" si="302"/>
        <v>10890</v>
      </c>
      <c r="AT175" s="492">
        <f t="shared" si="303"/>
        <v>0</v>
      </c>
      <c r="AU175" s="492">
        <f t="shared" si="304"/>
        <v>0</v>
      </c>
      <c r="AV175" s="492">
        <f t="shared" si="305"/>
        <v>3681</v>
      </c>
      <c r="AW175" s="492">
        <f t="shared" si="305"/>
        <v>218</v>
      </c>
      <c r="AX175" s="492">
        <f t="shared" si="306"/>
        <v>660</v>
      </c>
      <c r="AY175" s="507">
        <f t="shared" si="307"/>
        <v>0.05</v>
      </c>
      <c r="AZ175" s="507">
        <f t="shared" si="308"/>
        <v>0</v>
      </c>
      <c r="BA175" s="508">
        <f t="shared" si="308"/>
        <v>0.05</v>
      </c>
    </row>
    <row r="176" spans="1:53" s="702" customFormat="1" ht="12.75" customHeight="1" x14ac:dyDescent="0.2">
      <c r="A176" s="284">
        <v>31</v>
      </c>
      <c r="B176" s="27">
        <v>4431</v>
      </c>
      <c r="C176" s="27">
        <v>600074820</v>
      </c>
      <c r="D176" s="27">
        <v>70981515</v>
      </c>
      <c r="E176" s="294" t="s">
        <v>535</v>
      </c>
      <c r="F176" s="27"/>
      <c r="G176" s="283"/>
      <c r="H176" s="383"/>
      <c r="I176" s="6">
        <v>8927486</v>
      </c>
      <c r="J176" s="10">
        <v>6387627</v>
      </c>
      <c r="K176" s="10">
        <v>71740</v>
      </c>
      <c r="L176" s="10">
        <v>4884</v>
      </c>
      <c r="M176" s="10">
        <v>2181614</v>
      </c>
      <c r="N176" s="10">
        <v>127753</v>
      </c>
      <c r="O176" s="10">
        <v>158752</v>
      </c>
      <c r="P176" s="11">
        <v>15.45</v>
      </c>
      <c r="Q176" s="11">
        <v>10.549999999999999</v>
      </c>
      <c r="R176" s="32">
        <v>4.9000000000000004</v>
      </c>
      <c r="S176" s="6">
        <f t="shared" ref="S176:BA176" si="309">SUM(S170:S175)</f>
        <v>0</v>
      </c>
      <c r="T176" s="10">
        <f t="shared" si="309"/>
        <v>75468</v>
      </c>
      <c r="U176" s="10">
        <f t="shared" si="309"/>
        <v>-8319</v>
      </c>
      <c r="V176" s="10">
        <f t="shared" si="309"/>
        <v>0</v>
      </c>
      <c r="W176" s="10">
        <f t="shared" si="309"/>
        <v>67149</v>
      </c>
      <c r="X176" s="10">
        <f t="shared" si="309"/>
        <v>0</v>
      </c>
      <c r="Y176" s="10">
        <f t="shared" si="309"/>
        <v>0</v>
      </c>
      <c r="Z176" s="10">
        <f t="shared" si="309"/>
        <v>0</v>
      </c>
      <c r="AA176" s="10">
        <f t="shared" si="309"/>
        <v>67149</v>
      </c>
      <c r="AB176" s="10">
        <f t="shared" si="309"/>
        <v>22696</v>
      </c>
      <c r="AC176" s="10">
        <f t="shared" si="309"/>
        <v>1343</v>
      </c>
      <c r="AD176" s="10">
        <f t="shared" si="309"/>
        <v>4000</v>
      </c>
      <c r="AE176" s="10">
        <f t="shared" si="309"/>
        <v>0</v>
      </c>
      <c r="AF176" s="10">
        <f t="shared" si="309"/>
        <v>4000</v>
      </c>
      <c r="AG176" s="10">
        <f t="shared" si="309"/>
        <v>95188</v>
      </c>
      <c r="AH176" s="11">
        <f t="shared" si="309"/>
        <v>0</v>
      </c>
      <c r="AI176" s="11">
        <f t="shared" si="309"/>
        <v>0</v>
      </c>
      <c r="AJ176" s="11">
        <f t="shared" si="309"/>
        <v>0.22</v>
      </c>
      <c r="AK176" s="11">
        <f t="shared" si="309"/>
        <v>0</v>
      </c>
      <c r="AL176" s="11">
        <f t="shared" si="309"/>
        <v>-0.03</v>
      </c>
      <c r="AM176" s="11">
        <f t="shared" si="309"/>
        <v>0</v>
      </c>
      <c r="AN176" s="11">
        <f t="shared" si="309"/>
        <v>0</v>
      </c>
      <c r="AO176" s="11">
        <f t="shared" si="309"/>
        <v>0.22</v>
      </c>
      <c r="AP176" s="11">
        <f t="shared" si="309"/>
        <v>-0.03</v>
      </c>
      <c r="AQ176" s="75">
        <f t="shared" si="309"/>
        <v>0.19</v>
      </c>
      <c r="AR176" s="273">
        <f t="shared" si="309"/>
        <v>9022674</v>
      </c>
      <c r="AS176" s="10">
        <f t="shared" si="309"/>
        <v>6454776</v>
      </c>
      <c r="AT176" s="71">
        <f t="shared" si="309"/>
        <v>71740</v>
      </c>
      <c r="AU176" s="71">
        <f t="shared" si="309"/>
        <v>4884</v>
      </c>
      <c r="AV176" s="10">
        <f t="shared" si="309"/>
        <v>2204310</v>
      </c>
      <c r="AW176" s="10">
        <f t="shared" si="309"/>
        <v>129096</v>
      </c>
      <c r="AX176" s="10">
        <f t="shared" si="309"/>
        <v>162752</v>
      </c>
      <c r="AY176" s="11">
        <f t="shared" si="309"/>
        <v>15.64</v>
      </c>
      <c r="AZ176" s="11">
        <f t="shared" si="309"/>
        <v>10.77</v>
      </c>
      <c r="BA176" s="75">
        <f t="shared" si="309"/>
        <v>4.87</v>
      </c>
    </row>
    <row r="177" spans="1:53" s="702" customFormat="1" ht="12.75" customHeight="1" x14ac:dyDescent="0.2">
      <c r="A177" s="727">
        <v>32</v>
      </c>
      <c r="B177" s="728">
        <v>4416</v>
      </c>
      <c r="C177" s="728">
        <v>600074153</v>
      </c>
      <c r="D177" s="728">
        <v>71013105</v>
      </c>
      <c r="E177" s="729" t="s">
        <v>536</v>
      </c>
      <c r="F177" s="728">
        <v>3111</v>
      </c>
      <c r="G177" s="537" t="s">
        <v>85</v>
      </c>
      <c r="H177" s="779" t="s">
        <v>86</v>
      </c>
      <c r="I177" s="501">
        <v>3330410</v>
      </c>
      <c r="J177" s="502">
        <v>2432395</v>
      </c>
      <c r="K177" s="502">
        <v>0</v>
      </c>
      <c r="L177" s="502">
        <v>0</v>
      </c>
      <c r="M177" s="502">
        <v>822072</v>
      </c>
      <c r="N177" s="502">
        <v>48643</v>
      </c>
      <c r="O177" s="502">
        <v>27300</v>
      </c>
      <c r="P177" s="503">
        <v>5.7497999999999996</v>
      </c>
      <c r="Q177" s="418">
        <v>4.3600000000000003</v>
      </c>
      <c r="R177" s="776">
        <v>1.3897999999999993</v>
      </c>
      <c r="S177" s="536">
        <f t="shared" ref="S177:S181" si="310">X177*-1</f>
        <v>0</v>
      </c>
      <c r="T177" s="492">
        <v>0</v>
      </c>
      <c r="U177" s="492">
        <v>0</v>
      </c>
      <c r="V177" s="492">
        <v>-14728</v>
      </c>
      <c r="W177" s="492">
        <f t="shared" si="234"/>
        <v>-14728</v>
      </c>
      <c r="X177" s="492">
        <v>0</v>
      </c>
      <c r="Y177" s="492">
        <v>0</v>
      </c>
      <c r="Z177" s="492">
        <f>SUM(X177:Y177)</f>
        <v>0</v>
      </c>
      <c r="AA177" s="492">
        <f>W177+Z177</f>
        <v>-14728</v>
      </c>
      <c r="AB177" s="321">
        <f>ROUND((W177+X177)*33.8%,0)</f>
        <v>-4978</v>
      </c>
      <c r="AC177" s="179">
        <f>ROUND(W177*2%,0)</f>
        <v>-295</v>
      </c>
      <c r="AD177" s="492">
        <v>0</v>
      </c>
      <c r="AE177" s="492">
        <v>20001</v>
      </c>
      <c r="AF177" s="492">
        <f t="shared" si="235"/>
        <v>20001</v>
      </c>
      <c r="AG177" s="492">
        <f t="shared" si="236"/>
        <v>0</v>
      </c>
      <c r="AH177" s="507">
        <v>0</v>
      </c>
      <c r="AI177" s="507">
        <v>0</v>
      </c>
      <c r="AJ177" s="507">
        <v>0</v>
      </c>
      <c r="AK177" s="507">
        <v>0</v>
      </c>
      <c r="AL177" s="507">
        <v>0</v>
      </c>
      <c r="AM177" s="507">
        <v>0</v>
      </c>
      <c r="AN177" s="507">
        <v>0</v>
      </c>
      <c r="AO177" s="507">
        <f t="shared" ref="AO177:AO181" si="311">AH177+AJ177+AK177+AM177</f>
        <v>0</v>
      </c>
      <c r="AP177" s="507">
        <f t="shared" ref="AP177:AP181" si="312">AI177+AL177+AN177</f>
        <v>0</v>
      </c>
      <c r="AQ177" s="508">
        <f t="shared" si="237"/>
        <v>0</v>
      </c>
      <c r="AR177" s="505">
        <f>I177+AG177</f>
        <v>3330410</v>
      </c>
      <c r="AS177" s="492">
        <f>J177+W177</f>
        <v>2417667</v>
      </c>
      <c r="AT177" s="492">
        <f>K177+Z177</f>
        <v>0</v>
      </c>
      <c r="AU177" s="492">
        <f>L177</f>
        <v>0</v>
      </c>
      <c r="AV177" s="492">
        <f t="shared" ref="AV177:AW181" si="313">M177+AB177</f>
        <v>817094</v>
      </c>
      <c r="AW177" s="492">
        <f t="shared" si="313"/>
        <v>48348</v>
      </c>
      <c r="AX177" s="492">
        <f>O177+AF177</f>
        <v>47301</v>
      </c>
      <c r="AY177" s="507">
        <f>P177+AQ177</f>
        <v>5.7497999999999996</v>
      </c>
      <c r="AZ177" s="507">
        <f t="shared" ref="AZ177:BA181" si="314">Q177+AO177</f>
        <v>4.3600000000000003</v>
      </c>
      <c r="BA177" s="508">
        <f t="shared" si="314"/>
        <v>1.3897999999999993</v>
      </c>
    </row>
    <row r="178" spans="1:53" s="702" customFormat="1" ht="12.75" customHeight="1" x14ac:dyDescent="0.2">
      <c r="A178" s="727">
        <v>32</v>
      </c>
      <c r="B178" s="728">
        <v>4416</v>
      </c>
      <c r="C178" s="728">
        <v>600074153</v>
      </c>
      <c r="D178" s="728">
        <v>71013105</v>
      </c>
      <c r="E178" s="729" t="s">
        <v>536</v>
      </c>
      <c r="F178" s="728">
        <v>3111</v>
      </c>
      <c r="G178" s="537" t="s">
        <v>91</v>
      </c>
      <c r="H178" s="779" t="s">
        <v>82</v>
      </c>
      <c r="I178" s="501">
        <v>999222</v>
      </c>
      <c r="J178" s="502">
        <v>735804</v>
      </c>
      <c r="K178" s="481">
        <v>0</v>
      </c>
      <c r="L178" s="481">
        <v>0</v>
      </c>
      <c r="M178" s="321">
        <v>248702</v>
      </c>
      <c r="N178" s="321">
        <v>14716</v>
      </c>
      <c r="O178" s="502">
        <v>0</v>
      </c>
      <c r="P178" s="503">
        <v>2.17</v>
      </c>
      <c r="Q178" s="418">
        <v>2.17</v>
      </c>
      <c r="R178" s="776">
        <v>0</v>
      </c>
      <c r="S178" s="536">
        <f t="shared" si="310"/>
        <v>0</v>
      </c>
      <c r="T178" s="492">
        <v>-113201</v>
      </c>
      <c r="U178" s="492">
        <v>0</v>
      </c>
      <c r="V178" s="492">
        <v>0</v>
      </c>
      <c r="W178" s="492">
        <f t="shared" si="234"/>
        <v>-113201</v>
      </c>
      <c r="X178" s="492">
        <v>0</v>
      </c>
      <c r="Y178" s="492">
        <v>0</v>
      </c>
      <c r="Z178" s="492">
        <f>SUM(X178:Y178)</f>
        <v>0</v>
      </c>
      <c r="AA178" s="492">
        <f>W178+Z178</f>
        <v>-113201</v>
      </c>
      <c r="AB178" s="321">
        <f>ROUND((W178+X178)*33.8%,0)</f>
        <v>-38262</v>
      </c>
      <c r="AC178" s="179">
        <f>ROUND(W178*2%,0)</f>
        <v>-2264</v>
      </c>
      <c r="AD178" s="492">
        <v>0</v>
      </c>
      <c r="AE178" s="492">
        <v>0</v>
      </c>
      <c r="AF178" s="492">
        <f t="shared" si="235"/>
        <v>0</v>
      </c>
      <c r="AG178" s="492">
        <f t="shared" si="236"/>
        <v>-153727</v>
      </c>
      <c r="AH178" s="507">
        <v>0</v>
      </c>
      <c r="AI178" s="507">
        <v>0</v>
      </c>
      <c r="AJ178" s="507">
        <v>-0.33</v>
      </c>
      <c r="AK178" s="507">
        <v>0</v>
      </c>
      <c r="AL178" s="507">
        <v>0</v>
      </c>
      <c r="AM178" s="507">
        <v>0</v>
      </c>
      <c r="AN178" s="507">
        <v>0</v>
      </c>
      <c r="AO178" s="507">
        <f t="shared" si="311"/>
        <v>-0.33</v>
      </c>
      <c r="AP178" s="507">
        <f t="shared" si="312"/>
        <v>0</v>
      </c>
      <c r="AQ178" s="508">
        <f t="shared" si="237"/>
        <v>-0.33</v>
      </c>
      <c r="AR178" s="505">
        <f>I178+AG178</f>
        <v>845495</v>
      </c>
      <c r="AS178" s="492">
        <f>J178+W178</f>
        <v>622603</v>
      </c>
      <c r="AT178" s="492">
        <f>K178+Z178</f>
        <v>0</v>
      </c>
      <c r="AU178" s="492">
        <f>L178</f>
        <v>0</v>
      </c>
      <c r="AV178" s="492">
        <f t="shared" si="313"/>
        <v>210440</v>
      </c>
      <c r="AW178" s="492">
        <f t="shared" si="313"/>
        <v>12452</v>
      </c>
      <c r="AX178" s="492">
        <f>O178+AF178</f>
        <v>0</v>
      </c>
      <c r="AY178" s="507">
        <f>P178+AQ178</f>
        <v>1.8399999999999999</v>
      </c>
      <c r="AZ178" s="507">
        <f t="shared" si="314"/>
        <v>1.8399999999999999</v>
      </c>
      <c r="BA178" s="508">
        <f t="shared" si="314"/>
        <v>0</v>
      </c>
    </row>
    <row r="179" spans="1:53" s="702" customFormat="1" ht="12.75" customHeight="1" x14ac:dyDescent="0.2">
      <c r="A179" s="727">
        <v>32</v>
      </c>
      <c r="B179" s="728">
        <v>4416</v>
      </c>
      <c r="C179" s="728">
        <v>600074153</v>
      </c>
      <c r="D179" s="728">
        <v>71013105</v>
      </c>
      <c r="E179" s="719" t="s">
        <v>536</v>
      </c>
      <c r="F179" s="728">
        <v>3141</v>
      </c>
      <c r="G179" s="537" t="s">
        <v>88</v>
      </c>
      <c r="H179" s="779" t="s">
        <v>82</v>
      </c>
      <c r="I179" s="501">
        <v>852408</v>
      </c>
      <c r="J179" s="502">
        <v>624783</v>
      </c>
      <c r="K179" s="481">
        <v>0</v>
      </c>
      <c r="L179" s="481">
        <v>0</v>
      </c>
      <c r="M179" s="321">
        <v>211177</v>
      </c>
      <c r="N179" s="321">
        <v>12496</v>
      </c>
      <c r="O179" s="502">
        <v>3952</v>
      </c>
      <c r="P179" s="503">
        <v>2.13</v>
      </c>
      <c r="Q179" s="418">
        <v>0</v>
      </c>
      <c r="R179" s="776">
        <v>2.13</v>
      </c>
      <c r="S179" s="536">
        <f t="shared" si="310"/>
        <v>0</v>
      </c>
      <c r="T179" s="492">
        <v>0</v>
      </c>
      <c r="U179" s="492">
        <v>-52713</v>
      </c>
      <c r="V179" s="492">
        <v>0</v>
      </c>
      <c r="W179" s="492">
        <f t="shared" si="234"/>
        <v>-52713</v>
      </c>
      <c r="X179" s="492">
        <v>0</v>
      </c>
      <c r="Y179" s="492">
        <v>0</v>
      </c>
      <c r="Z179" s="492">
        <f>SUM(X179:Y179)</f>
        <v>0</v>
      </c>
      <c r="AA179" s="492">
        <f>W179+Z179</f>
        <v>-52713</v>
      </c>
      <c r="AB179" s="321">
        <f>ROUND((W179+X179)*33.8%,0)</f>
        <v>-17817</v>
      </c>
      <c r="AC179" s="179">
        <f>ROUND(W179*2%,0)</f>
        <v>-1054</v>
      </c>
      <c r="AD179" s="492">
        <v>0</v>
      </c>
      <c r="AE179" s="492">
        <v>0</v>
      </c>
      <c r="AF179" s="492">
        <f t="shared" si="235"/>
        <v>0</v>
      </c>
      <c r="AG179" s="492">
        <f t="shared" si="236"/>
        <v>-71584</v>
      </c>
      <c r="AH179" s="507">
        <v>0</v>
      </c>
      <c r="AI179" s="507">
        <v>0</v>
      </c>
      <c r="AJ179" s="507">
        <v>0</v>
      </c>
      <c r="AK179" s="507">
        <v>0</v>
      </c>
      <c r="AL179" s="507">
        <v>-0.18</v>
      </c>
      <c r="AM179" s="507">
        <v>0</v>
      </c>
      <c r="AN179" s="507">
        <v>0</v>
      </c>
      <c r="AO179" s="507">
        <f t="shared" si="311"/>
        <v>0</v>
      </c>
      <c r="AP179" s="507">
        <f t="shared" si="312"/>
        <v>-0.18</v>
      </c>
      <c r="AQ179" s="508">
        <f t="shared" si="237"/>
        <v>-0.18</v>
      </c>
      <c r="AR179" s="505">
        <f>I179+AG179</f>
        <v>780824</v>
      </c>
      <c r="AS179" s="492">
        <f>J179+W179</f>
        <v>572070</v>
      </c>
      <c r="AT179" s="492">
        <f>K179+Z179</f>
        <v>0</v>
      </c>
      <c r="AU179" s="492">
        <f>L179</f>
        <v>0</v>
      </c>
      <c r="AV179" s="492">
        <f t="shared" si="313"/>
        <v>193360</v>
      </c>
      <c r="AW179" s="492">
        <f t="shared" si="313"/>
        <v>11442</v>
      </c>
      <c r="AX179" s="492">
        <f>O179+AF179</f>
        <v>3952</v>
      </c>
      <c r="AY179" s="507">
        <f>P179+AQ179</f>
        <v>1.95</v>
      </c>
      <c r="AZ179" s="507">
        <f t="shared" si="314"/>
        <v>0</v>
      </c>
      <c r="BA179" s="508">
        <f t="shared" si="314"/>
        <v>1.95</v>
      </c>
    </row>
    <row r="180" spans="1:53" s="702" customFormat="1" ht="12.75" customHeight="1" x14ac:dyDescent="0.2">
      <c r="A180" s="727">
        <v>32</v>
      </c>
      <c r="B180" s="728">
        <v>4416</v>
      </c>
      <c r="C180" s="728">
        <v>600074153</v>
      </c>
      <c r="D180" s="728">
        <v>71013105</v>
      </c>
      <c r="E180" s="729" t="s">
        <v>536</v>
      </c>
      <c r="F180" s="728">
        <v>3143</v>
      </c>
      <c r="G180" s="537" t="s">
        <v>149</v>
      </c>
      <c r="H180" s="708" t="s">
        <v>86</v>
      </c>
      <c r="I180" s="501">
        <v>885653</v>
      </c>
      <c r="J180" s="502">
        <v>652114</v>
      </c>
      <c r="K180" s="502">
        <v>0</v>
      </c>
      <c r="L180" s="502">
        <v>0</v>
      </c>
      <c r="M180" s="502">
        <v>220492</v>
      </c>
      <c r="N180" s="502">
        <v>13047</v>
      </c>
      <c r="O180" s="502">
        <v>0</v>
      </c>
      <c r="P180" s="503">
        <v>1.7641</v>
      </c>
      <c r="Q180" s="418">
        <v>1.7641</v>
      </c>
      <c r="R180" s="776">
        <v>0</v>
      </c>
      <c r="S180" s="536">
        <f t="shared" si="310"/>
        <v>0</v>
      </c>
      <c r="T180" s="492">
        <v>0</v>
      </c>
      <c r="U180" s="492">
        <v>0</v>
      </c>
      <c r="V180" s="492">
        <v>0</v>
      </c>
      <c r="W180" s="492">
        <f t="shared" si="234"/>
        <v>0</v>
      </c>
      <c r="X180" s="492">
        <v>0</v>
      </c>
      <c r="Y180" s="492">
        <v>0</v>
      </c>
      <c r="Z180" s="492">
        <f>SUM(X180:Y180)</f>
        <v>0</v>
      </c>
      <c r="AA180" s="492">
        <f>W180+Z180</f>
        <v>0</v>
      </c>
      <c r="AB180" s="321">
        <f>ROUND((W180+X180)*33.8%,0)</f>
        <v>0</v>
      </c>
      <c r="AC180" s="179">
        <f>ROUND(W180*2%,0)</f>
        <v>0</v>
      </c>
      <c r="AD180" s="492">
        <v>0</v>
      </c>
      <c r="AE180" s="492">
        <v>0</v>
      </c>
      <c r="AF180" s="492">
        <f t="shared" si="235"/>
        <v>0</v>
      </c>
      <c r="AG180" s="492">
        <f t="shared" si="236"/>
        <v>0</v>
      </c>
      <c r="AH180" s="507">
        <v>0</v>
      </c>
      <c r="AI180" s="507">
        <v>0</v>
      </c>
      <c r="AJ180" s="507">
        <v>0</v>
      </c>
      <c r="AK180" s="507">
        <v>0</v>
      </c>
      <c r="AL180" s="507">
        <v>0</v>
      </c>
      <c r="AM180" s="507">
        <v>0</v>
      </c>
      <c r="AN180" s="507">
        <v>0</v>
      </c>
      <c r="AO180" s="507">
        <f t="shared" si="311"/>
        <v>0</v>
      </c>
      <c r="AP180" s="507">
        <f t="shared" si="312"/>
        <v>0</v>
      </c>
      <c r="AQ180" s="508">
        <f t="shared" si="237"/>
        <v>0</v>
      </c>
      <c r="AR180" s="505">
        <f>I180+AG180</f>
        <v>885653</v>
      </c>
      <c r="AS180" s="492">
        <f>J180+W180</f>
        <v>652114</v>
      </c>
      <c r="AT180" s="492">
        <f>K180+Z180</f>
        <v>0</v>
      </c>
      <c r="AU180" s="492">
        <f>L180</f>
        <v>0</v>
      </c>
      <c r="AV180" s="492">
        <f t="shared" si="313"/>
        <v>220492</v>
      </c>
      <c r="AW180" s="492">
        <f t="shared" si="313"/>
        <v>13047</v>
      </c>
      <c r="AX180" s="492">
        <f>O180+AF180</f>
        <v>0</v>
      </c>
      <c r="AY180" s="507">
        <f>P180+AQ180</f>
        <v>1.7641</v>
      </c>
      <c r="AZ180" s="507">
        <f t="shared" si="314"/>
        <v>1.7641</v>
      </c>
      <c r="BA180" s="508">
        <f t="shared" si="314"/>
        <v>0</v>
      </c>
    </row>
    <row r="181" spans="1:53" s="702" customFormat="1" ht="12.75" customHeight="1" x14ac:dyDescent="0.2">
      <c r="A181" s="727">
        <v>32</v>
      </c>
      <c r="B181" s="728">
        <v>4416</v>
      </c>
      <c r="C181" s="728">
        <v>600074153</v>
      </c>
      <c r="D181" s="728">
        <v>71013105</v>
      </c>
      <c r="E181" s="729" t="s">
        <v>536</v>
      </c>
      <c r="F181" s="728">
        <v>3143</v>
      </c>
      <c r="G181" s="537" t="s">
        <v>150</v>
      </c>
      <c r="H181" s="708" t="s">
        <v>82</v>
      </c>
      <c r="I181" s="501">
        <v>28088</v>
      </c>
      <c r="J181" s="502">
        <v>19800</v>
      </c>
      <c r="K181" s="481">
        <v>0</v>
      </c>
      <c r="L181" s="481">
        <v>0</v>
      </c>
      <c r="M181" s="321">
        <v>6692</v>
      </c>
      <c r="N181" s="321">
        <v>396</v>
      </c>
      <c r="O181" s="502">
        <v>1200</v>
      </c>
      <c r="P181" s="503">
        <v>0.08</v>
      </c>
      <c r="Q181" s="418">
        <v>0</v>
      </c>
      <c r="R181" s="776">
        <v>0.08</v>
      </c>
      <c r="S181" s="536">
        <f t="shared" si="310"/>
        <v>0</v>
      </c>
      <c r="T181" s="492">
        <v>0</v>
      </c>
      <c r="U181" s="492">
        <v>0</v>
      </c>
      <c r="V181" s="492">
        <v>0</v>
      </c>
      <c r="W181" s="492">
        <f t="shared" si="234"/>
        <v>0</v>
      </c>
      <c r="X181" s="492">
        <v>0</v>
      </c>
      <c r="Y181" s="492">
        <v>0</v>
      </c>
      <c r="Z181" s="492">
        <f>SUM(X181:Y181)</f>
        <v>0</v>
      </c>
      <c r="AA181" s="492">
        <f>W181+Z181</f>
        <v>0</v>
      </c>
      <c r="AB181" s="321">
        <f>ROUND((W181+X181)*33.8%,0)</f>
        <v>0</v>
      </c>
      <c r="AC181" s="179">
        <f>ROUND(W181*2%,0)</f>
        <v>0</v>
      </c>
      <c r="AD181" s="492">
        <v>0</v>
      </c>
      <c r="AE181" s="492">
        <v>0</v>
      </c>
      <c r="AF181" s="492">
        <f t="shared" si="235"/>
        <v>0</v>
      </c>
      <c r="AG181" s="492">
        <f t="shared" si="236"/>
        <v>0</v>
      </c>
      <c r="AH181" s="507">
        <v>0</v>
      </c>
      <c r="AI181" s="507">
        <v>0</v>
      </c>
      <c r="AJ181" s="507">
        <v>0</v>
      </c>
      <c r="AK181" s="507">
        <v>0</v>
      </c>
      <c r="AL181" s="507">
        <v>0</v>
      </c>
      <c r="AM181" s="507">
        <v>0</v>
      </c>
      <c r="AN181" s="507">
        <v>0</v>
      </c>
      <c r="AO181" s="507">
        <f t="shared" si="311"/>
        <v>0</v>
      </c>
      <c r="AP181" s="507">
        <f t="shared" si="312"/>
        <v>0</v>
      </c>
      <c r="AQ181" s="508">
        <f t="shared" si="237"/>
        <v>0</v>
      </c>
      <c r="AR181" s="505">
        <f>I181+AG181</f>
        <v>28088</v>
      </c>
      <c r="AS181" s="492">
        <f>J181+W181</f>
        <v>19800</v>
      </c>
      <c r="AT181" s="492">
        <f>K181+Z181</f>
        <v>0</v>
      </c>
      <c r="AU181" s="492">
        <f>L181</f>
        <v>0</v>
      </c>
      <c r="AV181" s="492">
        <f t="shared" si="313"/>
        <v>6692</v>
      </c>
      <c r="AW181" s="492">
        <f t="shared" si="313"/>
        <v>396</v>
      </c>
      <c r="AX181" s="492">
        <f>O181+AF181</f>
        <v>1200</v>
      </c>
      <c r="AY181" s="507">
        <f>P181+AQ181</f>
        <v>0.08</v>
      </c>
      <c r="AZ181" s="507">
        <f t="shared" si="314"/>
        <v>0</v>
      </c>
      <c r="BA181" s="508">
        <f t="shared" si="314"/>
        <v>0.08</v>
      </c>
    </row>
    <row r="182" spans="1:53" s="702" customFormat="1" ht="12.75" customHeight="1" x14ac:dyDescent="0.2">
      <c r="A182" s="284">
        <v>32</v>
      </c>
      <c r="B182" s="27">
        <v>4416</v>
      </c>
      <c r="C182" s="27">
        <v>600074153</v>
      </c>
      <c r="D182" s="27">
        <v>71013105</v>
      </c>
      <c r="E182" s="294" t="s">
        <v>537</v>
      </c>
      <c r="F182" s="27"/>
      <c r="G182" s="283"/>
      <c r="H182" s="383"/>
      <c r="I182" s="5">
        <v>6095781</v>
      </c>
      <c r="J182" s="8">
        <v>4464896</v>
      </c>
      <c r="K182" s="8">
        <v>0</v>
      </c>
      <c r="L182" s="8">
        <v>0</v>
      </c>
      <c r="M182" s="8">
        <v>1509135</v>
      </c>
      <c r="N182" s="8">
        <v>89298</v>
      </c>
      <c r="O182" s="8">
        <v>32452</v>
      </c>
      <c r="P182" s="9">
        <v>11.8939</v>
      </c>
      <c r="Q182" s="9">
        <v>8.2941000000000003</v>
      </c>
      <c r="R182" s="33">
        <v>3.5997999999999992</v>
      </c>
      <c r="S182" s="5">
        <f t="shared" ref="S182:BA182" si="315">SUM(S177:S181)</f>
        <v>0</v>
      </c>
      <c r="T182" s="8">
        <f t="shared" si="315"/>
        <v>-113201</v>
      </c>
      <c r="U182" s="8">
        <f t="shared" si="315"/>
        <v>-52713</v>
      </c>
      <c r="V182" s="8">
        <f t="shared" si="315"/>
        <v>-14728</v>
      </c>
      <c r="W182" s="8">
        <f t="shared" si="315"/>
        <v>-180642</v>
      </c>
      <c r="X182" s="8">
        <f t="shared" si="315"/>
        <v>0</v>
      </c>
      <c r="Y182" s="8">
        <f t="shared" si="315"/>
        <v>0</v>
      </c>
      <c r="Z182" s="8">
        <f t="shared" si="315"/>
        <v>0</v>
      </c>
      <c r="AA182" s="8">
        <f t="shared" si="315"/>
        <v>-180642</v>
      </c>
      <c r="AB182" s="8">
        <f t="shared" si="315"/>
        <v>-61057</v>
      </c>
      <c r="AC182" s="8">
        <f t="shared" si="315"/>
        <v>-3613</v>
      </c>
      <c r="AD182" s="8">
        <f t="shared" si="315"/>
        <v>0</v>
      </c>
      <c r="AE182" s="8">
        <f t="shared" si="315"/>
        <v>20001</v>
      </c>
      <c r="AF182" s="8">
        <f t="shared" si="315"/>
        <v>20001</v>
      </c>
      <c r="AG182" s="8">
        <f t="shared" si="315"/>
        <v>-225311</v>
      </c>
      <c r="AH182" s="9">
        <f t="shared" si="315"/>
        <v>0</v>
      </c>
      <c r="AI182" s="9">
        <f t="shared" si="315"/>
        <v>0</v>
      </c>
      <c r="AJ182" s="9">
        <f t="shared" si="315"/>
        <v>-0.33</v>
      </c>
      <c r="AK182" s="9">
        <f t="shared" ref="AK182:AL182" si="316">SUM(AK177:AK181)</f>
        <v>0</v>
      </c>
      <c r="AL182" s="9">
        <f t="shared" si="316"/>
        <v>-0.18</v>
      </c>
      <c r="AM182" s="9">
        <f t="shared" si="315"/>
        <v>0</v>
      </c>
      <c r="AN182" s="9">
        <f t="shared" si="315"/>
        <v>0</v>
      </c>
      <c r="AO182" s="9">
        <f t="shared" si="315"/>
        <v>-0.33</v>
      </c>
      <c r="AP182" s="9">
        <f t="shared" si="315"/>
        <v>-0.18</v>
      </c>
      <c r="AQ182" s="74">
        <f t="shared" si="315"/>
        <v>-0.51</v>
      </c>
      <c r="AR182" s="272">
        <f t="shared" si="315"/>
        <v>5870470</v>
      </c>
      <c r="AS182" s="8">
        <f t="shared" si="315"/>
        <v>4284254</v>
      </c>
      <c r="AT182" s="38">
        <f t="shared" si="315"/>
        <v>0</v>
      </c>
      <c r="AU182" s="38">
        <f t="shared" si="315"/>
        <v>0</v>
      </c>
      <c r="AV182" s="8">
        <f t="shared" si="315"/>
        <v>1448078</v>
      </c>
      <c r="AW182" s="8">
        <f t="shared" si="315"/>
        <v>85685</v>
      </c>
      <c r="AX182" s="8">
        <f t="shared" si="315"/>
        <v>52453</v>
      </c>
      <c r="AY182" s="9">
        <f t="shared" si="315"/>
        <v>11.383899999999999</v>
      </c>
      <c r="AZ182" s="9">
        <f t="shared" si="315"/>
        <v>7.9641000000000002</v>
      </c>
      <c r="BA182" s="74">
        <f t="shared" si="315"/>
        <v>3.4197999999999995</v>
      </c>
    </row>
    <row r="183" spans="1:53" s="702" customFormat="1" ht="12.75" customHeight="1" x14ac:dyDescent="0.2">
      <c r="A183" s="727">
        <v>33</v>
      </c>
      <c r="B183" s="728">
        <v>4447</v>
      </c>
      <c r="C183" s="728">
        <v>600074749</v>
      </c>
      <c r="D183" s="728">
        <v>70695962</v>
      </c>
      <c r="E183" s="729" t="s">
        <v>538</v>
      </c>
      <c r="F183" s="728">
        <v>3113</v>
      </c>
      <c r="G183" s="537" t="s">
        <v>148</v>
      </c>
      <c r="H183" s="779" t="s">
        <v>86</v>
      </c>
      <c r="I183" s="501">
        <v>11756829</v>
      </c>
      <c r="J183" s="502">
        <v>8379867</v>
      </c>
      <c r="K183" s="502">
        <v>51770</v>
      </c>
      <c r="L183" s="502">
        <v>51770</v>
      </c>
      <c r="M183" s="502">
        <v>2832395</v>
      </c>
      <c r="N183" s="502">
        <v>167597</v>
      </c>
      <c r="O183" s="502">
        <v>325200</v>
      </c>
      <c r="P183" s="503">
        <v>15.158300000000001</v>
      </c>
      <c r="Q183" s="418">
        <v>11</v>
      </c>
      <c r="R183" s="776">
        <v>4.1583000000000006</v>
      </c>
      <c r="S183" s="536">
        <f t="shared" ref="S183:S185" si="317">X183*-1</f>
        <v>0</v>
      </c>
      <c r="T183" s="492">
        <v>0</v>
      </c>
      <c r="U183" s="492">
        <v>229198</v>
      </c>
      <c r="V183" s="492">
        <v>0</v>
      </c>
      <c r="W183" s="492">
        <f t="shared" si="234"/>
        <v>229198</v>
      </c>
      <c r="X183" s="492">
        <v>0</v>
      </c>
      <c r="Y183" s="492">
        <v>0</v>
      </c>
      <c r="Z183" s="492">
        <f>SUM(X183:Y183)</f>
        <v>0</v>
      </c>
      <c r="AA183" s="492">
        <f>W183+Z183</f>
        <v>229198</v>
      </c>
      <c r="AB183" s="321">
        <f>ROUND((W183+X183)*33.8%,0)</f>
        <v>77469</v>
      </c>
      <c r="AC183" s="179">
        <f>ROUND(W183*2%,0)</f>
        <v>4584</v>
      </c>
      <c r="AD183" s="492">
        <v>0</v>
      </c>
      <c r="AE183" s="492">
        <v>0</v>
      </c>
      <c r="AF183" s="492">
        <f t="shared" si="235"/>
        <v>0</v>
      </c>
      <c r="AG183" s="492">
        <f t="shared" si="236"/>
        <v>311251</v>
      </c>
      <c r="AH183" s="507">
        <v>0</v>
      </c>
      <c r="AI183" s="507">
        <v>0</v>
      </c>
      <c r="AJ183" s="507">
        <v>0</v>
      </c>
      <c r="AK183" s="507">
        <v>0.39</v>
      </c>
      <c r="AL183" s="507">
        <v>0</v>
      </c>
      <c r="AM183" s="507">
        <v>0</v>
      </c>
      <c r="AN183" s="507">
        <v>0</v>
      </c>
      <c r="AO183" s="507">
        <f t="shared" ref="AO183:AO185" si="318">AH183+AJ183+AK183+AM183</f>
        <v>0.39</v>
      </c>
      <c r="AP183" s="507">
        <f t="shared" ref="AP183:AP185" si="319">AI183+AL183+AN183</f>
        <v>0</v>
      </c>
      <c r="AQ183" s="508">
        <f t="shared" si="237"/>
        <v>0.39</v>
      </c>
      <c r="AR183" s="505">
        <f>I183+AG183</f>
        <v>12068080</v>
      </c>
      <c r="AS183" s="492">
        <f>J183+W183</f>
        <v>8609065</v>
      </c>
      <c r="AT183" s="492">
        <f>K183+Z183</f>
        <v>51770</v>
      </c>
      <c r="AU183" s="492">
        <f>L183</f>
        <v>51770</v>
      </c>
      <c r="AV183" s="492">
        <f t="shared" ref="AV183:AW185" si="320">M183+AB183</f>
        <v>2909864</v>
      </c>
      <c r="AW183" s="492">
        <f t="shared" si="320"/>
        <v>172181</v>
      </c>
      <c r="AX183" s="492">
        <f>O183+AF183</f>
        <v>325200</v>
      </c>
      <c r="AY183" s="507">
        <f>P183+AQ183</f>
        <v>15.548300000000001</v>
      </c>
      <c r="AZ183" s="507">
        <f t="shared" ref="AZ183:BA185" si="321">Q183+AO183</f>
        <v>11.39</v>
      </c>
      <c r="BA183" s="508">
        <f t="shared" si="321"/>
        <v>4.1583000000000006</v>
      </c>
    </row>
    <row r="184" spans="1:53" s="702" customFormat="1" ht="12.75" customHeight="1" x14ac:dyDescent="0.2">
      <c r="A184" s="727">
        <v>33</v>
      </c>
      <c r="B184" s="728">
        <v>4447</v>
      </c>
      <c r="C184" s="728">
        <v>600074749</v>
      </c>
      <c r="D184" s="728">
        <v>70695962</v>
      </c>
      <c r="E184" s="729" t="s">
        <v>538</v>
      </c>
      <c r="F184" s="728">
        <v>3113</v>
      </c>
      <c r="G184" s="537" t="s">
        <v>91</v>
      </c>
      <c r="H184" s="779" t="s">
        <v>82</v>
      </c>
      <c r="I184" s="501">
        <v>1306743</v>
      </c>
      <c r="J184" s="502">
        <v>962256</v>
      </c>
      <c r="K184" s="481">
        <v>0</v>
      </c>
      <c r="L184" s="481">
        <v>0</v>
      </c>
      <c r="M184" s="321">
        <v>325242</v>
      </c>
      <c r="N184" s="321">
        <v>19245</v>
      </c>
      <c r="O184" s="502">
        <v>0</v>
      </c>
      <c r="P184" s="503">
        <v>2.82</v>
      </c>
      <c r="Q184" s="418">
        <v>2.82</v>
      </c>
      <c r="R184" s="776">
        <v>0</v>
      </c>
      <c r="S184" s="536">
        <f t="shared" si="317"/>
        <v>0</v>
      </c>
      <c r="T184" s="492">
        <v>0</v>
      </c>
      <c r="U184" s="492">
        <v>0</v>
      </c>
      <c r="V184" s="492">
        <v>0</v>
      </c>
      <c r="W184" s="492">
        <f t="shared" si="234"/>
        <v>0</v>
      </c>
      <c r="X184" s="492">
        <v>0</v>
      </c>
      <c r="Y184" s="492">
        <v>0</v>
      </c>
      <c r="Z184" s="492">
        <f>SUM(X184:Y184)</f>
        <v>0</v>
      </c>
      <c r="AA184" s="492">
        <f>W184+Z184</f>
        <v>0</v>
      </c>
      <c r="AB184" s="321">
        <f>ROUND((W184+X184)*33.8%,0)</f>
        <v>0</v>
      </c>
      <c r="AC184" s="179">
        <f>ROUND(W184*2%,0)</f>
        <v>0</v>
      </c>
      <c r="AD184" s="492">
        <v>0</v>
      </c>
      <c r="AE184" s="492">
        <v>0</v>
      </c>
      <c r="AF184" s="492">
        <f t="shared" si="235"/>
        <v>0</v>
      </c>
      <c r="AG184" s="492">
        <f t="shared" si="236"/>
        <v>0</v>
      </c>
      <c r="AH184" s="507">
        <v>0</v>
      </c>
      <c r="AI184" s="507">
        <v>0</v>
      </c>
      <c r="AJ184" s="507">
        <v>0</v>
      </c>
      <c r="AK184" s="507">
        <v>0</v>
      </c>
      <c r="AL184" s="507">
        <v>0</v>
      </c>
      <c r="AM184" s="507">
        <v>0</v>
      </c>
      <c r="AN184" s="507">
        <v>0</v>
      </c>
      <c r="AO184" s="507">
        <f t="shared" si="318"/>
        <v>0</v>
      </c>
      <c r="AP184" s="507">
        <f t="shared" si="319"/>
        <v>0</v>
      </c>
      <c r="AQ184" s="508">
        <f t="shared" si="237"/>
        <v>0</v>
      </c>
      <c r="AR184" s="505">
        <f>I184+AG184</f>
        <v>1306743</v>
      </c>
      <c r="AS184" s="492">
        <f>J184+W184</f>
        <v>962256</v>
      </c>
      <c r="AT184" s="492">
        <f>K184+Z184</f>
        <v>0</v>
      </c>
      <c r="AU184" s="492">
        <f>L184</f>
        <v>0</v>
      </c>
      <c r="AV184" s="492">
        <f t="shared" si="320"/>
        <v>325242</v>
      </c>
      <c r="AW184" s="492">
        <f t="shared" si="320"/>
        <v>19245</v>
      </c>
      <c r="AX184" s="492">
        <f>O184+AF184</f>
        <v>0</v>
      </c>
      <c r="AY184" s="507">
        <f>P184+AQ184</f>
        <v>2.82</v>
      </c>
      <c r="AZ184" s="507">
        <f t="shared" si="321"/>
        <v>2.82</v>
      </c>
      <c r="BA184" s="508">
        <f t="shared" si="321"/>
        <v>0</v>
      </c>
    </row>
    <row r="185" spans="1:53" s="702" customFormat="1" ht="12.75" customHeight="1" x14ac:dyDescent="0.2">
      <c r="A185" s="727">
        <v>33</v>
      </c>
      <c r="B185" s="728">
        <v>4447</v>
      </c>
      <c r="C185" s="728">
        <v>600074749</v>
      </c>
      <c r="D185" s="728">
        <v>70695962</v>
      </c>
      <c r="E185" s="729" t="s">
        <v>538</v>
      </c>
      <c r="F185" s="728">
        <v>3141</v>
      </c>
      <c r="G185" s="537" t="s">
        <v>88</v>
      </c>
      <c r="H185" s="779" t="s">
        <v>82</v>
      </c>
      <c r="I185" s="501">
        <v>953273</v>
      </c>
      <c r="J185" s="502">
        <v>696758</v>
      </c>
      <c r="K185" s="481">
        <v>0</v>
      </c>
      <c r="L185" s="481">
        <v>0</v>
      </c>
      <c r="M185" s="321">
        <v>235504</v>
      </c>
      <c r="N185" s="321">
        <v>13935</v>
      </c>
      <c r="O185" s="502">
        <v>7076</v>
      </c>
      <c r="P185" s="503">
        <v>2.37</v>
      </c>
      <c r="Q185" s="418">
        <v>0</v>
      </c>
      <c r="R185" s="776">
        <v>2.37</v>
      </c>
      <c r="S185" s="536">
        <f t="shared" si="317"/>
        <v>0</v>
      </c>
      <c r="T185" s="492">
        <v>0</v>
      </c>
      <c r="U185" s="492">
        <v>1468</v>
      </c>
      <c r="V185" s="492">
        <v>0</v>
      </c>
      <c r="W185" s="492">
        <f t="shared" si="234"/>
        <v>1468</v>
      </c>
      <c r="X185" s="492">
        <v>0</v>
      </c>
      <c r="Y185" s="492">
        <v>0</v>
      </c>
      <c r="Z185" s="492">
        <f>SUM(X185:Y185)</f>
        <v>0</v>
      </c>
      <c r="AA185" s="492">
        <f>W185+Z185</f>
        <v>1468</v>
      </c>
      <c r="AB185" s="321">
        <f>ROUND((W185+X185)*33.8%,0)</f>
        <v>496</v>
      </c>
      <c r="AC185" s="179">
        <f>ROUND(W185*2%,0)</f>
        <v>29</v>
      </c>
      <c r="AD185" s="492">
        <v>0</v>
      </c>
      <c r="AE185" s="492">
        <v>0</v>
      </c>
      <c r="AF185" s="492">
        <f t="shared" si="235"/>
        <v>0</v>
      </c>
      <c r="AG185" s="492">
        <f t="shared" si="236"/>
        <v>1993</v>
      </c>
      <c r="AH185" s="507">
        <v>0</v>
      </c>
      <c r="AI185" s="507">
        <v>0</v>
      </c>
      <c r="AJ185" s="507">
        <v>0</v>
      </c>
      <c r="AK185" s="507">
        <v>0</v>
      </c>
      <c r="AL185" s="507">
        <v>0</v>
      </c>
      <c r="AM185" s="507">
        <v>0</v>
      </c>
      <c r="AN185" s="507">
        <v>0</v>
      </c>
      <c r="AO185" s="507">
        <f t="shared" si="318"/>
        <v>0</v>
      </c>
      <c r="AP185" s="507">
        <f t="shared" si="319"/>
        <v>0</v>
      </c>
      <c r="AQ185" s="508">
        <f t="shared" si="237"/>
        <v>0</v>
      </c>
      <c r="AR185" s="505">
        <f>I185+AG185</f>
        <v>955266</v>
      </c>
      <c r="AS185" s="492">
        <f>J185+W185</f>
        <v>698226</v>
      </c>
      <c r="AT185" s="492">
        <f>K185+Z185</f>
        <v>0</v>
      </c>
      <c r="AU185" s="492">
        <f>L185</f>
        <v>0</v>
      </c>
      <c r="AV185" s="492">
        <f t="shared" si="320"/>
        <v>236000</v>
      </c>
      <c r="AW185" s="492">
        <f t="shared" si="320"/>
        <v>13964</v>
      </c>
      <c r="AX185" s="492">
        <f>O185+AF185</f>
        <v>7076</v>
      </c>
      <c r="AY185" s="507">
        <f>P185+AQ185</f>
        <v>2.37</v>
      </c>
      <c r="AZ185" s="507">
        <f t="shared" si="321"/>
        <v>0</v>
      </c>
      <c r="BA185" s="508">
        <f t="shared" si="321"/>
        <v>2.37</v>
      </c>
    </row>
    <row r="186" spans="1:53" s="702" customFormat="1" ht="12.75" customHeight="1" x14ac:dyDescent="0.2">
      <c r="A186" s="284">
        <v>33</v>
      </c>
      <c r="B186" s="27">
        <v>4447</v>
      </c>
      <c r="C186" s="27">
        <v>600074749</v>
      </c>
      <c r="D186" s="27">
        <v>70695962</v>
      </c>
      <c r="E186" s="294" t="s">
        <v>539</v>
      </c>
      <c r="F186" s="27"/>
      <c r="G186" s="283"/>
      <c r="H186" s="383"/>
      <c r="I186" s="5">
        <v>14016845</v>
      </c>
      <c r="J186" s="8">
        <v>10038881</v>
      </c>
      <c r="K186" s="8">
        <v>51770</v>
      </c>
      <c r="L186" s="8">
        <v>51770</v>
      </c>
      <c r="M186" s="8">
        <v>3393141</v>
      </c>
      <c r="N186" s="8">
        <v>200777</v>
      </c>
      <c r="O186" s="8">
        <v>332276</v>
      </c>
      <c r="P186" s="9">
        <v>20.348300000000002</v>
      </c>
      <c r="Q186" s="9">
        <v>13.82</v>
      </c>
      <c r="R186" s="33">
        <v>6.5283000000000007</v>
      </c>
      <c r="S186" s="5">
        <f t="shared" ref="S186:BA186" si="322">SUM(S183:S185)</f>
        <v>0</v>
      </c>
      <c r="T186" s="8">
        <f t="shared" si="322"/>
        <v>0</v>
      </c>
      <c r="U186" s="8">
        <f t="shared" si="322"/>
        <v>230666</v>
      </c>
      <c r="V186" s="8">
        <f t="shared" si="322"/>
        <v>0</v>
      </c>
      <c r="W186" s="8">
        <f t="shared" si="322"/>
        <v>230666</v>
      </c>
      <c r="X186" s="8">
        <f t="shared" si="322"/>
        <v>0</v>
      </c>
      <c r="Y186" s="8">
        <f t="shared" si="322"/>
        <v>0</v>
      </c>
      <c r="Z186" s="8">
        <f t="shared" si="322"/>
        <v>0</v>
      </c>
      <c r="AA186" s="8">
        <f t="shared" si="322"/>
        <v>230666</v>
      </c>
      <c r="AB186" s="8">
        <f t="shared" si="322"/>
        <v>77965</v>
      </c>
      <c r="AC186" s="8">
        <f t="shared" si="322"/>
        <v>4613</v>
      </c>
      <c r="AD186" s="8">
        <f t="shared" si="322"/>
        <v>0</v>
      </c>
      <c r="AE186" s="8">
        <f t="shared" si="322"/>
        <v>0</v>
      </c>
      <c r="AF186" s="8">
        <f t="shared" si="322"/>
        <v>0</v>
      </c>
      <c r="AG186" s="8">
        <f t="shared" si="322"/>
        <v>313244</v>
      </c>
      <c r="AH186" s="9">
        <f t="shared" si="322"/>
        <v>0</v>
      </c>
      <c r="AI186" s="9">
        <f t="shared" si="322"/>
        <v>0</v>
      </c>
      <c r="AJ186" s="9">
        <f t="shared" si="322"/>
        <v>0</v>
      </c>
      <c r="AK186" s="9">
        <f t="shared" ref="AK186:AL186" si="323">SUM(AK183:AK185)</f>
        <v>0.39</v>
      </c>
      <c r="AL186" s="9">
        <f t="shared" si="323"/>
        <v>0</v>
      </c>
      <c r="AM186" s="9">
        <f t="shared" si="322"/>
        <v>0</v>
      </c>
      <c r="AN186" s="9">
        <f t="shared" si="322"/>
        <v>0</v>
      </c>
      <c r="AO186" s="9">
        <f t="shared" si="322"/>
        <v>0.39</v>
      </c>
      <c r="AP186" s="9">
        <f t="shared" si="322"/>
        <v>0</v>
      </c>
      <c r="AQ186" s="74">
        <f t="shared" si="322"/>
        <v>0.39</v>
      </c>
      <c r="AR186" s="272">
        <f t="shared" si="322"/>
        <v>14330089</v>
      </c>
      <c r="AS186" s="8">
        <f t="shared" si="322"/>
        <v>10269547</v>
      </c>
      <c r="AT186" s="38">
        <f t="shared" si="322"/>
        <v>51770</v>
      </c>
      <c r="AU186" s="38">
        <f t="shared" si="322"/>
        <v>51770</v>
      </c>
      <c r="AV186" s="8">
        <f t="shared" si="322"/>
        <v>3471106</v>
      </c>
      <c r="AW186" s="8">
        <f t="shared" si="322"/>
        <v>205390</v>
      </c>
      <c r="AX186" s="8">
        <f t="shared" si="322"/>
        <v>332276</v>
      </c>
      <c r="AY186" s="9">
        <f t="shared" si="322"/>
        <v>20.738300000000002</v>
      </c>
      <c r="AZ186" s="9">
        <f t="shared" si="322"/>
        <v>14.21</v>
      </c>
      <c r="BA186" s="74">
        <f t="shared" si="322"/>
        <v>6.5283000000000007</v>
      </c>
    </row>
    <row r="187" spans="1:53" s="702" customFormat="1" ht="12.75" customHeight="1" x14ac:dyDescent="0.2">
      <c r="A187" s="727">
        <v>34</v>
      </c>
      <c r="B187" s="728">
        <v>4449</v>
      </c>
      <c r="C187" s="728">
        <v>650037090</v>
      </c>
      <c r="D187" s="728">
        <v>72744171</v>
      </c>
      <c r="E187" s="729" t="s">
        <v>540</v>
      </c>
      <c r="F187" s="728">
        <v>3111</v>
      </c>
      <c r="G187" s="537" t="s">
        <v>85</v>
      </c>
      <c r="H187" s="779" t="s">
        <v>86</v>
      </c>
      <c r="I187" s="501">
        <v>2208626</v>
      </c>
      <c r="J187" s="502">
        <v>1910196</v>
      </c>
      <c r="K187" s="502">
        <v>0</v>
      </c>
      <c r="L187" s="502">
        <v>0</v>
      </c>
      <c r="M187" s="502">
        <v>261931</v>
      </c>
      <c r="N187" s="502">
        <v>15499</v>
      </c>
      <c r="O187" s="502">
        <v>21000</v>
      </c>
      <c r="P187" s="503">
        <v>4.9218000000000002</v>
      </c>
      <c r="Q187" s="418">
        <v>4</v>
      </c>
      <c r="R187" s="776">
        <v>0.92179999999999995</v>
      </c>
      <c r="S187" s="536">
        <f t="shared" ref="S187:S192" si="324">X187*-1</f>
        <v>0</v>
      </c>
      <c r="T187" s="492">
        <v>0</v>
      </c>
      <c r="U187" s="492">
        <v>0</v>
      </c>
      <c r="V187" s="492">
        <v>0</v>
      </c>
      <c r="W187" s="492">
        <f t="shared" si="234"/>
        <v>0</v>
      </c>
      <c r="X187" s="492">
        <v>0</v>
      </c>
      <c r="Y187" s="492">
        <v>0</v>
      </c>
      <c r="Z187" s="492">
        <f t="shared" ref="Z187:Z192" si="325">SUM(X187:Y187)</f>
        <v>0</v>
      </c>
      <c r="AA187" s="492">
        <f t="shared" ref="AA187:AA192" si="326">W187+Z187</f>
        <v>0</v>
      </c>
      <c r="AB187" s="321">
        <f t="shared" ref="AB187:AB192" si="327">ROUND((W187+X187)*33.8%,0)</f>
        <v>0</v>
      </c>
      <c r="AC187" s="179">
        <f t="shared" ref="AC187:AC192" si="328">ROUND(W187*2%,0)</f>
        <v>0</v>
      </c>
      <c r="AD187" s="492">
        <v>0</v>
      </c>
      <c r="AE187" s="492">
        <v>0</v>
      </c>
      <c r="AF187" s="492">
        <f t="shared" si="235"/>
        <v>0</v>
      </c>
      <c r="AG187" s="492">
        <f t="shared" si="236"/>
        <v>0</v>
      </c>
      <c r="AH187" s="507">
        <v>0</v>
      </c>
      <c r="AI187" s="507">
        <v>0</v>
      </c>
      <c r="AJ187" s="507">
        <v>0</v>
      </c>
      <c r="AK187" s="507">
        <v>0</v>
      </c>
      <c r="AL187" s="507">
        <v>0</v>
      </c>
      <c r="AM187" s="507">
        <v>0</v>
      </c>
      <c r="AN187" s="507">
        <v>0</v>
      </c>
      <c r="AO187" s="507">
        <f t="shared" ref="AO187:AO192" si="329">AH187+AJ187+AK187+AM187</f>
        <v>0</v>
      </c>
      <c r="AP187" s="507">
        <f t="shared" ref="AP187:AP192" si="330">AI187+AL187+AN187</f>
        <v>0</v>
      </c>
      <c r="AQ187" s="508">
        <f t="shared" si="237"/>
        <v>0</v>
      </c>
      <c r="AR187" s="505">
        <f t="shared" ref="AR187:AR192" si="331">I187+AG187</f>
        <v>2208626</v>
      </c>
      <c r="AS187" s="492">
        <f t="shared" ref="AS187:AS192" si="332">J187+W187</f>
        <v>1910196</v>
      </c>
      <c r="AT187" s="492">
        <f t="shared" ref="AT187:AT192" si="333">K187+Z187</f>
        <v>0</v>
      </c>
      <c r="AU187" s="492">
        <f t="shared" ref="AU187:AU192" si="334">L187</f>
        <v>0</v>
      </c>
      <c r="AV187" s="492">
        <f t="shared" ref="AV187:AW192" si="335">M187+AB187</f>
        <v>261931</v>
      </c>
      <c r="AW187" s="492">
        <f t="shared" si="335"/>
        <v>15499</v>
      </c>
      <c r="AX187" s="492">
        <f t="shared" ref="AX187:AX192" si="336">O187+AF187</f>
        <v>21000</v>
      </c>
      <c r="AY187" s="507">
        <f t="shared" ref="AY187:AY192" si="337">P187+AQ187</f>
        <v>4.9218000000000002</v>
      </c>
      <c r="AZ187" s="507">
        <f t="shared" ref="AZ187:BA192" si="338">Q187+AO187</f>
        <v>4</v>
      </c>
      <c r="BA187" s="508">
        <f t="shared" si="338"/>
        <v>0.92179999999999995</v>
      </c>
    </row>
    <row r="188" spans="1:53" s="702" customFormat="1" ht="12.75" customHeight="1" x14ac:dyDescent="0.2">
      <c r="A188" s="727">
        <v>34</v>
      </c>
      <c r="B188" s="728">
        <v>4449</v>
      </c>
      <c r="C188" s="728">
        <v>650037090</v>
      </c>
      <c r="D188" s="728">
        <v>72744171</v>
      </c>
      <c r="E188" s="729" t="s">
        <v>540</v>
      </c>
      <c r="F188" s="728">
        <v>3113</v>
      </c>
      <c r="G188" s="537" t="s">
        <v>148</v>
      </c>
      <c r="H188" s="779" t="s">
        <v>86</v>
      </c>
      <c r="I188" s="501">
        <v>12070356</v>
      </c>
      <c r="J188" s="502">
        <v>8271056</v>
      </c>
      <c r="K188" s="502">
        <v>105720</v>
      </c>
      <c r="L188" s="502">
        <v>20720</v>
      </c>
      <c r="M188" s="502">
        <v>3194648</v>
      </c>
      <c r="N188" s="502">
        <v>187332</v>
      </c>
      <c r="O188" s="502">
        <v>311600</v>
      </c>
      <c r="P188" s="503">
        <v>16.895300000000002</v>
      </c>
      <c r="Q188" s="418">
        <v>12.168100000000001</v>
      </c>
      <c r="R188" s="776">
        <v>4.7272000000000016</v>
      </c>
      <c r="S188" s="536">
        <f t="shared" si="324"/>
        <v>0</v>
      </c>
      <c r="T188" s="492">
        <v>0</v>
      </c>
      <c r="U188" s="492">
        <v>0</v>
      </c>
      <c r="V188" s="492">
        <v>0</v>
      </c>
      <c r="W188" s="492">
        <f t="shared" si="234"/>
        <v>0</v>
      </c>
      <c r="X188" s="492">
        <v>0</v>
      </c>
      <c r="Y188" s="492">
        <v>0</v>
      </c>
      <c r="Z188" s="492">
        <f t="shared" si="325"/>
        <v>0</v>
      </c>
      <c r="AA188" s="492">
        <f t="shared" si="326"/>
        <v>0</v>
      </c>
      <c r="AB188" s="321">
        <f t="shared" si="327"/>
        <v>0</v>
      </c>
      <c r="AC188" s="179">
        <f t="shared" si="328"/>
        <v>0</v>
      </c>
      <c r="AD188" s="492">
        <v>0</v>
      </c>
      <c r="AE188" s="492">
        <v>0</v>
      </c>
      <c r="AF188" s="492">
        <f t="shared" si="235"/>
        <v>0</v>
      </c>
      <c r="AG188" s="492">
        <f t="shared" si="236"/>
        <v>0</v>
      </c>
      <c r="AH188" s="507">
        <v>0</v>
      </c>
      <c r="AI188" s="507">
        <v>0</v>
      </c>
      <c r="AJ188" s="507">
        <v>0</v>
      </c>
      <c r="AK188" s="507">
        <v>0</v>
      </c>
      <c r="AL188" s="507">
        <v>0</v>
      </c>
      <c r="AM188" s="507">
        <v>0</v>
      </c>
      <c r="AN188" s="507">
        <v>0</v>
      </c>
      <c r="AO188" s="507">
        <f t="shared" si="329"/>
        <v>0</v>
      </c>
      <c r="AP188" s="507">
        <f t="shared" si="330"/>
        <v>0</v>
      </c>
      <c r="AQ188" s="508">
        <f t="shared" si="237"/>
        <v>0</v>
      </c>
      <c r="AR188" s="505">
        <f t="shared" si="331"/>
        <v>12070356</v>
      </c>
      <c r="AS188" s="492">
        <f t="shared" si="332"/>
        <v>8271056</v>
      </c>
      <c r="AT188" s="492">
        <f t="shared" si="333"/>
        <v>105720</v>
      </c>
      <c r="AU188" s="492">
        <f t="shared" si="334"/>
        <v>20720</v>
      </c>
      <c r="AV188" s="492">
        <f t="shared" si="335"/>
        <v>3194648</v>
      </c>
      <c r="AW188" s="492">
        <f t="shared" si="335"/>
        <v>187332</v>
      </c>
      <c r="AX188" s="492">
        <f t="shared" si="336"/>
        <v>311600</v>
      </c>
      <c r="AY188" s="507">
        <f t="shared" si="337"/>
        <v>16.895300000000002</v>
      </c>
      <c r="AZ188" s="507">
        <f t="shared" si="338"/>
        <v>12.168100000000001</v>
      </c>
      <c r="BA188" s="508">
        <f t="shared" si="338"/>
        <v>4.7272000000000016</v>
      </c>
    </row>
    <row r="189" spans="1:53" s="702" customFormat="1" ht="12.75" customHeight="1" x14ac:dyDescent="0.2">
      <c r="A189" s="727">
        <v>34</v>
      </c>
      <c r="B189" s="728">
        <v>4449</v>
      </c>
      <c r="C189" s="728">
        <v>650037090</v>
      </c>
      <c r="D189" s="728">
        <v>72744171</v>
      </c>
      <c r="E189" s="729" t="s">
        <v>540</v>
      </c>
      <c r="F189" s="728">
        <v>3113</v>
      </c>
      <c r="G189" s="537" t="s">
        <v>91</v>
      </c>
      <c r="H189" s="779" t="s">
        <v>82</v>
      </c>
      <c r="I189" s="501">
        <v>761848</v>
      </c>
      <c r="J189" s="502">
        <v>561007</v>
      </c>
      <c r="K189" s="481">
        <v>0</v>
      </c>
      <c r="L189" s="481">
        <v>0</v>
      </c>
      <c r="M189" s="321">
        <v>189621</v>
      </c>
      <c r="N189" s="321">
        <v>11220</v>
      </c>
      <c r="O189" s="502">
        <v>0</v>
      </c>
      <c r="P189" s="503">
        <v>1.64</v>
      </c>
      <c r="Q189" s="418">
        <v>1.64</v>
      </c>
      <c r="R189" s="776">
        <v>0</v>
      </c>
      <c r="S189" s="536">
        <f t="shared" si="324"/>
        <v>0</v>
      </c>
      <c r="T189" s="492">
        <v>0</v>
      </c>
      <c r="U189" s="492">
        <v>0</v>
      </c>
      <c r="V189" s="492">
        <v>0</v>
      </c>
      <c r="W189" s="492">
        <f t="shared" si="234"/>
        <v>0</v>
      </c>
      <c r="X189" s="492">
        <v>0</v>
      </c>
      <c r="Y189" s="492">
        <v>0</v>
      </c>
      <c r="Z189" s="492">
        <f t="shared" si="325"/>
        <v>0</v>
      </c>
      <c r="AA189" s="492">
        <f t="shared" si="326"/>
        <v>0</v>
      </c>
      <c r="AB189" s="321">
        <f t="shared" si="327"/>
        <v>0</v>
      </c>
      <c r="AC189" s="179">
        <f t="shared" si="328"/>
        <v>0</v>
      </c>
      <c r="AD189" s="492">
        <v>1000</v>
      </c>
      <c r="AE189" s="492">
        <v>0</v>
      </c>
      <c r="AF189" s="492">
        <f t="shared" si="235"/>
        <v>1000</v>
      </c>
      <c r="AG189" s="492">
        <f t="shared" si="236"/>
        <v>1000</v>
      </c>
      <c r="AH189" s="507">
        <v>0</v>
      </c>
      <c r="AI189" s="507">
        <v>0</v>
      </c>
      <c r="AJ189" s="507">
        <v>0</v>
      </c>
      <c r="AK189" s="507">
        <v>0</v>
      </c>
      <c r="AL189" s="507">
        <v>0</v>
      </c>
      <c r="AM189" s="507">
        <v>0</v>
      </c>
      <c r="AN189" s="507">
        <v>0</v>
      </c>
      <c r="AO189" s="507">
        <f t="shared" si="329"/>
        <v>0</v>
      </c>
      <c r="AP189" s="507">
        <f t="shared" si="330"/>
        <v>0</v>
      </c>
      <c r="AQ189" s="508">
        <f t="shared" si="237"/>
        <v>0</v>
      </c>
      <c r="AR189" s="505">
        <f t="shared" si="331"/>
        <v>762848</v>
      </c>
      <c r="AS189" s="492">
        <f t="shared" si="332"/>
        <v>561007</v>
      </c>
      <c r="AT189" s="492">
        <f t="shared" si="333"/>
        <v>0</v>
      </c>
      <c r="AU189" s="492">
        <f t="shared" si="334"/>
        <v>0</v>
      </c>
      <c r="AV189" s="492">
        <f t="shared" si="335"/>
        <v>189621</v>
      </c>
      <c r="AW189" s="492">
        <f t="shared" si="335"/>
        <v>11220</v>
      </c>
      <c r="AX189" s="492">
        <f t="shared" si="336"/>
        <v>1000</v>
      </c>
      <c r="AY189" s="507">
        <f t="shared" si="337"/>
        <v>1.64</v>
      </c>
      <c r="AZ189" s="507">
        <f t="shared" si="338"/>
        <v>1.64</v>
      </c>
      <c r="BA189" s="508">
        <f t="shared" si="338"/>
        <v>0</v>
      </c>
    </row>
    <row r="190" spans="1:53" s="702" customFormat="1" ht="12.75" customHeight="1" x14ac:dyDescent="0.2">
      <c r="A190" s="727">
        <v>34</v>
      </c>
      <c r="B190" s="728">
        <v>4449</v>
      </c>
      <c r="C190" s="728">
        <v>650037090</v>
      </c>
      <c r="D190" s="728">
        <v>72744171</v>
      </c>
      <c r="E190" s="729" t="s">
        <v>540</v>
      </c>
      <c r="F190" s="728">
        <v>3141</v>
      </c>
      <c r="G190" s="537" t="s">
        <v>88</v>
      </c>
      <c r="H190" s="779" t="s">
        <v>82</v>
      </c>
      <c r="I190" s="501">
        <v>1074802</v>
      </c>
      <c r="J190" s="502">
        <v>787146</v>
      </c>
      <c r="K190" s="481">
        <v>0</v>
      </c>
      <c r="L190" s="481">
        <v>0</v>
      </c>
      <c r="M190" s="321">
        <v>266055</v>
      </c>
      <c r="N190" s="321">
        <v>15743</v>
      </c>
      <c r="O190" s="502">
        <v>5858</v>
      </c>
      <c r="P190" s="503">
        <v>2.68</v>
      </c>
      <c r="Q190" s="418">
        <v>0</v>
      </c>
      <c r="R190" s="776">
        <v>2.68</v>
      </c>
      <c r="S190" s="536">
        <f t="shared" si="324"/>
        <v>0</v>
      </c>
      <c r="T190" s="492">
        <v>0</v>
      </c>
      <c r="U190" s="492">
        <v>-15480</v>
      </c>
      <c r="V190" s="492">
        <v>0</v>
      </c>
      <c r="W190" s="492">
        <f t="shared" si="234"/>
        <v>-15480</v>
      </c>
      <c r="X190" s="492">
        <v>0</v>
      </c>
      <c r="Y190" s="492">
        <v>0</v>
      </c>
      <c r="Z190" s="492">
        <f t="shared" si="325"/>
        <v>0</v>
      </c>
      <c r="AA190" s="492">
        <f t="shared" si="326"/>
        <v>-15480</v>
      </c>
      <c r="AB190" s="321">
        <f t="shared" si="327"/>
        <v>-5232</v>
      </c>
      <c r="AC190" s="179">
        <f t="shared" si="328"/>
        <v>-310</v>
      </c>
      <c r="AD190" s="492">
        <v>0</v>
      </c>
      <c r="AE190" s="492">
        <v>0</v>
      </c>
      <c r="AF190" s="492">
        <f t="shared" si="235"/>
        <v>0</v>
      </c>
      <c r="AG190" s="492">
        <f t="shared" si="236"/>
        <v>-21022</v>
      </c>
      <c r="AH190" s="507">
        <v>0</v>
      </c>
      <c r="AI190" s="507">
        <v>0</v>
      </c>
      <c r="AJ190" s="507">
        <v>0</v>
      </c>
      <c r="AK190" s="507">
        <v>0</v>
      </c>
      <c r="AL190" s="507">
        <v>-0.05</v>
      </c>
      <c r="AM190" s="507">
        <v>0</v>
      </c>
      <c r="AN190" s="507">
        <v>0</v>
      </c>
      <c r="AO190" s="507">
        <f t="shared" si="329"/>
        <v>0</v>
      </c>
      <c r="AP190" s="507">
        <f t="shared" si="330"/>
        <v>-0.05</v>
      </c>
      <c r="AQ190" s="508">
        <f t="shared" si="237"/>
        <v>-0.05</v>
      </c>
      <c r="AR190" s="505">
        <f t="shared" si="331"/>
        <v>1053780</v>
      </c>
      <c r="AS190" s="492">
        <f t="shared" si="332"/>
        <v>771666</v>
      </c>
      <c r="AT190" s="492">
        <f t="shared" si="333"/>
        <v>0</v>
      </c>
      <c r="AU190" s="492">
        <f t="shared" si="334"/>
        <v>0</v>
      </c>
      <c r="AV190" s="492">
        <f t="shared" si="335"/>
        <v>260823</v>
      </c>
      <c r="AW190" s="492">
        <f t="shared" si="335"/>
        <v>15433</v>
      </c>
      <c r="AX190" s="492">
        <f t="shared" si="336"/>
        <v>5858</v>
      </c>
      <c r="AY190" s="507">
        <f t="shared" si="337"/>
        <v>2.6300000000000003</v>
      </c>
      <c r="AZ190" s="507">
        <f t="shared" si="338"/>
        <v>0</v>
      </c>
      <c r="BA190" s="508">
        <f t="shared" si="338"/>
        <v>2.6300000000000003</v>
      </c>
    </row>
    <row r="191" spans="1:53" s="702" customFormat="1" ht="12.75" customHeight="1" x14ac:dyDescent="0.2">
      <c r="A191" s="727">
        <v>34</v>
      </c>
      <c r="B191" s="728">
        <v>4449</v>
      </c>
      <c r="C191" s="728">
        <v>650037090</v>
      </c>
      <c r="D191" s="728">
        <v>72744171</v>
      </c>
      <c r="E191" s="729" t="s">
        <v>540</v>
      </c>
      <c r="F191" s="728">
        <v>3143</v>
      </c>
      <c r="G191" s="537" t="s">
        <v>149</v>
      </c>
      <c r="H191" s="708" t="s">
        <v>86</v>
      </c>
      <c r="I191" s="501">
        <v>846195</v>
      </c>
      <c r="J191" s="502">
        <v>612656</v>
      </c>
      <c r="K191" s="502">
        <v>0</v>
      </c>
      <c r="L191" s="502">
        <v>0</v>
      </c>
      <c r="M191" s="502">
        <v>220492</v>
      </c>
      <c r="N191" s="502">
        <v>13047</v>
      </c>
      <c r="O191" s="502">
        <v>0</v>
      </c>
      <c r="P191" s="503">
        <v>1.4</v>
      </c>
      <c r="Q191" s="418">
        <v>1.4</v>
      </c>
      <c r="R191" s="776">
        <v>0</v>
      </c>
      <c r="S191" s="536">
        <f t="shared" si="324"/>
        <v>0</v>
      </c>
      <c r="T191" s="492">
        <v>0</v>
      </c>
      <c r="U191" s="492">
        <v>0</v>
      </c>
      <c r="V191" s="492">
        <v>0</v>
      </c>
      <c r="W191" s="492">
        <f t="shared" si="234"/>
        <v>0</v>
      </c>
      <c r="X191" s="492">
        <v>0</v>
      </c>
      <c r="Y191" s="492">
        <v>0</v>
      </c>
      <c r="Z191" s="492">
        <f t="shared" si="325"/>
        <v>0</v>
      </c>
      <c r="AA191" s="492">
        <f t="shared" si="326"/>
        <v>0</v>
      </c>
      <c r="AB191" s="321">
        <f t="shared" si="327"/>
        <v>0</v>
      </c>
      <c r="AC191" s="179">
        <f t="shared" si="328"/>
        <v>0</v>
      </c>
      <c r="AD191" s="492">
        <v>0</v>
      </c>
      <c r="AE191" s="492">
        <v>0</v>
      </c>
      <c r="AF191" s="492">
        <f t="shared" si="235"/>
        <v>0</v>
      </c>
      <c r="AG191" s="492">
        <f t="shared" si="236"/>
        <v>0</v>
      </c>
      <c r="AH191" s="507">
        <v>0</v>
      </c>
      <c r="AI191" s="507">
        <v>0</v>
      </c>
      <c r="AJ191" s="507">
        <v>0</v>
      </c>
      <c r="AK191" s="507">
        <v>0</v>
      </c>
      <c r="AL191" s="507">
        <v>0</v>
      </c>
      <c r="AM191" s="507">
        <v>0</v>
      </c>
      <c r="AN191" s="507">
        <v>0</v>
      </c>
      <c r="AO191" s="507">
        <f t="shared" si="329"/>
        <v>0</v>
      </c>
      <c r="AP191" s="507">
        <f t="shared" si="330"/>
        <v>0</v>
      </c>
      <c r="AQ191" s="508">
        <f t="shared" si="237"/>
        <v>0</v>
      </c>
      <c r="AR191" s="505">
        <f t="shared" si="331"/>
        <v>846195</v>
      </c>
      <c r="AS191" s="492">
        <f t="shared" si="332"/>
        <v>612656</v>
      </c>
      <c r="AT191" s="492">
        <f t="shared" si="333"/>
        <v>0</v>
      </c>
      <c r="AU191" s="492">
        <f t="shared" si="334"/>
        <v>0</v>
      </c>
      <c r="AV191" s="492">
        <f t="shared" si="335"/>
        <v>220492</v>
      </c>
      <c r="AW191" s="492">
        <f t="shared" si="335"/>
        <v>13047</v>
      </c>
      <c r="AX191" s="492">
        <f t="shared" si="336"/>
        <v>0</v>
      </c>
      <c r="AY191" s="507">
        <f t="shared" si="337"/>
        <v>1.4</v>
      </c>
      <c r="AZ191" s="507">
        <f t="shared" si="338"/>
        <v>1.4</v>
      </c>
      <c r="BA191" s="508">
        <f t="shared" si="338"/>
        <v>0</v>
      </c>
    </row>
    <row r="192" spans="1:53" s="702" customFormat="1" ht="12.75" customHeight="1" x14ac:dyDescent="0.2">
      <c r="A192" s="727">
        <v>34</v>
      </c>
      <c r="B192" s="728">
        <v>4449</v>
      </c>
      <c r="C192" s="728">
        <v>650037090</v>
      </c>
      <c r="D192" s="728">
        <v>72744171</v>
      </c>
      <c r="E192" s="729" t="s">
        <v>540</v>
      </c>
      <c r="F192" s="728">
        <v>3143</v>
      </c>
      <c r="G192" s="537" t="s">
        <v>150</v>
      </c>
      <c r="H192" s="708" t="s">
        <v>82</v>
      </c>
      <c r="I192" s="501">
        <v>152843</v>
      </c>
      <c r="J192" s="502">
        <v>111555</v>
      </c>
      <c r="K192" s="481">
        <v>0</v>
      </c>
      <c r="L192" s="481">
        <v>0</v>
      </c>
      <c r="M192" s="321">
        <v>37706</v>
      </c>
      <c r="N192" s="321">
        <v>2232</v>
      </c>
      <c r="O192" s="502">
        <v>1350</v>
      </c>
      <c r="P192" s="503">
        <v>0.61</v>
      </c>
      <c r="Q192" s="418">
        <v>0.52</v>
      </c>
      <c r="R192" s="776">
        <v>0.09</v>
      </c>
      <c r="S192" s="536">
        <f t="shared" si="324"/>
        <v>0</v>
      </c>
      <c r="T192" s="492">
        <v>0</v>
      </c>
      <c r="U192" s="492">
        <v>0</v>
      </c>
      <c r="V192" s="492">
        <v>0</v>
      </c>
      <c r="W192" s="492">
        <f t="shared" si="234"/>
        <v>0</v>
      </c>
      <c r="X192" s="492">
        <v>0</v>
      </c>
      <c r="Y192" s="492">
        <v>0</v>
      </c>
      <c r="Z192" s="492">
        <f t="shared" si="325"/>
        <v>0</v>
      </c>
      <c r="AA192" s="492">
        <f t="shared" si="326"/>
        <v>0</v>
      </c>
      <c r="AB192" s="321">
        <f t="shared" si="327"/>
        <v>0</v>
      </c>
      <c r="AC192" s="179">
        <f t="shared" si="328"/>
        <v>0</v>
      </c>
      <c r="AD192" s="492">
        <v>0</v>
      </c>
      <c r="AE192" s="492">
        <v>0</v>
      </c>
      <c r="AF192" s="492">
        <f t="shared" si="235"/>
        <v>0</v>
      </c>
      <c r="AG192" s="492">
        <f t="shared" si="236"/>
        <v>0</v>
      </c>
      <c r="AH192" s="507">
        <v>0</v>
      </c>
      <c r="AI192" s="507">
        <v>0</v>
      </c>
      <c r="AJ192" s="507">
        <v>0</v>
      </c>
      <c r="AK192" s="507">
        <v>0</v>
      </c>
      <c r="AL192" s="507">
        <v>0</v>
      </c>
      <c r="AM192" s="507">
        <v>0</v>
      </c>
      <c r="AN192" s="507">
        <v>0</v>
      </c>
      <c r="AO192" s="507">
        <f t="shared" si="329"/>
        <v>0</v>
      </c>
      <c r="AP192" s="507">
        <f t="shared" si="330"/>
        <v>0</v>
      </c>
      <c r="AQ192" s="508">
        <f t="shared" si="237"/>
        <v>0</v>
      </c>
      <c r="AR192" s="505">
        <f t="shared" si="331"/>
        <v>152843</v>
      </c>
      <c r="AS192" s="492">
        <f t="shared" si="332"/>
        <v>111555</v>
      </c>
      <c r="AT192" s="492">
        <f t="shared" si="333"/>
        <v>0</v>
      </c>
      <c r="AU192" s="492">
        <f t="shared" si="334"/>
        <v>0</v>
      </c>
      <c r="AV192" s="492">
        <f t="shared" si="335"/>
        <v>37706</v>
      </c>
      <c r="AW192" s="492">
        <f t="shared" si="335"/>
        <v>2232</v>
      </c>
      <c r="AX192" s="492">
        <f t="shared" si="336"/>
        <v>1350</v>
      </c>
      <c r="AY192" s="507">
        <f t="shared" si="337"/>
        <v>0.61</v>
      </c>
      <c r="AZ192" s="507">
        <f t="shared" si="338"/>
        <v>0.52</v>
      </c>
      <c r="BA192" s="508">
        <f t="shared" si="338"/>
        <v>0.09</v>
      </c>
    </row>
    <row r="193" spans="1:53" s="702" customFormat="1" ht="12.75" customHeight="1" x14ac:dyDescent="0.2">
      <c r="A193" s="284">
        <v>34</v>
      </c>
      <c r="B193" s="27">
        <v>4449</v>
      </c>
      <c r="C193" s="27">
        <v>650037090</v>
      </c>
      <c r="D193" s="27">
        <v>72744171</v>
      </c>
      <c r="E193" s="294" t="s">
        <v>541</v>
      </c>
      <c r="F193" s="27"/>
      <c r="G193" s="283"/>
      <c r="H193" s="383"/>
      <c r="I193" s="5">
        <v>17114670</v>
      </c>
      <c r="J193" s="8">
        <v>12253616</v>
      </c>
      <c r="K193" s="8">
        <v>105720</v>
      </c>
      <c r="L193" s="8">
        <v>20720</v>
      </c>
      <c r="M193" s="8">
        <v>4170453</v>
      </c>
      <c r="N193" s="8">
        <v>245073</v>
      </c>
      <c r="O193" s="8">
        <v>339808</v>
      </c>
      <c r="P193" s="9">
        <v>28.147100000000002</v>
      </c>
      <c r="Q193" s="9">
        <v>19.728100000000001</v>
      </c>
      <c r="R193" s="33">
        <v>8.4190000000000023</v>
      </c>
      <c r="S193" s="5">
        <f t="shared" ref="S193:BA193" si="339">SUM(S187:S192)</f>
        <v>0</v>
      </c>
      <c r="T193" s="8">
        <f t="shared" si="339"/>
        <v>0</v>
      </c>
      <c r="U193" s="8">
        <f t="shared" si="339"/>
        <v>-15480</v>
      </c>
      <c r="V193" s="8">
        <f t="shared" si="339"/>
        <v>0</v>
      </c>
      <c r="W193" s="8">
        <f t="shared" si="339"/>
        <v>-15480</v>
      </c>
      <c r="X193" s="8">
        <f t="shared" si="339"/>
        <v>0</v>
      </c>
      <c r="Y193" s="8">
        <f t="shared" si="339"/>
        <v>0</v>
      </c>
      <c r="Z193" s="8">
        <f t="shared" si="339"/>
        <v>0</v>
      </c>
      <c r="AA193" s="8">
        <f t="shared" si="339"/>
        <v>-15480</v>
      </c>
      <c r="AB193" s="8">
        <f t="shared" si="339"/>
        <v>-5232</v>
      </c>
      <c r="AC193" s="8">
        <f t="shared" si="339"/>
        <v>-310</v>
      </c>
      <c r="AD193" s="8">
        <f t="shared" si="339"/>
        <v>1000</v>
      </c>
      <c r="AE193" s="8">
        <f t="shared" si="339"/>
        <v>0</v>
      </c>
      <c r="AF193" s="8">
        <f t="shared" si="339"/>
        <v>1000</v>
      </c>
      <c r="AG193" s="8">
        <f t="shared" si="339"/>
        <v>-20022</v>
      </c>
      <c r="AH193" s="9">
        <f t="shared" si="339"/>
        <v>0</v>
      </c>
      <c r="AI193" s="9">
        <f t="shared" si="339"/>
        <v>0</v>
      </c>
      <c r="AJ193" s="9">
        <f t="shared" si="339"/>
        <v>0</v>
      </c>
      <c r="AK193" s="9">
        <f t="shared" si="339"/>
        <v>0</v>
      </c>
      <c r="AL193" s="9">
        <f t="shared" si="339"/>
        <v>-0.05</v>
      </c>
      <c r="AM193" s="9">
        <f t="shared" si="339"/>
        <v>0</v>
      </c>
      <c r="AN193" s="9">
        <f t="shared" si="339"/>
        <v>0</v>
      </c>
      <c r="AO193" s="9">
        <f t="shared" si="339"/>
        <v>0</v>
      </c>
      <c r="AP193" s="9">
        <f t="shared" si="339"/>
        <v>-0.05</v>
      </c>
      <c r="AQ193" s="74">
        <f t="shared" si="339"/>
        <v>-0.05</v>
      </c>
      <c r="AR193" s="272">
        <f t="shared" si="339"/>
        <v>17094648</v>
      </c>
      <c r="AS193" s="8">
        <f t="shared" si="339"/>
        <v>12238136</v>
      </c>
      <c r="AT193" s="38">
        <f t="shared" si="339"/>
        <v>105720</v>
      </c>
      <c r="AU193" s="38">
        <f t="shared" si="339"/>
        <v>20720</v>
      </c>
      <c r="AV193" s="8">
        <f t="shared" si="339"/>
        <v>4165221</v>
      </c>
      <c r="AW193" s="8">
        <f t="shared" si="339"/>
        <v>244763</v>
      </c>
      <c r="AX193" s="8">
        <f t="shared" si="339"/>
        <v>340808</v>
      </c>
      <c r="AY193" s="9">
        <f t="shared" si="339"/>
        <v>28.097100000000001</v>
      </c>
      <c r="AZ193" s="9">
        <f t="shared" si="339"/>
        <v>19.728100000000001</v>
      </c>
      <c r="BA193" s="74">
        <f t="shared" si="339"/>
        <v>8.3690000000000015</v>
      </c>
    </row>
    <row r="194" spans="1:53" s="702" customFormat="1" ht="12.75" customHeight="1" x14ac:dyDescent="0.2">
      <c r="A194" s="727">
        <v>35</v>
      </c>
      <c r="B194" s="728">
        <v>4401</v>
      </c>
      <c r="C194" s="728">
        <v>600074196</v>
      </c>
      <c r="D194" s="728">
        <v>71011129</v>
      </c>
      <c r="E194" s="729" t="s">
        <v>542</v>
      </c>
      <c r="F194" s="728">
        <v>3111</v>
      </c>
      <c r="G194" s="537" t="s">
        <v>85</v>
      </c>
      <c r="H194" s="779" t="s">
        <v>86</v>
      </c>
      <c r="I194" s="501">
        <v>2999238</v>
      </c>
      <c r="J194" s="502">
        <v>2132959</v>
      </c>
      <c r="K194" s="502">
        <v>60000</v>
      </c>
      <c r="L194" s="502">
        <v>0</v>
      </c>
      <c r="M194" s="502">
        <v>741220</v>
      </c>
      <c r="N194" s="502">
        <v>42659</v>
      </c>
      <c r="O194" s="502">
        <v>22400</v>
      </c>
      <c r="P194" s="503">
        <v>5.0697999999999999</v>
      </c>
      <c r="Q194" s="418">
        <v>4</v>
      </c>
      <c r="R194" s="776">
        <v>1.0698000000000001</v>
      </c>
      <c r="S194" s="536">
        <f t="shared" ref="S194:S196" si="340">X194*-1</f>
        <v>0</v>
      </c>
      <c r="T194" s="492">
        <v>0</v>
      </c>
      <c r="U194" s="492">
        <v>0</v>
      </c>
      <c r="V194" s="492">
        <v>0</v>
      </c>
      <c r="W194" s="492">
        <f t="shared" si="234"/>
        <v>0</v>
      </c>
      <c r="X194" s="492">
        <v>0</v>
      </c>
      <c r="Y194" s="492">
        <v>0</v>
      </c>
      <c r="Z194" s="492">
        <f>SUM(X194:Y194)</f>
        <v>0</v>
      </c>
      <c r="AA194" s="492">
        <f>W194+Z194</f>
        <v>0</v>
      </c>
      <c r="AB194" s="321">
        <f>ROUND((W194+X194)*33.8%,0)</f>
        <v>0</v>
      </c>
      <c r="AC194" s="179">
        <f>ROUND(W194*2%,0)</f>
        <v>0</v>
      </c>
      <c r="AD194" s="492">
        <v>0</v>
      </c>
      <c r="AE194" s="492">
        <v>0</v>
      </c>
      <c r="AF194" s="492">
        <f t="shared" si="235"/>
        <v>0</v>
      </c>
      <c r="AG194" s="492">
        <f t="shared" si="236"/>
        <v>0</v>
      </c>
      <c r="AH194" s="507">
        <v>0</v>
      </c>
      <c r="AI194" s="507">
        <v>0</v>
      </c>
      <c r="AJ194" s="507">
        <v>0</v>
      </c>
      <c r="AK194" s="507">
        <v>0</v>
      </c>
      <c r="AL194" s="507">
        <v>0</v>
      </c>
      <c r="AM194" s="507">
        <v>0</v>
      </c>
      <c r="AN194" s="507">
        <v>0</v>
      </c>
      <c r="AO194" s="507">
        <f t="shared" ref="AO194:AO196" si="341">AH194+AJ194+AK194+AM194</f>
        <v>0</v>
      </c>
      <c r="AP194" s="507">
        <f t="shared" ref="AP194:AP196" si="342">AI194+AL194+AN194</f>
        <v>0</v>
      </c>
      <c r="AQ194" s="508">
        <f t="shared" si="237"/>
        <v>0</v>
      </c>
      <c r="AR194" s="505">
        <f>I194+AG194</f>
        <v>2999238</v>
      </c>
      <c r="AS194" s="492">
        <f>J194+W194</f>
        <v>2132959</v>
      </c>
      <c r="AT194" s="492">
        <f>K194+Z194</f>
        <v>60000</v>
      </c>
      <c r="AU194" s="492">
        <f>L194</f>
        <v>0</v>
      </c>
      <c r="AV194" s="492">
        <f t="shared" ref="AV194:AW196" si="343">M194+AB194</f>
        <v>741220</v>
      </c>
      <c r="AW194" s="492">
        <f t="shared" si="343"/>
        <v>42659</v>
      </c>
      <c r="AX194" s="492">
        <f>O194+AF194</f>
        <v>22400</v>
      </c>
      <c r="AY194" s="507">
        <f>P194+AQ194</f>
        <v>5.0697999999999999</v>
      </c>
      <c r="AZ194" s="507">
        <f t="shared" ref="AZ194:BA196" si="344">Q194+AO194</f>
        <v>4</v>
      </c>
      <c r="BA194" s="508">
        <f t="shared" si="344"/>
        <v>1.0698000000000001</v>
      </c>
    </row>
    <row r="195" spans="1:53" s="702" customFormat="1" ht="12.75" customHeight="1" x14ac:dyDescent="0.2">
      <c r="A195" s="727">
        <v>35</v>
      </c>
      <c r="B195" s="728">
        <v>4401</v>
      </c>
      <c r="C195" s="728">
        <v>600074196</v>
      </c>
      <c r="D195" s="728">
        <v>71011129</v>
      </c>
      <c r="E195" s="729" t="s">
        <v>542</v>
      </c>
      <c r="F195" s="728">
        <v>3111</v>
      </c>
      <c r="G195" s="537" t="s">
        <v>91</v>
      </c>
      <c r="H195" s="779" t="s">
        <v>82</v>
      </c>
      <c r="I195" s="501">
        <v>253240</v>
      </c>
      <c r="J195" s="502">
        <v>186480</v>
      </c>
      <c r="K195" s="481">
        <v>0</v>
      </c>
      <c r="L195" s="481">
        <v>0</v>
      </c>
      <c r="M195" s="321">
        <v>63030</v>
      </c>
      <c r="N195" s="321">
        <v>3730</v>
      </c>
      <c r="O195" s="502">
        <v>0</v>
      </c>
      <c r="P195" s="503">
        <v>0.75</v>
      </c>
      <c r="Q195" s="418">
        <v>0.75</v>
      </c>
      <c r="R195" s="776">
        <v>0</v>
      </c>
      <c r="S195" s="536">
        <f t="shared" si="340"/>
        <v>0</v>
      </c>
      <c r="T195" s="492">
        <v>0</v>
      </c>
      <c r="U195" s="492">
        <v>0</v>
      </c>
      <c r="V195" s="492">
        <v>0</v>
      </c>
      <c r="W195" s="492">
        <f t="shared" si="234"/>
        <v>0</v>
      </c>
      <c r="X195" s="492">
        <v>0</v>
      </c>
      <c r="Y195" s="492">
        <v>0</v>
      </c>
      <c r="Z195" s="492">
        <f>SUM(X195:Y195)</f>
        <v>0</v>
      </c>
      <c r="AA195" s="492">
        <f>W195+Z195</f>
        <v>0</v>
      </c>
      <c r="AB195" s="321">
        <f>ROUND((W195+X195)*33.8%,0)</f>
        <v>0</v>
      </c>
      <c r="AC195" s="179">
        <f>ROUND(W195*2%,0)</f>
        <v>0</v>
      </c>
      <c r="AD195" s="492">
        <v>0</v>
      </c>
      <c r="AE195" s="492">
        <v>0</v>
      </c>
      <c r="AF195" s="492">
        <f t="shared" si="235"/>
        <v>0</v>
      </c>
      <c r="AG195" s="492">
        <f t="shared" si="236"/>
        <v>0</v>
      </c>
      <c r="AH195" s="507">
        <v>0</v>
      </c>
      <c r="AI195" s="507">
        <v>0</v>
      </c>
      <c r="AJ195" s="507">
        <v>0</v>
      </c>
      <c r="AK195" s="507">
        <v>0</v>
      </c>
      <c r="AL195" s="507">
        <v>0</v>
      </c>
      <c r="AM195" s="507">
        <v>0</v>
      </c>
      <c r="AN195" s="507">
        <v>0</v>
      </c>
      <c r="AO195" s="507">
        <f t="shared" si="341"/>
        <v>0</v>
      </c>
      <c r="AP195" s="507">
        <f t="shared" si="342"/>
        <v>0</v>
      </c>
      <c r="AQ195" s="508">
        <f t="shared" si="237"/>
        <v>0</v>
      </c>
      <c r="AR195" s="505">
        <f>I195+AG195</f>
        <v>253240</v>
      </c>
      <c r="AS195" s="492">
        <f>J195+W195</f>
        <v>186480</v>
      </c>
      <c r="AT195" s="492">
        <f>K195+Z195</f>
        <v>0</v>
      </c>
      <c r="AU195" s="492">
        <f>L195</f>
        <v>0</v>
      </c>
      <c r="AV195" s="492">
        <f t="shared" si="343"/>
        <v>63030</v>
      </c>
      <c r="AW195" s="492">
        <f t="shared" si="343"/>
        <v>3730</v>
      </c>
      <c r="AX195" s="492">
        <f>O195+AF195</f>
        <v>0</v>
      </c>
      <c r="AY195" s="507">
        <f>P195+AQ195</f>
        <v>0.75</v>
      </c>
      <c r="AZ195" s="507">
        <f t="shared" si="344"/>
        <v>0.75</v>
      </c>
      <c r="BA195" s="508">
        <f t="shared" si="344"/>
        <v>0</v>
      </c>
    </row>
    <row r="196" spans="1:53" s="702" customFormat="1" ht="12.75" customHeight="1" x14ac:dyDescent="0.2">
      <c r="A196" s="727">
        <v>35</v>
      </c>
      <c r="B196" s="728">
        <v>4401</v>
      </c>
      <c r="C196" s="728">
        <v>600074196</v>
      </c>
      <c r="D196" s="728">
        <v>71011129</v>
      </c>
      <c r="E196" s="719" t="s">
        <v>542</v>
      </c>
      <c r="F196" s="728">
        <v>3141</v>
      </c>
      <c r="G196" s="537" t="s">
        <v>88</v>
      </c>
      <c r="H196" s="779" t="s">
        <v>82</v>
      </c>
      <c r="I196" s="501">
        <v>190737</v>
      </c>
      <c r="J196" s="502">
        <v>139531</v>
      </c>
      <c r="K196" s="481">
        <v>0</v>
      </c>
      <c r="L196" s="481">
        <v>0</v>
      </c>
      <c r="M196" s="321">
        <v>47161</v>
      </c>
      <c r="N196" s="321">
        <v>2791</v>
      </c>
      <c r="O196" s="502">
        <v>1254</v>
      </c>
      <c r="P196" s="503">
        <v>0.47</v>
      </c>
      <c r="Q196" s="418">
        <v>0</v>
      </c>
      <c r="R196" s="776">
        <v>0.47</v>
      </c>
      <c r="S196" s="536">
        <f t="shared" si="340"/>
        <v>0</v>
      </c>
      <c r="T196" s="492">
        <v>0</v>
      </c>
      <c r="U196" s="492">
        <v>2018</v>
      </c>
      <c r="V196" s="492">
        <v>0</v>
      </c>
      <c r="W196" s="492">
        <f t="shared" si="234"/>
        <v>2018</v>
      </c>
      <c r="X196" s="492">
        <v>0</v>
      </c>
      <c r="Y196" s="492">
        <v>0</v>
      </c>
      <c r="Z196" s="492">
        <f>SUM(X196:Y196)</f>
        <v>0</v>
      </c>
      <c r="AA196" s="492">
        <f>W196+Z196</f>
        <v>2018</v>
      </c>
      <c r="AB196" s="321">
        <f>ROUND((W196+X196)*33.8%,0)</f>
        <v>682</v>
      </c>
      <c r="AC196" s="179">
        <f>ROUND(W196*2%,0)</f>
        <v>40</v>
      </c>
      <c r="AD196" s="492">
        <v>0</v>
      </c>
      <c r="AE196" s="492">
        <v>0</v>
      </c>
      <c r="AF196" s="492">
        <f t="shared" si="235"/>
        <v>0</v>
      </c>
      <c r="AG196" s="492">
        <f t="shared" si="236"/>
        <v>2740</v>
      </c>
      <c r="AH196" s="507">
        <v>0</v>
      </c>
      <c r="AI196" s="507">
        <v>0</v>
      </c>
      <c r="AJ196" s="507">
        <v>0</v>
      </c>
      <c r="AK196" s="507">
        <v>0</v>
      </c>
      <c r="AL196" s="507">
        <v>0.01</v>
      </c>
      <c r="AM196" s="507">
        <v>0</v>
      </c>
      <c r="AN196" s="507">
        <v>0</v>
      </c>
      <c r="AO196" s="507">
        <f t="shared" si="341"/>
        <v>0</v>
      </c>
      <c r="AP196" s="507">
        <f t="shared" si="342"/>
        <v>0.01</v>
      </c>
      <c r="AQ196" s="508">
        <f t="shared" si="237"/>
        <v>0.01</v>
      </c>
      <c r="AR196" s="505">
        <f>I196+AG196</f>
        <v>193477</v>
      </c>
      <c r="AS196" s="492">
        <f>J196+W196</f>
        <v>141549</v>
      </c>
      <c r="AT196" s="492">
        <f>K196+Z196</f>
        <v>0</v>
      </c>
      <c r="AU196" s="492">
        <f>L196</f>
        <v>0</v>
      </c>
      <c r="AV196" s="492">
        <f t="shared" si="343"/>
        <v>47843</v>
      </c>
      <c r="AW196" s="492">
        <f t="shared" si="343"/>
        <v>2831</v>
      </c>
      <c r="AX196" s="492">
        <f>O196+AF196</f>
        <v>1254</v>
      </c>
      <c r="AY196" s="507">
        <f>P196+AQ196</f>
        <v>0.48</v>
      </c>
      <c r="AZ196" s="507">
        <f t="shared" si="344"/>
        <v>0</v>
      </c>
      <c r="BA196" s="508">
        <f t="shared" si="344"/>
        <v>0.48</v>
      </c>
    </row>
    <row r="197" spans="1:53" s="702" customFormat="1" ht="12.75" customHeight="1" x14ac:dyDescent="0.2">
      <c r="A197" s="284">
        <v>35</v>
      </c>
      <c r="B197" s="27">
        <v>4401</v>
      </c>
      <c r="C197" s="27">
        <v>600074196</v>
      </c>
      <c r="D197" s="27">
        <v>71011129</v>
      </c>
      <c r="E197" s="294" t="s">
        <v>543</v>
      </c>
      <c r="F197" s="27"/>
      <c r="G197" s="283"/>
      <c r="H197" s="383"/>
      <c r="I197" s="5">
        <v>3443215</v>
      </c>
      <c r="J197" s="8">
        <v>2458970</v>
      </c>
      <c r="K197" s="8">
        <v>60000</v>
      </c>
      <c r="L197" s="8">
        <v>0</v>
      </c>
      <c r="M197" s="8">
        <v>851411</v>
      </c>
      <c r="N197" s="8">
        <v>49180</v>
      </c>
      <c r="O197" s="8">
        <v>23654</v>
      </c>
      <c r="P197" s="9">
        <v>6.2897999999999996</v>
      </c>
      <c r="Q197" s="9">
        <v>4.75</v>
      </c>
      <c r="R197" s="33">
        <v>1.5398000000000001</v>
      </c>
      <c r="S197" s="5">
        <f t="shared" ref="S197:BA197" si="345">SUM(S194:S196)</f>
        <v>0</v>
      </c>
      <c r="T197" s="8">
        <f t="shared" si="345"/>
        <v>0</v>
      </c>
      <c r="U197" s="8">
        <f t="shared" si="345"/>
        <v>2018</v>
      </c>
      <c r="V197" s="8">
        <f t="shared" si="345"/>
        <v>0</v>
      </c>
      <c r="W197" s="8">
        <f t="shared" si="345"/>
        <v>2018</v>
      </c>
      <c r="X197" s="8">
        <f t="shared" si="345"/>
        <v>0</v>
      </c>
      <c r="Y197" s="8">
        <f t="shared" si="345"/>
        <v>0</v>
      </c>
      <c r="Z197" s="8">
        <f t="shared" si="345"/>
        <v>0</v>
      </c>
      <c r="AA197" s="8">
        <f t="shared" si="345"/>
        <v>2018</v>
      </c>
      <c r="AB197" s="8">
        <f t="shared" si="345"/>
        <v>682</v>
      </c>
      <c r="AC197" s="8">
        <f t="shared" si="345"/>
        <v>40</v>
      </c>
      <c r="AD197" s="8">
        <f t="shared" si="345"/>
        <v>0</v>
      </c>
      <c r="AE197" s="8">
        <f t="shared" si="345"/>
        <v>0</v>
      </c>
      <c r="AF197" s="8">
        <f t="shared" si="345"/>
        <v>0</v>
      </c>
      <c r="AG197" s="8">
        <f t="shared" si="345"/>
        <v>2740</v>
      </c>
      <c r="AH197" s="9">
        <f t="shared" si="345"/>
        <v>0</v>
      </c>
      <c r="AI197" s="9">
        <f t="shared" si="345"/>
        <v>0</v>
      </c>
      <c r="AJ197" s="9">
        <f t="shared" si="345"/>
        <v>0</v>
      </c>
      <c r="AK197" s="9">
        <f t="shared" ref="AK197:AL197" si="346">SUM(AK194:AK196)</f>
        <v>0</v>
      </c>
      <c r="AL197" s="9">
        <f t="shared" si="346"/>
        <v>0.01</v>
      </c>
      <c r="AM197" s="9">
        <f t="shared" si="345"/>
        <v>0</v>
      </c>
      <c r="AN197" s="9">
        <f t="shared" si="345"/>
        <v>0</v>
      </c>
      <c r="AO197" s="9">
        <f t="shared" si="345"/>
        <v>0</v>
      </c>
      <c r="AP197" s="9">
        <f t="shared" si="345"/>
        <v>0.01</v>
      </c>
      <c r="AQ197" s="74">
        <f t="shared" si="345"/>
        <v>0.01</v>
      </c>
      <c r="AR197" s="272">
        <f t="shared" si="345"/>
        <v>3445955</v>
      </c>
      <c r="AS197" s="8">
        <f t="shared" si="345"/>
        <v>2460988</v>
      </c>
      <c r="AT197" s="38">
        <f t="shared" si="345"/>
        <v>60000</v>
      </c>
      <c r="AU197" s="38">
        <f t="shared" si="345"/>
        <v>0</v>
      </c>
      <c r="AV197" s="8">
        <f t="shared" si="345"/>
        <v>852093</v>
      </c>
      <c r="AW197" s="8">
        <f t="shared" si="345"/>
        <v>49220</v>
      </c>
      <c r="AX197" s="8">
        <f t="shared" si="345"/>
        <v>23654</v>
      </c>
      <c r="AY197" s="9">
        <f t="shared" si="345"/>
        <v>6.2997999999999994</v>
      </c>
      <c r="AZ197" s="9">
        <f t="shared" si="345"/>
        <v>4.75</v>
      </c>
      <c r="BA197" s="74">
        <f t="shared" si="345"/>
        <v>1.5498000000000001</v>
      </c>
    </row>
    <row r="198" spans="1:53" s="702" customFormat="1" ht="12.75" customHeight="1" x14ac:dyDescent="0.2">
      <c r="A198" s="727">
        <v>36</v>
      </c>
      <c r="B198" s="728">
        <v>4453</v>
      </c>
      <c r="C198" s="728">
        <v>600074790</v>
      </c>
      <c r="D198" s="728">
        <v>71011111</v>
      </c>
      <c r="E198" s="729" t="s">
        <v>544</v>
      </c>
      <c r="F198" s="728">
        <v>3113</v>
      </c>
      <c r="G198" s="537" t="s">
        <v>148</v>
      </c>
      <c r="H198" s="779" t="s">
        <v>86</v>
      </c>
      <c r="I198" s="501">
        <v>11109947</v>
      </c>
      <c r="J198" s="502">
        <v>7918505</v>
      </c>
      <c r="K198" s="502">
        <v>52940</v>
      </c>
      <c r="L198" s="502">
        <v>22940</v>
      </c>
      <c r="M198" s="502">
        <v>2633286</v>
      </c>
      <c r="N198" s="502">
        <v>155216</v>
      </c>
      <c r="O198" s="502">
        <v>350000</v>
      </c>
      <c r="P198" s="503">
        <v>15.989900000000002</v>
      </c>
      <c r="Q198" s="418">
        <v>11.515400000000001</v>
      </c>
      <c r="R198" s="776">
        <v>4.4745000000000008</v>
      </c>
      <c r="S198" s="536">
        <f t="shared" ref="S198:S202" si="347">X198*-1</f>
        <v>0</v>
      </c>
      <c r="T198" s="492">
        <v>0</v>
      </c>
      <c r="U198" s="492">
        <v>0</v>
      </c>
      <c r="V198" s="492">
        <v>0</v>
      </c>
      <c r="W198" s="492">
        <f t="shared" si="234"/>
        <v>0</v>
      </c>
      <c r="X198" s="492">
        <v>0</v>
      </c>
      <c r="Y198" s="492">
        <v>0</v>
      </c>
      <c r="Z198" s="492">
        <f>SUM(X198:Y198)</f>
        <v>0</v>
      </c>
      <c r="AA198" s="492">
        <f>W198+Z198</f>
        <v>0</v>
      </c>
      <c r="AB198" s="321">
        <f>ROUND((W198+X198)*33.8%,0)</f>
        <v>0</v>
      </c>
      <c r="AC198" s="179">
        <f>ROUND(W198*2%,0)</f>
        <v>0</v>
      </c>
      <c r="AD198" s="492">
        <v>0</v>
      </c>
      <c r="AE198" s="492">
        <v>0</v>
      </c>
      <c r="AF198" s="492">
        <f t="shared" si="235"/>
        <v>0</v>
      </c>
      <c r="AG198" s="492">
        <f t="shared" si="236"/>
        <v>0</v>
      </c>
      <c r="AH198" s="507">
        <v>0</v>
      </c>
      <c r="AI198" s="507">
        <v>0</v>
      </c>
      <c r="AJ198" s="507">
        <v>0</v>
      </c>
      <c r="AK198" s="507">
        <v>0</v>
      </c>
      <c r="AL198" s="507">
        <v>0</v>
      </c>
      <c r="AM198" s="507">
        <v>0</v>
      </c>
      <c r="AN198" s="507">
        <v>0</v>
      </c>
      <c r="AO198" s="507">
        <f t="shared" ref="AO198:AO202" si="348">AH198+AJ198+AK198+AM198</f>
        <v>0</v>
      </c>
      <c r="AP198" s="507">
        <f t="shared" ref="AP198:AP202" si="349">AI198+AL198+AN198</f>
        <v>0</v>
      </c>
      <c r="AQ198" s="508">
        <f t="shared" si="237"/>
        <v>0</v>
      </c>
      <c r="AR198" s="505">
        <f>I198+AG198</f>
        <v>11109947</v>
      </c>
      <c r="AS198" s="492">
        <f>J198+W198</f>
        <v>7918505</v>
      </c>
      <c r="AT198" s="492">
        <f>K198+Z198</f>
        <v>52940</v>
      </c>
      <c r="AU198" s="492">
        <f>L198</f>
        <v>22940</v>
      </c>
      <c r="AV198" s="492">
        <f t="shared" ref="AV198:AW202" si="350">M198+AB198</f>
        <v>2633286</v>
      </c>
      <c r="AW198" s="492">
        <f t="shared" si="350"/>
        <v>155216</v>
      </c>
      <c r="AX198" s="492">
        <f>O198+AF198</f>
        <v>350000</v>
      </c>
      <c r="AY198" s="507">
        <f>P198+AQ198</f>
        <v>15.989900000000002</v>
      </c>
      <c r="AZ198" s="507">
        <f t="shared" ref="AZ198:BA202" si="351">Q198+AO198</f>
        <v>11.515400000000001</v>
      </c>
      <c r="BA198" s="508">
        <f t="shared" si="351"/>
        <v>4.4745000000000008</v>
      </c>
    </row>
    <row r="199" spans="1:53" s="702" customFormat="1" ht="12.75" customHeight="1" x14ac:dyDescent="0.2">
      <c r="A199" s="727">
        <v>36</v>
      </c>
      <c r="B199" s="728">
        <v>4453</v>
      </c>
      <c r="C199" s="728">
        <v>600074790</v>
      </c>
      <c r="D199" s="728">
        <v>71011111</v>
      </c>
      <c r="E199" s="729" t="s">
        <v>544</v>
      </c>
      <c r="F199" s="728">
        <v>3113</v>
      </c>
      <c r="G199" s="537" t="s">
        <v>91</v>
      </c>
      <c r="H199" s="779" t="s">
        <v>82</v>
      </c>
      <c r="I199" s="501">
        <v>503138</v>
      </c>
      <c r="J199" s="502">
        <v>367922</v>
      </c>
      <c r="K199" s="481">
        <v>0</v>
      </c>
      <c r="L199" s="481">
        <v>0</v>
      </c>
      <c r="M199" s="321">
        <v>124358</v>
      </c>
      <c r="N199" s="321">
        <v>7358</v>
      </c>
      <c r="O199" s="502">
        <v>3500</v>
      </c>
      <c r="P199" s="503">
        <v>1.08</v>
      </c>
      <c r="Q199" s="418">
        <v>1.08</v>
      </c>
      <c r="R199" s="776">
        <v>0</v>
      </c>
      <c r="S199" s="536">
        <f t="shared" si="347"/>
        <v>0</v>
      </c>
      <c r="T199" s="492">
        <v>0</v>
      </c>
      <c r="U199" s="492">
        <v>0</v>
      </c>
      <c r="V199" s="492">
        <v>0</v>
      </c>
      <c r="W199" s="492">
        <f t="shared" si="234"/>
        <v>0</v>
      </c>
      <c r="X199" s="492">
        <v>0</v>
      </c>
      <c r="Y199" s="492">
        <v>0</v>
      </c>
      <c r="Z199" s="492">
        <f>SUM(X199:Y199)</f>
        <v>0</v>
      </c>
      <c r="AA199" s="492">
        <f>W199+Z199</f>
        <v>0</v>
      </c>
      <c r="AB199" s="321">
        <f>ROUND((W199+X199)*33.8%,0)</f>
        <v>0</v>
      </c>
      <c r="AC199" s="179">
        <f>ROUND(W199*2%,0)</f>
        <v>0</v>
      </c>
      <c r="AD199" s="492">
        <v>0</v>
      </c>
      <c r="AE199" s="492">
        <v>0</v>
      </c>
      <c r="AF199" s="492">
        <f t="shared" si="235"/>
        <v>0</v>
      </c>
      <c r="AG199" s="492">
        <f t="shared" si="236"/>
        <v>0</v>
      </c>
      <c r="AH199" s="507">
        <v>0</v>
      </c>
      <c r="AI199" s="507">
        <v>0</v>
      </c>
      <c r="AJ199" s="507">
        <v>0</v>
      </c>
      <c r="AK199" s="507">
        <v>0</v>
      </c>
      <c r="AL199" s="507">
        <v>0</v>
      </c>
      <c r="AM199" s="507">
        <v>0</v>
      </c>
      <c r="AN199" s="507">
        <v>0</v>
      </c>
      <c r="AO199" s="507">
        <f t="shared" si="348"/>
        <v>0</v>
      </c>
      <c r="AP199" s="507">
        <f t="shared" si="349"/>
        <v>0</v>
      </c>
      <c r="AQ199" s="508">
        <f t="shared" si="237"/>
        <v>0</v>
      </c>
      <c r="AR199" s="505">
        <f>I199+AG199</f>
        <v>503138</v>
      </c>
      <c r="AS199" s="492">
        <f>J199+W199</f>
        <v>367922</v>
      </c>
      <c r="AT199" s="492">
        <f>K199+Z199</f>
        <v>0</v>
      </c>
      <c r="AU199" s="492">
        <f>L199</f>
        <v>0</v>
      </c>
      <c r="AV199" s="492">
        <f t="shared" si="350"/>
        <v>124358</v>
      </c>
      <c r="AW199" s="492">
        <f t="shared" si="350"/>
        <v>7358</v>
      </c>
      <c r="AX199" s="492">
        <f>O199+AF199</f>
        <v>3500</v>
      </c>
      <c r="AY199" s="507">
        <f>P199+AQ199</f>
        <v>1.08</v>
      </c>
      <c r="AZ199" s="507">
        <f t="shared" si="351"/>
        <v>1.08</v>
      </c>
      <c r="BA199" s="508">
        <f t="shared" si="351"/>
        <v>0</v>
      </c>
    </row>
    <row r="200" spans="1:53" s="702" customFormat="1" ht="12.75" customHeight="1" x14ac:dyDescent="0.2">
      <c r="A200" s="727">
        <v>36</v>
      </c>
      <c r="B200" s="728">
        <v>4453</v>
      </c>
      <c r="C200" s="728">
        <v>600074790</v>
      </c>
      <c r="D200" s="728">
        <v>71011111</v>
      </c>
      <c r="E200" s="729" t="s">
        <v>544</v>
      </c>
      <c r="F200" s="728">
        <v>3141</v>
      </c>
      <c r="G200" s="537" t="s">
        <v>88</v>
      </c>
      <c r="H200" s="779" t="s">
        <v>82</v>
      </c>
      <c r="I200" s="501">
        <v>1238751</v>
      </c>
      <c r="J200" s="502">
        <v>906054</v>
      </c>
      <c r="K200" s="481">
        <v>0</v>
      </c>
      <c r="L200" s="481">
        <v>0</v>
      </c>
      <c r="M200" s="321">
        <v>306246</v>
      </c>
      <c r="N200" s="321">
        <v>18121</v>
      </c>
      <c r="O200" s="502">
        <v>8330</v>
      </c>
      <c r="P200" s="503">
        <v>3.08</v>
      </c>
      <c r="Q200" s="418">
        <v>0</v>
      </c>
      <c r="R200" s="776">
        <v>3.08</v>
      </c>
      <c r="S200" s="536">
        <f t="shared" si="347"/>
        <v>0</v>
      </c>
      <c r="T200" s="492">
        <v>0</v>
      </c>
      <c r="U200" s="492">
        <v>5962</v>
      </c>
      <c r="V200" s="492">
        <v>0</v>
      </c>
      <c r="W200" s="492">
        <f t="shared" si="234"/>
        <v>5962</v>
      </c>
      <c r="X200" s="492">
        <v>0</v>
      </c>
      <c r="Y200" s="492">
        <v>0</v>
      </c>
      <c r="Z200" s="492">
        <f>SUM(X200:Y200)</f>
        <v>0</v>
      </c>
      <c r="AA200" s="492">
        <f>W200+Z200</f>
        <v>5962</v>
      </c>
      <c r="AB200" s="321">
        <f>ROUND((W200+X200)*33.8%,0)</f>
        <v>2015</v>
      </c>
      <c r="AC200" s="179">
        <f>ROUND(W200*2%,0)</f>
        <v>119</v>
      </c>
      <c r="AD200" s="492">
        <v>0</v>
      </c>
      <c r="AE200" s="492">
        <v>0</v>
      </c>
      <c r="AF200" s="492">
        <f t="shared" si="235"/>
        <v>0</v>
      </c>
      <c r="AG200" s="492">
        <f t="shared" si="236"/>
        <v>8096</v>
      </c>
      <c r="AH200" s="507">
        <v>0</v>
      </c>
      <c r="AI200" s="507">
        <v>0</v>
      </c>
      <c r="AJ200" s="507">
        <v>0</v>
      </c>
      <c r="AK200" s="507">
        <v>0</v>
      </c>
      <c r="AL200" s="507">
        <v>0.02</v>
      </c>
      <c r="AM200" s="507">
        <v>0</v>
      </c>
      <c r="AN200" s="507">
        <v>0</v>
      </c>
      <c r="AO200" s="507">
        <f t="shared" si="348"/>
        <v>0</v>
      </c>
      <c r="AP200" s="507">
        <f t="shared" si="349"/>
        <v>0.02</v>
      </c>
      <c r="AQ200" s="508">
        <f t="shared" si="237"/>
        <v>0.02</v>
      </c>
      <c r="AR200" s="505">
        <f>I200+AG200</f>
        <v>1246847</v>
      </c>
      <c r="AS200" s="492">
        <f>J200+W200</f>
        <v>912016</v>
      </c>
      <c r="AT200" s="492">
        <f>K200+Z200</f>
        <v>0</v>
      </c>
      <c r="AU200" s="492">
        <f>L200</f>
        <v>0</v>
      </c>
      <c r="AV200" s="492">
        <f t="shared" si="350"/>
        <v>308261</v>
      </c>
      <c r="AW200" s="492">
        <f t="shared" si="350"/>
        <v>18240</v>
      </c>
      <c r="AX200" s="492">
        <f>O200+AF200</f>
        <v>8330</v>
      </c>
      <c r="AY200" s="507">
        <f>P200+AQ200</f>
        <v>3.1</v>
      </c>
      <c r="AZ200" s="507">
        <f t="shared" si="351"/>
        <v>0</v>
      </c>
      <c r="BA200" s="508">
        <f t="shared" si="351"/>
        <v>3.1</v>
      </c>
    </row>
    <row r="201" spans="1:53" s="702" customFormat="1" ht="12.75" customHeight="1" x14ac:dyDescent="0.2">
      <c r="A201" s="727">
        <v>36</v>
      </c>
      <c r="B201" s="728">
        <v>4453</v>
      </c>
      <c r="C201" s="728">
        <v>600074790</v>
      </c>
      <c r="D201" s="728">
        <v>71011111</v>
      </c>
      <c r="E201" s="719" t="s">
        <v>544</v>
      </c>
      <c r="F201" s="728">
        <v>3143</v>
      </c>
      <c r="G201" s="537" t="s">
        <v>149</v>
      </c>
      <c r="H201" s="708" t="s">
        <v>86</v>
      </c>
      <c r="I201" s="501">
        <v>728165</v>
      </c>
      <c r="J201" s="502">
        <v>494626</v>
      </c>
      <c r="K201" s="502">
        <v>0</v>
      </c>
      <c r="L201" s="502">
        <v>0</v>
      </c>
      <c r="M201" s="502">
        <v>220492</v>
      </c>
      <c r="N201" s="502">
        <v>13047</v>
      </c>
      <c r="O201" s="502">
        <v>0</v>
      </c>
      <c r="P201" s="503">
        <v>1.2916000000000001</v>
      </c>
      <c r="Q201" s="418">
        <v>1.2916000000000001</v>
      </c>
      <c r="R201" s="776">
        <v>0</v>
      </c>
      <c r="S201" s="536">
        <f t="shared" si="347"/>
        <v>0</v>
      </c>
      <c r="T201" s="492">
        <v>0</v>
      </c>
      <c r="U201" s="492">
        <v>0</v>
      </c>
      <c r="V201" s="492">
        <v>0</v>
      </c>
      <c r="W201" s="492">
        <f t="shared" si="234"/>
        <v>0</v>
      </c>
      <c r="X201" s="492">
        <v>0</v>
      </c>
      <c r="Y201" s="492">
        <v>0</v>
      </c>
      <c r="Z201" s="492">
        <f>SUM(X201:Y201)</f>
        <v>0</v>
      </c>
      <c r="AA201" s="492">
        <f>W201+Z201</f>
        <v>0</v>
      </c>
      <c r="AB201" s="321">
        <f>ROUND((W201+X201)*33.8%,0)</f>
        <v>0</v>
      </c>
      <c r="AC201" s="179">
        <f>ROUND(W201*2%,0)</f>
        <v>0</v>
      </c>
      <c r="AD201" s="492">
        <v>0</v>
      </c>
      <c r="AE201" s="492">
        <v>0</v>
      </c>
      <c r="AF201" s="492">
        <f t="shared" si="235"/>
        <v>0</v>
      </c>
      <c r="AG201" s="492">
        <f t="shared" si="236"/>
        <v>0</v>
      </c>
      <c r="AH201" s="507">
        <v>0</v>
      </c>
      <c r="AI201" s="507">
        <v>0</v>
      </c>
      <c r="AJ201" s="507">
        <v>0</v>
      </c>
      <c r="AK201" s="507">
        <v>0</v>
      </c>
      <c r="AL201" s="507">
        <v>0</v>
      </c>
      <c r="AM201" s="507">
        <v>0</v>
      </c>
      <c r="AN201" s="507">
        <v>0</v>
      </c>
      <c r="AO201" s="507">
        <f t="shared" si="348"/>
        <v>0</v>
      </c>
      <c r="AP201" s="507">
        <f t="shared" si="349"/>
        <v>0</v>
      </c>
      <c r="AQ201" s="508">
        <f t="shared" si="237"/>
        <v>0</v>
      </c>
      <c r="AR201" s="505">
        <f>I201+AG201</f>
        <v>728165</v>
      </c>
      <c r="AS201" s="492">
        <f>J201+W201</f>
        <v>494626</v>
      </c>
      <c r="AT201" s="492">
        <f>K201+Z201</f>
        <v>0</v>
      </c>
      <c r="AU201" s="492">
        <f>L201</f>
        <v>0</v>
      </c>
      <c r="AV201" s="492">
        <f t="shared" si="350"/>
        <v>220492</v>
      </c>
      <c r="AW201" s="492">
        <f t="shared" si="350"/>
        <v>13047</v>
      </c>
      <c r="AX201" s="492">
        <f>O201+AF201</f>
        <v>0</v>
      </c>
      <c r="AY201" s="507">
        <f>P201+AQ201</f>
        <v>1.2916000000000001</v>
      </c>
      <c r="AZ201" s="507">
        <f t="shared" si="351"/>
        <v>1.2916000000000001</v>
      </c>
      <c r="BA201" s="508">
        <f t="shared" si="351"/>
        <v>0</v>
      </c>
    </row>
    <row r="202" spans="1:53" s="702" customFormat="1" ht="12.75" customHeight="1" x14ac:dyDescent="0.2">
      <c r="A202" s="727">
        <v>36</v>
      </c>
      <c r="B202" s="728">
        <v>4453</v>
      </c>
      <c r="C202" s="728">
        <v>600074790</v>
      </c>
      <c r="D202" s="728">
        <v>71011111</v>
      </c>
      <c r="E202" s="719" t="s">
        <v>544</v>
      </c>
      <c r="F202" s="728">
        <v>3143</v>
      </c>
      <c r="G202" s="537" t="s">
        <v>150</v>
      </c>
      <c r="H202" s="708" t="s">
        <v>82</v>
      </c>
      <c r="I202" s="501">
        <v>35111</v>
      </c>
      <c r="J202" s="502">
        <v>24750</v>
      </c>
      <c r="K202" s="481">
        <v>0</v>
      </c>
      <c r="L202" s="481">
        <v>0</v>
      </c>
      <c r="M202" s="321">
        <v>8366</v>
      </c>
      <c r="N202" s="321">
        <v>495</v>
      </c>
      <c r="O202" s="502">
        <v>1500</v>
      </c>
      <c r="P202" s="503">
        <v>0.1</v>
      </c>
      <c r="Q202" s="418">
        <v>0</v>
      </c>
      <c r="R202" s="776">
        <v>0.1</v>
      </c>
      <c r="S202" s="536">
        <f t="shared" si="347"/>
        <v>0</v>
      </c>
      <c r="T202" s="492">
        <v>0</v>
      </c>
      <c r="U202" s="492">
        <v>0</v>
      </c>
      <c r="V202" s="492">
        <v>0</v>
      </c>
      <c r="W202" s="492">
        <f t="shared" si="234"/>
        <v>0</v>
      </c>
      <c r="X202" s="492">
        <v>0</v>
      </c>
      <c r="Y202" s="492">
        <v>0</v>
      </c>
      <c r="Z202" s="492">
        <f>SUM(X202:Y202)</f>
        <v>0</v>
      </c>
      <c r="AA202" s="492">
        <f>W202+Z202</f>
        <v>0</v>
      </c>
      <c r="AB202" s="321">
        <f>ROUND((W202+X202)*33.8%,0)</f>
        <v>0</v>
      </c>
      <c r="AC202" s="179">
        <f>ROUND(W202*2%,0)</f>
        <v>0</v>
      </c>
      <c r="AD202" s="492">
        <v>0</v>
      </c>
      <c r="AE202" s="492">
        <v>0</v>
      </c>
      <c r="AF202" s="492">
        <f t="shared" si="235"/>
        <v>0</v>
      </c>
      <c r="AG202" s="492">
        <f t="shared" si="236"/>
        <v>0</v>
      </c>
      <c r="AH202" s="507">
        <v>0</v>
      </c>
      <c r="AI202" s="507">
        <v>0</v>
      </c>
      <c r="AJ202" s="507">
        <v>0</v>
      </c>
      <c r="AK202" s="507">
        <v>0</v>
      </c>
      <c r="AL202" s="507">
        <v>0</v>
      </c>
      <c r="AM202" s="507">
        <v>0</v>
      </c>
      <c r="AN202" s="507">
        <v>0</v>
      </c>
      <c r="AO202" s="507">
        <f t="shared" si="348"/>
        <v>0</v>
      </c>
      <c r="AP202" s="507">
        <f t="shared" si="349"/>
        <v>0</v>
      </c>
      <c r="AQ202" s="508">
        <f t="shared" si="237"/>
        <v>0</v>
      </c>
      <c r="AR202" s="505">
        <f>I202+AG202</f>
        <v>35111</v>
      </c>
      <c r="AS202" s="492">
        <f>J202+W202</f>
        <v>24750</v>
      </c>
      <c r="AT202" s="492">
        <f>K202+Z202</f>
        <v>0</v>
      </c>
      <c r="AU202" s="492">
        <f>L202</f>
        <v>0</v>
      </c>
      <c r="AV202" s="492">
        <f t="shared" si="350"/>
        <v>8366</v>
      </c>
      <c r="AW202" s="492">
        <f t="shared" si="350"/>
        <v>495</v>
      </c>
      <c r="AX202" s="492">
        <f>O202+AF202</f>
        <v>1500</v>
      </c>
      <c r="AY202" s="507">
        <f>P202+AQ202</f>
        <v>0.1</v>
      </c>
      <c r="AZ202" s="507">
        <f t="shared" si="351"/>
        <v>0</v>
      </c>
      <c r="BA202" s="508">
        <f t="shared" si="351"/>
        <v>0.1</v>
      </c>
    </row>
    <row r="203" spans="1:53" s="702" customFormat="1" ht="12.75" customHeight="1" x14ac:dyDescent="0.2">
      <c r="A203" s="284">
        <v>36</v>
      </c>
      <c r="B203" s="27">
        <v>4453</v>
      </c>
      <c r="C203" s="27">
        <v>600074790</v>
      </c>
      <c r="D203" s="27">
        <v>71011111</v>
      </c>
      <c r="E203" s="294" t="s">
        <v>545</v>
      </c>
      <c r="F203" s="27"/>
      <c r="G203" s="283"/>
      <c r="H203" s="383"/>
      <c r="I203" s="5">
        <v>13615112</v>
      </c>
      <c r="J203" s="8">
        <v>9711857</v>
      </c>
      <c r="K203" s="8">
        <v>52940</v>
      </c>
      <c r="L203" s="8">
        <v>22940</v>
      </c>
      <c r="M203" s="8">
        <v>3292748</v>
      </c>
      <c r="N203" s="8">
        <v>194237</v>
      </c>
      <c r="O203" s="8">
        <v>363330</v>
      </c>
      <c r="P203" s="9">
        <v>21.541500000000003</v>
      </c>
      <c r="Q203" s="9">
        <v>13.887000000000002</v>
      </c>
      <c r="R203" s="33">
        <v>7.6545000000000005</v>
      </c>
      <c r="S203" s="5">
        <f t="shared" ref="S203:BA203" si="352">SUM(S198:S202)</f>
        <v>0</v>
      </c>
      <c r="T203" s="8">
        <f t="shared" si="352"/>
        <v>0</v>
      </c>
      <c r="U203" s="8">
        <f t="shared" si="352"/>
        <v>5962</v>
      </c>
      <c r="V203" s="8">
        <f t="shared" si="352"/>
        <v>0</v>
      </c>
      <c r="W203" s="8">
        <f t="shared" si="352"/>
        <v>5962</v>
      </c>
      <c r="X203" s="8">
        <f t="shared" si="352"/>
        <v>0</v>
      </c>
      <c r="Y203" s="8">
        <f t="shared" si="352"/>
        <v>0</v>
      </c>
      <c r="Z203" s="8">
        <f t="shared" si="352"/>
        <v>0</v>
      </c>
      <c r="AA203" s="8">
        <f t="shared" si="352"/>
        <v>5962</v>
      </c>
      <c r="AB203" s="8">
        <f t="shared" si="352"/>
        <v>2015</v>
      </c>
      <c r="AC203" s="8">
        <f t="shared" si="352"/>
        <v>119</v>
      </c>
      <c r="AD203" s="8">
        <f t="shared" si="352"/>
        <v>0</v>
      </c>
      <c r="AE203" s="8">
        <f t="shared" si="352"/>
        <v>0</v>
      </c>
      <c r="AF203" s="8">
        <f t="shared" si="352"/>
        <v>0</v>
      </c>
      <c r="AG203" s="8">
        <f t="shared" si="352"/>
        <v>8096</v>
      </c>
      <c r="AH203" s="9">
        <f t="shared" si="352"/>
        <v>0</v>
      </c>
      <c r="AI203" s="9">
        <f t="shared" si="352"/>
        <v>0</v>
      </c>
      <c r="AJ203" s="9">
        <f t="shared" si="352"/>
        <v>0</v>
      </c>
      <c r="AK203" s="9">
        <f t="shared" ref="AK203:AL203" si="353">SUM(AK198:AK202)</f>
        <v>0</v>
      </c>
      <c r="AL203" s="9">
        <f t="shared" si="353"/>
        <v>0.02</v>
      </c>
      <c r="AM203" s="9">
        <f t="shared" si="352"/>
        <v>0</v>
      </c>
      <c r="AN203" s="9">
        <f t="shared" si="352"/>
        <v>0</v>
      </c>
      <c r="AO203" s="9">
        <f t="shared" si="352"/>
        <v>0</v>
      </c>
      <c r="AP203" s="9">
        <f t="shared" si="352"/>
        <v>0.02</v>
      </c>
      <c r="AQ203" s="74">
        <f t="shared" si="352"/>
        <v>0.02</v>
      </c>
      <c r="AR203" s="272">
        <f t="shared" si="352"/>
        <v>13623208</v>
      </c>
      <c r="AS203" s="8">
        <f t="shared" si="352"/>
        <v>9717819</v>
      </c>
      <c r="AT203" s="38">
        <f t="shared" si="352"/>
        <v>52940</v>
      </c>
      <c r="AU203" s="38">
        <f t="shared" si="352"/>
        <v>22940</v>
      </c>
      <c r="AV203" s="8">
        <f t="shared" si="352"/>
        <v>3294763</v>
      </c>
      <c r="AW203" s="8">
        <f t="shared" si="352"/>
        <v>194356</v>
      </c>
      <c r="AX203" s="8">
        <f t="shared" si="352"/>
        <v>363330</v>
      </c>
      <c r="AY203" s="9">
        <f t="shared" si="352"/>
        <v>21.561500000000006</v>
      </c>
      <c r="AZ203" s="9">
        <f t="shared" si="352"/>
        <v>13.887000000000002</v>
      </c>
      <c r="BA203" s="74">
        <f t="shared" si="352"/>
        <v>7.6745000000000001</v>
      </c>
    </row>
    <row r="204" spans="1:53" s="702" customFormat="1" ht="12.75" customHeight="1" x14ac:dyDescent="0.2">
      <c r="A204" s="727">
        <v>37</v>
      </c>
      <c r="B204" s="728">
        <v>4467</v>
      </c>
      <c r="C204" s="728">
        <v>600074935</v>
      </c>
      <c r="D204" s="728">
        <v>48282545</v>
      </c>
      <c r="E204" s="729" t="s">
        <v>546</v>
      </c>
      <c r="F204" s="728">
        <v>3111</v>
      </c>
      <c r="G204" s="537" t="s">
        <v>85</v>
      </c>
      <c r="H204" s="779" t="s">
        <v>86</v>
      </c>
      <c r="I204" s="501">
        <v>6786449</v>
      </c>
      <c r="J204" s="502">
        <v>6459810</v>
      </c>
      <c r="K204" s="502">
        <v>0</v>
      </c>
      <c r="L204" s="502">
        <v>0</v>
      </c>
      <c r="M204" s="502">
        <v>220492</v>
      </c>
      <c r="N204" s="502">
        <v>13047</v>
      </c>
      <c r="O204" s="502">
        <v>93100</v>
      </c>
      <c r="P204" s="503">
        <v>15.000999999999999</v>
      </c>
      <c r="Q204" s="418">
        <v>11.935499999999999</v>
      </c>
      <c r="R204" s="776">
        <v>3.0655000000000001</v>
      </c>
      <c r="S204" s="536">
        <f t="shared" ref="S204:S218" si="354">X204*-1</f>
        <v>0</v>
      </c>
      <c r="T204" s="492">
        <v>0</v>
      </c>
      <c r="U204" s="492">
        <v>0</v>
      </c>
      <c r="V204" s="492">
        <v>0</v>
      </c>
      <c r="W204" s="492">
        <f t="shared" si="234"/>
        <v>0</v>
      </c>
      <c r="X204" s="492">
        <v>0</v>
      </c>
      <c r="Y204" s="492">
        <v>0</v>
      </c>
      <c r="Z204" s="492">
        <f t="shared" ref="Z204:Z211" si="355">SUM(X204:Y204)</f>
        <v>0</v>
      </c>
      <c r="AA204" s="492">
        <f t="shared" ref="AA204:AA211" si="356">W204+Z204</f>
        <v>0</v>
      </c>
      <c r="AB204" s="321">
        <f t="shared" ref="AB204:AB211" si="357">ROUND((W204+X204)*33.8%,0)</f>
        <v>0</v>
      </c>
      <c r="AC204" s="179">
        <f t="shared" ref="AC204:AC211" si="358">ROUND(W204*2%,0)</f>
        <v>0</v>
      </c>
      <c r="AD204" s="492">
        <v>0</v>
      </c>
      <c r="AE204" s="492">
        <v>0</v>
      </c>
      <c r="AF204" s="492">
        <f t="shared" si="235"/>
        <v>0</v>
      </c>
      <c r="AG204" s="492">
        <f t="shared" si="236"/>
        <v>0</v>
      </c>
      <c r="AH204" s="507">
        <v>0</v>
      </c>
      <c r="AI204" s="507">
        <v>0</v>
      </c>
      <c r="AJ204" s="507">
        <v>0</v>
      </c>
      <c r="AK204" s="507">
        <v>0</v>
      </c>
      <c r="AL204" s="507">
        <v>0</v>
      </c>
      <c r="AM204" s="507">
        <v>0</v>
      </c>
      <c r="AN204" s="507">
        <v>0</v>
      </c>
      <c r="AO204" s="507">
        <f t="shared" ref="AO204:AO211" si="359">AH204+AJ204+AK204+AM204</f>
        <v>0</v>
      </c>
      <c r="AP204" s="507">
        <f t="shared" ref="AP204:AP211" si="360">AI204+AL204+AN204</f>
        <v>0</v>
      </c>
      <c r="AQ204" s="508">
        <f t="shared" si="237"/>
        <v>0</v>
      </c>
      <c r="AR204" s="505">
        <f t="shared" ref="AR204:AR211" si="361">I204+AG204</f>
        <v>6786449</v>
      </c>
      <c r="AS204" s="492">
        <f t="shared" ref="AS204:AS211" si="362">J204+W204</f>
        <v>6459810</v>
      </c>
      <c r="AT204" s="492">
        <f t="shared" ref="AT204:AT211" si="363">K204+Z204</f>
        <v>0</v>
      </c>
      <c r="AU204" s="492">
        <f t="shared" ref="AU204:AU211" si="364">L204</f>
        <v>0</v>
      </c>
      <c r="AV204" s="492">
        <f t="shared" ref="AV204:AW211" si="365">M204+AB204</f>
        <v>220492</v>
      </c>
      <c r="AW204" s="492">
        <f t="shared" si="365"/>
        <v>13047</v>
      </c>
      <c r="AX204" s="492">
        <f t="shared" ref="AX204:AX211" si="366">O204+AF204</f>
        <v>93100</v>
      </c>
      <c r="AY204" s="507">
        <f t="shared" ref="AY204:AY211" si="367">P204+AQ204</f>
        <v>15.000999999999999</v>
      </c>
      <c r="AZ204" s="507">
        <f t="shared" ref="AZ204:BA211" si="368">Q204+AO204</f>
        <v>11.935499999999999</v>
      </c>
      <c r="BA204" s="508">
        <f t="shared" si="368"/>
        <v>3.0655000000000001</v>
      </c>
    </row>
    <row r="205" spans="1:53" s="702" customFormat="1" ht="12.75" customHeight="1" x14ac:dyDescent="0.2">
      <c r="A205" s="727">
        <v>37</v>
      </c>
      <c r="B205" s="728">
        <v>4467</v>
      </c>
      <c r="C205" s="728">
        <v>600074935</v>
      </c>
      <c r="D205" s="728">
        <v>48282545</v>
      </c>
      <c r="E205" s="729" t="s">
        <v>546</v>
      </c>
      <c r="F205" s="728">
        <v>3113</v>
      </c>
      <c r="G205" s="537" t="s">
        <v>148</v>
      </c>
      <c r="H205" s="779" t="s">
        <v>86</v>
      </c>
      <c r="I205" s="501">
        <v>31376729</v>
      </c>
      <c r="J205" s="502">
        <v>20404614</v>
      </c>
      <c r="K205" s="502">
        <v>289524</v>
      </c>
      <c r="L205" s="502">
        <v>209524</v>
      </c>
      <c r="M205" s="502">
        <v>9291876</v>
      </c>
      <c r="N205" s="502">
        <v>548215</v>
      </c>
      <c r="O205" s="502">
        <v>842500</v>
      </c>
      <c r="P205" s="503">
        <v>37.677499999999995</v>
      </c>
      <c r="Q205" s="418">
        <v>28.54</v>
      </c>
      <c r="R205" s="776">
        <v>9.1375000000000028</v>
      </c>
      <c r="S205" s="536">
        <f t="shared" si="354"/>
        <v>0</v>
      </c>
      <c r="T205" s="492">
        <v>0</v>
      </c>
      <c r="U205" s="492">
        <v>150619</v>
      </c>
      <c r="V205" s="492">
        <v>0</v>
      </c>
      <c r="W205" s="492">
        <f t="shared" si="234"/>
        <v>150619</v>
      </c>
      <c r="X205" s="492">
        <v>0</v>
      </c>
      <c r="Y205" s="492">
        <v>0</v>
      </c>
      <c r="Z205" s="492">
        <f t="shared" si="355"/>
        <v>0</v>
      </c>
      <c r="AA205" s="492">
        <f t="shared" si="356"/>
        <v>150619</v>
      </c>
      <c r="AB205" s="321">
        <f t="shared" si="357"/>
        <v>50909</v>
      </c>
      <c r="AC205" s="179">
        <f t="shared" si="358"/>
        <v>3012</v>
      </c>
      <c r="AD205" s="492">
        <v>0</v>
      </c>
      <c r="AE205" s="492">
        <v>0</v>
      </c>
      <c r="AF205" s="492">
        <f t="shared" si="235"/>
        <v>0</v>
      </c>
      <c r="AG205" s="492">
        <f t="shared" si="236"/>
        <v>204540</v>
      </c>
      <c r="AH205" s="507">
        <v>0</v>
      </c>
      <c r="AI205" s="507">
        <v>0</v>
      </c>
      <c r="AJ205" s="507">
        <v>0</v>
      </c>
      <c r="AK205" s="507">
        <v>0.24</v>
      </c>
      <c r="AL205" s="507">
        <v>0</v>
      </c>
      <c r="AM205" s="507">
        <v>0</v>
      </c>
      <c r="AN205" s="507">
        <v>0</v>
      </c>
      <c r="AO205" s="507">
        <f t="shared" si="359"/>
        <v>0.24</v>
      </c>
      <c r="AP205" s="507">
        <f t="shared" si="360"/>
        <v>0</v>
      </c>
      <c r="AQ205" s="508">
        <f t="shared" si="237"/>
        <v>0.24</v>
      </c>
      <c r="AR205" s="505">
        <f t="shared" si="361"/>
        <v>31581269</v>
      </c>
      <c r="AS205" s="492">
        <f t="shared" si="362"/>
        <v>20555233</v>
      </c>
      <c r="AT205" s="492">
        <f t="shared" si="363"/>
        <v>289524</v>
      </c>
      <c r="AU205" s="492">
        <f t="shared" si="364"/>
        <v>209524</v>
      </c>
      <c r="AV205" s="492">
        <f t="shared" si="365"/>
        <v>9342785</v>
      </c>
      <c r="AW205" s="492">
        <f t="shared" si="365"/>
        <v>551227</v>
      </c>
      <c r="AX205" s="492">
        <f t="shared" si="366"/>
        <v>842500</v>
      </c>
      <c r="AY205" s="507">
        <f t="shared" si="367"/>
        <v>37.917499999999997</v>
      </c>
      <c r="AZ205" s="507">
        <f t="shared" si="368"/>
        <v>28.779999999999998</v>
      </c>
      <c r="BA205" s="508">
        <f t="shared" si="368"/>
        <v>9.1375000000000028</v>
      </c>
    </row>
    <row r="206" spans="1:53" s="702" customFormat="1" ht="12.75" customHeight="1" x14ac:dyDescent="0.2">
      <c r="A206" s="727">
        <v>37</v>
      </c>
      <c r="B206" s="728">
        <v>4467</v>
      </c>
      <c r="C206" s="728">
        <v>600074935</v>
      </c>
      <c r="D206" s="728">
        <v>48282545</v>
      </c>
      <c r="E206" s="729" t="s">
        <v>546</v>
      </c>
      <c r="F206" s="728">
        <v>3113</v>
      </c>
      <c r="G206" s="537" t="s">
        <v>87</v>
      </c>
      <c r="H206" s="779" t="s">
        <v>86</v>
      </c>
      <c r="I206" s="501">
        <v>1486841</v>
      </c>
      <c r="J206" s="502">
        <v>1253302</v>
      </c>
      <c r="K206" s="502">
        <v>0</v>
      </c>
      <c r="L206" s="502">
        <v>0</v>
      </c>
      <c r="M206" s="502">
        <v>220492</v>
      </c>
      <c r="N206" s="502">
        <v>13047</v>
      </c>
      <c r="O206" s="502">
        <v>0</v>
      </c>
      <c r="P206" s="503">
        <v>3.9167000000000001</v>
      </c>
      <c r="Q206" s="418">
        <v>3.9167000000000001</v>
      </c>
      <c r="R206" s="776">
        <v>0</v>
      </c>
      <c r="S206" s="536">
        <f t="shared" si="354"/>
        <v>0</v>
      </c>
      <c r="T206" s="492">
        <v>0</v>
      </c>
      <c r="U206" s="492">
        <v>0</v>
      </c>
      <c r="V206" s="492">
        <v>0</v>
      </c>
      <c r="W206" s="492">
        <f t="shared" ref="W206:W270" si="369">SUM(S206:V206)</f>
        <v>0</v>
      </c>
      <c r="X206" s="492">
        <v>0</v>
      </c>
      <c r="Y206" s="492">
        <v>0</v>
      </c>
      <c r="Z206" s="492">
        <f t="shared" si="355"/>
        <v>0</v>
      </c>
      <c r="AA206" s="492">
        <f t="shared" si="356"/>
        <v>0</v>
      </c>
      <c r="AB206" s="321">
        <f t="shared" si="357"/>
        <v>0</v>
      </c>
      <c r="AC206" s="179">
        <f t="shared" si="358"/>
        <v>0</v>
      </c>
      <c r="AD206" s="492">
        <v>0</v>
      </c>
      <c r="AE206" s="492">
        <v>0</v>
      </c>
      <c r="AF206" s="492">
        <f t="shared" si="235"/>
        <v>0</v>
      </c>
      <c r="AG206" s="492">
        <f t="shared" si="236"/>
        <v>0</v>
      </c>
      <c r="AH206" s="507">
        <v>0</v>
      </c>
      <c r="AI206" s="507">
        <v>0</v>
      </c>
      <c r="AJ206" s="507">
        <v>0</v>
      </c>
      <c r="AK206" s="507">
        <v>0</v>
      </c>
      <c r="AL206" s="507">
        <v>0</v>
      </c>
      <c r="AM206" s="507">
        <v>0</v>
      </c>
      <c r="AN206" s="507">
        <v>0</v>
      </c>
      <c r="AO206" s="507">
        <f t="shared" si="359"/>
        <v>0</v>
      </c>
      <c r="AP206" s="507">
        <f t="shared" si="360"/>
        <v>0</v>
      </c>
      <c r="AQ206" s="508">
        <f t="shared" si="237"/>
        <v>0</v>
      </c>
      <c r="AR206" s="505">
        <f t="shared" si="361"/>
        <v>1486841</v>
      </c>
      <c r="AS206" s="492">
        <f t="shared" si="362"/>
        <v>1253302</v>
      </c>
      <c r="AT206" s="492">
        <f t="shared" si="363"/>
        <v>0</v>
      </c>
      <c r="AU206" s="492">
        <f t="shared" si="364"/>
        <v>0</v>
      </c>
      <c r="AV206" s="492">
        <f t="shared" si="365"/>
        <v>220492</v>
      </c>
      <c r="AW206" s="492">
        <f t="shared" si="365"/>
        <v>13047</v>
      </c>
      <c r="AX206" s="492">
        <f t="shared" si="366"/>
        <v>0</v>
      </c>
      <c r="AY206" s="507">
        <f t="shared" si="367"/>
        <v>3.9167000000000001</v>
      </c>
      <c r="AZ206" s="507">
        <f t="shared" si="368"/>
        <v>3.9167000000000001</v>
      </c>
      <c r="BA206" s="508">
        <f t="shared" si="368"/>
        <v>0</v>
      </c>
    </row>
    <row r="207" spans="1:53" s="702" customFormat="1" ht="12.75" customHeight="1" x14ac:dyDescent="0.2">
      <c r="A207" s="727">
        <v>37</v>
      </c>
      <c r="B207" s="728">
        <v>4467</v>
      </c>
      <c r="C207" s="728">
        <v>600074935</v>
      </c>
      <c r="D207" s="728">
        <v>48282545</v>
      </c>
      <c r="E207" s="729" t="s">
        <v>546</v>
      </c>
      <c r="F207" s="728">
        <v>3113</v>
      </c>
      <c r="G207" s="537" t="s">
        <v>91</v>
      </c>
      <c r="H207" s="779" t="s">
        <v>82</v>
      </c>
      <c r="I207" s="501">
        <v>4232542</v>
      </c>
      <c r="J207" s="502">
        <v>3107431</v>
      </c>
      <c r="K207" s="481">
        <v>0</v>
      </c>
      <c r="L207" s="481">
        <v>0</v>
      </c>
      <c r="M207" s="321">
        <v>1050312</v>
      </c>
      <c r="N207" s="321">
        <v>62149</v>
      </c>
      <c r="O207" s="502">
        <v>12650</v>
      </c>
      <c r="P207" s="503">
        <v>9.2900000000000009</v>
      </c>
      <c r="Q207" s="418">
        <v>9.2900000000000009</v>
      </c>
      <c r="R207" s="776">
        <v>0</v>
      </c>
      <c r="S207" s="536">
        <f t="shared" si="354"/>
        <v>0</v>
      </c>
      <c r="T207" s="492">
        <v>0</v>
      </c>
      <c r="U207" s="492">
        <v>0</v>
      </c>
      <c r="V207" s="492">
        <v>0</v>
      </c>
      <c r="W207" s="492">
        <f t="shared" si="369"/>
        <v>0</v>
      </c>
      <c r="X207" s="492">
        <v>0</v>
      </c>
      <c r="Y207" s="492">
        <v>0</v>
      </c>
      <c r="Z207" s="492">
        <f t="shared" si="355"/>
        <v>0</v>
      </c>
      <c r="AA207" s="492">
        <f t="shared" si="356"/>
        <v>0</v>
      </c>
      <c r="AB207" s="321">
        <f t="shared" si="357"/>
        <v>0</v>
      </c>
      <c r="AC207" s="179">
        <f t="shared" si="358"/>
        <v>0</v>
      </c>
      <c r="AD207" s="492">
        <v>1250</v>
      </c>
      <c r="AE207" s="492">
        <v>0</v>
      </c>
      <c r="AF207" s="492">
        <f t="shared" ref="AF207:AF271" si="370">SUM(AD207:AE207)</f>
        <v>1250</v>
      </c>
      <c r="AG207" s="492">
        <f t="shared" ref="AG207:AG271" si="371">AA207+AB207+AC207+AF207</f>
        <v>1250</v>
      </c>
      <c r="AH207" s="507">
        <v>0</v>
      </c>
      <c r="AI207" s="507">
        <v>0</v>
      </c>
      <c r="AJ207" s="507">
        <v>0</v>
      </c>
      <c r="AK207" s="507">
        <v>0</v>
      </c>
      <c r="AL207" s="507">
        <v>0</v>
      </c>
      <c r="AM207" s="507">
        <v>0</v>
      </c>
      <c r="AN207" s="507">
        <v>0</v>
      </c>
      <c r="AO207" s="507">
        <f t="shared" si="359"/>
        <v>0</v>
      </c>
      <c r="AP207" s="507">
        <f t="shared" si="360"/>
        <v>0</v>
      </c>
      <c r="AQ207" s="508">
        <f t="shared" ref="AQ207:AQ271" si="372">SUM(AO207:AP207)</f>
        <v>0</v>
      </c>
      <c r="AR207" s="505">
        <f t="shared" si="361"/>
        <v>4233792</v>
      </c>
      <c r="AS207" s="492">
        <f t="shared" si="362"/>
        <v>3107431</v>
      </c>
      <c r="AT207" s="492">
        <f t="shared" si="363"/>
        <v>0</v>
      </c>
      <c r="AU207" s="492">
        <f t="shared" si="364"/>
        <v>0</v>
      </c>
      <c r="AV207" s="492">
        <f t="shared" si="365"/>
        <v>1050312</v>
      </c>
      <c r="AW207" s="492">
        <f t="shared" si="365"/>
        <v>62149</v>
      </c>
      <c r="AX207" s="492">
        <f t="shared" si="366"/>
        <v>13900</v>
      </c>
      <c r="AY207" s="507">
        <f t="shared" si="367"/>
        <v>9.2900000000000009</v>
      </c>
      <c r="AZ207" s="507">
        <f t="shared" si="368"/>
        <v>9.2900000000000009</v>
      </c>
      <c r="BA207" s="508">
        <f t="shared" si="368"/>
        <v>0</v>
      </c>
    </row>
    <row r="208" spans="1:53" s="702" customFormat="1" ht="12.75" customHeight="1" x14ac:dyDescent="0.2">
      <c r="A208" s="727">
        <v>37</v>
      </c>
      <c r="B208" s="728">
        <v>4467</v>
      </c>
      <c r="C208" s="728">
        <v>600074935</v>
      </c>
      <c r="D208" s="728">
        <v>48282545</v>
      </c>
      <c r="E208" s="729" t="s">
        <v>546</v>
      </c>
      <c r="F208" s="728">
        <v>3141</v>
      </c>
      <c r="G208" s="537" t="s">
        <v>88</v>
      </c>
      <c r="H208" s="779" t="s">
        <v>82</v>
      </c>
      <c r="I208" s="501">
        <v>2880900</v>
      </c>
      <c r="J208" s="502">
        <v>2104704</v>
      </c>
      <c r="K208" s="481">
        <v>0</v>
      </c>
      <c r="L208" s="481">
        <v>0</v>
      </c>
      <c r="M208" s="321">
        <v>711390</v>
      </c>
      <c r="N208" s="321">
        <v>42094</v>
      </c>
      <c r="O208" s="502">
        <v>22712</v>
      </c>
      <c r="P208" s="503">
        <v>7.16</v>
      </c>
      <c r="Q208" s="418">
        <v>0</v>
      </c>
      <c r="R208" s="776">
        <v>7.16</v>
      </c>
      <c r="S208" s="536">
        <f t="shared" si="354"/>
        <v>0</v>
      </c>
      <c r="T208" s="492">
        <v>0</v>
      </c>
      <c r="U208" s="492">
        <v>-74757</v>
      </c>
      <c r="V208" s="492">
        <v>0</v>
      </c>
      <c r="W208" s="492">
        <f t="shared" si="369"/>
        <v>-74757</v>
      </c>
      <c r="X208" s="492">
        <v>0</v>
      </c>
      <c r="Y208" s="492">
        <v>0</v>
      </c>
      <c r="Z208" s="492">
        <f t="shared" si="355"/>
        <v>0</v>
      </c>
      <c r="AA208" s="492">
        <f t="shared" si="356"/>
        <v>-74757</v>
      </c>
      <c r="AB208" s="321">
        <f t="shared" si="357"/>
        <v>-25268</v>
      </c>
      <c r="AC208" s="179">
        <f t="shared" si="358"/>
        <v>-1495</v>
      </c>
      <c r="AD208" s="492">
        <v>0</v>
      </c>
      <c r="AE208" s="492">
        <v>0</v>
      </c>
      <c r="AF208" s="492">
        <f t="shared" si="370"/>
        <v>0</v>
      </c>
      <c r="AG208" s="492">
        <f t="shared" si="371"/>
        <v>-101520</v>
      </c>
      <c r="AH208" s="507">
        <v>0</v>
      </c>
      <c r="AI208" s="507">
        <v>0</v>
      </c>
      <c r="AJ208" s="507">
        <v>0</v>
      </c>
      <c r="AK208" s="507">
        <v>0</v>
      </c>
      <c r="AL208" s="507">
        <v>-0.26</v>
      </c>
      <c r="AM208" s="507">
        <v>0</v>
      </c>
      <c r="AN208" s="507">
        <v>0</v>
      </c>
      <c r="AO208" s="507">
        <f t="shared" si="359"/>
        <v>0</v>
      </c>
      <c r="AP208" s="507">
        <f t="shared" si="360"/>
        <v>-0.26</v>
      </c>
      <c r="AQ208" s="508">
        <f t="shared" si="372"/>
        <v>-0.26</v>
      </c>
      <c r="AR208" s="505">
        <f t="shared" si="361"/>
        <v>2779380</v>
      </c>
      <c r="AS208" s="492">
        <f t="shared" si="362"/>
        <v>2029947</v>
      </c>
      <c r="AT208" s="492">
        <f t="shared" si="363"/>
        <v>0</v>
      </c>
      <c r="AU208" s="492">
        <f t="shared" si="364"/>
        <v>0</v>
      </c>
      <c r="AV208" s="492">
        <f t="shared" si="365"/>
        <v>686122</v>
      </c>
      <c r="AW208" s="492">
        <f t="shared" si="365"/>
        <v>40599</v>
      </c>
      <c r="AX208" s="492">
        <f t="shared" si="366"/>
        <v>22712</v>
      </c>
      <c r="AY208" s="507">
        <f t="shared" si="367"/>
        <v>6.9</v>
      </c>
      <c r="AZ208" s="507">
        <f t="shared" si="368"/>
        <v>0</v>
      </c>
      <c r="BA208" s="508">
        <f t="shared" si="368"/>
        <v>6.9</v>
      </c>
    </row>
    <row r="209" spans="1:53" s="702" customFormat="1" ht="12.75" customHeight="1" x14ac:dyDescent="0.2">
      <c r="A209" s="727">
        <v>37</v>
      </c>
      <c r="B209" s="728">
        <v>4467</v>
      </c>
      <c r="C209" s="728">
        <v>600074935</v>
      </c>
      <c r="D209" s="728">
        <v>48282545</v>
      </c>
      <c r="E209" s="719" t="s">
        <v>546</v>
      </c>
      <c r="F209" s="728">
        <v>3143</v>
      </c>
      <c r="G209" s="537" t="s">
        <v>149</v>
      </c>
      <c r="H209" s="708" t="s">
        <v>86</v>
      </c>
      <c r="I209" s="501">
        <v>1841039</v>
      </c>
      <c r="J209" s="502">
        <v>1513271</v>
      </c>
      <c r="K209" s="502">
        <v>0</v>
      </c>
      <c r="L209" s="502">
        <v>0</v>
      </c>
      <c r="M209" s="502">
        <v>309457</v>
      </c>
      <c r="N209" s="502">
        <v>18311</v>
      </c>
      <c r="O209" s="502">
        <v>0</v>
      </c>
      <c r="P209" s="503">
        <v>3.3172999999999999</v>
      </c>
      <c r="Q209" s="418">
        <v>3.3172999999999999</v>
      </c>
      <c r="R209" s="776">
        <v>0</v>
      </c>
      <c r="S209" s="536">
        <f t="shared" si="354"/>
        <v>0</v>
      </c>
      <c r="T209" s="492">
        <v>0</v>
      </c>
      <c r="U209" s="492">
        <v>0</v>
      </c>
      <c r="V209" s="492">
        <v>0</v>
      </c>
      <c r="W209" s="492">
        <f t="shared" si="369"/>
        <v>0</v>
      </c>
      <c r="X209" s="492">
        <v>0</v>
      </c>
      <c r="Y209" s="492">
        <v>0</v>
      </c>
      <c r="Z209" s="492">
        <f t="shared" si="355"/>
        <v>0</v>
      </c>
      <c r="AA209" s="492">
        <f t="shared" si="356"/>
        <v>0</v>
      </c>
      <c r="AB209" s="321">
        <f t="shared" si="357"/>
        <v>0</v>
      </c>
      <c r="AC209" s="179">
        <f t="shared" si="358"/>
        <v>0</v>
      </c>
      <c r="AD209" s="492">
        <v>0</v>
      </c>
      <c r="AE209" s="492">
        <v>0</v>
      </c>
      <c r="AF209" s="492">
        <f t="shared" si="370"/>
        <v>0</v>
      </c>
      <c r="AG209" s="492">
        <f t="shared" si="371"/>
        <v>0</v>
      </c>
      <c r="AH209" s="507">
        <v>0</v>
      </c>
      <c r="AI209" s="507">
        <v>0</v>
      </c>
      <c r="AJ209" s="507">
        <v>0</v>
      </c>
      <c r="AK209" s="507">
        <v>0</v>
      </c>
      <c r="AL209" s="507">
        <v>0</v>
      </c>
      <c r="AM209" s="507">
        <v>0</v>
      </c>
      <c r="AN209" s="507">
        <v>0</v>
      </c>
      <c r="AO209" s="507">
        <f t="shared" si="359"/>
        <v>0</v>
      </c>
      <c r="AP209" s="507">
        <f t="shared" si="360"/>
        <v>0</v>
      </c>
      <c r="AQ209" s="508">
        <f t="shared" si="372"/>
        <v>0</v>
      </c>
      <c r="AR209" s="505">
        <f t="shared" si="361"/>
        <v>1841039</v>
      </c>
      <c r="AS209" s="492">
        <f t="shared" si="362"/>
        <v>1513271</v>
      </c>
      <c r="AT209" s="492">
        <f t="shared" si="363"/>
        <v>0</v>
      </c>
      <c r="AU209" s="492">
        <f t="shared" si="364"/>
        <v>0</v>
      </c>
      <c r="AV209" s="492">
        <f t="shared" si="365"/>
        <v>309457</v>
      </c>
      <c r="AW209" s="492">
        <f t="shared" si="365"/>
        <v>18311</v>
      </c>
      <c r="AX209" s="492">
        <f t="shared" si="366"/>
        <v>0</v>
      </c>
      <c r="AY209" s="507">
        <f t="shared" si="367"/>
        <v>3.3172999999999999</v>
      </c>
      <c r="AZ209" s="507">
        <f t="shared" si="368"/>
        <v>3.3172999999999999</v>
      </c>
      <c r="BA209" s="508">
        <f t="shared" si="368"/>
        <v>0</v>
      </c>
    </row>
    <row r="210" spans="1:53" s="702" customFormat="1" ht="12.75" customHeight="1" x14ac:dyDescent="0.2">
      <c r="A210" s="727">
        <v>37</v>
      </c>
      <c r="B210" s="728">
        <v>4467</v>
      </c>
      <c r="C210" s="728">
        <v>600074935</v>
      </c>
      <c r="D210" s="728">
        <v>48282545</v>
      </c>
      <c r="E210" s="719" t="s">
        <v>546</v>
      </c>
      <c r="F210" s="728">
        <v>3143</v>
      </c>
      <c r="G210" s="537" t="s">
        <v>150</v>
      </c>
      <c r="H210" s="708" t="s">
        <v>82</v>
      </c>
      <c r="I210" s="501">
        <v>51964</v>
      </c>
      <c r="J210" s="502">
        <v>36630</v>
      </c>
      <c r="K210" s="481">
        <v>0</v>
      </c>
      <c r="L210" s="481">
        <v>0</v>
      </c>
      <c r="M210" s="321">
        <v>12381</v>
      </c>
      <c r="N210" s="321">
        <v>733</v>
      </c>
      <c r="O210" s="502">
        <v>2220</v>
      </c>
      <c r="P210" s="503">
        <v>0.15</v>
      </c>
      <c r="Q210" s="418">
        <v>0</v>
      </c>
      <c r="R210" s="776">
        <v>0.15</v>
      </c>
      <c r="S210" s="536">
        <f t="shared" si="354"/>
        <v>0</v>
      </c>
      <c r="T210" s="492">
        <v>0</v>
      </c>
      <c r="U210" s="492">
        <v>0</v>
      </c>
      <c r="V210" s="492">
        <v>0</v>
      </c>
      <c r="W210" s="492">
        <f t="shared" si="369"/>
        <v>0</v>
      </c>
      <c r="X210" s="492">
        <v>0</v>
      </c>
      <c r="Y210" s="492">
        <v>0</v>
      </c>
      <c r="Z210" s="492">
        <f t="shared" si="355"/>
        <v>0</v>
      </c>
      <c r="AA210" s="492">
        <f t="shared" si="356"/>
        <v>0</v>
      </c>
      <c r="AB210" s="321">
        <f t="shared" si="357"/>
        <v>0</v>
      </c>
      <c r="AC210" s="179">
        <f t="shared" si="358"/>
        <v>0</v>
      </c>
      <c r="AD210" s="492">
        <v>0</v>
      </c>
      <c r="AE210" s="492">
        <v>0</v>
      </c>
      <c r="AF210" s="492">
        <f t="shared" si="370"/>
        <v>0</v>
      </c>
      <c r="AG210" s="492">
        <f t="shared" si="371"/>
        <v>0</v>
      </c>
      <c r="AH210" s="507">
        <v>0</v>
      </c>
      <c r="AI210" s="507">
        <v>0</v>
      </c>
      <c r="AJ210" s="507">
        <v>0</v>
      </c>
      <c r="AK210" s="507">
        <v>0</v>
      </c>
      <c r="AL210" s="507">
        <v>0</v>
      </c>
      <c r="AM210" s="507">
        <v>0</v>
      </c>
      <c r="AN210" s="507">
        <v>0</v>
      </c>
      <c r="AO210" s="507">
        <f t="shared" si="359"/>
        <v>0</v>
      </c>
      <c r="AP210" s="507">
        <f t="shared" si="360"/>
        <v>0</v>
      </c>
      <c r="AQ210" s="508">
        <f t="shared" si="372"/>
        <v>0</v>
      </c>
      <c r="AR210" s="505">
        <f t="shared" si="361"/>
        <v>51964</v>
      </c>
      <c r="AS210" s="492">
        <f t="shared" si="362"/>
        <v>36630</v>
      </c>
      <c r="AT210" s="492">
        <f t="shared" si="363"/>
        <v>0</v>
      </c>
      <c r="AU210" s="492">
        <f t="shared" si="364"/>
        <v>0</v>
      </c>
      <c r="AV210" s="492">
        <f t="shared" si="365"/>
        <v>12381</v>
      </c>
      <c r="AW210" s="492">
        <f t="shared" si="365"/>
        <v>733</v>
      </c>
      <c r="AX210" s="492">
        <f t="shared" si="366"/>
        <v>2220</v>
      </c>
      <c r="AY210" s="507">
        <f t="shared" si="367"/>
        <v>0.15</v>
      </c>
      <c r="AZ210" s="507">
        <f t="shared" si="368"/>
        <v>0</v>
      </c>
      <c r="BA210" s="508">
        <f t="shared" si="368"/>
        <v>0.15</v>
      </c>
    </row>
    <row r="211" spans="1:53" s="702" customFormat="1" ht="12.75" customHeight="1" x14ac:dyDescent="0.2">
      <c r="A211" s="727">
        <v>37</v>
      </c>
      <c r="B211" s="728">
        <v>4467</v>
      </c>
      <c r="C211" s="728">
        <v>600074935</v>
      </c>
      <c r="D211" s="728">
        <v>48282545</v>
      </c>
      <c r="E211" s="729" t="s">
        <v>546</v>
      </c>
      <c r="F211" s="728">
        <v>3233</v>
      </c>
      <c r="G211" s="537" t="s">
        <v>81</v>
      </c>
      <c r="H211" s="779" t="s">
        <v>82</v>
      </c>
      <c r="I211" s="501">
        <v>2319539</v>
      </c>
      <c r="J211" s="502">
        <v>1636037</v>
      </c>
      <c r="K211" s="481">
        <v>60000</v>
      </c>
      <c r="L211" s="481">
        <v>0</v>
      </c>
      <c r="M211" s="321">
        <v>573261</v>
      </c>
      <c r="N211" s="321">
        <v>32721</v>
      </c>
      <c r="O211" s="502">
        <v>17520</v>
      </c>
      <c r="P211" s="503">
        <v>3.67</v>
      </c>
      <c r="Q211" s="418">
        <v>2.62</v>
      </c>
      <c r="R211" s="776">
        <v>1.05</v>
      </c>
      <c r="S211" s="536">
        <f t="shared" si="354"/>
        <v>0</v>
      </c>
      <c r="T211" s="492">
        <v>0</v>
      </c>
      <c r="U211" s="492">
        <v>0</v>
      </c>
      <c r="V211" s="492">
        <v>0</v>
      </c>
      <c r="W211" s="492">
        <f t="shared" si="369"/>
        <v>0</v>
      </c>
      <c r="X211" s="492">
        <v>0</v>
      </c>
      <c r="Y211" s="492">
        <v>0</v>
      </c>
      <c r="Z211" s="492">
        <f t="shared" si="355"/>
        <v>0</v>
      </c>
      <c r="AA211" s="492">
        <f t="shared" si="356"/>
        <v>0</v>
      </c>
      <c r="AB211" s="321">
        <f t="shared" si="357"/>
        <v>0</v>
      </c>
      <c r="AC211" s="179">
        <f t="shared" si="358"/>
        <v>0</v>
      </c>
      <c r="AD211" s="492">
        <v>0</v>
      </c>
      <c r="AE211" s="492">
        <v>0</v>
      </c>
      <c r="AF211" s="492">
        <f t="shared" si="370"/>
        <v>0</v>
      </c>
      <c r="AG211" s="492">
        <f t="shared" si="371"/>
        <v>0</v>
      </c>
      <c r="AH211" s="507">
        <v>0</v>
      </c>
      <c r="AI211" s="507">
        <v>0</v>
      </c>
      <c r="AJ211" s="507">
        <v>0</v>
      </c>
      <c r="AK211" s="507">
        <v>0</v>
      </c>
      <c r="AL211" s="507">
        <v>0</v>
      </c>
      <c r="AM211" s="507">
        <v>0</v>
      </c>
      <c r="AN211" s="507">
        <v>0</v>
      </c>
      <c r="AO211" s="507">
        <f t="shared" si="359"/>
        <v>0</v>
      </c>
      <c r="AP211" s="507">
        <f t="shared" si="360"/>
        <v>0</v>
      </c>
      <c r="AQ211" s="508">
        <f t="shared" si="372"/>
        <v>0</v>
      </c>
      <c r="AR211" s="505">
        <f t="shared" si="361"/>
        <v>2319539</v>
      </c>
      <c r="AS211" s="492">
        <f t="shared" si="362"/>
        <v>1636037</v>
      </c>
      <c r="AT211" s="492">
        <f t="shared" si="363"/>
        <v>60000</v>
      </c>
      <c r="AU211" s="492">
        <f t="shared" si="364"/>
        <v>0</v>
      </c>
      <c r="AV211" s="492">
        <f t="shared" si="365"/>
        <v>573261</v>
      </c>
      <c r="AW211" s="492">
        <f t="shared" si="365"/>
        <v>32721</v>
      </c>
      <c r="AX211" s="492">
        <f t="shared" si="366"/>
        <v>17520</v>
      </c>
      <c r="AY211" s="507">
        <f t="shared" si="367"/>
        <v>3.67</v>
      </c>
      <c r="AZ211" s="507">
        <f t="shared" si="368"/>
        <v>2.62</v>
      </c>
      <c r="BA211" s="508">
        <f t="shared" si="368"/>
        <v>1.05</v>
      </c>
    </row>
    <row r="212" spans="1:53" s="702" customFormat="1" ht="12.75" customHeight="1" x14ac:dyDescent="0.2">
      <c r="A212" s="284">
        <v>37</v>
      </c>
      <c r="B212" s="27">
        <v>4467</v>
      </c>
      <c r="C212" s="27">
        <v>600074935</v>
      </c>
      <c r="D212" s="27">
        <v>48282545</v>
      </c>
      <c r="E212" s="294" t="s">
        <v>547</v>
      </c>
      <c r="F212" s="27"/>
      <c r="G212" s="283"/>
      <c r="H212" s="383"/>
      <c r="I212" s="5">
        <v>50976003</v>
      </c>
      <c r="J212" s="8">
        <v>36515799</v>
      </c>
      <c r="K212" s="8">
        <v>349524</v>
      </c>
      <c r="L212" s="8">
        <v>209524</v>
      </c>
      <c r="M212" s="8">
        <v>12389661</v>
      </c>
      <c r="N212" s="8">
        <v>730317</v>
      </c>
      <c r="O212" s="8">
        <v>990702</v>
      </c>
      <c r="P212" s="9">
        <v>80.182500000000005</v>
      </c>
      <c r="Q212" s="9">
        <v>59.619499999999995</v>
      </c>
      <c r="R212" s="33">
        <v>20.563000000000002</v>
      </c>
      <c r="S212" s="5">
        <f t="shared" ref="S212:BA212" si="373">SUM(S204:S211)</f>
        <v>0</v>
      </c>
      <c r="T212" s="8">
        <f t="shared" si="373"/>
        <v>0</v>
      </c>
      <c r="U212" s="8">
        <f t="shared" si="373"/>
        <v>75862</v>
      </c>
      <c r="V212" s="8">
        <f t="shared" si="373"/>
        <v>0</v>
      </c>
      <c r="W212" s="8">
        <f t="shared" si="373"/>
        <v>75862</v>
      </c>
      <c r="X212" s="8">
        <f t="shared" si="373"/>
        <v>0</v>
      </c>
      <c r="Y212" s="8">
        <f t="shared" si="373"/>
        <v>0</v>
      </c>
      <c r="Z212" s="8">
        <f t="shared" si="373"/>
        <v>0</v>
      </c>
      <c r="AA212" s="8">
        <f t="shared" si="373"/>
        <v>75862</v>
      </c>
      <c r="AB212" s="8">
        <f t="shared" si="373"/>
        <v>25641</v>
      </c>
      <c r="AC212" s="8">
        <f t="shared" si="373"/>
        <v>1517</v>
      </c>
      <c r="AD212" s="8">
        <f t="shared" si="373"/>
        <v>1250</v>
      </c>
      <c r="AE212" s="8">
        <f t="shared" si="373"/>
        <v>0</v>
      </c>
      <c r="AF212" s="8">
        <f t="shared" si="373"/>
        <v>1250</v>
      </c>
      <c r="AG212" s="8">
        <f t="shared" si="373"/>
        <v>104270</v>
      </c>
      <c r="AH212" s="9">
        <f t="shared" si="373"/>
        <v>0</v>
      </c>
      <c r="AI212" s="9">
        <f t="shared" si="373"/>
        <v>0</v>
      </c>
      <c r="AJ212" s="9">
        <f t="shared" si="373"/>
        <v>0</v>
      </c>
      <c r="AK212" s="9">
        <f t="shared" si="373"/>
        <v>0.24</v>
      </c>
      <c r="AL212" s="9">
        <f t="shared" si="373"/>
        <v>-0.26</v>
      </c>
      <c r="AM212" s="9">
        <f t="shared" si="373"/>
        <v>0</v>
      </c>
      <c r="AN212" s="9">
        <f t="shared" si="373"/>
        <v>0</v>
      </c>
      <c r="AO212" s="9">
        <f t="shared" si="373"/>
        <v>0.24</v>
      </c>
      <c r="AP212" s="9">
        <f t="shared" si="373"/>
        <v>-0.26</v>
      </c>
      <c r="AQ212" s="74">
        <f t="shared" si="373"/>
        <v>-2.0000000000000018E-2</v>
      </c>
      <c r="AR212" s="272">
        <f t="shared" si="373"/>
        <v>51080273</v>
      </c>
      <c r="AS212" s="8">
        <f t="shared" si="373"/>
        <v>36591661</v>
      </c>
      <c r="AT212" s="38">
        <f t="shared" si="373"/>
        <v>349524</v>
      </c>
      <c r="AU212" s="38">
        <f t="shared" si="373"/>
        <v>209524</v>
      </c>
      <c r="AV212" s="8">
        <f t="shared" si="373"/>
        <v>12415302</v>
      </c>
      <c r="AW212" s="8">
        <f t="shared" si="373"/>
        <v>731834</v>
      </c>
      <c r="AX212" s="8">
        <f t="shared" si="373"/>
        <v>991952</v>
      </c>
      <c r="AY212" s="9">
        <f t="shared" si="373"/>
        <v>80.162500000000009</v>
      </c>
      <c r="AZ212" s="9">
        <f t="shared" si="373"/>
        <v>59.859499999999997</v>
      </c>
      <c r="BA212" s="74">
        <f t="shared" si="373"/>
        <v>20.303000000000001</v>
      </c>
    </row>
    <row r="213" spans="1:53" s="702" customFormat="1" ht="12.75" customHeight="1" x14ac:dyDescent="0.2">
      <c r="A213" s="727">
        <v>38</v>
      </c>
      <c r="B213" s="728">
        <v>4460</v>
      </c>
      <c r="C213" s="728">
        <v>600074579</v>
      </c>
      <c r="D213" s="728">
        <v>48283011</v>
      </c>
      <c r="E213" s="729" t="s">
        <v>548</v>
      </c>
      <c r="F213" s="728">
        <v>3111</v>
      </c>
      <c r="G213" s="537" t="s">
        <v>85</v>
      </c>
      <c r="H213" s="779" t="s">
        <v>86</v>
      </c>
      <c r="I213" s="501">
        <v>4704839</v>
      </c>
      <c r="J213" s="502">
        <v>4387504</v>
      </c>
      <c r="K213" s="502">
        <v>11220</v>
      </c>
      <c r="L213" s="502">
        <v>0</v>
      </c>
      <c r="M213" s="502">
        <v>220492</v>
      </c>
      <c r="N213" s="502">
        <v>12823</v>
      </c>
      <c r="O213" s="502">
        <v>72800</v>
      </c>
      <c r="P213" s="503">
        <v>10.043699999999999</v>
      </c>
      <c r="Q213" s="418">
        <v>8</v>
      </c>
      <c r="R213" s="776">
        <v>2.0436999999999999</v>
      </c>
      <c r="S213" s="536">
        <f t="shared" si="354"/>
        <v>0</v>
      </c>
      <c r="T213" s="492">
        <v>0</v>
      </c>
      <c r="U213" s="492">
        <v>0</v>
      </c>
      <c r="V213" s="492">
        <v>0</v>
      </c>
      <c r="W213" s="492">
        <f t="shared" si="369"/>
        <v>0</v>
      </c>
      <c r="X213" s="492">
        <v>0</v>
      </c>
      <c r="Y213" s="492">
        <v>0</v>
      </c>
      <c r="Z213" s="492">
        <f t="shared" ref="Z213:Z218" si="374">SUM(X213:Y213)</f>
        <v>0</v>
      </c>
      <c r="AA213" s="492">
        <f t="shared" ref="AA213:AA218" si="375">W213+Z213</f>
        <v>0</v>
      </c>
      <c r="AB213" s="321">
        <f t="shared" ref="AB213:AB218" si="376">ROUND((W213+X213)*33.8%,0)</f>
        <v>0</v>
      </c>
      <c r="AC213" s="179">
        <f t="shared" ref="AC213:AC218" si="377">ROUND(W213*2%,0)</f>
        <v>0</v>
      </c>
      <c r="AD213" s="492">
        <v>0</v>
      </c>
      <c r="AE213" s="492">
        <v>0</v>
      </c>
      <c r="AF213" s="492">
        <f t="shared" si="370"/>
        <v>0</v>
      </c>
      <c r="AG213" s="492">
        <f t="shared" si="371"/>
        <v>0</v>
      </c>
      <c r="AH213" s="507">
        <v>0</v>
      </c>
      <c r="AI213" s="507">
        <v>0</v>
      </c>
      <c r="AJ213" s="507">
        <v>0</v>
      </c>
      <c r="AK213" s="507">
        <v>0</v>
      </c>
      <c r="AL213" s="507">
        <v>0</v>
      </c>
      <c r="AM213" s="507">
        <v>0</v>
      </c>
      <c r="AN213" s="507">
        <v>0</v>
      </c>
      <c r="AO213" s="507">
        <f t="shared" ref="AO213:AO218" si="378">AH213+AJ213+AK213+AM213</f>
        <v>0</v>
      </c>
      <c r="AP213" s="507">
        <f t="shared" ref="AP213:AP218" si="379">AI213+AL213+AN213</f>
        <v>0</v>
      </c>
      <c r="AQ213" s="508">
        <f t="shared" si="372"/>
        <v>0</v>
      </c>
      <c r="AR213" s="505">
        <f t="shared" ref="AR213:AR218" si="380">I213+AG213</f>
        <v>4704839</v>
      </c>
      <c r="AS213" s="492">
        <f t="shared" ref="AS213:AS218" si="381">J213+W213</f>
        <v>4387504</v>
      </c>
      <c r="AT213" s="492">
        <f t="shared" ref="AT213:AT218" si="382">K213+Z213</f>
        <v>11220</v>
      </c>
      <c r="AU213" s="492">
        <f t="shared" ref="AU213:AU218" si="383">L213</f>
        <v>0</v>
      </c>
      <c r="AV213" s="492">
        <f t="shared" ref="AV213:AW218" si="384">M213+AB213</f>
        <v>220492</v>
      </c>
      <c r="AW213" s="492">
        <f t="shared" si="384"/>
        <v>12823</v>
      </c>
      <c r="AX213" s="492">
        <f t="shared" ref="AX213:AX218" si="385">O213+AF213</f>
        <v>72800</v>
      </c>
      <c r="AY213" s="507">
        <f t="shared" ref="AY213:AY218" si="386">P213+AQ213</f>
        <v>10.043699999999999</v>
      </c>
      <c r="AZ213" s="507">
        <f t="shared" ref="AZ213:BA218" si="387">Q213+AO213</f>
        <v>8</v>
      </c>
      <c r="BA213" s="508">
        <f t="shared" si="387"/>
        <v>2.0436999999999999</v>
      </c>
    </row>
    <row r="214" spans="1:53" s="702" customFormat="1" ht="12.75" customHeight="1" x14ac:dyDescent="0.2">
      <c r="A214" s="727">
        <v>38</v>
      </c>
      <c r="B214" s="728">
        <v>4460</v>
      </c>
      <c r="C214" s="728">
        <v>600074579</v>
      </c>
      <c r="D214" s="728">
        <v>48283011</v>
      </c>
      <c r="E214" s="729" t="s">
        <v>548</v>
      </c>
      <c r="F214" s="728">
        <v>3113</v>
      </c>
      <c r="G214" s="537" t="s">
        <v>148</v>
      </c>
      <c r="H214" s="779" t="s">
        <v>86</v>
      </c>
      <c r="I214" s="501">
        <v>27460495</v>
      </c>
      <c r="J214" s="502">
        <v>18031241</v>
      </c>
      <c r="K214" s="502">
        <v>355320</v>
      </c>
      <c r="L214" s="502">
        <v>311540</v>
      </c>
      <c r="M214" s="502">
        <v>7673554</v>
      </c>
      <c r="N214" s="502">
        <v>453180</v>
      </c>
      <c r="O214" s="502">
        <v>947200</v>
      </c>
      <c r="P214" s="503">
        <v>34.451599999999999</v>
      </c>
      <c r="Q214" s="418">
        <v>25.614000000000001</v>
      </c>
      <c r="R214" s="776">
        <v>8.8375999999999983</v>
      </c>
      <c r="S214" s="536">
        <f t="shared" si="354"/>
        <v>0</v>
      </c>
      <c r="T214" s="492">
        <v>0</v>
      </c>
      <c r="U214" s="492">
        <v>0</v>
      </c>
      <c r="V214" s="492">
        <v>0</v>
      </c>
      <c r="W214" s="492">
        <f t="shared" si="369"/>
        <v>0</v>
      </c>
      <c r="X214" s="492">
        <v>0</v>
      </c>
      <c r="Y214" s="492">
        <v>0</v>
      </c>
      <c r="Z214" s="492">
        <f t="shared" si="374"/>
        <v>0</v>
      </c>
      <c r="AA214" s="492">
        <f t="shared" si="375"/>
        <v>0</v>
      </c>
      <c r="AB214" s="321">
        <f t="shared" si="376"/>
        <v>0</v>
      </c>
      <c r="AC214" s="179">
        <f t="shared" si="377"/>
        <v>0</v>
      </c>
      <c r="AD214" s="492">
        <v>0</v>
      </c>
      <c r="AE214" s="492">
        <v>0</v>
      </c>
      <c r="AF214" s="492">
        <f t="shared" si="370"/>
        <v>0</v>
      </c>
      <c r="AG214" s="492">
        <f t="shared" si="371"/>
        <v>0</v>
      </c>
      <c r="AH214" s="507">
        <v>0</v>
      </c>
      <c r="AI214" s="507">
        <v>0</v>
      </c>
      <c r="AJ214" s="507">
        <v>0</v>
      </c>
      <c r="AK214" s="507">
        <v>0</v>
      </c>
      <c r="AL214" s="507">
        <v>0</v>
      </c>
      <c r="AM214" s="507">
        <v>0</v>
      </c>
      <c r="AN214" s="507">
        <v>0</v>
      </c>
      <c r="AO214" s="507">
        <f t="shared" si="378"/>
        <v>0</v>
      </c>
      <c r="AP214" s="507">
        <f t="shared" si="379"/>
        <v>0</v>
      </c>
      <c r="AQ214" s="508">
        <f t="shared" si="372"/>
        <v>0</v>
      </c>
      <c r="AR214" s="505">
        <f t="shared" si="380"/>
        <v>27460495</v>
      </c>
      <c r="AS214" s="492">
        <f t="shared" si="381"/>
        <v>18031241</v>
      </c>
      <c r="AT214" s="492">
        <f t="shared" si="382"/>
        <v>355320</v>
      </c>
      <c r="AU214" s="492">
        <f t="shared" si="383"/>
        <v>311540</v>
      </c>
      <c r="AV214" s="492">
        <f t="shared" si="384"/>
        <v>7673554</v>
      </c>
      <c r="AW214" s="492">
        <f t="shared" si="384"/>
        <v>453180</v>
      </c>
      <c r="AX214" s="492">
        <f t="shared" si="385"/>
        <v>947200</v>
      </c>
      <c r="AY214" s="507">
        <f t="shared" si="386"/>
        <v>34.451599999999999</v>
      </c>
      <c r="AZ214" s="507">
        <f t="shared" si="387"/>
        <v>25.614000000000001</v>
      </c>
      <c r="BA214" s="508">
        <f t="shared" si="387"/>
        <v>8.8375999999999983</v>
      </c>
    </row>
    <row r="215" spans="1:53" s="702" customFormat="1" ht="12.75" customHeight="1" x14ac:dyDescent="0.2">
      <c r="A215" s="727">
        <v>38</v>
      </c>
      <c r="B215" s="728">
        <v>4460</v>
      </c>
      <c r="C215" s="728">
        <v>600074579</v>
      </c>
      <c r="D215" s="728">
        <v>48283011</v>
      </c>
      <c r="E215" s="729" t="s">
        <v>548</v>
      </c>
      <c r="F215" s="728">
        <v>3113</v>
      </c>
      <c r="G215" s="537" t="s">
        <v>91</v>
      </c>
      <c r="H215" s="779" t="s">
        <v>82</v>
      </c>
      <c r="I215" s="501">
        <v>799300</v>
      </c>
      <c r="J215" s="502">
        <v>588586</v>
      </c>
      <c r="K215" s="481">
        <v>0</v>
      </c>
      <c r="L215" s="481">
        <v>0</v>
      </c>
      <c r="M215" s="321">
        <v>198943</v>
      </c>
      <c r="N215" s="321">
        <v>11771</v>
      </c>
      <c r="O215" s="502">
        <v>0</v>
      </c>
      <c r="P215" s="503">
        <v>1.6999999999999997</v>
      </c>
      <c r="Q215" s="418">
        <v>1.6999999999999997</v>
      </c>
      <c r="R215" s="776">
        <v>0</v>
      </c>
      <c r="S215" s="536">
        <f t="shared" si="354"/>
        <v>0</v>
      </c>
      <c r="T215" s="492">
        <v>117918</v>
      </c>
      <c r="U215" s="492">
        <v>0</v>
      </c>
      <c r="V215" s="492">
        <v>0</v>
      </c>
      <c r="W215" s="492">
        <f t="shared" si="369"/>
        <v>117918</v>
      </c>
      <c r="X215" s="492">
        <v>0</v>
      </c>
      <c r="Y215" s="492">
        <v>0</v>
      </c>
      <c r="Z215" s="492">
        <f t="shared" si="374"/>
        <v>0</v>
      </c>
      <c r="AA215" s="492">
        <f t="shared" si="375"/>
        <v>117918</v>
      </c>
      <c r="AB215" s="321">
        <f t="shared" si="376"/>
        <v>39856</v>
      </c>
      <c r="AC215" s="179">
        <f t="shared" si="377"/>
        <v>2358</v>
      </c>
      <c r="AD215" s="492">
        <v>10000</v>
      </c>
      <c r="AE215" s="492">
        <v>0</v>
      </c>
      <c r="AF215" s="492">
        <f t="shared" si="370"/>
        <v>10000</v>
      </c>
      <c r="AG215" s="492">
        <f t="shared" si="371"/>
        <v>170132</v>
      </c>
      <c r="AH215" s="507">
        <v>0</v>
      </c>
      <c r="AI215" s="507">
        <v>0</v>
      </c>
      <c r="AJ215" s="507">
        <v>0.35</v>
      </c>
      <c r="AK215" s="507">
        <v>0</v>
      </c>
      <c r="AL215" s="507">
        <v>0</v>
      </c>
      <c r="AM215" s="507">
        <v>0</v>
      </c>
      <c r="AN215" s="507">
        <v>0</v>
      </c>
      <c r="AO215" s="507">
        <f t="shared" si="378"/>
        <v>0.35</v>
      </c>
      <c r="AP215" s="507">
        <f t="shared" si="379"/>
        <v>0</v>
      </c>
      <c r="AQ215" s="508">
        <f t="shared" si="372"/>
        <v>0.35</v>
      </c>
      <c r="AR215" s="505">
        <f t="shared" si="380"/>
        <v>969432</v>
      </c>
      <c r="AS215" s="492">
        <f t="shared" si="381"/>
        <v>706504</v>
      </c>
      <c r="AT215" s="492">
        <f t="shared" si="382"/>
        <v>0</v>
      </c>
      <c r="AU215" s="492">
        <f t="shared" si="383"/>
        <v>0</v>
      </c>
      <c r="AV215" s="492">
        <f t="shared" si="384"/>
        <v>238799</v>
      </c>
      <c r="AW215" s="492">
        <f t="shared" si="384"/>
        <v>14129</v>
      </c>
      <c r="AX215" s="492">
        <f t="shared" si="385"/>
        <v>10000</v>
      </c>
      <c r="AY215" s="507">
        <f t="shared" si="386"/>
        <v>2.0499999999999998</v>
      </c>
      <c r="AZ215" s="507">
        <f t="shared" si="387"/>
        <v>2.0499999999999998</v>
      </c>
      <c r="BA215" s="508">
        <f t="shared" si="387"/>
        <v>0</v>
      </c>
    </row>
    <row r="216" spans="1:53" s="702" customFormat="1" ht="12.75" customHeight="1" x14ac:dyDescent="0.2">
      <c r="A216" s="727">
        <v>38</v>
      </c>
      <c r="B216" s="728">
        <v>4460</v>
      </c>
      <c r="C216" s="728">
        <v>600074579</v>
      </c>
      <c r="D216" s="728">
        <v>48283011</v>
      </c>
      <c r="E216" s="729" t="s">
        <v>548</v>
      </c>
      <c r="F216" s="728">
        <v>3141</v>
      </c>
      <c r="G216" s="537" t="s">
        <v>88</v>
      </c>
      <c r="H216" s="779" t="s">
        <v>82</v>
      </c>
      <c r="I216" s="501">
        <v>3171988</v>
      </c>
      <c r="J216" s="502">
        <v>2315651</v>
      </c>
      <c r="K216" s="481">
        <v>0</v>
      </c>
      <c r="L216" s="481">
        <v>0</v>
      </c>
      <c r="M216" s="321">
        <v>782690</v>
      </c>
      <c r="N216" s="321">
        <v>46313</v>
      </c>
      <c r="O216" s="502">
        <v>27334</v>
      </c>
      <c r="P216" s="503">
        <v>7.88</v>
      </c>
      <c r="Q216" s="418">
        <v>0</v>
      </c>
      <c r="R216" s="776">
        <v>7.88</v>
      </c>
      <c r="S216" s="536">
        <f t="shared" si="354"/>
        <v>0</v>
      </c>
      <c r="T216" s="492">
        <v>0</v>
      </c>
      <c r="U216" s="492">
        <v>7947</v>
      </c>
      <c r="V216" s="492">
        <v>0</v>
      </c>
      <c r="W216" s="492">
        <f t="shared" si="369"/>
        <v>7947</v>
      </c>
      <c r="X216" s="492">
        <v>0</v>
      </c>
      <c r="Y216" s="492">
        <v>0</v>
      </c>
      <c r="Z216" s="492">
        <f t="shared" si="374"/>
        <v>0</v>
      </c>
      <c r="AA216" s="492">
        <f t="shared" si="375"/>
        <v>7947</v>
      </c>
      <c r="AB216" s="321">
        <f t="shared" si="376"/>
        <v>2686</v>
      </c>
      <c r="AC216" s="179">
        <f t="shared" si="377"/>
        <v>159</v>
      </c>
      <c r="AD216" s="492">
        <v>0</v>
      </c>
      <c r="AE216" s="492">
        <v>0</v>
      </c>
      <c r="AF216" s="492">
        <f t="shared" si="370"/>
        <v>0</v>
      </c>
      <c r="AG216" s="492">
        <f t="shared" si="371"/>
        <v>10792</v>
      </c>
      <c r="AH216" s="507">
        <v>0</v>
      </c>
      <c r="AI216" s="507">
        <v>0</v>
      </c>
      <c r="AJ216" s="507">
        <v>0</v>
      </c>
      <c r="AK216" s="507">
        <v>0</v>
      </c>
      <c r="AL216" s="507">
        <v>0.02</v>
      </c>
      <c r="AM216" s="507">
        <v>0</v>
      </c>
      <c r="AN216" s="507">
        <v>0</v>
      </c>
      <c r="AO216" s="507">
        <f t="shared" si="378"/>
        <v>0</v>
      </c>
      <c r="AP216" s="507">
        <f t="shared" si="379"/>
        <v>0.02</v>
      </c>
      <c r="AQ216" s="508">
        <f t="shared" si="372"/>
        <v>0.02</v>
      </c>
      <c r="AR216" s="505">
        <f t="shared" si="380"/>
        <v>3182780</v>
      </c>
      <c r="AS216" s="492">
        <f t="shared" si="381"/>
        <v>2323598</v>
      </c>
      <c r="AT216" s="492">
        <f t="shared" si="382"/>
        <v>0</v>
      </c>
      <c r="AU216" s="492">
        <f t="shared" si="383"/>
        <v>0</v>
      </c>
      <c r="AV216" s="492">
        <f t="shared" si="384"/>
        <v>785376</v>
      </c>
      <c r="AW216" s="492">
        <f t="shared" si="384"/>
        <v>46472</v>
      </c>
      <c r="AX216" s="492">
        <f t="shared" si="385"/>
        <v>27334</v>
      </c>
      <c r="AY216" s="507">
        <f t="shared" si="386"/>
        <v>7.8999999999999995</v>
      </c>
      <c r="AZ216" s="507">
        <f t="shared" si="387"/>
        <v>0</v>
      </c>
      <c r="BA216" s="508">
        <f t="shared" si="387"/>
        <v>7.8999999999999995</v>
      </c>
    </row>
    <row r="217" spans="1:53" s="702" customFormat="1" ht="12.75" customHeight="1" x14ac:dyDescent="0.2">
      <c r="A217" s="727">
        <v>38</v>
      </c>
      <c r="B217" s="728">
        <v>4460</v>
      </c>
      <c r="C217" s="728">
        <v>600074579</v>
      </c>
      <c r="D217" s="728">
        <v>48283011</v>
      </c>
      <c r="E217" s="729" t="s">
        <v>548</v>
      </c>
      <c r="F217" s="728">
        <v>3143</v>
      </c>
      <c r="G217" s="537" t="s">
        <v>149</v>
      </c>
      <c r="H217" s="708" t="s">
        <v>86</v>
      </c>
      <c r="I217" s="501">
        <v>1767303</v>
      </c>
      <c r="J217" s="502">
        <v>1533764</v>
      </c>
      <c r="K217" s="502">
        <v>0</v>
      </c>
      <c r="L217" s="502">
        <v>0</v>
      </c>
      <c r="M217" s="502">
        <v>220492</v>
      </c>
      <c r="N217" s="502">
        <v>13047</v>
      </c>
      <c r="O217" s="502">
        <v>0</v>
      </c>
      <c r="P217" s="503">
        <v>3.3159999999999998</v>
      </c>
      <c r="Q217" s="418">
        <v>3.3159999999999998</v>
      </c>
      <c r="R217" s="776">
        <v>0</v>
      </c>
      <c r="S217" s="536">
        <f t="shared" si="354"/>
        <v>0</v>
      </c>
      <c r="T217" s="492">
        <v>0</v>
      </c>
      <c r="U217" s="492">
        <v>0</v>
      </c>
      <c r="V217" s="492">
        <v>0</v>
      </c>
      <c r="W217" s="492">
        <f t="shared" si="369"/>
        <v>0</v>
      </c>
      <c r="X217" s="492">
        <v>0</v>
      </c>
      <c r="Y217" s="492">
        <v>0</v>
      </c>
      <c r="Z217" s="492">
        <f t="shared" si="374"/>
        <v>0</v>
      </c>
      <c r="AA217" s="492">
        <f t="shared" si="375"/>
        <v>0</v>
      </c>
      <c r="AB217" s="321">
        <f t="shared" si="376"/>
        <v>0</v>
      </c>
      <c r="AC217" s="179">
        <f t="shared" si="377"/>
        <v>0</v>
      </c>
      <c r="AD217" s="492">
        <v>0</v>
      </c>
      <c r="AE217" s="492">
        <v>0</v>
      </c>
      <c r="AF217" s="492">
        <f t="shared" si="370"/>
        <v>0</v>
      </c>
      <c r="AG217" s="492">
        <f t="shared" si="371"/>
        <v>0</v>
      </c>
      <c r="AH217" s="507">
        <v>0</v>
      </c>
      <c r="AI217" s="507">
        <v>0</v>
      </c>
      <c r="AJ217" s="507">
        <v>0</v>
      </c>
      <c r="AK217" s="507">
        <v>0</v>
      </c>
      <c r="AL217" s="507">
        <v>0</v>
      </c>
      <c r="AM217" s="507">
        <v>0</v>
      </c>
      <c r="AN217" s="507">
        <v>0</v>
      </c>
      <c r="AO217" s="507">
        <f t="shared" si="378"/>
        <v>0</v>
      </c>
      <c r="AP217" s="507">
        <f t="shared" si="379"/>
        <v>0</v>
      </c>
      <c r="AQ217" s="508">
        <f t="shared" si="372"/>
        <v>0</v>
      </c>
      <c r="AR217" s="505">
        <f t="shared" si="380"/>
        <v>1767303</v>
      </c>
      <c r="AS217" s="492">
        <f t="shared" si="381"/>
        <v>1533764</v>
      </c>
      <c r="AT217" s="492">
        <f t="shared" si="382"/>
        <v>0</v>
      </c>
      <c r="AU217" s="492">
        <f t="shared" si="383"/>
        <v>0</v>
      </c>
      <c r="AV217" s="492">
        <f t="shared" si="384"/>
        <v>220492</v>
      </c>
      <c r="AW217" s="492">
        <f t="shared" si="384"/>
        <v>13047</v>
      </c>
      <c r="AX217" s="492">
        <f t="shared" si="385"/>
        <v>0</v>
      </c>
      <c r="AY217" s="507">
        <f t="shared" si="386"/>
        <v>3.3159999999999998</v>
      </c>
      <c r="AZ217" s="507">
        <f t="shared" si="387"/>
        <v>3.3159999999999998</v>
      </c>
      <c r="BA217" s="508">
        <f t="shared" si="387"/>
        <v>0</v>
      </c>
    </row>
    <row r="218" spans="1:53" s="702" customFormat="1" ht="12.75" customHeight="1" x14ac:dyDescent="0.2">
      <c r="A218" s="727">
        <v>38</v>
      </c>
      <c r="B218" s="728">
        <v>4460</v>
      </c>
      <c r="C218" s="728">
        <v>600074579</v>
      </c>
      <c r="D218" s="728">
        <v>48283011</v>
      </c>
      <c r="E218" s="729" t="s">
        <v>548</v>
      </c>
      <c r="F218" s="728">
        <v>3143</v>
      </c>
      <c r="G218" s="537" t="s">
        <v>150</v>
      </c>
      <c r="H218" s="708" t="s">
        <v>82</v>
      </c>
      <c r="I218" s="501">
        <v>66710</v>
      </c>
      <c r="J218" s="502">
        <v>47025</v>
      </c>
      <c r="K218" s="481">
        <v>0</v>
      </c>
      <c r="L218" s="481">
        <v>0</v>
      </c>
      <c r="M218" s="321">
        <v>15894</v>
      </c>
      <c r="N218" s="321">
        <v>941</v>
      </c>
      <c r="O218" s="502">
        <v>2850</v>
      </c>
      <c r="P218" s="503">
        <v>0.2</v>
      </c>
      <c r="Q218" s="418">
        <v>0</v>
      </c>
      <c r="R218" s="776">
        <v>0.2</v>
      </c>
      <c r="S218" s="536">
        <f t="shared" si="354"/>
        <v>0</v>
      </c>
      <c r="T218" s="492">
        <v>0</v>
      </c>
      <c r="U218" s="492">
        <v>0</v>
      </c>
      <c r="V218" s="492">
        <v>0</v>
      </c>
      <c r="W218" s="492">
        <f t="shared" si="369"/>
        <v>0</v>
      </c>
      <c r="X218" s="492">
        <v>0</v>
      </c>
      <c r="Y218" s="492">
        <v>0</v>
      </c>
      <c r="Z218" s="492">
        <f t="shared" si="374"/>
        <v>0</v>
      </c>
      <c r="AA218" s="492">
        <f t="shared" si="375"/>
        <v>0</v>
      </c>
      <c r="AB218" s="321">
        <f t="shared" si="376"/>
        <v>0</v>
      </c>
      <c r="AC218" s="179">
        <f t="shared" si="377"/>
        <v>0</v>
      </c>
      <c r="AD218" s="492">
        <v>0</v>
      </c>
      <c r="AE218" s="492">
        <v>0</v>
      </c>
      <c r="AF218" s="492">
        <f t="shared" si="370"/>
        <v>0</v>
      </c>
      <c r="AG218" s="492">
        <f t="shared" si="371"/>
        <v>0</v>
      </c>
      <c r="AH218" s="507">
        <v>0</v>
      </c>
      <c r="AI218" s="507">
        <v>0</v>
      </c>
      <c r="AJ218" s="507">
        <v>0</v>
      </c>
      <c r="AK218" s="507">
        <v>0</v>
      </c>
      <c r="AL218" s="507">
        <v>0</v>
      </c>
      <c r="AM218" s="507">
        <v>0</v>
      </c>
      <c r="AN218" s="507">
        <v>0</v>
      </c>
      <c r="AO218" s="507">
        <f t="shared" si="378"/>
        <v>0</v>
      </c>
      <c r="AP218" s="507">
        <f t="shared" si="379"/>
        <v>0</v>
      </c>
      <c r="AQ218" s="508">
        <f t="shared" si="372"/>
        <v>0</v>
      </c>
      <c r="AR218" s="505">
        <f t="shared" si="380"/>
        <v>66710</v>
      </c>
      <c r="AS218" s="492">
        <f t="shared" si="381"/>
        <v>47025</v>
      </c>
      <c r="AT218" s="492">
        <f t="shared" si="382"/>
        <v>0</v>
      </c>
      <c r="AU218" s="492">
        <f t="shared" si="383"/>
        <v>0</v>
      </c>
      <c r="AV218" s="492">
        <f t="shared" si="384"/>
        <v>15894</v>
      </c>
      <c r="AW218" s="492">
        <f t="shared" si="384"/>
        <v>941</v>
      </c>
      <c r="AX218" s="492">
        <f t="shared" si="385"/>
        <v>2850</v>
      </c>
      <c r="AY218" s="507">
        <f t="shared" si="386"/>
        <v>0.2</v>
      </c>
      <c r="AZ218" s="507">
        <f t="shared" si="387"/>
        <v>0</v>
      </c>
      <c r="BA218" s="508">
        <f t="shared" si="387"/>
        <v>0.2</v>
      </c>
    </row>
    <row r="219" spans="1:53" s="702" customFormat="1" ht="12.75" customHeight="1" x14ac:dyDescent="0.2">
      <c r="A219" s="284">
        <v>38</v>
      </c>
      <c r="B219" s="27">
        <v>4460</v>
      </c>
      <c r="C219" s="27">
        <v>600074579</v>
      </c>
      <c r="D219" s="27">
        <v>48283011</v>
      </c>
      <c r="E219" s="294" t="s">
        <v>549</v>
      </c>
      <c r="F219" s="27"/>
      <c r="G219" s="283"/>
      <c r="H219" s="383"/>
      <c r="I219" s="5">
        <v>37970635</v>
      </c>
      <c r="J219" s="8">
        <v>26903771</v>
      </c>
      <c r="K219" s="8">
        <v>366540</v>
      </c>
      <c r="L219" s="8">
        <v>311540</v>
      </c>
      <c r="M219" s="8">
        <v>9112065</v>
      </c>
      <c r="N219" s="8">
        <v>538075</v>
      </c>
      <c r="O219" s="8">
        <v>1050184</v>
      </c>
      <c r="P219" s="9">
        <v>57.591300000000011</v>
      </c>
      <c r="Q219" s="9">
        <v>38.63000000000001</v>
      </c>
      <c r="R219" s="33">
        <v>18.961299999999998</v>
      </c>
      <c r="S219" s="5">
        <f t="shared" ref="S219:BA219" si="388">SUM(S213:S218)</f>
        <v>0</v>
      </c>
      <c r="T219" s="8">
        <f t="shared" si="388"/>
        <v>117918</v>
      </c>
      <c r="U219" s="8">
        <f t="shared" si="388"/>
        <v>7947</v>
      </c>
      <c r="V219" s="8">
        <f t="shared" si="388"/>
        <v>0</v>
      </c>
      <c r="W219" s="8">
        <f t="shared" si="388"/>
        <v>125865</v>
      </c>
      <c r="X219" s="8">
        <f t="shared" si="388"/>
        <v>0</v>
      </c>
      <c r="Y219" s="8">
        <f t="shared" si="388"/>
        <v>0</v>
      </c>
      <c r="Z219" s="8">
        <f t="shared" si="388"/>
        <v>0</v>
      </c>
      <c r="AA219" s="8">
        <f t="shared" si="388"/>
        <v>125865</v>
      </c>
      <c r="AB219" s="8">
        <f t="shared" si="388"/>
        <v>42542</v>
      </c>
      <c r="AC219" s="8">
        <f t="shared" si="388"/>
        <v>2517</v>
      </c>
      <c r="AD219" s="8">
        <f t="shared" si="388"/>
        <v>10000</v>
      </c>
      <c r="AE219" s="8">
        <f t="shared" si="388"/>
        <v>0</v>
      </c>
      <c r="AF219" s="8">
        <f t="shared" si="388"/>
        <v>10000</v>
      </c>
      <c r="AG219" s="8">
        <f t="shared" si="388"/>
        <v>180924</v>
      </c>
      <c r="AH219" s="9">
        <f t="shared" si="388"/>
        <v>0</v>
      </c>
      <c r="AI219" s="9">
        <f t="shared" si="388"/>
        <v>0</v>
      </c>
      <c r="AJ219" s="9">
        <f t="shared" si="388"/>
        <v>0.35</v>
      </c>
      <c r="AK219" s="9">
        <f t="shared" si="388"/>
        <v>0</v>
      </c>
      <c r="AL219" s="9">
        <f t="shared" si="388"/>
        <v>0.02</v>
      </c>
      <c r="AM219" s="9">
        <f t="shared" si="388"/>
        <v>0</v>
      </c>
      <c r="AN219" s="9">
        <f t="shared" si="388"/>
        <v>0</v>
      </c>
      <c r="AO219" s="9">
        <f t="shared" si="388"/>
        <v>0.35</v>
      </c>
      <c r="AP219" s="9">
        <f t="shared" si="388"/>
        <v>0.02</v>
      </c>
      <c r="AQ219" s="74">
        <f t="shared" si="388"/>
        <v>0.37</v>
      </c>
      <c r="AR219" s="272">
        <f t="shared" si="388"/>
        <v>38151559</v>
      </c>
      <c r="AS219" s="8">
        <f t="shared" si="388"/>
        <v>27029636</v>
      </c>
      <c r="AT219" s="38">
        <f t="shared" si="388"/>
        <v>366540</v>
      </c>
      <c r="AU219" s="38">
        <f t="shared" si="388"/>
        <v>311540</v>
      </c>
      <c r="AV219" s="8">
        <f t="shared" si="388"/>
        <v>9154607</v>
      </c>
      <c r="AW219" s="8">
        <f t="shared" si="388"/>
        <v>540592</v>
      </c>
      <c r="AX219" s="8">
        <f t="shared" si="388"/>
        <v>1060184</v>
      </c>
      <c r="AY219" s="9">
        <f t="shared" si="388"/>
        <v>57.961300000000001</v>
      </c>
      <c r="AZ219" s="9">
        <f t="shared" si="388"/>
        <v>38.980000000000004</v>
      </c>
      <c r="BA219" s="74">
        <f t="shared" si="388"/>
        <v>18.981299999999997</v>
      </c>
    </row>
    <row r="220" spans="1:53" s="702" customFormat="1" ht="12.75" customHeight="1" x14ac:dyDescent="0.2">
      <c r="A220" s="727">
        <v>39</v>
      </c>
      <c r="B220" s="728">
        <v>4472</v>
      </c>
      <c r="C220" s="728">
        <v>600075095</v>
      </c>
      <c r="D220" s="728">
        <v>48282561</v>
      </c>
      <c r="E220" s="729" t="s">
        <v>550</v>
      </c>
      <c r="F220" s="728">
        <v>3231</v>
      </c>
      <c r="G220" s="537" t="s">
        <v>153</v>
      </c>
      <c r="H220" s="779" t="s">
        <v>86</v>
      </c>
      <c r="I220" s="501">
        <v>9612969</v>
      </c>
      <c r="J220" s="502">
        <v>7029178</v>
      </c>
      <c r="K220" s="502">
        <v>25000</v>
      </c>
      <c r="L220" s="502">
        <v>0</v>
      </c>
      <c r="M220" s="502">
        <v>2384312</v>
      </c>
      <c r="N220" s="502">
        <v>140584</v>
      </c>
      <c r="O220" s="502">
        <v>33895</v>
      </c>
      <c r="P220" s="503">
        <v>13.8071</v>
      </c>
      <c r="Q220" s="418">
        <v>12.282300000000001</v>
      </c>
      <c r="R220" s="776">
        <v>1.5247999999999997</v>
      </c>
      <c r="S220" s="536">
        <f>X220*-1</f>
        <v>0</v>
      </c>
      <c r="T220" s="492">
        <v>0</v>
      </c>
      <c r="U220" s="492">
        <v>0</v>
      </c>
      <c r="V220" s="492">
        <v>0</v>
      </c>
      <c r="W220" s="492">
        <f t="shared" si="369"/>
        <v>0</v>
      </c>
      <c r="X220" s="492">
        <v>0</v>
      </c>
      <c r="Y220" s="492">
        <v>0</v>
      </c>
      <c r="Z220" s="492">
        <f>SUM(X220:Y220)</f>
        <v>0</v>
      </c>
      <c r="AA220" s="492">
        <f>W220+Z220</f>
        <v>0</v>
      </c>
      <c r="AB220" s="321">
        <f>ROUND((W220+X220)*33.8%,0)</f>
        <v>0</v>
      </c>
      <c r="AC220" s="179">
        <f>ROUND(W220*2%,0)</f>
        <v>0</v>
      </c>
      <c r="AD220" s="492">
        <v>0</v>
      </c>
      <c r="AE220" s="492">
        <v>0</v>
      </c>
      <c r="AF220" s="492">
        <f t="shared" si="370"/>
        <v>0</v>
      </c>
      <c r="AG220" s="492">
        <f t="shared" si="371"/>
        <v>0</v>
      </c>
      <c r="AH220" s="507">
        <v>0</v>
      </c>
      <c r="AI220" s="507">
        <v>0</v>
      </c>
      <c r="AJ220" s="507">
        <v>0</v>
      </c>
      <c r="AK220" s="507">
        <v>0</v>
      </c>
      <c r="AL220" s="507">
        <v>0</v>
      </c>
      <c r="AM220" s="507">
        <v>0</v>
      </c>
      <c r="AN220" s="507">
        <v>0</v>
      </c>
      <c r="AO220" s="507">
        <f>AH220+AJ220+AK220+AM220</f>
        <v>0</v>
      </c>
      <c r="AP220" s="507">
        <f>AI220+AL220+AN220</f>
        <v>0</v>
      </c>
      <c r="AQ220" s="508">
        <f t="shared" si="372"/>
        <v>0</v>
      </c>
      <c r="AR220" s="505">
        <f>I220+AG220</f>
        <v>9612969</v>
      </c>
      <c r="AS220" s="492">
        <f>J220+W220</f>
        <v>7029178</v>
      </c>
      <c r="AT220" s="492">
        <f>K220+Z220</f>
        <v>25000</v>
      </c>
      <c r="AU220" s="492">
        <f>L220</f>
        <v>0</v>
      </c>
      <c r="AV220" s="492">
        <f>M220+AB220</f>
        <v>2384312</v>
      </c>
      <c r="AW220" s="492">
        <f>N220+AC220</f>
        <v>140584</v>
      </c>
      <c r="AX220" s="492">
        <f>O220+AF220</f>
        <v>33895</v>
      </c>
      <c r="AY220" s="507">
        <f>P220+AQ220</f>
        <v>13.8071</v>
      </c>
      <c r="AZ220" s="507">
        <f>Q220+AO220</f>
        <v>12.282300000000001</v>
      </c>
      <c r="BA220" s="508">
        <f>R220+AP220</f>
        <v>1.5247999999999997</v>
      </c>
    </row>
    <row r="221" spans="1:53" s="702" customFormat="1" ht="12.75" customHeight="1" x14ac:dyDescent="0.2">
      <c r="A221" s="284">
        <v>39</v>
      </c>
      <c r="B221" s="27">
        <v>4472</v>
      </c>
      <c r="C221" s="27">
        <v>600075095</v>
      </c>
      <c r="D221" s="27">
        <v>48282561</v>
      </c>
      <c r="E221" s="294" t="s">
        <v>551</v>
      </c>
      <c r="F221" s="27"/>
      <c r="G221" s="283"/>
      <c r="H221" s="383"/>
      <c r="I221" s="5">
        <v>9612969</v>
      </c>
      <c r="J221" s="8">
        <v>7029178</v>
      </c>
      <c r="K221" s="8">
        <v>25000</v>
      </c>
      <c r="L221" s="8">
        <v>0</v>
      </c>
      <c r="M221" s="8">
        <v>2384312</v>
      </c>
      <c r="N221" s="8">
        <v>140584</v>
      </c>
      <c r="O221" s="8">
        <v>33895</v>
      </c>
      <c r="P221" s="9">
        <v>13.8071</v>
      </c>
      <c r="Q221" s="9">
        <v>12.282300000000001</v>
      </c>
      <c r="R221" s="33">
        <v>1.5247999999999997</v>
      </c>
      <c r="S221" s="5">
        <f t="shared" ref="S221:BA221" si="389">SUM(S220)</f>
        <v>0</v>
      </c>
      <c r="T221" s="8">
        <f t="shared" si="389"/>
        <v>0</v>
      </c>
      <c r="U221" s="8">
        <f t="shared" si="389"/>
        <v>0</v>
      </c>
      <c r="V221" s="8">
        <f t="shared" si="389"/>
        <v>0</v>
      </c>
      <c r="W221" s="8">
        <f t="shared" si="389"/>
        <v>0</v>
      </c>
      <c r="X221" s="8">
        <f t="shared" si="389"/>
        <v>0</v>
      </c>
      <c r="Y221" s="8">
        <f t="shared" si="389"/>
        <v>0</v>
      </c>
      <c r="Z221" s="8">
        <f t="shared" si="389"/>
        <v>0</v>
      </c>
      <c r="AA221" s="8">
        <f t="shared" si="389"/>
        <v>0</v>
      </c>
      <c r="AB221" s="8">
        <f t="shared" si="389"/>
        <v>0</v>
      </c>
      <c r="AC221" s="8">
        <f t="shared" si="389"/>
        <v>0</v>
      </c>
      <c r="AD221" s="8">
        <f t="shared" si="389"/>
        <v>0</v>
      </c>
      <c r="AE221" s="8">
        <f t="shared" si="389"/>
        <v>0</v>
      </c>
      <c r="AF221" s="8">
        <f t="shared" si="389"/>
        <v>0</v>
      </c>
      <c r="AG221" s="8">
        <f t="shared" si="389"/>
        <v>0</v>
      </c>
      <c r="AH221" s="9">
        <f t="shared" si="389"/>
        <v>0</v>
      </c>
      <c r="AI221" s="9">
        <f t="shared" si="389"/>
        <v>0</v>
      </c>
      <c r="AJ221" s="9">
        <f t="shared" si="389"/>
        <v>0</v>
      </c>
      <c r="AK221" s="9">
        <f t="shared" si="389"/>
        <v>0</v>
      </c>
      <c r="AL221" s="9">
        <f t="shared" si="389"/>
        <v>0</v>
      </c>
      <c r="AM221" s="9">
        <f t="shared" si="389"/>
        <v>0</v>
      </c>
      <c r="AN221" s="9">
        <f t="shared" si="389"/>
        <v>0</v>
      </c>
      <c r="AO221" s="9">
        <f t="shared" si="389"/>
        <v>0</v>
      </c>
      <c r="AP221" s="9">
        <f t="shared" si="389"/>
        <v>0</v>
      </c>
      <c r="AQ221" s="74">
        <f t="shared" si="389"/>
        <v>0</v>
      </c>
      <c r="AR221" s="272">
        <f t="shared" si="389"/>
        <v>9612969</v>
      </c>
      <c r="AS221" s="8">
        <f t="shared" si="389"/>
        <v>7029178</v>
      </c>
      <c r="AT221" s="38">
        <f t="shared" si="389"/>
        <v>25000</v>
      </c>
      <c r="AU221" s="38">
        <f t="shared" si="389"/>
        <v>0</v>
      </c>
      <c r="AV221" s="8">
        <f t="shared" si="389"/>
        <v>2384312</v>
      </c>
      <c r="AW221" s="8">
        <f t="shared" si="389"/>
        <v>140584</v>
      </c>
      <c r="AX221" s="8">
        <f t="shared" si="389"/>
        <v>33895</v>
      </c>
      <c r="AY221" s="9">
        <f t="shared" si="389"/>
        <v>13.8071</v>
      </c>
      <c r="AZ221" s="9">
        <f t="shared" si="389"/>
        <v>12.282300000000001</v>
      </c>
      <c r="BA221" s="74">
        <f t="shared" si="389"/>
        <v>1.5247999999999997</v>
      </c>
    </row>
    <row r="222" spans="1:53" s="702" customFormat="1" ht="12.75" customHeight="1" x14ac:dyDescent="0.2">
      <c r="A222" s="727">
        <v>40</v>
      </c>
      <c r="B222" s="728">
        <v>4418</v>
      </c>
      <c r="C222" s="728">
        <v>600074048</v>
      </c>
      <c r="D222" s="728">
        <v>72742411</v>
      </c>
      <c r="E222" s="729" t="s">
        <v>552</v>
      </c>
      <c r="F222" s="728">
        <v>3111</v>
      </c>
      <c r="G222" s="537" t="s">
        <v>85</v>
      </c>
      <c r="H222" s="779" t="s">
        <v>86</v>
      </c>
      <c r="I222" s="501">
        <v>1897015</v>
      </c>
      <c r="J222" s="502">
        <v>1337861</v>
      </c>
      <c r="K222" s="502">
        <v>50000</v>
      </c>
      <c r="L222" s="502">
        <v>0</v>
      </c>
      <c r="M222" s="502">
        <v>469097</v>
      </c>
      <c r="N222" s="502">
        <v>26757</v>
      </c>
      <c r="O222" s="502">
        <v>13300</v>
      </c>
      <c r="P222" s="503">
        <v>2.8652000000000002</v>
      </c>
      <c r="Q222" s="418">
        <v>2.2702999999999998</v>
      </c>
      <c r="R222" s="776">
        <v>0.59490000000000043</v>
      </c>
      <c r="S222" s="536">
        <f t="shared" ref="S222:S224" si="390">X222*-1</f>
        <v>0</v>
      </c>
      <c r="T222" s="492">
        <v>0</v>
      </c>
      <c r="U222" s="492">
        <v>0</v>
      </c>
      <c r="V222" s="492">
        <v>0</v>
      </c>
      <c r="W222" s="492">
        <f t="shared" si="369"/>
        <v>0</v>
      </c>
      <c r="X222" s="492">
        <v>0</v>
      </c>
      <c r="Y222" s="492">
        <v>0</v>
      </c>
      <c r="Z222" s="492">
        <f>SUM(X222:Y222)</f>
        <v>0</v>
      </c>
      <c r="AA222" s="492">
        <f>W222+Z222</f>
        <v>0</v>
      </c>
      <c r="AB222" s="321">
        <f>ROUND((W222+X222)*33.8%,0)</f>
        <v>0</v>
      </c>
      <c r="AC222" s="179">
        <f>ROUND(W222*2%,0)</f>
        <v>0</v>
      </c>
      <c r="AD222" s="492">
        <v>0</v>
      </c>
      <c r="AE222" s="492">
        <v>0</v>
      </c>
      <c r="AF222" s="492">
        <f t="shared" si="370"/>
        <v>0</v>
      </c>
      <c r="AG222" s="492">
        <f t="shared" si="371"/>
        <v>0</v>
      </c>
      <c r="AH222" s="507">
        <v>0</v>
      </c>
      <c r="AI222" s="507">
        <v>0</v>
      </c>
      <c r="AJ222" s="507">
        <v>0</v>
      </c>
      <c r="AK222" s="507">
        <v>0</v>
      </c>
      <c r="AL222" s="507">
        <v>0</v>
      </c>
      <c r="AM222" s="507">
        <v>0</v>
      </c>
      <c r="AN222" s="507">
        <v>0</v>
      </c>
      <c r="AO222" s="507">
        <f t="shared" ref="AO222:AO224" si="391">AH222+AJ222+AK222+AM222</f>
        <v>0</v>
      </c>
      <c r="AP222" s="507">
        <f t="shared" ref="AP222:AP224" si="392">AI222+AL222+AN222</f>
        <v>0</v>
      </c>
      <c r="AQ222" s="508">
        <f t="shared" si="372"/>
        <v>0</v>
      </c>
      <c r="AR222" s="505">
        <f>I222+AG222</f>
        <v>1897015</v>
      </c>
      <c r="AS222" s="492">
        <f>J222+W222</f>
        <v>1337861</v>
      </c>
      <c r="AT222" s="492">
        <f>K222+Z222</f>
        <v>50000</v>
      </c>
      <c r="AU222" s="492">
        <f>L222</f>
        <v>0</v>
      </c>
      <c r="AV222" s="492">
        <f t="shared" ref="AV222:AW224" si="393">M222+AB222</f>
        <v>469097</v>
      </c>
      <c r="AW222" s="492">
        <f t="shared" si="393"/>
        <v>26757</v>
      </c>
      <c r="AX222" s="492">
        <f>O222+AF222</f>
        <v>13300</v>
      </c>
      <c r="AY222" s="507">
        <f>P222+AQ222</f>
        <v>2.8652000000000002</v>
      </c>
      <c r="AZ222" s="507">
        <f t="shared" ref="AZ222:BA224" si="394">Q222+AO222</f>
        <v>2.2702999999999998</v>
      </c>
      <c r="BA222" s="508">
        <f t="shared" si="394"/>
        <v>0.59490000000000043</v>
      </c>
    </row>
    <row r="223" spans="1:53" s="702" customFormat="1" ht="12.75" customHeight="1" x14ac:dyDescent="0.2">
      <c r="A223" s="727">
        <v>40</v>
      </c>
      <c r="B223" s="728">
        <v>4418</v>
      </c>
      <c r="C223" s="728">
        <v>600074048</v>
      </c>
      <c r="D223" s="728">
        <v>72742411</v>
      </c>
      <c r="E223" s="729" t="s">
        <v>552</v>
      </c>
      <c r="F223" s="728">
        <v>3111</v>
      </c>
      <c r="G223" s="537" t="s">
        <v>91</v>
      </c>
      <c r="H223" s="779" t="s">
        <v>82</v>
      </c>
      <c r="I223" s="501">
        <v>110863</v>
      </c>
      <c r="J223" s="502">
        <v>56600</v>
      </c>
      <c r="K223" s="481">
        <v>0</v>
      </c>
      <c r="L223" s="481">
        <v>0</v>
      </c>
      <c r="M223" s="321">
        <v>19131</v>
      </c>
      <c r="N223" s="321">
        <v>1132</v>
      </c>
      <c r="O223" s="502">
        <v>34000</v>
      </c>
      <c r="P223" s="503">
        <v>0.17</v>
      </c>
      <c r="Q223" s="418">
        <v>0.17</v>
      </c>
      <c r="R223" s="776">
        <v>0</v>
      </c>
      <c r="S223" s="536">
        <f t="shared" si="390"/>
        <v>0</v>
      </c>
      <c r="T223" s="492">
        <v>0</v>
      </c>
      <c r="U223" s="492">
        <v>0</v>
      </c>
      <c r="V223" s="492">
        <v>0</v>
      </c>
      <c r="W223" s="492">
        <f t="shared" si="369"/>
        <v>0</v>
      </c>
      <c r="X223" s="492">
        <v>0</v>
      </c>
      <c r="Y223" s="492">
        <v>0</v>
      </c>
      <c r="Z223" s="492">
        <f>SUM(X223:Y223)</f>
        <v>0</v>
      </c>
      <c r="AA223" s="492">
        <f>W223+Z223</f>
        <v>0</v>
      </c>
      <c r="AB223" s="321">
        <f>ROUND((W223+X223)*33.8%,0)</f>
        <v>0</v>
      </c>
      <c r="AC223" s="179">
        <f>ROUND(W223*2%,0)</f>
        <v>0</v>
      </c>
      <c r="AD223" s="492">
        <v>0</v>
      </c>
      <c r="AE223" s="492">
        <v>0</v>
      </c>
      <c r="AF223" s="492">
        <f t="shared" si="370"/>
        <v>0</v>
      </c>
      <c r="AG223" s="492">
        <f t="shared" si="371"/>
        <v>0</v>
      </c>
      <c r="AH223" s="507">
        <v>0</v>
      </c>
      <c r="AI223" s="507">
        <v>0</v>
      </c>
      <c r="AJ223" s="507">
        <v>0</v>
      </c>
      <c r="AK223" s="507">
        <v>0</v>
      </c>
      <c r="AL223" s="507">
        <v>0</v>
      </c>
      <c r="AM223" s="507">
        <v>0</v>
      </c>
      <c r="AN223" s="507">
        <v>0</v>
      </c>
      <c r="AO223" s="507">
        <f t="shared" si="391"/>
        <v>0</v>
      </c>
      <c r="AP223" s="507">
        <f t="shared" si="392"/>
        <v>0</v>
      </c>
      <c r="AQ223" s="508">
        <f t="shared" si="372"/>
        <v>0</v>
      </c>
      <c r="AR223" s="505">
        <f>I223+AG223</f>
        <v>110863</v>
      </c>
      <c r="AS223" s="492">
        <f>J223+W223</f>
        <v>56600</v>
      </c>
      <c r="AT223" s="492">
        <f>K223+Z223</f>
        <v>0</v>
      </c>
      <c r="AU223" s="492">
        <f>L223</f>
        <v>0</v>
      </c>
      <c r="AV223" s="492">
        <f t="shared" si="393"/>
        <v>19131</v>
      </c>
      <c r="AW223" s="492">
        <f t="shared" si="393"/>
        <v>1132</v>
      </c>
      <c r="AX223" s="492">
        <f>O223+AF223</f>
        <v>34000</v>
      </c>
      <c r="AY223" s="507">
        <f>P223+AQ223</f>
        <v>0.17</v>
      </c>
      <c r="AZ223" s="507">
        <f t="shared" si="394"/>
        <v>0.17</v>
      </c>
      <c r="BA223" s="508">
        <f t="shared" si="394"/>
        <v>0</v>
      </c>
    </row>
    <row r="224" spans="1:53" s="702" customFormat="1" ht="12.75" customHeight="1" x14ac:dyDescent="0.2">
      <c r="A224" s="727">
        <v>40</v>
      </c>
      <c r="B224" s="728">
        <v>4418</v>
      </c>
      <c r="C224" s="728">
        <v>600074048</v>
      </c>
      <c r="D224" s="728">
        <v>72742411</v>
      </c>
      <c r="E224" s="719" t="s">
        <v>552</v>
      </c>
      <c r="F224" s="728">
        <v>3141</v>
      </c>
      <c r="G224" s="537" t="s">
        <v>88</v>
      </c>
      <c r="H224" s="779" t="s">
        <v>82</v>
      </c>
      <c r="I224" s="501">
        <v>311983</v>
      </c>
      <c r="J224" s="502">
        <v>223999</v>
      </c>
      <c r="K224" s="481">
        <v>5000</v>
      </c>
      <c r="L224" s="481">
        <v>0</v>
      </c>
      <c r="M224" s="321">
        <v>77402</v>
      </c>
      <c r="N224" s="321">
        <v>4480</v>
      </c>
      <c r="O224" s="502">
        <v>1102</v>
      </c>
      <c r="P224" s="503">
        <v>0.78</v>
      </c>
      <c r="Q224" s="418">
        <v>0</v>
      </c>
      <c r="R224" s="776">
        <v>0.78</v>
      </c>
      <c r="S224" s="536">
        <f t="shared" si="390"/>
        <v>0</v>
      </c>
      <c r="T224" s="492">
        <v>0</v>
      </c>
      <c r="U224" s="492">
        <v>3182</v>
      </c>
      <c r="V224" s="492">
        <v>0</v>
      </c>
      <c r="W224" s="492">
        <f t="shared" si="369"/>
        <v>3182</v>
      </c>
      <c r="X224" s="492">
        <v>0</v>
      </c>
      <c r="Y224" s="492">
        <v>0</v>
      </c>
      <c r="Z224" s="492">
        <f>SUM(X224:Y224)</f>
        <v>0</v>
      </c>
      <c r="AA224" s="492">
        <f>W224+Z224</f>
        <v>3182</v>
      </c>
      <c r="AB224" s="321">
        <f>ROUND((W224+X224)*33.8%,0)</f>
        <v>1076</v>
      </c>
      <c r="AC224" s="179">
        <f>ROUND(W224*2%,0)</f>
        <v>64</v>
      </c>
      <c r="AD224" s="492">
        <v>0</v>
      </c>
      <c r="AE224" s="492">
        <v>0</v>
      </c>
      <c r="AF224" s="492">
        <f t="shared" si="370"/>
        <v>0</v>
      </c>
      <c r="AG224" s="492">
        <f t="shared" si="371"/>
        <v>4322</v>
      </c>
      <c r="AH224" s="507">
        <v>0</v>
      </c>
      <c r="AI224" s="507">
        <v>0</v>
      </c>
      <c r="AJ224" s="507">
        <v>0</v>
      </c>
      <c r="AK224" s="507">
        <v>0</v>
      </c>
      <c r="AL224" s="507">
        <v>0.01</v>
      </c>
      <c r="AM224" s="507">
        <v>0</v>
      </c>
      <c r="AN224" s="507">
        <v>0</v>
      </c>
      <c r="AO224" s="507">
        <f t="shared" si="391"/>
        <v>0</v>
      </c>
      <c r="AP224" s="507">
        <f t="shared" si="392"/>
        <v>0.01</v>
      </c>
      <c r="AQ224" s="508">
        <f t="shared" si="372"/>
        <v>0.01</v>
      </c>
      <c r="AR224" s="505">
        <f>I224+AG224</f>
        <v>316305</v>
      </c>
      <c r="AS224" s="492">
        <f>J224+W224</f>
        <v>227181</v>
      </c>
      <c r="AT224" s="492">
        <f>K224+Z224</f>
        <v>5000</v>
      </c>
      <c r="AU224" s="492">
        <f>L224</f>
        <v>0</v>
      </c>
      <c r="AV224" s="492">
        <f t="shared" si="393"/>
        <v>78478</v>
      </c>
      <c r="AW224" s="492">
        <f t="shared" si="393"/>
        <v>4544</v>
      </c>
      <c r="AX224" s="492">
        <f>O224+AF224</f>
        <v>1102</v>
      </c>
      <c r="AY224" s="507">
        <f>P224+AQ224</f>
        <v>0.79</v>
      </c>
      <c r="AZ224" s="507">
        <f t="shared" si="394"/>
        <v>0</v>
      </c>
      <c r="BA224" s="508">
        <f t="shared" si="394"/>
        <v>0.79</v>
      </c>
    </row>
    <row r="225" spans="1:53" s="702" customFormat="1" ht="12.75" customHeight="1" x14ac:dyDescent="0.2">
      <c r="A225" s="284">
        <v>40</v>
      </c>
      <c r="B225" s="27">
        <v>4418</v>
      </c>
      <c r="C225" s="27">
        <v>600074048</v>
      </c>
      <c r="D225" s="27">
        <v>72742411</v>
      </c>
      <c r="E225" s="294" t="s">
        <v>553</v>
      </c>
      <c r="F225" s="27"/>
      <c r="G225" s="283"/>
      <c r="H225" s="383"/>
      <c r="I225" s="5">
        <v>2319861</v>
      </c>
      <c r="J225" s="8">
        <v>1618460</v>
      </c>
      <c r="K225" s="8">
        <v>55000</v>
      </c>
      <c r="L225" s="8">
        <v>0</v>
      </c>
      <c r="M225" s="8">
        <v>565630</v>
      </c>
      <c r="N225" s="8">
        <v>32369</v>
      </c>
      <c r="O225" s="8">
        <v>48402</v>
      </c>
      <c r="P225" s="9">
        <v>3.8151999999999999</v>
      </c>
      <c r="Q225" s="9">
        <v>2.4402999999999997</v>
      </c>
      <c r="R225" s="33">
        <v>1.3749000000000005</v>
      </c>
      <c r="S225" s="5">
        <f t="shared" ref="S225:BA225" si="395">SUM(S222:S224)</f>
        <v>0</v>
      </c>
      <c r="T225" s="8">
        <f t="shared" si="395"/>
        <v>0</v>
      </c>
      <c r="U225" s="8">
        <f t="shared" si="395"/>
        <v>3182</v>
      </c>
      <c r="V225" s="8">
        <f t="shared" si="395"/>
        <v>0</v>
      </c>
      <c r="W225" s="8">
        <f t="shared" si="395"/>
        <v>3182</v>
      </c>
      <c r="X225" s="8">
        <f t="shared" si="395"/>
        <v>0</v>
      </c>
      <c r="Y225" s="8">
        <f t="shared" si="395"/>
        <v>0</v>
      </c>
      <c r="Z225" s="8">
        <f t="shared" si="395"/>
        <v>0</v>
      </c>
      <c r="AA225" s="8">
        <f t="shared" si="395"/>
        <v>3182</v>
      </c>
      <c r="AB225" s="8">
        <f t="shared" si="395"/>
        <v>1076</v>
      </c>
      <c r="AC225" s="8">
        <f t="shared" si="395"/>
        <v>64</v>
      </c>
      <c r="AD225" s="8">
        <f t="shared" si="395"/>
        <v>0</v>
      </c>
      <c r="AE225" s="8">
        <f t="shared" si="395"/>
        <v>0</v>
      </c>
      <c r="AF225" s="8">
        <f t="shared" si="395"/>
        <v>0</v>
      </c>
      <c r="AG225" s="8">
        <f t="shared" si="395"/>
        <v>4322</v>
      </c>
      <c r="AH225" s="9">
        <f t="shared" si="395"/>
        <v>0</v>
      </c>
      <c r="AI225" s="9">
        <f t="shared" si="395"/>
        <v>0</v>
      </c>
      <c r="AJ225" s="9">
        <f t="shared" si="395"/>
        <v>0</v>
      </c>
      <c r="AK225" s="9">
        <f t="shared" ref="AK225:AL225" si="396">SUM(AK222:AK224)</f>
        <v>0</v>
      </c>
      <c r="AL225" s="9">
        <f t="shared" si="396"/>
        <v>0.01</v>
      </c>
      <c r="AM225" s="9">
        <f t="shared" si="395"/>
        <v>0</v>
      </c>
      <c r="AN225" s="9">
        <f t="shared" si="395"/>
        <v>0</v>
      </c>
      <c r="AO225" s="9">
        <f t="shared" si="395"/>
        <v>0</v>
      </c>
      <c r="AP225" s="9">
        <f t="shared" si="395"/>
        <v>0.01</v>
      </c>
      <c r="AQ225" s="74">
        <f t="shared" si="395"/>
        <v>0.01</v>
      </c>
      <c r="AR225" s="272">
        <f t="shared" si="395"/>
        <v>2324183</v>
      </c>
      <c r="AS225" s="8">
        <f t="shared" si="395"/>
        <v>1621642</v>
      </c>
      <c r="AT225" s="38">
        <f t="shared" si="395"/>
        <v>55000</v>
      </c>
      <c r="AU225" s="38">
        <f t="shared" si="395"/>
        <v>0</v>
      </c>
      <c r="AV225" s="8">
        <f t="shared" si="395"/>
        <v>566706</v>
      </c>
      <c r="AW225" s="8">
        <f t="shared" si="395"/>
        <v>32433</v>
      </c>
      <c r="AX225" s="8">
        <f t="shared" si="395"/>
        <v>48402</v>
      </c>
      <c r="AY225" s="9">
        <f t="shared" si="395"/>
        <v>3.8252000000000002</v>
      </c>
      <c r="AZ225" s="9">
        <f t="shared" si="395"/>
        <v>2.4402999999999997</v>
      </c>
      <c r="BA225" s="74">
        <f t="shared" si="395"/>
        <v>1.3849000000000005</v>
      </c>
    </row>
    <row r="226" spans="1:53" s="702" customFormat="1" ht="12.75" customHeight="1" x14ac:dyDescent="0.2">
      <c r="A226" s="727">
        <v>41</v>
      </c>
      <c r="B226" s="728">
        <v>4432</v>
      </c>
      <c r="C226" s="728">
        <v>600074625</v>
      </c>
      <c r="D226" s="728">
        <v>70695903</v>
      </c>
      <c r="E226" s="729" t="s">
        <v>554</v>
      </c>
      <c r="F226" s="728">
        <v>3111</v>
      </c>
      <c r="G226" s="537" t="s">
        <v>85</v>
      </c>
      <c r="H226" s="779" t="s">
        <v>86</v>
      </c>
      <c r="I226" s="501">
        <v>1387184</v>
      </c>
      <c r="J226" s="502">
        <v>1136145</v>
      </c>
      <c r="K226" s="502">
        <v>0</v>
      </c>
      <c r="L226" s="502">
        <v>0</v>
      </c>
      <c r="M226" s="502">
        <v>220492</v>
      </c>
      <c r="N226" s="502">
        <v>13047</v>
      </c>
      <c r="O226" s="502">
        <v>17500</v>
      </c>
      <c r="P226" s="503">
        <v>2.6076999999999999</v>
      </c>
      <c r="Q226" s="418">
        <v>2.0968</v>
      </c>
      <c r="R226" s="776">
        <v>0.51090000000000002</v>
      </c>
      <c r="S226" s="536">
        <f t="shared" ref="S226:S231" si="397">X226*-1</f>
        <v>0</v>
      </c>
      <c r="T226" s="492">
        <v>0</v>
      </c>
      <c r="U226" s="492">
        <v>0</v>
      </c>
      <c r="V226" s="492">
        <v>0</v>
      </c>
      <c r="W226" s="492">
        <f t="shared" si="369"/>
        <v>0</v>
      </c>
      <c r="X226" s="492">
        <v>0</v>
      </c>
      <c r="Y226" s="492">
        <v>0</v>
      </c>
      <c r="Z226" s="492">
        <f t="shared" ref="Z226:Z231" si="398">SUM(X226:Y226)</f>
        <v>0</v>
      </c>
      <c r="AA226" s="492">
        <f t="shared" ref="AA226:AA231" si="399">W226+Z226</f>
        <v>0</v>
      </c>
      <c r="AB226" s="321">
        <f t="shared" ref="AB226:AB231" si="400">ROUND((W226+X226)*33.8%,0)</f>
        <v>0</v>
      </c>
      <c r="AC226" s="179">
        <f t="shared" ref="AC226:AC231" si="401">ROUND(W226*2%,0)</f>
        <v>0</v>
      </c>
      <c r="AD226" s="492">
        <v>0</v>
      </c>
      <c r="AE226" s="492">
        <v>0</v>
      </c>
      <c r="AF226" s="492">
        <f t="shared" si="370"/>
        <v>0</v>
      </c>
      <c r="AG226" s="492">
        <f t="shared" si="371"/>
        <v>0</v>
      </c>
      <c r="AH226" s="507">
        <v>0</v>
      </c>
      <c r="AI226" s="507">
        <v>0</v>
      </c>
      <c r="AJ226" s="507">
        <v>0</v>
      </c>
      <c r="AK226" s="507">
        <v>0</v>
      </c>
      <c r="AL226" s="507">
        <v>0</v>
      </c>
      <c r="AM226" s="507">
        <v>0</v>
      </c>
      <c r="AN226" s="507">
        <v>0</v>
      </c>
      <c r="AO226" s="507">
        <f t="shared" ref="AO226:AO231" si="402">AH226+AJ226+AK226+AM226</f>
        <v>0</v>
      </c>
      <c r="AP226" s="507">
        <f t="shared" ref="AP226:AP231" si="403">AI226+AL226+AN226</f>
        <v>0</v>
      </c>
      <c r="AQ226" s="508">
        <f t="shared" si="372"/>
        <v>0</v>
      </c>
      <c r="AR226" s="505">
        <f t="shared" ref="AR226:AR231" si="404">I226+AG226</f>
        <v>1387184</v>
      </c>
      <c r="AS226" s="492">
        <f t="shared" ref="AS226:AS231" si="405">J226+W226</f>
        <v>1136145</v>
      </c>
      <c r="AT226" s="492">
        <f t="shared" ref="AT226:AT231" si="406">K226+Z226</f>
        <v>0</v>
      </c>
      <c r="AU226" s="492">
        <f t="shared" ref="AU226:AU231" si="407">L226</f>
        <v>0</v>
      </c>
      <c r="AV226" s="492">
        <f t="shared" ref="AV226:AW231" si="408">M226+AB226</f>
        <v>220492</v>
      </c>
      <c r="AW226" s="492">
        <f t="shared" si="408"/>
        <v>13047</v>
      </c>
      <c r="AX226" s="492">
        <f t="shared" ref="AX226:AX231" si="409">O226+AF226</f>
        <v>17500</v>
      </c>
      <c r="AY226" s="507">
        <f t="shared" ref="AY226:AY231" si="410">P226+AQ226</f>
        <v>2.6076999999999999</v>
      </c>
      <c r="AZ226" s="507">
        <f t="shared" ref="AZ226:BA231" si="411">Q226+AO226</f>
        <v>2.0968</v>
      </c>
      <c r="BA226" s="508">
        <f t="shared" si="411"/>
        <v>0.51090000000000002</v>
      </c>
    </row>
    <row r="227" spans="1:53" s="702" customFormat="1" ht="12.75" customHeight="1" x14ac:dyDescent="0.2">
      <c r="A227" s="727">
        <v>41</v>
      </c>
      <c r="B227" s="728">
        <v>4432</v>
      </c>
      <c r="C227" s="728">
        <v>600074625</v>
      </c>
      <c r="D227" s="728">
        <v>70695903</v>
      </c>
      <c r="E227" s="729" t="s">
        <v>554</v>
      </c>
      <c r="F227" s="728">
        <v>3117</v>
      </c>
      <c r="G227" s="537" t="s">
        <v>148</v>
      </c>
      <c r="H227" s="779" t="s">
        <v>86</v>
      </c>
      <c r="I227" s="501">
        <v>3005783</v>
      </c>
      <c r="J227" s="502">
        <v>2040849</v>
      </c>
      <c r="K227" s="502">
        <v>4144</v>
      </c>
      <c r="L227" s="502">
        <v>4144</v>
      </c>
      <c r="M227" s="502">
        <v>794761</v>
      </c>
      <c r="N227" s="502">
        <v>47028</v>
      </c>
      <c r="O227" s="502">
        <v>119001</v>
      </c>
      <c r="P227" s="503">
        <v>4.2004000000000001</v>
      </c>
      <c r="Q227" s="418">
        <v>3</v>
      </c>
      <c r="R227" s="776">
        <v>1.2004000000000001</v>
      </c>
      <c r="S227" s="536">
        <f t="shared" si="397"/>
        <v>0</v>
      </c>
      <c r="T227" s="492">
        <v>0</v>
      </c>
      <c r="U227" s="492">
        <v>0</v>
      </c>
      <c r="V227" s="492">
        <v>0</v>
      </c>
      <c r="W227" s="492">
        <f t="shared" si="369"/>
        <v>0</v>
      </c>
      <c r="X227" s="492">
        <v>0</v>
      </c>
      <c r="Y227" s="492">
        <v>0</v>
      </c>
      <c r="Z227" s="492">
        <f t="shared" si="398"/>
        <v>0</v>
      </c>
      <c r="AA227" s="492">
        <f t="shared" si="399"/>
        <v>0</v>
      </c>
      <c r="AB227" s="321">
        <f t="shared" si="400"/>
        <v>0</v>
      </c>
      <c r="AC227" s="179">
        <f t="shared" si="401"/>
        <v>0</v>
      </c>
      <c r="AD227" s="492">
        <v>0</v>
      </c>
      <c r="AE227" s="492">
        <v>0</v>
      </c>
      <c r="AF227" s="492">
        <f t="shared" si="370"/>
        <v>0</v>
      </c>
      <c r="AG227" s="492">
        <f t="shared" si="371"/>
        <v>0</v>
      </c>
      <c r="AH227" s="507">
        <v>0</v>
      </c>
      <c r="AI227" s="507">
        <v>0</v>
      </c>
      <c r="AJ227" s="507">
        <v>0</v>
      </c>
      <c r="AK227" s="507">
        <v>0</v>
      </c>
      <c r="AL227" s="507">
        <v>0</v>
      </c>
      <c r="AM227" s="507">
        <v>0</v>
      </c>
      <c r="AN227" s="507">
        <v>0</v>
      </c>
      <c r="AO227" s="507">
        <f t="shared" si="402"/>
        <v>0</v>
      </c>
      <c r="AP227" s="507">
        <f t="shared" si="403"/>
        <v>0</v>
      </c>
      <c r="AQ227" s="508">
        <f t="shared" si="372"/>
        <v>0</v>
      </c>
      <c r="AR227" s="505">
        <f t="shared" si="404"/>
        <v>3005783</v>
      </c>
      <c r="AS227" s="492">
        <f t="shared" si="405"/>
        <v>2040849</v>
      </c>
      <c r="AT227" s="492">
        <f t="shared" si="406"/>
        <v>4144</v>
      </c>
      <c r="AU227" s="492">
        <f t="shared" si="407"/>
        <v>4144</v>
      </c>
      <c r="AV227" s="492">
        <f t="shared" si="408"/>
        <v>794761</v>
      </c>
      <c r="AW227" s="492">
        <f t="shared" si="408"/>
        <v>47028</v>
      </c>
      <c r="AX227" s="492">
        <f t="shared" si="409"/>
        <v>119001</v>
      </c>
      <c r="AY227" s="507">
        <f t="shared" si="410"/>
        <v>4.2004000000000001</v>
      </c>
      <c r="AZ227" s="507">
        <f t="shared" si="411"/>
        <v>3</v>
      </c>
      <c r="BA227" s="508">
        <f t="shared" si="411"/>
        <v>1.2004000000000001</v>
      </c>
    </row>
    <row r="228" spans="1:53" s="702" customFormat="1" ht="12.75" customHeight="1" x14ac:dyDescent="0.2">
      <c r="A228" s="727">
        <v>41</v>
      </c>
      <c r="B228" s="728">
        <v>4432</v>
      </c>
      <c r="C228" s="728">
        <v>600074625</v>
      </c>
      <c r="D228" s="728">
        <v>70695903</v>
      </c>
      <c r="E228" s="729" t="s">
        <v>554</v>
      </c>
      <c r="F228" s="728">
        <v>3117</v>
      </c>
      <c r="G228" s="537" t="s">
        <v>91</v>
      </c>
      <c r="H228" s="779" t="s">
        <v>82</v>
      </c>
      <c r="I228" s="501">
        <v>1232880</v>
      </c>
      <c r="J228" s="502">
        <v>896487</v>
      </c>
      <c r="K228" s="481">
        <v>0</v>
      </c>
      <c r="L228" s="481">
        <v>0</v>
      </c>
      <c r="M228" s="321">
        <v>303013</v>
      </c>
      <c r="N228" s="321">
        <v>17930</v>
      </c>
      <c r="O228" s="502">
        <v>15450</v>
      </c>
      <c r="P228" s="503">
        <v>2.7199999999999998</v>
      </c>
      <c r="Q228" s="418">
        <v>2.7199999999999998</v>
      </c>
      <c r="R228" s="776">
        <v>0</v>
      </c>
      <c r="S228" s="536">
        <f t="shared" si="397"/>
        <v>0</v>
      </c>
      <c r="T228" s="492">
        <v>63676</v>
      </c>
      <c r="U228" s="492">
        <v>0</v>
      </c>
      <c r="V228" s="492">
        <v>0</v>
      </c>
      <c r="W228" s="492">
        <f t="shared" si="369"/>
        <v>63676</v>
      </c>
      <c r="X228" s="492">
        <v>0</v>
      </c>
      <c r="Y228" s="492">
        <v>0</v>
      </c>
      <c r="Z228" s="492">
        <f t="shared" si="398"/>
        <v>0</v>
      </c>
      <c r="AA228" s="492">
        <f t="shared" si="399"/>
        <v>63676</v>
      </c>
      <c r="AB228" s="321">
        <f t="shared" si="400"/>
        <v>21522</v>
      </c>
      <c r="AC228" s="179">
        <f t="shared" si="401"/>
        <v>1274</v>
      </c>
      <c r="AD228" s="492">
        <v>2000</v>
      </c>
      <c r="AE228" s="492">
        <v>0</v>
      </c>
      <c r="AF228" s="492">
        <f t="shared" si="370"/>
        <v>2000</v>
      </c>
      <c r="AG228" s="492">
        <f t="shared" si="371"/>
        <v>88472</v>
      </c>
      <c r="AH228" s="507">
        <v>0</v>
      </c>
      <c r="AI228" s="507">
        <v>0</v>
      </c>
      <c r="AJ228" s="507">
        <v>0.19</v>
      </c>
      <c r="AK228" s="507">
        <v>0</v>
      </c>
      <c r="AL228" s="507">
        <v>0</v>
      </c>
      <c r="AM228" s="507">
        <v>0</v>
      </c>
      <c r="AN228" s="507">
        <v>0</v>
      </c>
      <c r="AO228" s="507">
        <f t="shared" si="402"/>
        <v>0.19</v>
      </c>
      <c r="AP228" s="507">
        <f t="shared" si="403"/>
        <v>0</v>
      </c>
      <c r="AQ228" s="508">
        <f t="shared" si="372"/>
        <v>0.19</v>
      </c>
      <c r="AR228" s="505">
        <f t="shared" si="404"/>
        <v>1321352</v>
      </c>
      <c r="AS228" s="492">
        <f t="shared" si="405"/>
        <v>960163</v>
      </c>
      <c r="AT228" s="492">
        <f t="shared" si="406"/>
        <v>0</v>
      </c>
      <c r="AU228" s="492">
        <f t="shared" si="407"/>
        <v>0</v>
      </c>
      <c r="AV228" s="492">
        <f t="shared" si="408"/>
        <v>324535</v>
      </c>
      <c r="AW228" s="492">
        <f t="shared" si="408"/>
        <v>19204</v>
      </c>
      <c r="AX228" s="492">
        <f t="shared" si="409"/>
        <v>17450</v>
      </c>
      <c r="AY228" s="507">
        <f t="shared" si="410"/>
        <v>2.9099999999999997</v>
      </c>
      <c r="AZ228" s="507">
        <f t="shared" si="411"/>
        <v>2.9099999999999997</v>
      </c>
      <c r="BA228" s="508">
        <f t="shared" si="411"/>
        <v>0</v>
      </c>
    </row>
    <row r="229" spans="1:53" s="702" customFormat="1" ht="12.75" customHeight="1" x14ac:dyDescent="0.2">
      <c r="A229" s="727">
        <v>41</v>
      </c>
      <c r="B229" s="728">
        <v>4432</v>
      </c>
      <c r="C229" s="728">
        <v>600074625</v>
      </c>
      <c r="D229" s="728">
        <v>70695903</v>
      </c>
      <c r="E229" s="729" t="s">
        <v>554</v>
      </c>
      <c r="F229" s="728">
        <v>3141</v>
      </c>
      <c r="G229" s="537" t="s">
        <v>88</v>
      </c>
      <c r="H229" s="779" t="s">
        <v>82</v>
      </c>
      <c r="I229" s="501">
        <v>643145</v>
      </c>
      <c r="J229" s="502">
        <v>471547</v>
      </c>
      <c r="K229" s="481">
        <v>0</v>
      </c>
      <c r="L229" s="481">
        <v>0</v>
      </c>
      <c r="M229" s="321">
        <v>159383</v>
      </c>
      <c r="N229" s="321">
        <v>9431</v>
      </c>
      <c r="O229" s="502">
        <v>2784</v>
      </c>
      <c r="P229" s="503">
        <v>1.6</v>
      </c>
      <c r="Q229" s="418">
        <v>0</v>
      </c>
      <c r="R229" s="776">
        <v>1.6</v>
      </c>
      <c r="S229" s="536">
        <f t="shared" si="397"/>
        <v>0</v>
      </c>
      <c r="T229" s="492">
        <v>0</v>
      </c>
      <c r="U229" s="492">
        <v>8437</v>
      </c>
      <c r="V229" s="492">
        <v>0</v>
      </c>
      <c r="W229" s="492">
        <f t="shared" si="369"/>
        <v>8437</v>
      </c>
      <c r="X229" s="492">
        <v>0</v>
      </c>
      <c r="Y229" s="492">
        <v>0</v>
      </c>
      <c r="Z229" s="492">
        <f t="shared" si="398"/>
        <v>0</v>
      </c>
      <c r="AA229" s="492">
        <f t="shared" si="399"/>
        <v>8437</v>
      </c>
      <c r="AB229" s="321">
        <f t="shared" si="400"/>
        <v>2852</v>
      </c>
      <c r="AC229" s="179">
        <f t="shared" si="401"/>
        <v>169</v>
      </c>
      <c r="AD229" s="492">
        <v>0</v>
      </c>
      <c r="AE229" s="492">
        <v>0</v>
      </c>
      <c r="AF229" s="492">
        <f t="shared" si="370"/>
        <v>0</v>
      </c>
      <c r="AG229" s="492">
        <f t="shared" si="371"/>
        <v>11458</v>
      </c>
      <c r="AH229" s="507">
        <v>0</v>
      </c>
      <c r="AI229" s="507">
        <v>0</v>
      </c>
      <c r="AJ229" s="507">
        <v>0</v>
      </c>
      <c r="AK229" s="507">
        <v>0</v>
      </c>
      <c r="AL229" s="507">
        <v>0.03</v>
      </c>
      <c r="AM229" s="507">
        <v>0</v>
      </c>
      <c r="AN229" s="507">
        <v>0</v>
      </c>
      <c r="AO229" s="507">
        <f t="shared" si="402"/>
        <v>0</v>
      </c>
      <c r="AP229" s="507">
        <f t="shared" si="403"/>
        <v>0.03</v>
      </c>
      <c r="AQ229" s="508">
        <f t="shared" si="372"/>
        <v>0.03</v>
      </c>
      <c r="AR229" s="505">
        <f t="shared" si="404"/>
        <v>654603</v>
      </c>
      <c r="AS229" s="492">
        <f t="shared" si="405"/>
        <v>479984</v>
      </c>
      <c r="AT229" s="492">
        <f t="shared" si="406"/>
        <v>0</v>
      </c>
      <c r="AU229" s="492">
        <f t="shared" si="407"/>
        <v>0</v>
      </c>
      <c r="AV229" s="492">
        <f t="shared" si="408"/>
        <v>162235</v>
      </c>
      <c r="AW229" s="492">
        <f t="shared" si="408"/>
        <v>9600</v>
      </c>
      <c r="AX229" s="492">
        <f t="shared" si="409"/>
        <v>2784</v>
      </c>
      <c r="AY229" s="507">
        <f t="shared" si="410"/>
        <v>1.6300000000000001</v>
      </c>
      <c r="AZ229" s="507">
        <f t="shared" si="411"/>
        <v>0</v>
      </c>
      <c r="BA229" s="508">
        <f t="shared" si="411"/>
        <v>1.6300000000000001</v>
      </c>
    </row>
    <row r="230" spans="1:53" s="702" customFormat="1" ht="12.75" customHeight="1" x14ac:dyDescent="0.2">
      <c r="A230" s="727">
        <v>41</v>
      </c>
      <c r="B230" s="728">
        <v>4432</v>
      </c>
      <c r="C230" s="728">
        <v>600074625</v>
      </c>
      <c r="D230" s="728">
        <v>70695903</v>
      </c>
      <c r="E230" s="729" t="s">
        <v>554</v>
      </c>
      <c r="F230" s="728">
        <v>3143</v>
      </c>
      <c r="G230" s="537" t="s">
        <v>149</v>
      </c>
      <c r="H230" s="708" t="s">
        <v>86</v>
      </c>
      <c r="I230" s="501">
        <v>712596</v>
      </c>
      <c r="J230" s="502">
        <v>479057</v>
      </c>
      <c r="K230" s="502">
        <v>0</v>
      </c>
      <c r="L230" s="502">
        <v>0</v>
      </c>
      <c r="M230" s="502">
        <v>220492</v>
      </c>
      <c r="N230" s="502">
        <v>13047</v>
      </c>
      <c r="O230" s="502">
        <v>0</v>
      </c>
      <c r="P230" s="503">
        <v>1.1608000000000001</v>
      </c>
      <c r="Q230" s="418">
        <v>1.1608000000000001</v>
      </c>
      <c r="R230" s="776">
        <v>0</v>
      </c>
      <c r="S230" s="536">
        <f t="shared" si="397"/>
        <v>0</v>
      </c>
      <c r="T230" s="492">
        <v>0</v>
      </c>
      <c r="U230" s="492">
        <v>0</v>
      </c>
      <c r="V230" s="492">
        <v>0</v>
      </c>
      <c r="W230" s="492">
        <f t="shared" si="369"/>
        <v>0</v>
      </c>
      <c r="X230" s="492">
        <v>0</v>
      </c>
      <c r="Y230" s="492">
        <v>0</v>
      </c>
      <c r="Z230" s="492">
        <f t="shared" si="398"/>
        <v>0</v>
      </c>
      <c r="AA230" s="492">
        <f t="shared" si="399"/>
        <v>0</v>
      </c>
      <c r="AB230" s="321">
        <f t="shared" si="400"/>
        <v>0</v>
      </c>
      <c r="AC230" s="179">
        <f t="shared" si="401"/>
        <v>0</v>
      </c>
      <c r="AD230" s="492">
        <v>0</v>
      </c>
      <c r="AE230" s="492">
        <v>0</v>
      </c>
      <c r="AF230" s="492">
        <f t="shared" si="370"/>
        <v>0</v>
      </c>
      <c r="AG230" s="492">
        <f t="shared" si="371"/>
        <v>0</v>
      </c>
      <c r="AH230" s="507">
        <v>0</v>
      </c>
      <c r="AI230" s="507">
        <v>0</v>
      </c>
      <c r="AJ230" s="507">
        <v>0</v>
      </c>
      <c r="AK230" s="507">
        <v>0</v>
      </c>
      <c r="AL230" s="507">
        <v>0</v>
      </c>
      <c r="AM230" s="507">
        <v>0</v>
      </c>
      <c r="AN230" s="507">
        <v>0</v>
      </c>
      <c r="AO230" s="507">
        <f t="shared" si="402"/>
        <v>0</v>
      </c>
      <c r="AP230" s="507">
        <f t="shared" si="403"/>
        <v>0</v>
      </c>
      <c r="AQ230" s="508">
        <f t="shared" si="372"/>
        <v>0</v>
      </c>
      <c r="AR230" s="505">
        <f t="shared" si="404"/>
        <v>712596</v>
      </c>
      <c r="AS230" s="492">
        <f t="shared" si="405"/>
        <v>479057</v>
      </c>
      <c r="AT230" s="492">
        <f t="shared" si="406"/>
        <v>0</v>
      </c>
      <c r="AU230" s="492">
        <f t="shared" si="407"/>
        <v>0</v>
      </c>
      <c r="AV230" s="492">
        <f t="shared" si="408"/>
        <v>220492</v>
      </c>
      <c r="AW230" s="492">
        <f t="shared" si="408"/>
        <v>13047</v>
      </c>
      <c r="AX230" s="492">
        <f t="shared" si="409"/>
        <v>0</v>
      </c>
      <c r="AY230" s="507">
        <f t="shared" si="410"/>
        <v>1.1608000000000001</v>
      </c>
      <c r="AZ230" s="507">
        <f t="shared" si="411"/>
        <v>1.1608000000000001</v>
      </c>
      <c r="BA230" s="508">
        <f t="shared" si="411"/>
        <v>0</v>
      </c>
    </row>
    <row r="231" spans="1:53" s="702" customFormat="1" ht="12.75" customHeight="1" x14ac:dyDescent="0.2">
      <c r="A231" s="727">
        <v>41</v>
      </c>
      <c r="B231" s="728">
        <v>4432</v>
      </c>
      <c r="C231" s="728">
        <v>600074625</v>
      </c>
      <c r="D231" s="728">
        <v>70695903</v>
      </c>
      <c r="E231" s="729" t="s">
        <v>554</v>
      </c>
      <c r="F231" s="728">
        <v>3143</v>
      </c>
      <c r="G231" s="537" t="s">
        <v>150</v>
      </c>
      <c r="H231" s="708" t="s">
        <v>82</v>
      </c>
      <c r="I231" s="501">
        <v>13342</v>
      </c>
      <c r="J231" s="502">
        <v>9405</v>
      </c>
      <c r="K231" s="481">
        <v>0</v>
      </c>
      <c r="L231" s="481">
        <v>0</v>
      </c>
      <c r="M231" s="321">
        <v>3179</v>
      </c>
      <c r="N231" s="321">
        <v>188</v>
      </c>
      <c r="O231" s="502">
        <v>570</v>
      </c>
      <c r="P231" s="503">
        <v>0.04</v>
      </c>
      <c r="Q231" s="418">
        <v>0</v>
      </c>
      <c r="R231" s="776">
        <v>0.04</v>
      </c>
      <c r="S231" s="536">
        <f t="shared" si="397"/>
        <v>0</v>
      </c>
      <c r="T231" s="492">
        <v>0</v>
      </c>
      <c r="U231" s="492">
        <v>0</v>
      </c>
      <c r="V231" s="492">
        <v>0</v>
      </c>
      <c r="W231" s="492">
        <f t="shared" si="369"/>
        <v>0</v>
      </c>
      <c r="X231" s="492">
        <v>0</v>
      </c>
      <c r="Y231" s="492">
        <v>0</v>
      </c>
      <c r="Z231" s="492">
        <f t="shared" si="398"/>
        <v>0</v>
      </c>
      <c r="AA231" s="492">
        <f t="shared" si="399"/>
        <v>0</v>
      </c>
      <c r="AB231" s="321">
        <f t="shared" si="400"/>
        <v>0</v>
      </c>
      <c r="AC231" s="179">
        <f t="shared" si="401"/>
        <v>0</v>
      </c>
      <c r="AD231" s="492">
        <v>0</v>
      </c>
      <c r="AE231" s="492">
        <v>0</v>
      </c>
      <c r="AF231" s="492">
        <f t="shared" si="370"/>
        <v>0</v>
      </c>
      <c r="AG231" s="492">
        <f t="shared" si="371"/>
        <v>0</v>
      </c>
      <c r="AH231" s="507">
        <v>0</v>
      </c>
      <c r="AI231" s="507">
        <v>0</v>
      </c>
      <c r="AJ231" s="507">
        <v>0</v>
      </c>
      <c r="AK231" s="507">
        <v>0</v>
      </c>
      <c r="AL231" s="507">
        <v>0</v>
      </c>
      <c r="AM231" s="507">
        <v>0</v>
      </c>
      <c r="AN231" s="507">
        <v>0</v>
      </c>
      <c r="AO231" s="507">
        <f t="shared" si="402"/>
        <v>0</v>
      </c>
      <c r="AP231" s="507">
        <f t="shared" si="403"/>
        <v>0</v>
      </c>
      <c r="AQ231" s="508">
        <f t="shared" si="372"/>
        <v>0</v>
      </c>
      <c r="AR231" s="505">
        <f t="shared" si="404"/>
        <v>13342</v>
      </c>
      <c r="AS231" s="492">
        <f t="shared" si="405"/>
        <v>9405</v>
      </c>
      <c r="AT231" s="492">
        <f t="shared" si="406"/>
        <v>0</v>
      </c>
      <c r="AU231" s="492">
        <f t="shared" si="407"/>
        <v>0</v>
      </c>
      <c r="AV231" s="492">
        <f t="shared" si="408"/>
        <v>3179</v>
      </c>
      <c r="AW231" s="492">
        <f t="shared" si="408"/>
        <v>188</v>
      </c>
      <c r="AX231" s="492">
        <f t="shared" si="409"/>
        <v>570</v>
      </c>
      <c r="AY231" s="507">
        <f t="shared" si="410"/>
        <v>0.04</v>
      </c>
      <c r="AZ231" s="507">
        <f t="shared" si="411"/>
        <v>0</v>
      </c>
      <c r="BA231" s="508">
        <f t="shared" si="411"/>
        <v>0.04</v>
      </c>
    </row>
    <row r="232" spans="1:53" s="702" customFormat="1" ht="12.75" customHeight="1" x14ac:dyDescent="0.2">
      <c r="A232" s="284">
        <v>41</v>
      </c>
      <c r="B232" s="27">
        <v>4432</v>
      </c>
      <c r="C232" s="27">
        <v>600074625</v>
      </c>
      <c r="D232" s="27">
        <v>70695903</v>
      </c>
      <c r="E232" s="294" t="s">
        <v>555</v>
      </c>
      <c r="F232" s="27"/>
      <c r="G232" s="283"/>
      <c r="H232" s="383"/>
      <c r="I232" s="5">
        <v>6994930</v>
      </c>
      <c r="J232" s="8">
        <v>5033490</v>
      </c>
      <c r="K232" s="8">
        <v>4144</v>
      </c>
      <c r="L232" s="8">
        <v>4144</v>
      </c>
      <c r="M232" s="8">
        <v>1701320</v>
      </c>
      <c r="N232" s="8">
        <v>100671</v>
      </c>
      <c r="O232" s="8">
        <v>155305</v>
      </c>
      <c r="P232" s="9">
        <v>12.328899999999997</v>
      </c>
      <c r="Q232" s="9">
        <v>8.9775999999999989</v>
      </c>
      <c r="R232" s="33">
        <v>3.3513000000000002</v>
      </c>
      <c r="S232" s="5">
        <f t="shared" ref="S232:BA232" si="412">SUM(S226:S231)</f>
        <v>0</v>
      </c>
      <c r="T232" s="8">
        <f t="shared" si="412"/>
        <v>63676</v>
      </c>
      <c r="U232" s="8">
        <f t="shared" si="412"/>
        <v>8437</v>
      </c>
      <c r="V232" s="8">
        <f t="shared" si="412"/>
        <v>0</v>
      </c>
      <c r="W232" s="8">
        <f t="shared" si="412"/>
        <v>72113</v>
      </c>
      <c r="X232" s="8">
        <f t="shared" si="412"/>
        <v>0</v>
      </c>
      <c r="Y232" s="8">
        <f t="shared" si="412"/>
        <v>0</v>
      </c>
      <c r="Z232" s="8">
        <f t="shared" si="412"/>
        <v>0</v>
      </c>
      <c r="AA232" s="8">
        <f t="shared" si="412"/>
        <v>72113</v>
      </c>
      <c r="AB232" s="8">
        <f t="shared" si="412"/>
        <v>24374</v>
      </c>
      <c r="AC232" s="8">
        <f t="shared" si="412"/>
        <v>1443</v>
      </c>
      <c r="AD232" s="8">
        <f t="shared" si="412"/>
        <v>2000</v>
      </c>
      <c r="AE232" s="8">
        <f t="shared" si="412"/>
        <v>0</v>
      </c>
      <c r="AF232" s="8">
        <f t="shared" si="412"/>
        <v>2000</v>
      </c>
      <c r="AG232" s="8">
        <f t="shared" si="412"/>
        <v>99930</v>
      </c>
      <c r="AH232" s="9">
        <f t="shared" si="412"/>
        <v>0</v>
      </c>
      <c r="AI232" s="9">
        <f t="shared" si="412"/>
        <v>0</v>
      </c>
      <c r="AJ232" s="9">
        <f t="shared" si="412"/>
        <v>0.19</v>
      </c>
      <c r="AK232" s="9">
        <f t="shared" si="412"/>
        <v>0</v>
      </c>
      <c r="AL232" s="9">
        <f t="shared" si="412"/>
        <v>0.03</v>
      </c>
      <c r="AM232" s="9">
        <f t="shared" si="412"/>
        <v>0</v>
      </c>
      <c r="AN232" s="9">
        <f t="shared" si="412"/>
        <v>0</v>
      </c>
      <c r="AO232" s="9">
        <f t="shared" si="412"/>
        <v>0.19</v>
      </c>
      <c r="AP232" s="9">
        <f t="shared" si="412"/>
        <v>0.03</v>
      </c>
      <c r="AQ232" s="74">
        <f t="shared" si="412"/>
        <v>0.22</v>
      </c>
      <c r="AR232" s="272">
        <f t="shared" si="412"/>
        <v>7094860</v>
      </c>
      <c r="AS232" s="8">
        <f t="shared" si="412"/>
        <v>5105603</v>
      </c>
      <c r="AT232" s="38">
        <f t="shared" si="412"/>
        <v>4144</v>
      </c>
      <c r="AU232" s="38">
        <f t="shared" si="412"/>
        <v>4144</v>
      </c>
      <c r="AV232" s="8">
        <f t="shared" si="412"/>
        <v>1725694</v>
      </c>
      <c r="AW232" s="8">
        <f t="shared" si="412"/>
        <v>102114</v>
      </c>
      <c r="AX232" s="8">
        <f t="shared" si="412"/>
        <v>157305</v>
      </c>
      <c r="AY232" s="9">
        <f t="shared" si="412"/>
        <v>12.5489</v>
      </c>
      <c r="AZ232" s="9">
        <f t="shared" si="412"/>
        <v>9.1676000000000002</v>
      </c>
      <c r="BA232" s="74">
        <f t="shared" si="412"/>
        <v>3.3813000000000004</v>
      </c>
    </row>
    <row r="233" spans="1:53" s="702" customFormat="1" ht="12.75" customHeight="1" x14ac:dyDescent="0.2">
      <c r="A233" s="727">
        <v>42</v>
      </c>
      <c r="B233" s="728">
        <v>4459</v>
      </c>
      <c r="C233" s="728">
        <v>650037171</v>
      </c>
      <c r="D233" s="728">
        <v>72742356</v>
      </c>
      <c r="E233" s="729" t="s">
        <v>556</v>
      </c>
      <c r="F233" s="728">
        <v>3111</v>
      </c>
      <c r="G233" s="537" t="s">
        <v>85</v>
      </c>
      <c r="H233" s="779" t="s">
        <v>86</v>
      </c>
      <c r="I233" s="501">
        <v>2282963</v>
      </c>
      <c r="J233" s="502">
        <v>2020024</v>
      </c>
      <c r="K233" s="502">
        <v>0</v>
      </c>
      <c r="L233" s="502">
        <v>0</v>
      </c>
      <c r="M233" s="502">
        <v>220492</v>
      </c>
      <c r="N233" s="502">
        <v>13047</v>
      </c>
      <c r="O233" s="502">
        <v>29400</v>
      </c>
      <c r="P233" s="503">
        <v>4.9733999999999998</v>
      </c>
      <c r="Q233" s="418">
        <v>3.9516</v>
      </c>
      <c r="R233" s="776">
        <v>1.0218</v>
      </c>
      <c r="S233" s="536">
        <f t="shared" ref="S233:S238" si="413">X233*-1</f>
        <v>0</v>
      </c>
      <c r="T233" s="492">
        <v>0</v>
      </c>
      <c r="U233" s="492">
        <v>0</v>
      </c>
      <c r="V233" s="492">
        <v>0</v>
      </c>
      <c r="W233" s="492">
        <f t="shared" si="369"/>
        <v>0</v>
      </c>
      <c r="X233" s="492">
        <v>0</v>
      </c>
      <c r="Y233" s="492">
        <v>0</v>
      </c>
      <c r="Z233" s="492">
        <f t="shared" ref="Z233:Z238" si="414">SUM(X233:Y233)</f>
        <v>0</v>
      </c>
      <c r="AA233" s="492">
        <f t="shared" ref="AA233:AA238" si="415">W233+Z233</f>
        <v>0</v>
      </c>
      <c r="AB233" s="321">
        <f t="shared" ref="AB233:AB238" si="416">ROUND((W233+X233)*33.8%,0)</f>
        <v>0</v>
      </c>
      <c r="AC233" s="179">
        <f t="shared" ref="AC233:AC238" si="417">ROUND(W233*2%,0)</f>
        <v>0</v>
      </c>
      <c r="AD233" s="492">
        <v>0</v>
      </c>
      <c r="AE233" s="492">
        <v>0</v>
      </c>
      <c r="AF233" s="492">
        <f t="shared" si="370"/>
        <v>0</v>
      </c>
      <c r="AG233" s="492">
        <f t="shared" si="371"/>
        <v>0</v>
      </c>
      <c r="AH233" s="507">
        <v>0</v>
      </c>
      <c r="AI233" s="507">
        <v>0</v>
      </c>
      <c r="AJ233" s="507">
        <v>0</v>
      </c>
      <c r="AK233" s="507">
        <v>0</v>
      </c>
      <c r="AL233" s="507">
        <v>0</v>
      </c>
      <c r="AM233" s="507">
        <v>0</v>
      </c>
      <c r="AN233" s="507">
        <v>0</v>
      </c>
      <c r="AO233" s="507">
        <f t="shared" ref="AO233:AO238" si="418">AH233+AJ233+AK233+AM233</f>
        <v>0</v>
      </c>
      <c r="AP233" s="507">
        <f t="shared" ref="AP233:AP238" si="419">AI233+AL233+AN233</f>
        <v>0</v>
      </c>
      <c r="AQ233" s="508">
        <f t="shared" si="372"/>
        <v>0</v>
      </c>
      <c r="AR233" s="505">
        <f t="shared" ref="AR233:AR238" si="420">I233+AG233</f>
        <v>2282963</v>
      </c>
      <c r="AS233" s="492">
        <f t="shared" ref="AS233:AS238" si="421">J233+W233</f>
        <v>2020024</v>
      </c>
      <c r="AT233" s="492">
        <f t="shared" ref="AT233:AT238" si="422">K233+Z233</f>
        <v>0</v>
      </c>
      <c r="AU233" s="492">
        <f t="shared" ref="AU233:AU238" si="423">L233</f>
        <v>0</v>
      </c>
      <c r="AV233" s="492">
        <f t="shared" ref="AV233:AW238" si="424">M233+AB233</f>
        <v>220492</v>
      </c>
      <c r="AW233" s="492">
        <f t="shared" si="424"/>
        <v>13047</v>
      </c>
      <c r="AX233" s="492">
        <f t="shared" ref="AX233:AX238" si="425">O233+AF233</f>
        <v>29400</v>
      </c>
      <c r="AY233" s="507">
        <f t="shared" ref="AY233:AY238" si="426">P233+AQ233</f>
        <v>4.9733999999999998</v>
      </c>
      <c r="AZ233" s="507">
        <f t="shared" ref="AZ233:BA238" si="427">Q233+AO233</f>
        <v>3.9516</v>
      </c>
      <c r="BA233" s="508">
        <f t="shared" si="427"/>
        <v>1.0218</v>
      </c>
    </row>
    <row r="234" spans="1:53" s="702" customFormat="1" ht="12.75" customHeight="1" x14ac:dyDescent="0.2">
      <c r="A234" s="727">
        <v>42</v>
      </c>
      <c r="B234" s="728">
        <v>4459</v>
      </c>
      <c r="C234" s="728">
        <v>650037171</v>
      </c>
      <c r="D234" s="728">
        <v>72742356</v>
      </c>
      <c r="E234" s="729" t="s">
        <v>556</v>
      </c>
      <c r="F234" s="728">
        <v>3113</v>
      </c>
      <c r="G234" s="537" t="s">
        <v>148</v>
      </c>
      <c r="H234" s="779" t="s">
        <v>86</v>
      </c>
      <c r="I234" s="501">
        <v>8369775</v>
      </c>
      <c r="J234" s="502">
        <v>5582936</v>
      </c>
      <c r="K234" s="502">
        <v>14060</v>
      </c>
      <c r="L234" s="502">
        <v>14060</v>
      </c>
      <c r="M234" s="502">
        <v>2392794</v>
      </c>
      <c r="N234" s="502">
        <v>141585</v>
      </c>
      <c r="O234" s="502">
        <v>238400</v>
      </c>
      <c r="P234" s="503">
        <v>12.134100000000002</v>
      </c>
      <c r="Q234" s="418">
        <v>8.0907999999999998</v>
      </c>
      <c r="R234" s="776">
        <v>4.0433000000000021</v>
      </c>
      <c r="S234" s="536">
        <f t="shared" si="413"/>
        <v>0</v>
      </c>
      <c r="T234" s="492">
        <v>0</v>
      </c>
      <c r="U234" s="492">
        <v>296376</v>
      </c>
      <c r="V234" s="492">
        <v>0</v>
      </c>
      <c r="W234" s="492">
        <f t="shared" si="369"/>
        <v>296376</v>
      </c>
      <c r="X234" s="492">
        <v>0</v>
      </c>
      <c r="Y234" s="492">
        <v>0</v>
      </c>
      <c r="Z234" s="492">
        <f t="shared" si="414"/>
        <v>0</v>
      </c>
      <c r="AA234" s="492">
        <f t="shared" si="415"/>
        <v>296376</v>
      </c>
      <c r="AB234" s="321">
        <f t="shared" si="416"/>
        <v>100175</v>
      </c>
      <c r="AC234" s="179">
        <f t="shared" si="417"/>
        <v>5928</v>
      </c>
      <c r="AD234" s="492">
        <v>0</v>
      </c>
      <c r="AE234" s="492">
        <v>0</v>
      </c>
      <c r="AF234" s="492">
        <f t="shared" si="370"/>
        <v>0</v>
      </c>
      <c r="AG234" s="492">
        <f t="shared" si="371"/>
        <v>402479</v>
      </c>
      <c r="AH234" s="507">
        <v>0</v>
      </c>
      <c r="AI234" s="507">
        <v>0</v>
      </c>
      <c r="AJ234" s="507">
        <v>0</v>
      </c>
      <c r="AK234" s="507">
        <v>0.67</v>
      </c>
      <c r="AL234" s="507">
        <v>0</v>
      </c>
      <c r="AM234" s="507">
        <v>0</v>
      </c>
      <c r="AN234" s="507">
        <v>0</v>
      </c>
      <c r="AO234" s="507">
        <f t="shared" si="418"/>
        <v>0.67</v>
      </c>
      <c r="AP234" s="507">
        <f t="shared" si="419"/>
        <v>0</v>
      </c>
      <c r="AQ234" s="508">
        <f t="shared" si="372"/>
        <v>0.67</v>
      </c>
      <c r="AR234" s="505">
        <f t="shared" si="420"/>
        <v>8772254</v>
      </c>
      <c r="AS234" s="492">
        <f t="shared" si="421"/>
        <v>5879312</v>
      </c>
      <c r="AT234" s="492">
        <f t="shared" si="422"/>
        <v>14060</v>
      </c>
      <c r="AU234" s="492">
        <f t="shared" si="423"/>
        <v>14060</v>
      </c>
      <c r="AV234" s="492">
        <f t="shared" si="424"/>
        <v>2492969</v>
      </c>
      <c r="AW234" s="492">
        <f t="shared" si="424"/>
        <v>147513</v>
      </c>
      <c r="AX234" s="492">
        <f t="shared" si="425"/>
        <v>238400</v>
      </c>
      <c r="AY234" s="507">
        <f t="shared" si="426"/>
        <v>12.804100000000002</v>
      </c>
      <c r="AZ234" s="507">
        <f t="shared" si="427"/>
        <v>8.7607999999999997</v>
      </c>
      <c r="BA234" s="508">
        <f t="shared" si="427"/>
        <v>4.0433000000000021</v>
      </c>
    </row>
    <row r="235" spans="1:53" s="702" customFormat="1" ht="12.75" customHeight="1" x14ac:dyDescent="0.2">
      <c r="A235" s="727">
        <v>42</v>
      </c>
      <c r="B235" s="728">
        <v>4459</v>
      </c>
      <c r="C235" s="728">
        <v>650037171</v>
      </c>
      <c r="D235" s="728">
        <v>72742356</v>
      </c>
      <c r="E235" s="729" t="s">
        <v>556</v>
      </c>
      <c r="F235" s="728">
        <v>3113</v>
      </c>
      <c r="G235" s="537" t="s">
        <v>91</v>
      </c>
      <c r="H235" s="779" t="s">
        <v>82</v>
      </c>
      <c r="I235" s="501">
        <v>2610495</v>
      </c>
      <c r="J235" s="502">
        <v>1920100</v>
      </c>
      <c r="K235" s="481">
        <v>0</v>
      </c>
      <c r="L235" s="481">
        <v>0</v>
      </c>
      <c r="M235" s="321">
        <v>648993</v>
      </c>
      <c r="N235" s="321">
        <v>38402</v>
      </c>
      <c r="O235" s="502">
        <v>3000</v>
      </c>
      <c r="P235" s="503">
        <v>5.62</v>
      </c>
      <c r="Q235" s="418">
        <v>5.62</v>
      </c>
      <c r="R235" s="776">
        <v>0</v>
      </c>
      <c r="S235" s="536">
        <f t="shared" si="413"/>
        <v>0</v>
      </c>
      <c r="T235" s="492">
        <v>0</v>
      </c>
      <c r="U235" s="492">
        <v>0</v>
      </c>
      <c r="V235" s="492">
        <v>0</v>
      </c>
      <c r="W235" s="492">
        <f t="shared" si="369"/>
        <v>0</v>
      </c>
      <c r="X235" s="492">
        <v>0</v>
      </c>
      <c r="Y235" s="492">
        <v>0</v>
      </c>
      <c r="Z235" s="492">
        <f t="shared" si="414"/>
        <v>0</v>
      </c>
      <c r="AA235" s="492">
        <f t="shared" si="415"/>
        <v>0</v>
      </c>
      <c r="AB235" s="321">
        <f t="shared" si="416"/>
        <v>0</v>
      </c>
      <c r="AC235" s="179">
        <f t="shared" si="417"/>
        <v>0</v>
      </c>
      <c r="AD235" s="492">
        <v>0</v>
      </c>
      <c r="AE235" s="492">
        <v>0</v>
      </c>
      <c r="AF235" s="492">
        <f t="shared" si="370"/>
        <v>0</v>
      </c>
      <c r="AG235" s="492">
        <f t="shared" si="371"/>
        <v>0</v>
      </c>
      <c r="AH235" s="507">
        <v>0</v>
      </c>
      <c r="AI235" s="507">
        <v>0</v>
      </c>
      <c r="AJ235" s="507">
        <v>0</v>
      </c>
      <c r="AK235" s="507">
        <v>0</v>
      </c>
      <c r="AL235" s="507">
        <v>0</v>
      </c>
      <c r="AM235" s="507">
        <v>0</v>
      </c>
      <c r="AN235" s="507">
        <v>0</v>
      </c>
      <c r="AO235" s="507">
        <f t="shared" si="418"/>
        <v>0</v>
      </c>
      <c r="AP235" s="507">
        <f t="shared" si="419"/>
        <v>0</v>
      </c>
      <c r="AQ235" s="508">
        <f t="shared" si="372"/>
        <v>0</v>
      </c>
      <c r="AR235" s="505">
        <f t="shared" si="420"/>
        <v>2610495</v>
      </c>
      <c r="AS235" s="492">
        <f t="shared" si="421"/>
        <v>1920100</v>
      </c>
      <c r="AT235" s="492">
        <f t="shared" si="422"/>
        <v>0</v>
      </c>
      <c r="AU235" s="492">
        <f t="shared" si="423"/>
        <v>0</v>
      </c>
      <c r="AV235" s="492">
        <f t="shared" si="424"/>
        <v>648993</v>
      </c>
      <c r="AW235" s="492">
        <f t="shared" si="424"/>
        <v>38402</v>
      </c>
      <c r="AX235" s="492">
        <f t="shared" si="425"/>
        <v>3000</v>
      </c>
      <c r="AY235" s="507">
        <f t="shared" si="426"/>
        <v>5.62</v>
      </c>
      <c r="AZ235" s="507">
        <f t="shared" si="427"/>
        <v>5.62</v>
      </c>
      <c r="BA235" s="508">
        <f t="shared" si="427"/>
        <v>0</v>
      </c>
    </row>
    <row r="236" spans="1:53" s="702" customFormat="1" ht="12.75" customHeight="1" x14ac:dyDescent="0.2">
      <c r="A236" s="727">
        <v>42</v>
      </c>
      <c r="B236" s="728">
        <v>4459</v>
      </c>
      <c r="C236" s="728">
        <v>650037171</v>
      </c>
      <c r="D236" s="728">
        <v>72742356</v>
      </c>
      <c r="E236" s="719" t="s">
        <v>556</v>
      </c>
      <c r="F236" s="728">
        <v>3141</v>
      </c>
      <c r="G236" s="537" t="s">
        <v>88</v>
      </c>
      <c r="H236" s="779" t="s">
        <v>82</v>
      </c>
      <c r="I236" s="501">
        <v>1257324</v>
      </c>
      <c r="J236" s="502">
        <v>920739</v>
      </c>
      <c r="K236" s="481">
        <v>0</v>
      </c>
      <c r="L236" s="481">
        <v>0</v>
      </c>
      <c r="M236" s="321">
        <v>311210</v>
      </c>
      <c r="N236" s="321">
        <v>18415</v>
      </c>
      <c r="O236" s="502">
        <v>6960</v>
      </c>
      <c r="P236" s="503">
        <v>3.13</v>
      </c>
      <c r="Q236" s="418">
        <v>0</v>
      </c>
      <c r="R236" s="776">
        <v>3.13</v>
      </c>
      <c r="S236" s="536">
        <f t="shared" si="413"/>
        <v>0</v>
      </c>
      <c r="T236" s="492">
        <v>0</v>
      </c>
      <c r="U236" s="492">
        <v>-2382</v>
      </c>
      <c r="V236" s="492">
        <v>0</v>
      </c>
      <c r="W236" s="492">
        <f t="shared" si="369"/>
        <v>-2382</v>
      </c>
      <c r="X236" s="492">
        <v>0</v>
      </c>
      <c r="Y236" s="492">
        <v>0</v>
      </c>
      <c r="Z236" s="492">
        <f t="shared" si="414"/>
        <v>0</v>
      </c>
      <c r="AA236" s="492">
        <f t="shared" si="415"/>
        <v>-2382</v>
      </c>
      <c r="AB236" s="321">
        <f t="shared" si="416"/>
        <v>-805</v>
      </c>
      <c r="AC236" s="179">
        <f t="shared" si="417"/>
        <v>-48</v>
      </c>
      <c r="AD236" s="492">
        <v>0</v>
      </c>
      <c r="AE236" s="492">
        <v>0</v>
      </c>
      <c r="AF236" s="492">
        <f t="shared" si="370"/>
        <v>0</v>
      </c>
      <c r="AG236" s="492">
        <f t="shared" si="371"/>
        <v>-3235</v>
      </c>
      <c r="AH236" s="507">
        <v>0</v>
      </c>
      <c r="AI236" s="507">
        <v>0</v>
      </c>
      <c r="AJ236" s="507">
        <v>0</v>
      </c>
      <c r="AK236" s="507">
        <v>0</v>
      </c>
      <c r="AL236" s="507">
        <v>0</v>
      </c>
      <c r="AM236" s="507">
        <v>0</v>
      </c>
      <c r="AN236" s="507">
        <v>0</v>
      </c>
      <c r="AO236" s="507">
        <f t="shared" si="418"/>
        <v>0</v>
      </c>
      <c r="AP236" s="507">
        <f t="shared" si="419"/>
        <v>0</v>
      </c>
      <c r="AQ236" s="508">
        <f t="shared" si="372"/>
        <v>0</v>
      </c>
      <c r="AR236" s="505">
        <f t="shared" si="420"/>
        <v>1254089</v>
      </c>
      <c r="AS236" s="492">
        <f t="shared" si="421"/>
        <v>918357</v>
      </c>
      <c r="AT236" s="492">
        <f t="shared" si="422"/>
        <v>0</v>
      </c>
      <c r="AU236" s="492">
        <f t="shared" si="423"/>
        <v>0</v>
      </c>
      <c r="AV236" s="492">
        <f t="shared" si="424"/>
        <v>310405</v>
      </c>
      <c r="AW236" s="492">
        <f t="shared" si="424"/>
        <v>18367</v>
      </c>
      <c r="AX236" s="492">
        <f t="shared" si="425"/>
        <v>6960</v>
      </c>
      <c r="AY236" s="507">
        <f t="shared" si="426"/>
        <v>3.13</v>
      </c>
      <c r="AZ236" s="507">
        <f t="shared" si="427"/>
        <v>0</v>
      </c>
      <c r="BA236" s="508">
        <f t="shared" si="427"/>
        <v>3.13</v>
      </c>
    </row>
    <row r="237" spans="1:53" s="702" customFormat="1" ht="12.75" customHeight="1" x14ac:dyDescent="0.2">
      <c r="A237" s="727">
        <v>42</v>
      </c>
      <c r="B237" s="728">
        <v>4459</v>
      </c>
      <c r="C237" s="728">
        <v>650037171</v>
      </c>
      <c r="D237" s="728">
        <v>72742356</v>
      </c>
      <c r="E237" s="729" t="s">
        <v>556</v>
      </c>
      <c r="F237" s="728">
        <v>3143</v>
      </c>
      <c r="G237" s="537" t="s">
        <v>149</v>
      </c>
      <c r="H237" s="708" t="s">
        <v>86</v>
      </c>
      <c r="I237" s="501">
        <v>1014538</v>
      </c>
      <c r="J237" s="502">
        <v>780999</v>
      </c>
      <c r="K237" s="502">
        <v>0</v>
      </c>
      <c r="L237" s="502">
        <v>0</v>
      </c>
      <c r="M237" s="502">
        <v>220492</v>
      </c>
      <c r="N237" s="502">
        <v>13047</v>
      </c>
      <c r="O237" s="502">
        <v>0</v>
      </c>
      <c r="P237" s="503">
        <v>1.875</v>
      </c>
      <c r="Q237" s="418">
        <v>1.875</v>
      </c>
      <c r="R237" s="776">
        <v>0</v>
      </c>
      <c r="S237" s="536">
        <f t="shared" si="413"/>
        <v>0</v>
      </c>
      <c r="T237" s="492">
        <v>0</v>
      </c>
      <c r="U237" s="492">
        <v>0</v>
      </c>
      <c r="V237" s="492">
        <v>0</v>
      </c>
      <c r="W237" s="492">
        <f t="shared" si="369"/>
        <v>0</v>
      </c>
      <c r="X237" s="492">
        <v>0</v>
      </c>
      <c r="Y237" s="492">
        <v>0</v>
      </c>
      <c r="Z237" s="492">
        <f t="shared" si="414"/>
        <v>0</v>
      </c>
      <c r="AA237" s="492">
        <f t="shared" si="415"/>
        <v>0</v>
      </c>
      <c r="AB237" s="321">
        <f t="shared" si="416"/>
        <v>0</v>
      </c>
      <c r="AC237" s="179">
        <f t="shared" si="417"/>
        <v>0</v>
      </c>
      <c r="AD237" s="492">
        <v>0</v>
      </c>
      <c r="AE237" s="492">
        <v>0</v>
      </c>
      <c r="AF237" s="492">
        <f t="shared" si="370"/>
        <v>0</v>
      </c>
      <c r="AG237" s="492">
        <f t="shared" si="371"/>
        <v>0</v>
      </c>
      <c r="AH237" s="507">
        <v>0</v>
      </c>
      <c r="AI237" s="507">
        <v>0</v>
      </c>
      <c r="AJ237" s="507">
        <v>0</v>
      </c>
      <c r="AK237" s="507">
        <v>0</v>
      </c>
      <c r="AL237" s="507">
        <v>0</v>
      </c>
      <c r="AM237" s="507">
        <v>0</v>
      </c>
      <c r="AN237" s="507">
        <v>0</v>
      </c>
      <c r="AO237" s="507">
        <f t="shared" si="418"/>
        <v>0</v>
      </c>
      <c r="AP237" s="507">
        <f t="shared" si="419"/>
        <v>0</v>
      </c>
      <c r="AQ237" s="508">
        <f t="shared" si="372"/>
        <v>0</v>
      </c>
      <c r="AR237" s="505">
        <f t="shared" si="420"/>
        <v>1014538</v>
      </c>
      <c r="AS237" s="492">
        <f t="shared" si="421"/>
        <v>780999</v>
      </c>
      <c r="AT237" s="492">
        <f t="shared" si="422"/>
        <v>0</v>
      </c>
      <c r="AU237" s="492">
        <f t="shared" si="423"/>
        <v>0</v>
      </c>
      <c r="AV237" s="492">
        <f t="shared" si="424"/>
        <v>220492</v>
      </c>
      <c r="AW237" s="492">
        <f t="shared" si="424"/>
        <v>13047</v>
      </c>
      <c r="AX237" s="492">
        <f t="shared" si="425"/>
        <v>0</v>
      </c>
      <c r="AY237" s="507">
        <f t="shared" si="426"/>
        <v>1.875</v>
      </c>
      <c r="AZ237" s="507">
        <f t="shared" si="427"/>
        <v>1.875</v>
      </c>
      <c r="BA237" s="508">
        <f t="shared" si="427"/>
        <v>0</v>
      </c>
    </row>
    <row r="238" spans="1:53" s="702" customFormat="1" ht="12.75" customHeight="1" x14ac:dyDescent="0.2">
      <c r="A238" s="727">
        <v>42</v>
      </c>
      <c r="B238" s="728">
        <v>4459</v>
      </c>
      <c r="C238" s="728">
        <v>650037171</v>
      </c>
      <c r="D238" s="728">
        <v>72742356</v>
      </c>
      <c r="E238" s="729" t="s">
        <v>556</v>
      </c>
      <c r="F238" s="728">
        <v>3143</v>
      </c>
      <c r="G238" s="537" t="s">
        <v>150</v>
      </c>
      <c r="H238" s="708" t="s">
        <v>82</v>
      </c>
      <c r="I238" s="501">
        <v>24578</v>
      </c>
      <c r="J238" s="502">
        <v>17325</v>
      </c>
      <c r="K238" s="481">
        <v>0</v>
      </c>
      <c r="L238" s="481">
        <v>0</v>
      </c>
      <c r="M238" s="321">
        <v>5856</v>
      </c>
      <c r="N238" s="321">
        <v>347</v>
      </c>
      <c r="O238" s="502">
        <v>1050</v>
      </c>
      <c r="P238" s="503">
        <v>7.0000000000000007E-2</v>
      </c>
      <c r="Q238" s="418">
        <v>0</v>
      </c>
      <c r="R238" s="776">
        <v>7.0000000000000007E-2</v>
      </c>
      <c r="S238" s="536">
        <f t="shared" si="413"/>
        <v>0</v>
      </c>
      <c r="T238" s="492">
        <v>0</v>
      </c>
      <c r="U238" s="492">
        <v>0</v>
      </c>
      <c r="V238" s="492">
        <v>0</v>
      </c>
      <c r="W238" s="492">
        <f t="shared" si="369"/>
        <v>0</v>
      </c>
      <c r="X238" s="492">
        <v>0</v>
      </c>
      <c r="Y238" s="492">
        <v>0</v>
      </c>
      <c r="Z238" s="492">
        <f t="shared" si="414"/>
        <v>0</v>
      </c>
      <c r="AA238" s="492">
        <f t="shared" si="415"/>
        <v>0</v>
      </c>
      <c r="AB238" s="321">
        <f t="shared" si="416"/>
        <v>0</v>
      </c>
      <c r="AC238" s="179">
        <f t="shared" si="417"/>
        <v>0</v>
      </c>
      <c r="AD238" s="492">
        <v>0</v>
      </c>
      <c r="AE238" s="492">
        <v>0</v>
      </c>
      <c r="AF238" s="492">
        <f t="shared" si="370"/>
        <v>0</v>
      </c>
      <c r="AG238" s="492">
        <f t="shared" si="371"/>
        <v>0</v>
      </c>
      <c r="AH238" s="507">
        <v>0</v>
      </c>
      <c r="AI238" s="507">
        <v>0</v>
      </c>
      <c r="AJ238" s="507">
        <v>0</v>
      </c>
      <c r="AK238" s="507">
        <v>0</v>
      </c>
      <c r="AL238" s="507">
        <v>0</v>
      </c>
      <c r="AM238" s="507">
        <v>0</v>
      </c>
      <c r="AN238" s="507">
        <v>0</v>
      </c>
      <c r="AO238" s="507">
        <f t="shared" si="418"/>
        <v>0</v>
      </c>
      <c r="AP238" s="507">
        <f t="shared" si="419"/>
        <v>0</v>
      </c>
      <c r="AQ238" s="508">
        <f t="shared" si="372"/>
        <v>0</v>
      </c>
      <c r="AR238" s="505">
        <f t="shared" si="420"/>
        <v>24578</v>
      </c>
      <c r="AS238" s="492">
        <f t="shared" si="421"/>
        <v>17325</v>
      </c>
      <c r="AT238" s="492">
        <f t="shared" si="422"/>
        <v>0</v>
      </c>
      <c r="AU238" s="492">
        <f t="shared" si="423"/>
        <v>0</v>
      </c>
      <c r="AV238" s="492">
        <f t="shared" si="424"/>
        <v>5856</v>
      </c>
      <c r="AW238" s="492">
        <f t="shared" si="424"/>
        <v>347</v>
      </c>
      <c r="AX238" s="492">
        <f t="shared" si="425"/>
        <v>1050</v>
      </c>
      <c r="AY238" s="507">
        <f t="shared" si="426"/>
        <v>7.0000000000000007E-2</v>
      </c>
      <c r="AZ238" s="507">
        <f t="shared" si="427"/>
        <v>0</v>
      </c>
      <c r="BA238" s="508">
        <f t="shared" si="427"/>
        <v>7.0000000000000007E-2</v>
      </c>
    </row>
    <row r="239" spans="1:53" s="702" customFormat="1" ht="12.75" customHeight="1" x14ac:dyDescent="0.2">
      <c r="A239" s="284">
        <v>42</v>
      </c>
      <c r="B239" s="27">
        <v>4459</v>
      </c>
      <c r="C239" s="27">
        <v>650037171</v>
      </c>
      <c r="D239" s="27">
        <v>72742356</v>
      </c>
      <c r="E239" s="294" t="s">
        <v>557</v>
      </c>
      <c r="F239" s="27"/>
      <c r="G239" s="283"/>
      <c r="H239" s="383"/>
      <c r="I239" s="5">
        <v>15559673</v>
      </c>
      <c r="J239" s="8">
        <v>11242123</v>
      </c>
      <c r="K239" s="8">
        <v>14060</v>
      </c>
      <c r="L239" s="8">
        <v>14060</v>
      </c>
      <c r="M239" s="8">
        <v>3799837</v>
      </c>
      <c r="N239" s="8">
        <v>224843</v>
      </c>
      <c r="O239" s="8">
        <v>278810</v>
      </c>
      <c r="P239" s="9">
        <v>27.802500000000002</v>
      </c>
      <c r="Q239" s="9">
        <v>19.537400000000002</v>
      </c>
      <c r="R239" s="33">
        <v>8.2651000000000021</v>
      </c>
      <c r="S239" s="5">
        <f t="shared" ref="S239:BA239" si="428">SUM(S233:S238)</f>
        <v>0</v>
      </c>
      <c r="T239" s="8">
        <f t="shared" si="428"/>
        <v>0</v>
      </c>
      <c r="U239" s="8">
        <f t="shared" si="428"/>
        <v>293994</v>
      </c>
      <c r="V239" s="8">
        <f t="shared" si="428"/>
        <v>0</v>
      </c>
      <c r="W239" s="8">
        <f t="shared" si="428"/>
        <v>293994</v>
      </c>
      <c r="X239" s="8">
        <f t="shared" si="428"/>
        <v>0</v>
      </c>
      <c r="Y239" s="8">
        <f t="shared" si="428"/>
        <v>0</v>
      </c>
      <c r="Z239" s="8">
        <f t="shared" si="428"/>
        <v>0</v>
      </c>
      <c r="AA239" s="8">
        <f t="shared" si="428"/>
        <v>293994</v>
      </c>
      <c r="AB239" s="8">
        <f t="shared" si="428"/>
        <v>99370</v>
      </c>
      <c r="AC239" s="8">
        <f t="shared" si="428"/>
        <v>5880</v>
      </c>
      <c r="AD239" s="8">
        <f t="shared" si="428"/>
        <v>0</v>
      </c>
      <c r="AE239" s="8">
        <f t="shared" si="428"/>
        <v>0</v>
      </c>
      <c r="AF239" s="8">
        <f t="shared" si="428"/>
        <v>0</v>
      </c>
      <c r="AG239" s="8">
        <f t="shared" si="428"/>
        <v>399244</v>
      </c>
      <c r="AH239" s="9">
        <f t="shared" si="428"/>
        <v>0</v>
      </c>
      <c r="AI239" s="9">
        <f t="shared" si="428"/>
        <v>0</v>
      </c>
      <c r="AJ239" s="9">
        <f t="shared" si="428"/>
        <v>0</v>
      </c>
      <c r="AK239" s="9">
        <f t="shared" si="428"/>
        <v>0.67</v>
      </c>
      <c r="AL239" s="9">
        <f t="shared" si="428"/>
        <v>0</v>
      </c>
      <c r="AM239" s="9">
        <f t="shared" si="428"/>
        <v>0</v>
      </c>
      <c r="AN239" s="9">
        <f t="shared" si="428"/>
        <v>0</v>
      </c>
      <c r="AO239" s="9">
        <f t="shared" si="428"/>
        <v>0.67</v>
      </c>
      <c r="AP239" s="9">
        <f t="shared" si="428"/>
        <v>0</v>
      </c>
      <c r="AQ239" s="74">
        <f t="shared" si="428"/>
        <v>0.67</v>
      </c>
      <c r="AR239" s="272">
        <f t="shared" si="428"/>
        <v>15958917</v>
      </c>
      <c r="AS239" s="8">
        <f t="shared" si="428"/>
        <v>11536117</v>
      </c>
      <c r="AT239" s="38">
        <f t="shared" si="428"/>
        <v>14060</v>
      </c>
      <c r="AU239" s="38">
        <f t="shared" si="428"/>
        <v>14060</v>
      </c>
      <c r="AV239" s="8">
        <f t="shared" si="428"/>
        <v>3899207</v>
      </c>
      <c r="AW239" s="8">
        <f t="shared" si="428"/>
        <v>230723</v>
      </c>
      <c r="AX239" s="8">
        <f t="shared" si="428"/>
        <v>278810</v>
      </c>
      <c r="AY239" s="9">
        <f t="shared" si="428"/>
        <v>28.472500000000004</v>
      </c>
      <c r="AZ239" s="9">
        <f t="shared" si="428"/>
        <v>20.2074</v>
      </c>
      <c r="BA239" s="74">
        <f t="shared" si="428"/>
        <v>8.2651000000000021</v>
      </c>
    </row>
    <row r="240" spans="1:53" s="702" customFormat="1" ht="12.75" customHeight="1" x14ac:dyDescent="0.2">
      <c r="A240" s="727">
        <v>43</v>
      </c>
      <c r="B240" s="728">
        <v>4424</v>
      </c>
      <c r="C240" s="728">
        <v>600074170</v>
      </c>
      <c r="D240" s="728">
        <v>72741562</v>
      </c>
      <c r="E240" s="729" t="s">
        <v>558</v>
      </c>
      <c r="F240" s="728">
        <v>3111</v>
      </c>
      <c r="G240" s="537" t="s">
        <v>85</v>
      </c>
      <c r="H240" s="779" t="s">
        <v>86</v>
      </c>
      <c r="I240" s="501">
        <v>3357921</v>
      </c>
      <c r="J240" s="502">
        <v>2451046</v>
      </c>
      <c r="K240" s="502">
        <v>0</v>
      </c>
      <c r="L240" s="502">
        <v>0</v>
      </c>
      <c r="M240" s="502">
        <v>828454</v>
      </c>
      <c r="N240" s="502">
        <v>49021</v>
      </c>
      <c r="O240" s="502">
        <v>29400</v>
      </c>
      <c r="P240" s="503">
        <v>5.7156000000000002</v>
      </c>
      <c r="Q240" s="418">
        <v>4.2257999999999996</v>
      </c>
      <c r="R240" s="776">
        <v>1.4898000000000007</v>
      </c>
      <c r="S240" s="536">
        <f t="shared" ref="S240:S242" si="429">X240*-1</f>
        <v>0</v>
      </c>
      <c r="T240" s="492">
        <v>0</v>
      </c>
      <c r="U240" s="492">
        <v>0</v>
      </c>
      <c r="V240" s="492">
        <v>0</v>
      </c>
      <c r="W240" s="492">
        <f t="shared" si="369"/>
        <v>0</v>
      </c>
      <c r="X240" s="492">
        <v>0</v>
      </c>
      <c r="Y240" s="492">
        <v>0</v>
      </c>
      <c r="Z240" s="492">
        <f>SUM(X240:Y240)</f>
        <v>0</v>
      </c>
      <c r="AA240" s="492">
        <f>W240+Z240</f>
        <v>0</v>
      </c>
      <c r="AB240" s="321">
        <f>ROUND((W240+X240)*33.8%,0)</f>
        <v>0</v>
      </c>
      <c r="AC240" s="179">
        <f>ROUND(W240*2%,0)</f>
        <v>0</v>
      </c>
      <c r="AD240" s="492">
        <v>0</v>
      </c>
      <c r="AE240" s="492">
        <v>0</v>
      </c>
      <c r="AF240" s="492">
        <f t="shared" si="370"/>
        <v>0</v>
      </c>
      <c r="AG240" s="492">
        <f t="shared" si="371"/>
        <v>0</v>
      </c>
      <c r="AH240" s="507">
        <v>0</v>
      </c>
      <c r="AI240" s="507">
        <v>0</v>
      </c>
      <c r="AJ240" s="507">
        <v>0</v>
      </c>
      <c r="AK240" s="507">
        <v>0</v>
      </c>
      <c r="AL240" s="507">
        <v>0</v>
      </c>
      <c r="AM240" s="507">
        <v>0</v>
      </c>
      <c r="AN240" s="507">
        <v>0</v>
      </c>
      <c r="AO240" s="507">
        <f t="shared" ref="AO240:AO242" si="430">AH240+AJ240+AK240+AM240</f>
        <v>0</v>
      </c>
      <c r="AP240" s="507">
        <f t="shared" ref="AP240:AP242" si="431">AI240+AL240+AN240</f>
        <v>0</v>
      </c>
      <c r="AQ240" s="508">
        <f t="shared" si="372"/>
        <v>0</v>
      </c>
      <c r="AR240" s="505">
        <f>I240+AG240</f>
        <v>3357921</v>
      </c>
      <c r="AS240" s="492">
        <f>J240+W240</f>
        <v>2451046</v>
      </c>
      <c r="AT240" s="492">
        <f>K240+Z240</f>
        <v>0</v>
      </c>
      <c r="AU240" s="492">
        <f>L240</f>
        <v>0</v>
      </c>
      <c r="AV240" s="492">
        <f t="shared" ref="AV240:AW242" si="432">M240+AB240</f>
        <v>828454</v>
      </c>
      <c r="AW240" s="492">
        <f t="shared" si="432"/>
        <v>49021</v>
      </c>
      <c r="AX240" s="492">
        <f>O240+AF240</f>
        <v>29400</v>
      </c>
      <c r="AY240" s="507">
        <f>P240+AQ240</f>
        <v>5.7156000000000002</v>
      </c>
      <c r="AZ240" s="507">
        <f t="shared" ref="AZ240:BA242" si="433">Q240+AO240</f>
        <v>4.2257999999999996</v>
      </c>
      <c r="BA240" s="508">
        <f t="shared" si="433"/>
        <v>1.4898000000000007</v>
      </c>
    </row>
    <row r="241" spans="1:53" s="702" customFormat="1" ht="12.75" customHeight="1" x14ac:dyDescent="0.2">
      <c r="A241" s="727">
        <v>43</v>
      </c>
      <c r="B241" s="728">
        <v>4424</v>
      </c>
      <c r="C241" s="728">
        <v>600074170</v>
      </c>
      <c r="D241" s="728">
        <v>72741562</v>
      </c>
      <c r="E241" s="729" t="s">
        <v>558</v>
      </c>
      <c r="F241" s="728">
        <v>3111</v>
      </c>
      <c r="G241" s="537" t="s">
        <v>91</v>
      </c>
      <c r="H241" s="779" t="s">
        <v>82</v>
      </c>
      <c r="I241" s="501">
        <v>0</v>
      </c>
      <c r="J241" s="502">
        <v>0</v>
      </c>
      <c r="K241" s="502">
        <v>0</v>
      </c>
      <c r="L241" s="502">
        <v>0</v>
      </c>
      <c r="M241" s="502">
        <v>0</v>
      </c>
      <c r="N241" s="502">
        <v>0</v>
      </c>
      <c r="O241" s="502">
        <v>0</v>
      </c>
      <c r="P241" s="503">
        <v>0</v>
      </c>
      <c r="Q241" s="418">
        <v>0</v>
      </c>
      <c r="R241" s="776">
        <v>0</v>
      </c>
      <c r="S241" s="536">
        <f t="shared" si="429"/>
        <v>0</v>
      </c>
      <c r="T241" s="492">
        <v>98822</v>
      </c>
      <c r="U241" s="492">
        <v>0</v>
      </c>
      <c r="V241" s="492">
        <v>0</v>
      </c>
      <c r="W241" s="492">
        <f t="shared" ref="W241" si="434">SUM(S241:V241)</f>
        <v>98822</v>
      </c>
      <c r="X241" s="492">
        <v>0</v>
      </c>
      <c r="Y241" s="492">
        <v>0</v>
      </c>
      <c r="Z241" s="492">
        <f>SUM(X241:Y241)</f>
        <v>0</v>
      </c>
      <c r="AA241" s="492">
        <f>W241+Z241</f>
        <v>98822</v>
      </c>
      <c r="AB241" s="321">
        <f>ROUND((W241+X241)*33.8%,0)</f>
        <v>33402</v>
      </c>
      <c r="AC241" s="179">
        <f>ROUND(W241*2%,0)</f>
        <v>1976</v>
      </c>
      <c r="AD241" s="492">
        <v>1500</v>
      </c>
      <c r="AE241" s="492">
        <v>0</v>
      </c>
      <c r="AF241" s="492">
        <f t="shared" ref="AF241" si="435">SUM(AD241:AE241)</f>
        <v>1500</v>
      </c>
      <c r="AG241" s="492">
        <f t="shared" si="371"/>
        <v>135700</v>
      </c>
      <c r="AH241" s="507">
        <v>0</v>
      </c>
      <c r="AI241" s="507">
        <v>0</v>
      </c>
      <c r="AJ241" s="507">
        <v>0.25</v>
      </c>
      <c r="AK241" s="507">
        <v>0</v>
      </c>
      <c r="AL241" s="507">
        <v>0</v>
      </c>
      <c r="AM241" s="507">
        <v>0</v>
      </c>
      <c r="AN241" s="507">
        <v>0</v>
      </c>
      <c r="AO241" s="507">
        <f t="shared" si="430"/>
        <v>0.25</v>
      </c>
      <c r="AP241" s="507">
        <f t="shared" si="431"/>
        <v>0</v>
      </c>
      <c r="AQ241" s="508">
        <f t="shared" si="372"/>
        <v>0.25</v>
      </c>
      <c r="AR241" s="505">
        <f>I241+AG241</f>
        <v>135700</v>
      </c>
      <c r="AS241" s="492">
        <f>J241+W241</f>
        <v>98822</v>
      </c>
      <c r="AT241" s="492">
        <f>K241+Z241</f>
        <v>0</v>
      </c>
      <c r="AU241" s="492">
        <f>L241</f>
        <v>0</v>
      </c>
      <c r="AV241" s="492">
        <f t="shared" si="432"/>
        <v>33402</v>
      </c>
      <c r="AW241" s="492">
        <f t="shared" si="432"/>
        <v>1976</v>
      </c>
      <c r="AX241" s="492">
        <f>O241+AF241</f>
        <v>1500</v>
      </c>
      <c r="AY241" s="507">
        <f>P241+AQ241</f>
        <v>0.25</v>
      </c>
      <c r="AZ241" s="507">
        <f t="shared" si="433"/>
        <v>0.25</v>
      </c>
      <c r="BA241" s="508">
        <f t="shared" si="433"/>
        <v>0</v>
      </c>
    </row>
    <row r="242" spans="1:53" s="702" customFormat="1" ht="12.75" customHeight="1" x14ac:dyDescent="0.2">
      <c r="A242" s="727">
        <v>43</v>
      </c>
      <c r="B242" s="728">
        <v>4424</v>
      </c>
      <c r="C242" s="728">
        <v>600074170</v>
      </c>
      <c r="D242" s="728">
        <v>72741562</v>
      </c>
      <c r="E242" s="729" t="s">
        <v>558</v>
      </c>
      <c r="F242" s="728">
        <v>3141</v>
      </c>
      <c r="G242" s="537" t="s">
        <v>88</v>
      </c>
      <c r="H242" s="779" t="s">
        <v>82</v>
      </c>
      <c r="I242" s="501">
        <v>957874</v>
      </c>
      <c r="J242" s="502">
        <v>701982</v>
      </c>
      <c r="K242" s="481">
        <v>0</v>
      </c>
      <c r="L242" s="481">
        <v>0</v>
      </c>
      <c r="M242" s="321">
        <v>237270</v>
      </c>
      <c r="N242" s="321">
        <v>14040</v>
      </c>
      <c r="O242" s="502">
        <v>4582</v>
      </c>
      <c r="P242" s="503">
        <v>2.39</v>
      </c>
      <c r="Q242" s="418">
        <v>0</v>
      </c>
      <c r="R242" s="776">
        <v>2.39</v>
      </c>
      <c r="S242" s="536">
        <f t="shared" si="429"/>
        <v>0</v>
      </c>
      <c r="T242" s="492">
        <v>0</v>
      </c>
      <c r="U242" s="492">
        <v>8453</v>
      </c>
      <c r="V242" s="492">
        <v>0</v>
      </c>
      <c r="W242" s="492">
        <f t="shared" si="369"/>
        <v>8453</v>
      </c>
      <c r="X242" s="492">
        <v>0</v>
      </c>
      <c r="Y242" s="492">
        <v>0</v>
      </c>
      <c r="Z242" s="492">
        <f>SUM(X242:Y242)</f>
        <v>0</v>
      </c>
      <c r="AA242" s="492">
        <f>W242+Z242</f>
        <v>8453</v>
      </c>
      <c r="AB242" s="321">
        <f>ROUND((W242+X242)*33.8%,0)</f>
        <v>2857</v>
      </c>
      <c r="AC242" s="179">
        <f>ROUND(W242*2%,0)</f>
        <v>169</v>
      </c>
      <c r="AD242" s="492">
        <v>0</v>
      </c>
      <c r="AE242" s="492">
        <v>0</v>
      </c>
      <c r="AF242" s="492">
        <f t="shared" si="370"/>
        <v>0</v>
      </c>
      <c r="AG242" s="492">
        <f t="shared" si="371"/>
        <v>11479</v>
      </c>
      <c r="AH242" s="507">
        <v>0</v>
      </c>
      <c r="AI242" s="507">
        <v>0</v>
      </c>
      <c r="AJ242" s="507">
        <v>0</v>
      </c>
      <c r="AK242" s="507">
        <v>0</v>
      </c>
      <c r="AL242" s="507">
        <v>0.02</v>
      </c>
      <c r="AM242" s="507">
        <v>0</v>
      </c>
      <c r="AN242" s="507">
        <v>0</v>
      </c>
      <c r="AO242" s="507">
        <f t="shared" si="430"/>
        <v>0</v>
      </c>
      <c r="AP242" s="507">
        <f t="shared" si="431"/>
        <v>0.02</v>
      </c>
      <c r="AQ242" s="508">
        <f t="shared" si="372"/>
        <v>0.02</v>
      </c>
      <c r="AR242" s="505">
        <f>I242+AG242</f>
        <v>969353</v>
      </c>
      <c r="AS242" s="492">
        <f>J242+W242</f>
        <v>710435</v>
      </c>
      <c r="AT242" s="492">
        <f>K242+Z242</f>
        <v>0</v>
      </c>
      <c r="AU242" s="492">
        <f>L242</f>
        <v>0</v>
      </c>
      <c r="AV242" s="492">
        <f t="shared" si="432"/>
        <v>240127</v>
      </c>
      <c r="AW242" s="492">
        <f t="shared" si="432"/>
        <v>14209</v>
      </c>
      <c r="AX242" s="492">
        <f>O242+AF242</f>
        <v>4582</v>
      </c>
      <c r="AY242" s="507">
        <f>P242+AQ242</f>
        <v>2.41</v>
      </c>
      <c r="AZ242" s="507">
        <f t="shared" si="433"/>
        <v>0</v>
      </c>
      <c r="BA242" s="508">
        <f t="shared" si="433"/>
        <v>2.41</v>
      </c>
    </row>
    <row r="243" spans="1:53" s="702" customFormat="1" ht="12.75" customHeight="1" x14ac:dyDescent="0.2">
      <c r="A243" s="284">
        <v>43</v>
      </c>
      <c r="B243" s="27">
        <v>4424</v>
      </c>
      <c r="C243" s="27">
        <v>600074170</v>
      </c>
      <c r="D243" s="27">
        <v>72741562</v>
      </c>
      <c r="E243" s="294" t="s">
        <v>559</v>
      </c>
      <c r="F243" s="27"/>
      <c r="G243" s="283"/>
      <c r="H243" s="383"/>
      <c r="I243" s="5">
        <v>4315795</v>
      </c>
      <c r="J243" s="8">
        <v>3153028</v>
      </c>
      <c r="K243" s="8">
        <v>0</v>
      </c>
      <c r="L243" s="8">
        <v>0</v>
      </c>
      <c r="M243" s="8">
        <v>1065724</v>
      </c>
      <c r="N243" s="8">
        <v>63061</v>
      </c>
      <c r="O243" s="8">
        <v>33982</v>
      </c>
      <c r="P243" s="9">
        <v>8.1056000000000008</v>
      </c>
      <c r="Q243" s="9">
        <v>4.2257999999999996</v>
      </c>
      <c r="R243" s="33">
        <v>3.8798000000000008</v>
      </c>
      <c r="S243" s="5">
        <f t="shared" ref="S243:BA243" si="436">SUM(S240:S242)</f>
        <v>0</v>
      </c>
      <c r="T243" s="8">
        <f t="shared" si="436"/>
        <v>98822</v>
      </c>
      <c r="U243" s="8">
        <f t="shared" si="436"/>
        <v>8453</v>
      </c>
      <c r="V243" s="8">
        <f t="shared" si="436"/>
        <v>0</v>
      </c>
      <c r="W243" s="8">
        <f t="shared" si="436"/>
        <v>107275</v>
      </c>
      <c r="X243" s="8">
        <f t="shared" si="436"/>
        <v>0</v>
      </c>
      <c r="Y243" s="8">
        <f t="shared" si="436"/>
        <v>0</v>
      </c>
      <c r="Z243" s="8">
        <f t="shared" si="436"/>
        <v>0</v>
      </c>
      <c r="AA243" s="8">
        <f t="shared" si="436"/>
        <v>107275</v>
      </c>
      <c r="AB243" s="8">
        <f t="shared" si="436"/>
        <v>36259</v>
      </c>
      <c r="AC243" s="8">
        <f t="shared" si="436"/>
        <v>2145</v>
      </c>
      <c r="AD243" s="8">
        <f t="shared" si="436"/>
        <v>1500</v>
      </c>
      <c r="AE243" s="8">
        <f t="shared" si="436"/>
        <v>0</v>
      </c>
      <c r="AF243" s="8">
        <f t="shared" si="436"/>
        <v>1500</v>
      </c>
      <c r="AG243" s="8">
        <f t="shared" si="436"/>
        <v>147179</v>
      </c>
      <c r="AH243" s="9">
        <f t="shared" si="436"/>
        <v>0</v>
      </c>
      <c r="AI243" s="9">
        <f t="shared" si="436"/>
        <v>0</v>
      </c>
      <c r="AJ243" s="9">
        <f t="shared" si="436"/>
        <v>0.25</v>
      </c>
      <c r="AK243" s="9">
        <f t="shared" ref="AK243:AL243" si="437">SUM(AK240:AK242)</f>
        <v>0</v>
      </c>
      <c r="AL243" s="9">
        <f t="shared" si="437"/>
        <v>0.02</v>
      </c>
      <c r="AM243" s="9">
        <f t="shared" si="436"/>
        <v>0</v>
      </c>
      <c r="AN243" s="9">
        <f t="shared" si="436"/>
        <v>0</v>
      </c>
      <c r="AO243" s="9">
        <f t="shared" si="436"/>
        <v>0.25</v>
      </c>
      <c r="AP243" s="9">
        <f t="shared" si="436"/>
        <v>0.02</v>
      </c>
      <c r="AQ243" s="74">
        <f t="shared" si="436"/>
        <v>0.27</v>
      </c>
      <c r="AR243" s="272">
        <f t="shared" si="436"/>
        <v>4462974</v>
      </c>
      <c r="AS243" s="8">
        <f t="shared" si="436"/>
        <v>3260303</v>
      </c>
      <c r="AT243" s="38">
        <f t="shared" si="436"/>
        <v>0</v>
      </c>
      <c r="AU243" s="38">
        <f t="shared" si="436"/>
        <v>0</v>
      </c>
      <c r="AV243" s="8">
        <f t="shared" si="436"/>
        <v>1101983</v>
      </c>
      <c r="AW243" s="8">
        <f t="shared" si="436"/>
        <v>65206</v>
      </c>
      <c r="AX243" s="8">
        <f t="shared" si="436"/>
        <v>35482</v>
      </c>
      <c r="AY243" s="9">
        <f t="shared" si="436"/>
        <v>8.3756000000000004</v>
      </c>
      <c r="AZ243" s="9">
        <f t="shared" si="436"/>
        <v>4.4757999999999996</v>
      </c>
      <c r="BA243" s="74">
        <f t="shared" si="436"/>
        <v>3.8998000000000008</v>
      </c>
    </row>
    <row r="244" spans="1:53" s="702" customFormat="1" ht="12.75" customHeight="1" x14ac:dyDescent="0.2">
      <c r="A244" s="727">
        <v>44</v>
      </c>
      <c r="B244" s="728">
        <v>4489</v>
      </c>
      <c r="C244" s="728">
        <v>600075036</v>
      </c>
      <c r="D244" s="728">
        <v>72742607</v>
      </c>
      <c r="E244" s="729" t="s">
        <v>560</v>
      </c>
      <c r="F244" s="728">
        <v>3111</v>
      </c>
      <c r="G244" s="537" t="s">
        <v>85</v>
      </c>
      <c r="H244" s="779" t="s">
        <v>86</v>
      </c>
      <c r="I244" s="501">
        <v>2490886</v>
      </c>
      <c r="J244" s="502">
        <v>2223747</v>
      </c>
      <c r="K244" s="502">
        <v>0</v>
      </c>
      <c r="L244" s="502">
        <v>0</v>
      </c>
      <c r="M244" s="502">
        <v>220492</v>
      </c>
      <c r="N244" s="502">
        <v>13047</v>
      </c>
      <c r="O244" s="502">
        <v>33600</v>
      </c>
      <c r="P244" s="503">
        <v>5.1884999999999994</v>
      </c>
      <c r="Q244" s="418">
        <v>4.1666999999999996</v>
      </c>
      <c r="R244" s="776">
        <v>1.0218</v>
      </c>
      <c r="S244" s="536">
        <f t="shared" ref="S244:S249" si="438">X244*-1</f>
        <v>0</v>
      </c>
      <c r="T244" s="492">
        <v>0</v>
      </c>
      <c r="U244" s="492">
        <v>0</v>
      </c>
      <c r="V244" s="492">
        <v>0</v>
      </c>
      <c r="W244" s="492">
        <f t="shared" si="369"/>
        <v>0</v>
      </c>
      <c r="X244" s="492">
        <v>0</v>
      </c>
      <c r="Y244" s="492">
        <v>0</v>
      </c>
      <c r="Z244" s="492">
        <f t="shared" ref="Z244:Z249" si="439">SUM(X244:Y244)</f>
        <v>0</v>
      </c>
      <c r="AA244" s="492">
        <f t="shared" ref="AA244:AA249" si="440">W244+Z244</f>
        <v>0</v>
      </c>
      <c r="AB244" s="321">
        <f t="shared" ref="AB244:AB249" si="441">ROUND((W244+X244)*33.8%,0)</f>
        <v>0</v>
      </c>
      <c r="AC244" s="179">
        <f t="shared" ref="AC244:AC249" si="442">ROUND(W244*2%,0)</f>
        <v>0</v>
      </c>
      <c r="AD244" s="492">
        <v>0</v>
      </c>
      <c r="AE244" s="492">
        <v>0</v>
      </c>
      <c r="AF244" s="492">
        <f t="shared" si="370"/>
        <v>0</v>
      </c>
      <c r="AG244" s="492">
        <f t="shared" si="371"/>
        <v>0</v>
      </c>
      <c r="AH244" s="507">
        <v>0</v>
      </c>
      <c r="AI244" s="507">
        <v>0</v>
      </c>
      <c r="AJ244" s="507">
        <v>0</v>
      </c>
      <c r="AK244" s="507">
        <v>0</v>
      </c>
      <c r="AL244" s="507">
        <v>0</v>
      </c>
      <c r="AM244" s="507">
        <v>0</v>
      </c>
      <c r="AN244" s="507">
        <v>0</v>
      </c>
      <c r="AO244" s="507">
        <f t="shared" ref="AO244:AO249" si="443">AH244+AJ244+AK244+AM244</f>
        <v>0</v>
      </c>
      <c r="AP244" s="507">
        <f t="shared" ref="AP244:AP249" si="444">AI244+AL244+AN244</f>
        <v>0</v>
      </c>
      <c r="AQ244" s="508">
        <f t="shared" si="372"/>
        <v>0</v>
      </c>
      <c r="AR244" s="505">
        <f t="shared" ref="AR244:AR249" si="445">I244+AG244</f>
        <v>2490886</v>
      </c>
      <c r="AS244" s="492">
        <f t="shared" ref="AS244:AS249" si="446">J244+W244</f>
        <v>2223747</v>
      </c>
      <c r="AT244" s="492">
        <f t="shared" ref="AT244:AT249" si="447">K244+Z244</f>
        <v>0</v>
      </c>
      <c r="AU244" s="492">
        <f t="shared" ref="AU244:AU249" si="448">L244</f>
        <v>0</v>
      </c>
      <c r="AV244" s="492">
        <f t="shared" ref="AV244:AW249" si="449">M244+AB244</f>
        <v>220492</v>
      </c>
      <c r="AW244" s="492">
        <f t="shared" si="449"/>
        <v>13047</v>
      </c>
      <c r="AX244" s="492">
        <f t="shared" ref="AX244:AX249" si="450">O244+AF244</f>
        <v>33600</v>
      </c>
      <c r="AY244" s="507">
        <f t="shared" ref="AY244:AY249" si="451">P244+AQ244</f>
        <v>5.1884999999999994</v>
      </c>
      <c r="AZ244" s="507">
        <f t="shared" ref="AZ244:BA249" si="452">Q244+AO244</f>
        <v>4.1666999999999996</v>
      </c>
      <c r="BA244" s="508">
        <f t="shared" si="452"/>
        <v>1.0218</v>
      </c>
    </row>
    <row r="245" spans="1:53" s="702" customFormat="1" ht="12.75" customHeight="1" x14ac:dyDescent="0.2">
      <c r="A245" s="727">
        <v>44</v>
      </c>
      <c r="B245" s="728">
        <v>4489</v>
      </c>
      <c r="C245" s="728">
        <v>600075036</v>
      </c>
      <c r="D245" s="728">
        <v>72742607</v>
      </c>
      <c r="E245" s="729" t="s">
        <v>560</v>
      </c>
      <c r="F245" s="728">
        <v>3117</v>
      </c>
      <c r="G245" s="537" t="s">
        <v>148</v>
      </c>
      <c r="H245" s="779" t="s">
        <v>86</v>
      </c>
      <c r="I245" s="501">
        <v>3884741</v>
      </c>
      <c r="J245" s="502">
        <v>2360276</v>
      </c>
      <c r="K245" s="502">
        <v>22047</v>
      </c>
      <c r="L245" s="502">
        <v>12047</v>
      </c>
      <c r="M245" s="502">
        <v>1313874</v>
      </c>
      <c r="N245" s="502">
        <v>77544</v>
      </c>
      <c r="O245" s="502">
        <v>111000</v>
      </c>
      <c r="P245" s="503">
        <v>5.3172000000000006</v>
      </c>
      <c r="Q245" s="418">
        <v>3.5324</v>
      </c>
      <c r="R245" s="776">
        <v>1.7848000000000006</v>
      </c>
      <c r="S245" s="536">
        <f t="shared" si="438"/>
        <v>0</v>
      </c>
      <c r="T245" s="492">
        <v>0</v>
      </c>
      <c r="U245" s="492">
        <v>0</v>
      </c>
      <c r="V245" s="492">
        <v>0</v>
      </c>
      <c r="W245" s="492">
        <f t="shared" si="369"/>
        <v>0</v>
      </c>
      <c r="X245" s="492">
        <v>0</v>
      </c>
      <c r="Y245" s="492">
        <v>0</v>
      </c>
      <c r="Z245" s="492">
        <f t="shared" si="439"/>
        <v>0</v>
      </c>
      <c r="AA245" s="492">
        <f t="shared" si="440"/>
        <v>0</v>
      </c>
      <c r="AB245" s="321">
        <f t="shared" si="441"/>
        <v>0</v>
      </c>
      <c r="AC245" s="179">
        <f t="shared" si="442"/>
        <v>0</v>
      </c>
      <c r="AD245" s="492">
        <v>0</v>
      </c>
      <c r="AE245" s="492">
        <v>0</v>
      </c>
      <c r="AF245" s="492">
        <f t="shared" si="370"/>
        <v>0</v>
      </c>
      <c r="AG245" s="492">
        <f t="shared" si="371"/>
        <v>0</v>
      </c>
      <c r="AH245" s="507">
        <v>0</v>
      </c>
      <c r="AI245" s="507">
        <v>0</v>
      </c>
      <c r="AJ245" s="507">
        <v>0</v>
      </c>
      <c r="AK245" s="507">
        <v>0</v>
      </c>
      <c r="AL245" s="507">
        <v>0</v>
      </c>
      <c r="AM245" s="507">
        <v>0</v>
      </c>
      <c r="AN245" s="507">
        <v>0</v>
      </c>
      <c r="AO245" s="507">
        <f t="shared" si="443"/>
        <v>0</v>
      </c>
      <c r="AP245" s="507">
        <f t="shared" si="444"/>
        <v>0</v>
      </c>
      <c r="AQ245" s="508">
        <f t="shared" si="372"/>
        <v>0</v>
      </c>
      <c r="AR245" s="505">
        <f t="shared" si="445"/>
        <v>3884741</v>
      </c>
      <c r="AS245" s="492">
        <f t="shared" si="446"/>
        <v>2360276</v>
      </c>
      <c r="AT245" s="492">
        <f t="shared" si="447"/>
        <v>22047</v>
      </c>
      <c r="AU245" s="492">
        <f t="shared" si="448"/>
        <v>12047</v>
      </c>
      <c r="AV245" s="492">
        <f t="shared" si="449"/>
        <v>1313874</v>
      </c>
      <c r="AW245" s="492">
        <f t="shared" si="449"/>
        <v>77544</v>
      </c>
      <c r="AX245" s="492">
        <f t="shared" si="450"/>
        <v>111000</v>
      </c>
      <c r="AY245" s="507">
        <f t="shared" si="451"/>
        <v>5.3172000000000006</v>
      </c>
      <c r="AZ245" s="507">
        <f t="shared" si="452"/>
        <v>3.5324</v>
      </c>
      <c r="BA245" s="508">
        <f t="shared" si="452"/>
        <v>1.7848000000000006</v>
      </c>
    </row>
    <row r="246" spans="1:53" s="702" customFormat="1" ht="12.75" customHeight="1" x14ac:dyDescent="0.2">
      <c r="A246" s="727">
        <v>44</v>
      </c>
      <c r="B246" s="728">
        <v>4489</v>
      </c>
      <c r="C246" s="728">
        <v>600075036</v>
      </c>
      <c r="D246" s="728">
        <v>72742607</v>
      </c>
      <c r="E246" s="729" t="s">
        <v>560</v>
      </c>
      <c r="F246" s="728">
        <v>3117</v>
      </c>
      <c r="G246" s="537" t="s">
        <v>91</v>
      </c>
      <c r="H246" s="779" t="s">
        <v>82</v>
      </c>
      <c r="I246" s="501">
        <v>982013</v>
      </c>
      <c r="J246" s="502">
        <v>716321</v>
      </c>
      <c r="K246" s="481">
        <v>0</v>
      </c>
      <c r="L246" s="481">
        <v>0</v>
      </c>
      <c r="M246" s="321">
        <v>242116</v>
      </c>
      <c r="N246" s="321">
        <v>14326</v>
      </c>
      <c r="O246" s="502">
        <v>9250</v>
      </c>
      <c r="P246" s="503">
        <v>2.11</v>
      </c>
      <c r="Q246" s="418">
        <v>2.11</v>
      </c>
      <c r="R246" s="776">
        <v>0</v>
      </c>
      <c r="S246" s="536">
        <f t="shared" si="438"/>
        <v>0</v>
      </c>
      <c r="T246" s="492">
        <v>-2357</v>
      </c>
      <c r="U246" s="492">
        <v>0</v>
      </c>
      <c r="V246" s="492">
        <v>0</v>
      </c>
      <c r="W246" s="492">
        <f t="shared" si="369"/>
        <v>-2357</v>
      </c>
      <c r="X246" s="492">
        <v>0</v>
      </c>
      <c r="Y246" s="492">
        <v>0</v>
      </c>
      <c r="Z246" s="492">
        <f t="shared" si="439"/>
        <v>0</v>
      </c>
      <c r="AA246" s="492">
        <f t="shared" si="440"/>
        <v>-2357</v>
      </c>
      <c r="AB246" s="321">
        <f t="shared" si="441"/>
        <v>-797</v>
      </c>
      <c r="AC246" s="179">
        <f t="shared" si="442"/>
        <v>-47</v>
      </c>
      <c r="AD246" s="492">
        <v>0</v>
      </c>
      <c r="AE246" s="492">
        <v>0</v>
      </c>
      <c r="AF246" s="492">
        <f t="shared" si="370"/>
        <v>0</v>
      </c>
      <c r="AG246" s="492">
        <f t="shared" si="371"/>
        <v>-3201</v>
      </c>
      <c r="AH246" s="507">
        <v>0</v>
      </c>
      <c r="AI246" s="507">
        <v>0</v>
      </c>
      <c r="AJ246" s="507">
        <v>-0.01</v>
      </c>
      <c r="AK246" s="507">
        <v>0</v>
      </c>
      <c r="AL246" s="507">
        <v>0</v>
      </c>
      <c r="AM246" s="507">
        <v>0</v>
      </c>
      <c r="AN246" s="507">
        <v>0</v>
      </c>
      <c r="AO246" s="507">
        <f t="shared" si="443"/>
        <v>-0.01</v>
      </c>
      <c r="AP246" s="507">
        <f t="shared" si="444"/>
        <v>0</v>
      </c>
      <c r="AQ246" s="508">
        <f t="shared" si="372"/>
        <v>-0.01</v>
      </c>
      <c r="AR246" s="505">
        <f t="shared" si="445"/>
        <v>978812</v>
      </c>
      <c r="AS246" s="492">
        <f t="shared" si="446"/>
        <v>713964</v>
      </c>
      <c r="AT246" s="492">
        <f t="shared" si="447"/>
        <v>0</v>
      </c>
      <c r="AU246" s="492">
        <f t="shared" si="448"/>
        <v>0</v>
      </c>
      <c r="AV246" s="492">
        <f t="shared" si="449"/>
        <v>241319</v>
      </c>
      <c r="AW246" s="492">
        <f t="shared" si="449"/>
        <v>14279</v>
      </c>
      <c r="AX246" s="492">
        <f t="shared" si="450"/>
        <v>9250</v>
      </c>
      <c r="AY246" s="507">
        <f t="shared" si="451"/>
        <v>2.1</v>
      </c>
      <c r="AZ246" s="507">
        <f t="shared" si="452"/>
        <v>2.1</v>
      </c>
      <c r="BA246" s="508">
        <f t="shared" si="452"/>
        <v>0</v>
      </c>
    </row>
    <row r="247" spans="1:53" s="702" customFormat="1" ht="12.75" customHeight="1" x14ac:dyDescent="0.2">
      <c r="A247" s="727">
        <v>44</v>
      </c>
      <c r="B247" s="728">
        <v>4489</v>
      </c>
      <c r="C247" s="728">
        <v>600075036</v>
      </c>
      <c r="D247" s="728">
        <v>72742607</v>
      </c>
      <c r="E247" s="729" t="s">
        <v>560</v>
      </c>
      <c r="F247" s="728">
        <v>3141</v>
      </c>
      <c r="G247" s="537" t="s">
        <v>88</v>
      </c>
      <c r="H247" s="779" t="s">
        <v>82</v>
      </c>
      <c r="I247" s="501">
        <v>994287</v>
      </c>
      <c r="J247" s="502">
        <v>708920</v>
      </c>
      <c r="K247" s="481">
        <v>20000</v>
      </c>
      <c r="L247" s="481">
        <v>0</v>
      </c>
      <c r="M247" s="321">
        <v>246375</v>
      </c>
      <c r="N247" s="321">
        <v>14178</v>
      </c>
      <c r="O247" s="502">
        <v>4814</v>
      </c>
      <c r="P247" s="503">
        <v>2.48</v>
      </c>
      <c r="Q247" s="418">
        <v>0</v>
      </c>
      <c r="R247" s="776">
        <v>2.48</v>
      </c>
      <c r="S247" s="536">
        <f t="shared" si="438"/>
        <v>0</v>
      </c>
      <c r="T247" s="492">
        <v>0</v>
      </c>
      <c r="U247" s="492">
        <v>4361</v>
      </c>
      <c r="V247" s="492">
        <v>0</v>
      </c>
      <c r="W247" s="492">
        <f t="shared" si="369"/>
        <v>4361</v>
      </c>
      <c r="X247" s="492">
        <v>0</v>
      </c>
      <c r="Y247" s="492">
        <v>0</v>
      </c>
      <c r="Z247" s="492">
        <f t="shared" si="439"/>
        <v>0</v>
      </c>
      <c r="AA247" s="492">
        <f t="shared" si="440"/>
        <v>4361</v>
      </c>
      <c r="AB247" s="321">
        <f t="shared" si="441"/>
        <v>1474</v>
      </c>
      <c r="AC247" s="179">
        <f t="shared" si="442"/>
        <v>87</v>
      </c>
      <c r="AD247" s="492">
        <v>0</v>
      </c>
      <c r="AE247" s="492">
        <v>0</v>
      </c>
      <c r="AF247" s="492">
        <f t="shared" si="370"/>
        <v>0</v>
      </c>
      <c r="AG247" s="492">
        <f t="shared" si="371"/>
        <v>5922</v>
      </c>
      <c r="AH247" s="507">
        <v>0</v>
      </c>
      <c r="AI247" s="507">
        <v>0</v>
      </c>
      <c r="AJ247" s="507">
        <v>0</v>
      </c>
      <c r="AK247" s="507">
        <v>0</v>
      </c>
      <c r="AL247" s="507">
        <v>0.01</v>
      </c>
      <c r="AM247" s="507">
        <v>0</v>
      </c>
      <c r="AN247" s="507">
        <v>0</v>
      </c>
      <c r="AO247" s="507">
        <f t="shared" si="443"/>
        <v>0</v>
      </c>
      <c r="AP247" s="507">
        <f t="shared" si="444"/>
        <v>0.01</v>
      </c>
      <c r="AQ247" s="508">
        <f t="shared" si="372"/>
        <v>0.01</v>
      </c>
      <c r="AR247" s="505">
        <f t="shared" si="445"/>
        <v>1000209</v>
      </c>
      <c r="AS247" s="492">
        <f t="shared" si="446"/>
        <v>713281</v>
      </c>
      <c r="AT247" s="492">
        <f t="shared" si="447"/>
        <v>20000</v>
      </c>
      <c r="AU247" s="492">
        <f t="shared" si="448"/>
        <v>0</v>
      </c>
      <c r="AV247" s="492">
        <f t="shared" si="449"/>
        <v>247849</v>
      </c>
      <c r="AW247" s="492">
        <f t="shared" si="449"/>
        <v>14265</v>
      </c>
      <c r="AX247" s="492">
        <f t="shared" si="450"/>
        <v>4814</v>
      </c>
      <c r="AY247" s="507">
        <f t="shared" si="451"/>
        <v>2.4899999999999998</v>
      </c>
      <c r="AZ247" s="507">
        <f t="shared" si="452"/>
        <v>0</v>
      </c>
      <c r="BA247" s="508">
        <f t="shared" si="452"/>
        <v>2.4899999999999998</v>
      </c>
    </row>
    <row r="248" spans="1:53" s="702" customFormat="1" ht="12.75" customHeight="1" x14ac:dyDescent="0.2">
      <c r="A248" s="727">
        <v>44</v>
      </c>
      <c r="B248" s="728">
        <v>4489</v>
      </c>
      <c r="C248" s="728">
        <v>600075036</v>
      </c>
      <c r="D248" s="728">
        <v>72742607</v>
      </c>
      <c r="E248" s="729" t="s">
        <v>560</v>
      </c>
      <c r="F248" s="728">
        <v>3143</v>
      </c>
      <c r="G248" s="537" t="s">
        <v>149</v>
      </c>
      <c r="H248" s="708" t="s">
        <v>86</v>
      </c>
      <c r="I248" s="501">
        <v>831402</v>
      </c>
      <c r="J248" s="502">
        <v>597863</v>
      </c>
      <c r="K248" s="502">
        <v>0</v>
      </c>
      <c r="L248" s="502">
        <v>0</v>
      </c>
      <c r="M248" s="502">
        <v>220492</v>
      </c>
      <c r="N248" s="502">
        <v>13047</v>
      </c>
      <c r="O248" s="502">
        <v>0</v>
      </c>
      <c r="P248" s="503">
        <v>1.1667000000000001</v>
      </c>
      <c r="Q248" s="418">
        <v>1.1667000000000001</v>
      </c>
      <c r="R248" s="776">
        <v>0</v>
      </c>
      <c r="S248" s="536">
        <f t="shared" si="438"/>
        <v>0</v>
      </c>
      <c r="T248" s="492">
        <v>0</v>
      </c>
      <c r="U248" s="492">
        <v>0</v>
      </c>
      <c r="V248" s="492">
        <v>0</v>
      </c>
      <c r="W248" s="492">
        <f t="shared" si="369"/>
        <v>0</v>
      </c>
      <c r="X248" s="492">
        <v>0</v>
      </c>
      <c r="Y248" s="492">
        <v>0</v>
      </c>
      <c r="Z248" s="492">
        <f t="shared" si="439"/>
        <v>0</v>
      </c>
      <c r="AA248" s="492">
        <f t="shared" si="440"/>
        <v>0</v>
      </c>
      <c r="AB248" s="321">
        <f t="shared" si="441"/>
        <v>0</v>
      </c>
      <c r="AC248" s="179">
        <f t="shared" si="442"/>
        <v>0</v>
      </c>
      <c r="AD248" s="492">
        <v>0</v>
      </c>
      <c r="AE248" s="492">
        <v>0</v>
      </c>
      <c r="AF248" s="492">
        <f t="shared" si="370"/>
        <v>0</v>
      </c>
      <c r="AG248" s="492">
        <f t="shared" si="371"/>
        <v>0</v>
      </c>
      <c r="AH248" s="507">
        <v>0</v>
      </c>
      <c r="AI248" s="507">
        <v>0</v>
      </c>
      <c r="AJ248" s="507">
        <v>0</v>
      </c>
      <c r="AK248" s="507">
        <v>0</v>
      </c>
      <c r="AL248" s="507">
        <v>0</v>
      </c>
      <c r="AM248" s="507">
        <v>0</v>
      </c>
      <c r="AN248" s="507">
        <v>0</v>
      </c>
      <c r="AO248" s="507">
        <f t="shared" si="443"/>
        <v>0</v>
      </c>
      <c r="AP248" s="507">
        <f t="shared" si="444"/>
        <v>0</v>
      </c>
      <c r="AQ248" s="508">
        <f t="shared" si="372"/>
        <v>0</v>
      </c>
      <c r="AR248" s="505">
        <f t="shared" si="445"/>
        <v>831402</v>
      </c>
      <c r="AS248" s="492">
        <f t="shared" si="446"/>
        <v>597863</v>
      </c>
      <c r="AT248" s="492">
        <f t="shared" si="447"/>
        <v>0</v>
      </c>
      <c r="AU248" s="492">
        <f t="shared" si="448"/>
        <v>0</v>
      </c>
      <c r="AV248" s="492">
        <f t="shared" si="449"/>
        <v>220492</v>
      </c>
      <c r="AW248" s="492">
        <f t="shared" si="449"/>
        <v>13047</v>
      </c>
      <c r="AX248" s="492">
        <f t="shared" si="450"/>
        <v>0</v>
      </c>
      <c r="AY248" s="507">
        <f t="shared" si="451"/>
        <v>1.1667000000000001</v>
      </c>
      <c r="AZ248" s="507">
        <f t="shared" si="452"/>
        <v>1.1667000000000001</v>
      </c>
      <c r="BA248" s="508">
        <f t="shared" si="452"/>
        <v>0</v>
      </c>
    </row>
    <row r="249" spans="1:53" s="702" customFormat="1" ht="12.75" customHeight="1" x14ac:dyDescent="0.2">
      <c r="A249" s="727">
        <v>44</v>
      </c>
      <c r="B249" s="728">
        <v>4489</v>
      </c>
      <c r="C249" s="728">
        <v>600075036</v>
      </c>
      <c r="D249" s="728">
        <v>72742607</v>
      </c>
      <c r="E249" s="729" t="s">
        <v>560</v>
      </c>
      <c r="F249" s="728">
        <v>3143</v>
      </c>
      <c r="G249" s="537" t="s">
        <v>150</v>
      </c>
      <c r="H249" s="708" t="s">
        <v>82</v>
      </c>
      <c r="I249" s="501">
        <v>18257</v>
      </c>
      <c r="J249" s="502">
        <v>12870</v>
      </c>
      <c r="K249" s="481">
        <v>0</v>
      </c>
      <c r="L249" s="481">
        <v>0</v>
      </c>
      <c r="M249" s="321">
        <v>4350</v>
      </c>
      <c r="N249" s="321">
        <v>257</v>
      </c>
      <c r="O249" s="502">
        <v>780</v>
      </c>
      <c r="P249" s="503">
        <v>0.05</v>
      </c>
      <c r="Q249" s="418">
        <v>0</v>
      </c>
      <c r="R249" s="776">
        <v>0.05</v>
      </c>
      <c r="S249" s="536">
        <f t="shared" si="438"/>
        <v>0</v>
      </c>
      <c r="T249" s="492">
        <v>0</v>
      </c>
      <c r="U249" s="492">
        <v>0</v>
      </c>
      <c r="V249" s="492">
        <v>0</v>
      </c>
      <c r="W249" s="492">
        <f t="shared" si="369"/>
        <v>0</v>
      </c>
      <c r="X249" s="492">
        <v>0</v>
      </c>
      <c r="Y249" s="492">
        <v>0</v>
      </c>
      <c r="Z249" s="492">
        <f t="shared" si="439"/>
        <v>0</v>
      </c>
      <c r="AA249" s="492">
        <f t="shared" si="440"/>
        <v>0</v>
      </c>
      <c r="AB249" s="321">
        <f t="shared" si="441"/>
        <v>0</v>
      </c>
      <c r="AC249" s="179">
        <f t="shared" si="442"/>
        <v>0</v>
      </c>
      <c r="AD249" s="492">
        <v>0</v>
      </c>
      <c r="AE249" s="492">
        <v>0</v>
      </c>
      <c r="AF249" s="492">
        <f t="shared" si="370"/>
        <v>0</v>
      </c>
      <c r="AG249" s="492">
        <f t="shared" si="371"/>
        <v>0</v>
      </c>
      <c r="AH249" s="507">
        <v>0</v>
      </c>
      <c r="AI249" s="507">
        <v>0</v>
      </c>
      <c r="AJ249" s="507">
        <v>0</v>
      </c>
      <c r="AK249" s="507">
        <v>0</v>
      </c>
      <c r="AL249" s="507">
        <v>0</v>
      </c>
      <c r="AM249" s="507">
        <v>0</v>
      </c>
      <c r="AN249" s="507">
        <v>0</v>
      </c>
      <c r="AO249" s="507">
        <f t="shared" si="443"/>
        <v>0</v>
      </c>
      <c r="AP249" s="507">
        <f t="shared" si="444"/>
        <v>0</v>
      </c>
      <c r="AQ249" s="508">
        <f t="shared" si="372"/>
        <v>0</v>
      </c>
      <c r="AR249" s="505">
        <f t="shared" si="445"/>
        <v>18257</v>
      </c>
      <c r="AS249" s="492">
        <f t="shared" si="446"/>
        <v>12870</v>
      </c>
      <c r="AT249" s="492">
        <f t="shared" si="447"/>
        <v>0</v>
      </c>
      <c r="AU249" s="492">
        <f t="shared" si="448"/>
        <v>0</v>
      </c>
      <c r="AV249" s="492">
        <f t="shared" si="449"/>
        <v>4350</v>
      </c>
      <c r="AW249" s="492">
        <f t="shared" si="449"/>
        <v>257</v>
      </c>
      <c r="AX249" s="492">
        <f t="shared" si="450"/>
        <v>780</v>
      </c>
      <c r="AY249" s="507">
        <f t="shared" si="451"/>
        <v>0.05</v>
      </c>
      <c r="AZ249" s="507">
        <f t="shared" si="452"/>
        <v>0</v>
      </c>
      <c r="BA249" s="508">
        <f t="shared" si="452"/>
        <v>0.05</v>
      </c>
    </row>
    <row r="250" spans="1:53" s="702" customFormat="1" ht="12.75" customHeight="1" x14ac:dyDescent="0.2">
      <c r="A250" s="284">
        <v>44</v>
      </c>
      <c r="B250" s="27">
        <v>4489</v>
      </c>
      <c r="C250" s="27">
        <v>600075036</v>
      </c>
      <c r="D250" s="27">
        <v>72742607</v>
      </c>
      <c r="E250" s="294" t="s">
        <v>561</v>
      </c>
      <c r="F250" s="27"/>
      <c r="G250" s="283"/>
      <c r="H250" s="383"/>
      <c r="I250" s="5">
        <v>9201586</v>
      </c>
      <c r="J250" s="8">
        <v>6619997</v>
      </c>
      <c r="K250" s="8">
        <v>42047</v>
      </c>
      <c r="L250" s="8">
        <v>12047</v>
      </c>
      <c r="M250" s="8">
        <v>2247699</v>
      </c>
      <c r="N250" s="8">
        <v>132399</v>
      </c>
      <c r="O250" s="8">
        <v>159444</v>
      </c>
      <c r="P250" s="9">
        <v>16.3124</v>
      </c>
      <c r="Q250" s="9">
        <v>10.9758</v>
      </c>
      <c r="R250" s="33">
        <v>5.3365999999999998</v>
      </c>
      <c r="S250" s="5">
        <f t="shared" ref="S250:BA250" si="453">SUM(S244:S249)</f>
        <v>0</v>
      </c>
      <c r="T250" s="8">
        <f t="shared" si="453"/>
        <v>-2357</v>
      </c>
      <c r="U250" s="8">
        <f t="shared" si="453"/>
        <v>4361</v>
      </c>
      <c r="V250" s="8">
        <f t="shared" si="453"/>
        <v>0</v>
      </c>
      <c r="W250" s="8">
        <f t="shared" si="453"/>
        <v>2004</v>
      </c>
      <c r="X250" s="8">
        <f t="shared" si="453"/>
        <v>0</v>
      </c>
      <c r="Y250" s="8">
        <f t="shared" si="453"/>
        <v>0</v>
      </c>
      <c r="Z250" s="8">
        <f t="shared" si="453"/>
        <v>0</v>
      </c>
      <c r="AA250" s="8">
        <f t="shared" si="453"/>
        <v>2004</v>
      </c>
      <c r="AB250" s="8">
        <f t="shared" si="453"/>
        <v>677</v>
      </c>
      <c r="AC250" s="8">
        <f t="shared" si="453"/>
        <v>40</v>
      </c>
      <c r="AD250" s="8">
        <f t="shared" si="453"/>
        <v>0</v>
      </c>
      <c r="AE250" s="8">
        <f t="shared" si="453"/>
        <v>0</v>
      </c>
      <c r="AF250" s="8">
        <f t="shared" si="453"/>
        <v>0</v>
      </c>
      <c r="AG250" s="8">
        <f t="shared" si="453"/>
        <v>2721</v>
      </c>
      <c r="AH250" s="9">
        <f t="shared" si="453"/>
        <v>0</v>
      </c>
      <c r="AI250" s="9">
        <f t="shared" si="453"/>
        <v>0</v>
      </c>
      <c r="AJ250" s="9">
        <f t="shared" si="453"/>
        <v>-0.01</v>
      </c>
      <c r="AK250" s="9">
        <f t="shared" si="453"/>
        <v>0</v>
      </c>
      <c r="AL250" s="9">
        <f t="shared" si="453"/>
        <v>0.01</v>
      </c>
      <c r="AM250" s="9">
        <f t="shared" si="453"/>
        <v>0</v>
      </c>
      <c r="AN250" s="9">
        <f t="shared" si="453"/>
        <v>0</v>
      </c>
      <c r="AO250" s="9">
        <f t="shared" si="453"/>
        <v>-0.01</v>
      </c>
      <c r="AP250" s="9">
        <f t="shared" si="453"/>
        <v>0.01</v>
      </c>
      <c r="AQ250" s="74">
        <f t="shared" si="453"/>
        <v>0</v>
      </c>
      <c r="AR250" s="272">
        <f t="shared" si="453"/>
        <v>9204307</v>
      </c>
      <c r="AS250" s="8">
        <f t="shared" si="453"/>
        <v>6622001</v>
      </c>
      <c r="AT250" s="38">
        <f t="shared" si="453"/>
        <v>42047</v>
      </c>
      <c r="AU250" s="38">
        <f t="shared" si="453"/>
        <v>12047</v>
      </c>
      <c r="AV250" s="8">
        <f t="shared" si="453"/>
        <v>2248376</v>
      </c>
      <c r="AW250" s="8">
        <f t="shared" si="453"/>
        <v>132439</v>
      </c>
      <c r="AX250" s="8">
        <f t="shared" si="453"/>
        <v>159444</v>
      </c>
      <c r="AY250" s="9">
        <f t="shared" si="453"/>
        <v>16.3124</v>
      </c>
      <c r="AZ250" s="9">
        <f t="shared" si="453"/>
        <v>10.9658</v>
      </c>
      <c r="BA250" s="74">
        <f t="shared" si="453"/>
        <v>5.3465999999999996</v>
      </c>
    </row>
    <row r="251" spans="1:53" s="702" customFormat="1" ht="12.75" customHeight="1" x14ac:dyDescent="0.2">
      <c r="A251" s="727">
        <v>45</v>
      </c>
      <c r="B251" s="728">
        <v>4426</v>
      </c>
      <c r="C251" s="728">
        <v>600074129</v>
      </c>
      <c r="D251" s="728">
        <v>72742160</v>
      </c>
      <c r="E251" s="729" t="s">
        <v>562</v>
      </c>
      <c r="F251" s="728">
        <v>3111</v>
      </c>
      <c r="G251" s="537" t="s">
        <v>85</v>
      </c>
      <c r="H251" s="779" t="s">
        <v>86</v>
      </c>
      <c r="I251" s="501">
        <v>3213796</v>
      </c>
      <c r="J251" s="502">
        <v>2349555</v>
      </c>
      <c r="K251" s="502">
        <v>0</v>
      </c>
      <c r="L251" s="502">
        <v>0</v>
      </c>
      <c r="M251" s="502">
        <v>794150</v>
      </c>
      <c r="N251" s="502">
        <v>46991</v>
      </c>
      <c r="O251" s="502">
        <v>23100</v>
      </c>
      <c r="P251" s="503">
        <v>5.5833000000000004</v>
      </c>
      <c r="Q251" s="418">
        <v>4.1935000000000002</v>
      </c>
      <c r="R251" s="776">
        <v>1.3898000000000001</v>
      </c>
      <c r="S251" s="536">
        <f t="shared" ref="S251:S252" si="454">X251*-1</f>
        <v>0</v>
      </c>
      <c r="T251" s="492">
        <v>0</v>
      </c>
      <c r="U251" s="492">
        <v>0</v>
      </c>
      <c r="V251" s="492">
        <v>0</v>
      </c>
      <c r="W251" s="492">
        <f t="shared" si="369"/>
        <v>0</v>
      </c>
      <c r="X251" s="492">
        <v>0</v>
      </c>
      <c r="Y251" s="492">
        <v>0</v>
      </c>
      <c r="Z251" s="492">
        <f>SUM(X251:Y251)</f>
        <v>0</v>
      </c>
      <c r="AA251" s="492">
        <f>W251+Z251</f>
        <v>0</v>
      </c>
      <c r="AB251" s="321">
        <f>ROUND((W251+X251)*33.8%,0)</f>
        <v>0</v>
      </c>
      <c r="AC251" s="179">
        <f>ROUND(W251*2%,0)</f>
        <v>0</v>
      </c>
      <c r="AD251" s="492">
        <v>0</v>
      </c>
      <c r="AE251" s="492">
        <v>0</v>
      </c>
      <c r="AF251" s="492">
        <f t="shared" si="370"/>
        <v>0</v>
      </c>
      <c r="AG251" s="492">
        <f t="shared" si="371"/>
        <v>0</v>
      </c>
      <c r="AH251" s="507">
        <v>0</v>
      </c>
      <c r="AI251" s="507">
        <v>0</v>
      </c>
      <c r="AJ251" s="507">
        <v>0</v>
      </c>
      <c r="AK251" s="507">
        <v>0</v>
      </c>
      <c r="AL251" s="507">
        <v>0</v>
      </c>
      <c r="AM251" s="507">
        <v>0</v>
      </c>
      <c r="AN251" s="507">
        <v>0</v>
      </c>
      <c r="AO251" s="507">
        <f t="shared" ref="AO251:AO252" si="455">AH251+AJ251+AK251+AM251</f>
        <v>0</v>
      </c>
      <c r="AP251" s="507">
        <f t="shared" ref="AP251:AP252" si="456">AI251+AL251+AN251</f>
        <v>0</v>
      </c>
      <c r="AQ251" s="508">
        <f t="shared" si="372"/>
        <v>0</v>
      </c>
      <c r="AR251" s="505">
        <f>I251+AG251</f>
        <v>3213796</v>
      </c>
      <c r="AS251" s="492">
        <f>J251+W251</f>
        <v>2349555</v>
      </c>
      <c r="AT251" s="492">
        <f>K251+Z251</f>
        <v>0</v>
      </c>
      <c r="AU251" s="492">
        <f>L251</f>
        <v>0</v>
      </c>
      <c r="AV251" s="492">
        <f>M251+AB251</f>
        <v>794150</v>
      </c>
      <c r="AW251" s="492">
        <f>N251+AC251</f>
        <v>46991</v>
      </c>
      <c r="AX251" s="492">
        <f>O251+AF251</f>
        <v>23100</v>
      </c>
      <c r="AY251" s="507">
        <f>P251+AQ251</f>
        <v>5.5833000000000004</v>
      </c>
      <c r="AZ251" s="507">
        <f>Q251+AO251</f>
        <v>4.1935000000000002</v>
      </c>
      <c r="BA251" s="508">
        <f>R251+AP251</f>
        <v>1.3898000000000001</v>
      </c>
    </row>
    <row r="252" spans="1:53" s="702" customFormat="1" ht="12.75" customHeight="1" x14ac:dyDescent="0.2">
      <c r="A252" s="727">
        <v>45</v>
      </c>
      <c r="B252" s="728">
        <v>4426</v>
      </c>
      <c r="C252" s="728">
        <v>600074129</v>
      </c>
      <c r="D252" s="728">
        <v>72742160</v>
      </c>
      <c r="E252" s="729" t="s">
        <v>562</v>
      </c>
      <c r="F252" s="728">
        <v>3141</v>
      </c>
      <c r="G252" s="537" t="s">
        <v>88</v>
      </c>
      <c r="H252" s="779" t="s">
        <v>82</v>
      </c>
      <c r="I252" s="501">
        <v>475623</v>
      </c>
      <c r="J252" s="502">
        <v>348828</v>
      </c>
      <c r="K252" s="481">
        <v>0</v>
      </c>
      <c r="L252" s="481">
        <v>0</v>
      </c>
      <c r="M252" s="321">
        <v>117904</v>
      </c>
      <c r="N252" s="321">
        <v>6977</v>
      </c>
      <c r="O252" s="502">
        <v>1914</v>
      </c>
      <c r="P252" s="503">
        <v>1.19</v>
      </c>
      <c r="Q252" s="418">
        <v>0</v>
      </c>
      <c r="R252" s="776">
        <v>1.19</v>
      </c>
      <c r="S252" s="536">
        <f t="shared" si="454"/>
        <v>0</v>
      </c>
      <c r="T252" s="492">
        <v>0</v>
      </c>
      <c r="U252" s="492">
        <v>5044</v>
      </c>
      <c r="V252" s="492">
        <v>0</v>
      </c>
      <c r="W252" s="492">
        <f t="shared" si="369"/>
        <v>5044</v>
      </c>
      <c r="X252" s="492">
        <v>0</v>
      </c>
      <c r="Y252" s="492">
        <v>0</v>
      </c>
      <c r="Z252" s="492">
        <f>SUM(X252:Y252)</f>
        <v>0</v>
      </c>
      <c r="AA252" s="492">
        <f>W252+Z252</f>
        <v>5044</v>
      </c>
      <c r="AB252" s="321">
        <f>ROUND((W252+X252)*33.8%,0)</f>
        <v>1705</v>
      </c>
      <c r="AC252" s="179">
        <f>ROUND(W252*2%,0)</f>
        <v>101</v>
      </c>
      <c r="AD252" s="492">
        <v>0</v>
      </c>
      <c r="AE252" s="492">
        <v>0</v>
      </c>
      <c r="AF252" s="492">
        <f t="shared" si="370"/>
        <v>0</v>
      </c>
      <c r="AG252" s="492">
        <f t="shared" si="371"/>
        <v>6850</v>
      </c>
      <c r="AH252" s="507">
        <v>0</v>
      </c>
      <c r="AI252" s="507">
        <v>0</v>
      </c>
      <c r="AJ252" s="507">
        <v>0</v>
      </c>
      <c r="AK252" s="507">
        <v>0</v>
      </c>
      <c r="AL252" s="507">
        <v>0.01</v>
      </c>
      <c r="AM252" s="507">
        <v>0</v>
      </c>
      <c r="AN252" s="507">
        <v>0</v>
      </c>
      <c r="AO252" s="507">
        <f t="shared" si="455"/>
        <v>0</v>
      </c>
      <c r="AP252" s="507">
        <f t="shared" si="456"/>
        <v>0.01</v>
      </c>
      <c r="AQ252" s="508">
        <f t="shared" si="372"/>
        <v>0.01</v>
      </c>
      <c r="AR252" s="505">
        <f>I252+AG252</f>
        <v>482473</v>
      </c>
      <c r="AS252" s="492">
        <f>J252+W252</f>
        <v>353872</v>
      </c>
      <c r="AT252" s="492">
        <f>K252+Z252</f>
        <v>0</v>
      </c>
      <c r="AU252" s="492">
        <f>L252</f>
        <v>0</v>
      </c>
      <c r="AV252" s="492">
        <f>M252+AB252</f>
        <v>119609</v>
      </c>
      <c r="AW252" s="492">
        <f>N252+AC252</f>
        <v>7078</v>
      </c>
      <c r="AX252" s="492">
        <f>O252+AF252</f>
        <v>1914</v>
      </c>
      <c r="AY252" s="507">
        <f>P252+AQ252</f>
        <v>1.2</v>
      </c>
      <c r="AZ252" s="507">
        <f>Q252+AO252</f>
        <v>0</v>
      </c>
      <c r="BA252" s="508">
        <f>R252+AP252</f>
        <v>1.2</v>
      </c>
    </row>
    <row r="253" spans="1:53" s="702" customFormat="1" ht="12.75" customHeight="1" x14ac:dyDescent="0.2">
      <c r="A253" s="284">
        <v>45</v>
      </c>
      <c r="B253" s="27">
        <v>4426</v>
      </c>
      <c r="C253" s="27">
        <v>600074129</v>
      </c>
      <c r="D253" s="27">
        <v>72742160</v>
      </c>
      <c r="E253" s="294" t="s">
        <v>563</v>
      </c>
      <c r="F253" s="27"/>
      <c r="G253" s="283"/>
      <c r="H253" s="383"/>
      <c r="I253" s="6">
        <v>3689419</v>
      </c>
      <c r="J253" s="10">
        <v>2698383</v>
      </c>
      <c r="K253" s="10">
        <v>0</v>
      </c>
      <c r="L253" s="10">
        <v>0</v>
      </c>
      <c r="M253" s="10">
        <v>912054</v>
      </c>
      <c r="N253" s="10">
        <v>53968</v>
      </c>
      <c r="O253" s="10">
        <v>25014</v>
      </c>
      <c r="P253" s="11">
        <v>6.7733000000000008</v>
      </c>
      <c r="Q253" s="11">
        <v>4.1935000000000002</v>
      </c>
      <c r="R253" s="32">
        <v>2.5798000000000001</v>
      </c>
      <c r="S253" s="6">
        <f t="shared" ref="S253:BA253" si="457">SUM(S251:S252)</f>
        <v>0</v>
      </c>
      <c r="T253" s="10">
        <f t="shared" si="457"/>
        <v>0</v>
      </c>
      <c r="U253" s="10">
        <f t="shared" si="457"/>
        <v>5044</v>
      </c>
      <c r="V253" s="10">
        <f t="shared" si="457"/>
        <v>0</v>
      </c>
      <c r="W253" s="10">
        <f t="shared" si="457"/>
        <v>5044</v>
      </c>
      <c r="X253" s="10">
        <f t="shared" si="457"/>
        <v>0</v>
      </c>
      <c r="Y253" s="10">
        <f t="shared" si="457"/>
        <v>0</v>
      </c>
      <c r="Z253" s="10">
        <f t="shared" si="457"/>
        <v>0</v>
      </c>
      <c r="AA253" s="10">
        <f t="shared" si="457"/>
        <v>5044</v>
      </c>
      <c r="AB253" s="10">
        <f t="shared" si="457"/>
        <v>1705</v>
      </c>
      <c r="AC253" s="10">
        <f t="shared" si="457"/>
        <v>101</v>
      </c>
      <c r="AD253" s="10">
        <f t="shared" si="457"/>
        <v>0</v>
      </c>
      <c r="AE253" s="10">
        <f t="shared" si="457"/>
        <v>0</v>
      </c>
      <c r="AF253" s="10">
        <f t="shared" si="457"/>
        <v>0</v>
      </c>
      <c r="AG253" s="10">
        <f t="shared" si="457"/>
        <v>6850</v>
      </c>
      <c r="AH253" s="11">
        <f t="shared" si="457"/>
        <v>0</v>
      </c>
      <c r="AI253" s="11">
        <f t="shared" si="457"/>
        <v>0</v>
      </c>
      <c r="AJ253" s="11">
        <f t="shared" si="457"/>
        <v>0</v>
      </c>
      <c r="AK253" s="11">
        <f t="shared" ref="AK253:AL253" si="458">SUM(AK251:AK252)</f>
        <v>0</v>
      </c>
      <c r="AL253" s="11">
        <f t="shared" si="458"/>
        <v>0.01</v>
      </c>
      <c r="AM253" s="11">
        <f t="shared" si="457"/>
        <v>0</v>
      </c>
      <c r="AN253" s="11">
        <f t="shared" si="457"/>
        <v>0</v>
      </c>
      <c r="AO253" s="11">
        <f t="shared" si="457"/>
        <v>0</v>
      </c>
      <c r="AP253" s="11">
        <f t="shared" si="457"/>
        <v>0.01</v>
      </c>
      <c r="AQ253" s="75">
        <f t="shared" si="457"/>
        <v>0.01</v>
      </c>
      <c r="AR253" s="273">
        <f t="shared" si="457"/>
        <v>3696269</v>
      </c>
      <c r="AS253" s="10">
        <f t="shared" si="457"/>
        <v>2703427</v>
      </c>
      <c r="AT253" s="71">
        <f t="shared" si="457"/>
        <v>0</v>
      </c>
      <c r="AU253" s="71">
        <f t="shared" si="457"/>
        <v>0</v>
      </c>
      <c r="AV253" s="10">
        <f t="shared" si="457"/>
        <v>913759</v>
      </c>
      <c r="AW253" s="10">
        <f t="shared" si="457"/>
        <v>54069</v>
      </c>
      <c r="AX253" s="10">
        <f t="shared" si="457"/>
        <v>25014</v>
      </c>
      <c r="AY253" s="11">
        <f t="shared" si="457"/>
        <v>6.7833000000000006</v>
      </c>
      <c r="AZ253" s="11">
        <f t="shared" si="457"/>
        <v>4.1935000000000002</v>
      </c>
      <c r="BA253" s="75">
        <f t="shared" si="457"/>
        <v>2.5898000000000003</v>
      </c>
    </row>
    <row r="254" spans="1:53" s="702" customFormat="1" ht="12.75" customHeight="1" x14ac:dyDescent="0.2">
      <c r="A254" s="727">
        <v>46</v>
      </c>
      <c r="B254" s="728">
        <v>4461</v>
      </c>
      <c r="C254" s="728">
        <v>600074765</v>
      </c>
      <c r="D254" s="728">
        <v>46750088</v>
      </c>
      <c r="E254" s="729" t="s">
        <v>564</v>
      </c>
      <c r="F254" s="728">
        <v>3111</v>
      </c>
      <c r="G254" s="537" t="s">
        <v>85</v>
      </c>
      <c r="H254" s="779" t="s">
        <v>86</v>
      </c>
      <c r="I254" s="501">
        <v>6789722</v>
      </c>
      <c r="J254" s="502">
        <v>6455383</v>
      </c>
      <c r="K254" s="502">
        <v>0</v>
      </c>
      <c r="L254" s="502">
        <v>0</v>
      </c>
      <c r="M254" s="502">
        <v>220492</v>
      </c>
      <c r="N254" s="502">
        <v>13047</v>
      </c>
      <c r="O254" s="502">
        <v>100800</v>
      </c>
      <c r="P254" s="503">
        <v>14.6785</v>
      </c>
      <c r="Q254" s="418">
        <v>11.613</v>
      </c>
      <c r="R254" s="776">
        <v>3.0655000000000001</v>
      </c>
      <c r="S254" s="536">
        <f t="shared" ref="S254:S259" si="459">X254*-1</f>
        <v>0</v>
      </c>
      <c r="T254" s="492">
        <v>0</v>
      </c>
      <c r="U254" s="492">
        <v>0</v>
      </c>
      <c r="V254" s="492">
        <v>5184</v>
      </c>
      <c r="W254" s="492">
        <f t="shared" si="369"/>
        <v>5184</v>
      </c>
      <c r="X254" s="492">
        <v>0</v>
      </c>
      <c r="Y254" s="492">
        <v>0</v>
      </c>
      <c r="Z254" s="492">
        <f t="shared" ref="Z254:Z259" si="460">SUM(X254:Y254)</f>
        <v>0</v>
      </c>
      <c r="AA254" s="492">
        <f t="shared" ref="AA254:AA259" si="461">W254+Z254</f>
        <v>5184</v>
      </c>
      <c r="AB254" s="321">
        <f t="shared" ref="AB254:AB259" si="462">ROUND((W254+X254)*33.8%,0)</f>
        <v>1752</v>
      </c>
      <c r="AC254" s="179">
        <f t="shared" ref="AC254:AC259" si="463">ROUND(W254*2%,0)</f>
        <v>104</v>
      </c>
      <c r="AD254" s="492">
        <v>0</v>
      </c>
      <c r="AE254" s="492">
        <v>0</v>
      </c>
      <c r="AF254" s="492">
        <f t="shared" si="370"/>
        <v>0</v>
      </c>
      <c r="AG254" s="492">
        <f t="shared" si="371"/>
        <v>7040</v>
      </c>
      <c r="AH254" s="507">
        <v>0</v>
      </c>
      <c r="AI254" s="507">
        <v>0</v>
      </c>
      <c r="AJ254" s="507">
        <v>0</v>
      </c>
      <c r="AK254" s="507">
        <v>0</v>
      </c>
      <c r="AL254" s="507">
        <v>0</v>
      </c>
      <c r="AM254" s="507">
        <v>0.01</v>
      </c>
      <c r="AN254" s="507">
        <v>0</v>
      </c>
      <c r="AO254" s="507">
        <f t="shared" ref="AO254:AO259" si="464">AH254+AJ254+AK254+AM254</f>
        <v>0.01</v>
      </c>
      <c r="AP254" s="507">
        <f t="shared" ref="AP254:AP259" si="465">AI254+AL254+AN254</f>
        <v>0</v>
      </c>
      <c r="AQ254" s="508">
        <f t="shared" si="372"/>
        <v>0.01</v>
      </c>
      <c r="AR254" s="505">
        <f t="shared" ref="AR254:AR259" si="466">I254+AG254</f>
        <v>6796762</v>
      </c>
      <c r="AS254" s="492">
        <f t="shared" ref="AS254:AS259" si="467">J254+W254</f>
        <v>6460567</v>
      </c>
      <c r="AT254" s="492">
        <f t="shared" ref="AT254:AT259" si="468">K254+Z254</f>
        <v>0</v>
      </c>
      <c r="AU254" s="492">
        <f t="shared" ref="AU254:AU259" si="469">L254</f>
        <v>0</v>
      </c>
      <c r="AV254" s="492">
        <f t="shared" ref="AV254:AW259" si="470">M254+AB254</f>
        <v>222244</v>
      </c>
      <c r="AW254" s="492">
        <f t="shared" si="470"/>
        <v>13151</v>
      </c>
      <c r="AX254" s="492">
        <f t="shared" ref="AX254:AX259" si="471">O254+AF254</f>
        <v>100800</v>
      </c>
      <c r="AY254" s="507">
        <f t="shared" ref="AY254:AY259" si="472">P254+AQ254</f>
        <v>14.688499999999999</v>
      </c>
      <c r="AZ254" s="507">
        <f t="shared" ref="AZ254:BA259" si="473">Q254+AO254</f>
        <v>11.622999999999999</v>
      </c>
      <c r="BA254" s="508">
        <f t="shared" si="473"/>
        <v>3.0655000000000001</v>
      </c>
    </row>
    <row r="255" spans="1:53" s="702" customFormat="1" ht="12.75" customHeight="1" x14ac:dyDescent="0.2">
      <c r="A255" s="727">
        <v>46</v>
      </c>
      <c r="B255" s="728">
        <v>4461</v>
      </c>
      <c r="C255" s="728">
        <v>600074765</v>
      </c>
      <c r="D255" s="728">
        <v>46750088</v>
      </c>
      <c r="E255" s="729" t="s">
        <v>564</v>
      </c>
      <c r="F255" s="728">
        <v>3113</v>
      </c>
      <c r="G255" s="537" t="s">
        <v>148</v>
      </c>
      <c r="H255" s="779" t="s">
        <v>86</v>
      </c>
      <c r="I255" s="501">
        <v>26683837</v>
      </c>
      <c r="J255" s="502">
        <v>16848129</v>
      </c>
      <c r="K255" s="502">
        <v>361087</v>
      </c>
      <c r="L255" s="502">
        <v>157087</v>
      </c>
      <c r="M255" s="502">
        <v>7997477</v>
      </c>
      <c r="N255" s="502">
        <v>469144</v>
      </c>
      <c r="O255" s="502">
        <v>1008000</v>
      </c>
      <c r="P255" s="503">
        <v>32.5839</v>
      </c>
      <c r="Q255" s="418">
        <v>25.408100000000001</v>
      </c>
      <c r="R255" s="776">
        <v>7.1757999999999962</v>
      </c>
      <c r="S255" s="536">
        <f t="shared" si="459"/>
        <v>0</v>
      </c>
      <c r="T255" s="492">
        <v>0</v>
      </c>
      <c r="U255" s="492">
        <v>0</v>
      </c>
      <c r="V255" s="492">
        <v>0</v>
      </c>
      <c r="W255" s="492">
        <f t="shared" si="369"/>
        <v>0</v>
      </c>
      <c r="X255" s="492">
        <v>0</v>
      </c>
      <c r="Y255" s="492">
        <v>0</v>
      </c>
      <c r="Z255" s="492">
        <f t="shared" si="460"/>
        <v>0</v>
      </c>
      <c r="AA255" s="492">
        <f t="shared" si="461"/>
        <v>0</v>
      </c>
      <c r="AB255" s="321">
        <f t="shared" si="462"/>
        <v>0</v>
      </c>
      <c r="AC255" s="179">
        <f t="shared" si="463"/>
        <v>0</v>
      </c>
      <c r="AD255" s="492">
        <v>0</v>
      </c>
      <c r="AE255" s="492">
        <v>0</v>
      </c>
      <c r="AF255" s="492">
        <f t="shared" si="370"/>
        <v>0</v>
      </c>
      <c r="AG255" s="492">
        <f t="shared" si="371"/>
        <v>0</v>
      </c>
      <c r="AH255" s="507">
        <v>0</v>
      </c>
      <c r="AI255" s="507">
        <v>0</v>
      </c>
      <c r="AJ255" s="507">
        <v>0</v>
      </c>
      <c r="AK255" s="507">
        <v>0</v>
      </c>
      <c r="AL255" s="507">
        <v>0</v>
      </c>
      <c r="AM255" s="507">
        <v>0</v>
      </c>
      <c r="AN255" s="507">
        <v>0</v>
      </c>
      <c r="AO255" s="507">
        <f t="shared" si="464"/>
        <v>0</v>
      </c>
      <c r="AP255" s="507">
        <f t="shared" si="465"/>
        <v>0</v>
      </c>
      <c r="AQ255" s="508">
        <f t="shared" si="372"/>
        <v>0</v>
      </c>
      <c r="AR255" s="505">
        <f t="shared" si="466"/>
        <v>26683837</v>
      </c>
      <c r="AS255" s="492">
        <f t="shared" si="467"/>
        <v>16848129</v>
      </c>
      <c r="AT255" s="492">
        <f t="shared" si="468"/>
        <v>361087</v>
      </c>
      <c r="AU255" s="492">
        <f t="shared" si="469"/>
        <v>157087</v>
      </c>
      <c r="AV255" s="492">
        <f t="shared" si="470"/>
        <v>7997477</v>
      </c>
      <c r="AW255" s="492">
        <f t="shared" si="470"/>
        <v>469144</v>
      </c>
      <c r="AX255" s="492">
        <f t="shared" si="471"/>
        <v>1008000</v>
      </c>
      <c r="AY255" s="507">
        <f t="shared" si="472"/>
        <v>32.5839</v>
      </c>
      <c r="AZ255" s="507">
        <f t="shared" si="473"/>
        <v>25.408100000000001</v>
      </c>
      <c r="BA255" s="508">
        <f t="shared" si="473"/>
        <v>7.1757999999999962</v>
      </c>
    </row>
    <row r="256" spans="1:53" s="702" customFormat="1" ht="12.75" customHeight="1" x14ac:dyDescent="0.2">
      <c r="A256" s="727">
        <v>46</v>
      </c>
      <c r="B256" s="728">
        <v>4461</v>
      </c>
      <c r="C256" s="728">
        <v>600074765</v>
      </c>
      <c r="D256" s="728">
        <v>46750088</v>
      </c>
      <c r="E256" s="729" t="s">
        <v>564</v>
      </c>
      <c r="F256" s="728">
        <v>3113</v>
      </c>
      <c r="G256" s="537" t="s">
        <v>91</v>
      </c>
      <c r="H256" s="779" t="s">
        <v>82</v>
      </c>
      <c r="I256" s="501">
        <v>1864448</v>
      </c>
      <c r="J256" s="502">
        <v>1325440</v>
      </c>
      <c r="K256" s="481">
        <v>0</v>
      </c>
      <c r="L256" s="481">
        <v>0</v>
      </c>
      <c r="M256" s="321">
        <v>447999</v>
      </c>
      <c r="N256" s="321">
        <v>26509</v>
      </c>
      <c r="O256" s="502">
        <v>64500</v>
      </c>
      <c r="P256" s="503">
        <v>3.95</v>
      </c>
      <c r="Q256" s="418">
        <v>3.95</v>
      </c>
      <c r="R256" s="776">
        <v>0</v>
      </c>
      <c r="S256" s="536">
        <f t="shared" si="459"/>
        <v>0</v>
      </c>
      <c r="T256" s="492">
        <v>42450</v>
      </c>
      <c r="U256" s="492">
        <v>0</v>
      </c>
      <c r="V256" s="492">
        <v>0</v>
      </c>
      <c r="W256" s="492">
        <f t="shared" si="369"/>
        <v>42450</v>
      </c>
      <c r="X256" s="492">
        <v>0</v>
      </c>
      <c r="Y256" s="492">
        <v>0</v>
      </c>
      <c r="Z256" s="492">
        <f t="shared" si="460"/>
        <v>0</v>
      </c>
      <c r="AA256" s="492">
        <f t="shared" si="461"/>
        <v>42450</v>
      </c>
      <c r="AB256" s="321">
        <f t="shared" si="462"/>
        <v>14348</v>
      </c>
      <c r="AC256" s="179">
        <f t="shared" si="463"/>
        <v>849</v>
      </c>
      <c r="AD256" s="492">
        <v>2500</v>
      </c>
      <c r="AE256" s="492">
        <v>0</v>
      </c>
      <c r="AF256" s="492">
        <f t="shared" si="370"/>
        <v>2500</v>
      </c>
      <c r="AG256" s="492">
        <f t="shared" si="371"/>
        <v>60147</v>
      </c>
      <c r="AH256" s="507">
        <v>0</v>
      </c>
      <c r="AI256" s="507">
        <v>0</v>
      </c>
      <c r="AJ256" s="507">
        <v>0.13</v>
      </c>
      <c r="AK256" s="507">
        <v>0</v>
      </c>
      <c r="AL256" s="507">
        <v>0</v>
      </c>
      <c r="AM256" s="507">
        <v>0</v>
      </c>
      <c r="AN256" s="507">
        <v>0</v>
      </c>
      <c r="AO256" s="507">
        <f t="shared" si="464"/>
        <v>0.13</v>
      </c>
      <c r="AP256" s="507">
        <f t="shared" si="465"/>
        <v>0</v>
      </c>
      <c r="AQ256" s="508">
        <f t="shared" si="372"/>
        <v>0.13</v>
      </c>
      <c r="AR256" s="505">
        <f t="shared" si="466"/>
        <v>1924595</v>
      </c>
      <c r="AS256" s="492">
        <f t="shared" si="467"/>
        <v>1367890</v>
      </c>
      <c r="AT256" s="492">
        <f t="shared" si="468"/>
        <v>0</v>
      </c>
      <c r="AU256" s="492">
        <f t="shared" si="469"/>
        <v>0</v>
      </c>
      <c r="AV256" s="492">
        <f t="shared" si="470"/>
        <v>462347</v>
      </c>
      <c r="AW256" s="492">
        <f t="shared" si="470"/>
        <v>27358</v>
      </c>
      <c r="AX256" s="492">
        <f t="shared" si="471"/>
        <v>67000</v>
      </c>
      <c r="AY256" s="507">
        <f t="shared" si="472"/>
        <v>4.08</v>
      </c>
      <c r="AZ256" s="507">
        <f t="shared" si="473"/>
        <v>4.08</v>
      </c>
      <c r="BA256" s="508">
        <f t="shared" si="473"/>
        <v>0</v>
      </c>
    </row>
    <row r="257" spans="1:53" s="702" customFormat="1" ht="12.75" customHeight="1" x14ac:dyDescent="0.2">
      <c r="A257" s="727">
        <v>46</v>
      </c>
      <c r="B257" s="728">
        <v>4461</v>
      </c>
      <c r="C257" s="728">
        <v>600074765</v>
      </c>
      <c r="D257" s="728">
        <v>46750088</v>
      </c>
      <c r="E257" s="719" t="s">
        <v>564</v>
      </c>
      <c r="F257" s="728">
        <v>3141</v>
      </c>
      <c r="G257" s="537" t="s">
        <v>88</v>
      </c>
      <c r="H257" s="779" t="s">
        <v>82</v>
      </c>
      <c r="I257" s="501">
        <v>2946675</v>
      </c>
      <c r="J257" s="502">
        <v>2151939</v>
      </c>
      <c r="K257" s="481">
        <v>0</v>
      </c>
      <c r="L257" s="481">
        <v>0</v>
      </c>
      <c r="M257" s="321">
        <v>727355</v>
      </c>
      <c r="N257" s="321">
        <v>43039</v>
      </c>
      <c r="O257" s="502">
        <v>24342</v>
      </c>
      <c r="P257" s="503">
        <v>7.32</v>
      </c>
      <c r="Q257" s="418">
        <v>0</v>
      </c>
      <c r="R257" s="776">
        <v>7.32</v>
      </c>
      <c r="S257" s="536">
        <f t="shared" si="459"/>
        <v>0</v>
      </c>
      <c r="T257" s="492">
        <v>0</v>
      </c>
      <c r="U257" s="492">
        <v>4981</v>
      </c>
      <c r="V257" s="492">
        <v>0</v>
      </c>
      <c r="W257" s="492">
        <f t="shared" si="369"/>
        <v>4981</v>
      </c>
      <c r="X257" s="492">
        <v>0</v>
      </c>
      <c r="Y257" s="492">
        <v>0</v>
      </c>
      <c r="Z257" s="492">
        <f t="shared" si="460"/>
        <v>0</v>
      </c>
      <c r="AA257" s="492">
        <f t="shared" si="461"/>
        <v>4981</v>
      </c>
      <c r="AB257" s="321">
        <f t="shared" si="462"/>
        <v>1684</v>
      </c>
      <c r="AC257" s="179">
        <f t="shared" si="463"/>
        <v>100</v>
      </c>
      <c r="AD257" s="492">
        <v>0</v>
      </c>
      <c r="AE257" s="492">
        <v>0</v>
      </c>
      <c r="AF257" s="492">
        <f t="shared" si="370"/>
        <v>0</v>
      </c>
      <c r="AG257" s="492">
        <f t="shared" si="371"/>
        <v>6765</v>
      </c>
      <c r="AH257" s="507">
        <v>0</v>
      </c>
      <c r="AI257" s="507">
        <v>0</v>
      </c>
      <c r="AJ257" s="507">
        <v>0</v>
      </c>
      <c r="AK257" s="507">
        <v>0</v>
      </c>
      <c r="AL257" s="507">
        <v>0.02</v>
      </c>
      <c r="AM257" s="507">
        <v>0</v>
      </c>
      <c r="AN257" s="507">
        <v>0</v>
      </c>
      <c r="AO257" s="507">
        <f t="shared" si="464"/>
        <v>0</v>
      </c>
      <c r="AP257" s="507">
        <f t="shared" si="465"/>
        <v>0.02</v>
      </c>
      <c r="AQ257" s="508">
        <f t="shared" si="372"/>
        <v>0.02</v>
      </c>
      <c r="AR257" s="505">
        <f t="shared" si="466"/>
        <v>2953440</v>
      </c>
      <c r="AS257" s="492">
        <f t="shared" si="467"/>
        <v>2156920</v>
      </c>
      <c r="AT257" s="492">
        <f t="shared" si="468"/>
        <v>0</v>
      </c>
      <c r="AU257" s="492">
        <f t="shared" si="469"/>
        <v>0</v>
      </c>
      <c r="AV257" s="492">
        <f t="shared" si="470"/>
        <v>729039</v>
      </c>
      <c r="AW257" s="492">
        <f t="shared" si="470"/>
        <v>43139</v>
      </c>
      <c r="AX257" s="492">
        <f t="shared" si="471"/>
        <v>24342</v>
      </c>
      <c r="AY257" s="507">
        <f t="shared" si="472"/>
        <v>7.34</v>
      </c>
      <c r="AZ257" s="507">
        <f t="shared" si="473"/>
        <v>0</v>
      </c>
      <c r="BA257" s="508">
        <f t="shared" si="473"/>
        <v>7.34</v>
      </c>
    </row>
    <row r="258" spans="1:53" s="702" customFormat="1" ht="12.75" customHeight="1" x14ac:dyDescent="0.2">
      <c r="A258" s="727">
        <v>46</v>
      </c>
      <c r="B258" s="728">
        <v>4461</v>
      </c>
      <c r="C258" s="728">
        <v>600074765</v>
      </c>
      <c r="D258" s="728">
        <v>46750088</v>
      </c>
      <c r="E258" s="729" t="s">
        <v>564</v>
      </c>
      <c r="F258" s="728">
        <v>3143</v>
      </c>
      <c r="G258" s="537" t="s">
        <v>149</v>
      </c>
      <c r="H258" s="708" t="s">
        <v>86</v>
      </c>
      <c r="I258" s="501">
        <v>1691186</v>
      </c>
      <c r="J258" s="502">
        <v>1423347</v>
      </c>
      <c r="K258" s="502">
        <v>35000</v>
      </c>
      <c r="L258" s="502">
        <v>0</v>
      </c>
      <c r="M258" s="502">
        <v>220492</v>
      </c>
      <c r="N258" s="502">
        <v>12347</v>
      </c>
      <c r="O258" s="502">
        <v>0</v>
      </c>
      <c r="P258" s="503">
        <v>3.2321</v>
      </c>
      <c r="Q258" s="418">
        <v>3.2321</v>
      </c>
      <c r="R258" s="776">
        <v>0</v>
      </c>
      <c r="S258" s="536">
        <f t="shared" si="459"/>
        <v>0</v>
      </c>
      <c r="T258" s="492">
        <v>0</v>
      </c>
      <c r="U258" s="492">
        <v>0</v>
      </c>
      <c r="V258" s="492">
        <v>0</v>
      </c>
      <c r="W258" s="492">
        <f t="shared" si="369"/>
        <v>0</v>
      </c>
      <c r="X258" s="492">
        <v>0</v>
      </c>
      <c r="Y258" s="492">
        <v>0</v>
      </c>
      <c r="Z258" s="492">
        <f t="shared" si="460"/>
        <v>0</v>
      </c>
      <c r="AA258" s="492">
        <f t="shared" si="461"/>
        <v>0</v>
      </c>
      <c r="AB258" s="321">
        <f t="shared" si="462"/>
        <v>0</v>
      </c>
      <c r="AC258" s="179">
        <f t="shared" si="463"/>
        <v>0</v>
      </c>
      <c r="AD258" s="492">
        <v>0</v>
      </c>
      <c r="AE258" s="492">
        <v>0</v>
      </c>
      <c r="AF258" s="492">
        <f t="shared" si="370"/>
        <v>0</v>
      </c>
      <c r="AG258" s="492">
        <f t="shared" si="371"/>
        <v>0</v>
      </c>
      <c r="AH258" s="507">
        <v>0</v>
      </c>
      <c r="AI258" s="507">
        <v>0</v>
      </c>
      <c r="AJ258" s="507">
        <v>0</v>
      </c>
      <c r="AK258" s="507">
        <v>0</v>
      </c>
      <c r="AL258" s="507">
        <v>0</v>
      </c>
      <c r="AM258" s="507">
        <v>0</v>
      </c>
      <c r="AN258" s="507">
        <v>0</v>
      </c>
      <c r="AO258" s="507">
        <f t="shared" si="464"/>
        <v>0</v>
      </c>
      <c r="AP258" s="507">
        <f t="shared" si="465"/>
        <v>0</v>
      </c>
      <c r="AQ258" s="508">
        <f t="shared" si="372"/>
        <v>0</v>
      </c>
      <c r="AR258" s="505">
        <f t="shared" si="466"/>
        <v>1691186</v>
      </c>
      <c r="AS258" s="492">
        <f t="shared" si="467"/>
        <v>1423347</v>
      </c>
      <c r="AT258" s="492">
        <f t="shared" si="468"/>
        <v>35000</v>
      </c>
      <c r="AU258" s="492">
        <f t="shared" si="469"/>
        <v>0</v>
      </c>
      <c r="AV258" s="492">
        <f t="shared" si="470"/>
        <v>220492</v>
      </c>
      <c r="AW258" s="492">
        <f t="shared" si="470"/>
        <v>12347</v>
      </c>
      <c r="AX258" s="492">
        <f t="shared" si="471"/>
        <v>0</v>
      </c>
      <c r="AY258" s="507">
        <f t="shared" si="472"/>
        <v>3.2321</v>
      </c>
      <c r="AZ258" s="507">
        <f t="shared" si="473"/>
        <v>3.2321</v>
      </c>
      <c r="BA258" s="508">
        <f t="shared" si="473"/>
        <v>0</v>
      </c>
    </row>
    <row r="259" spans="1:53" s="702" customFormat="1" ht="12.75" customHeight="1" x14ac:dyDescent="0.2">
      <c r="A259" s="727">
        <v>46</v>
      </c>
      <c r="B259" s="728">
        <v>4461</v>
      </c>
      <c r="C259" s="728">
        <v>600074765</v>
      </c>
      <c r="D259" s="728">
        <v>46750088</v>
      </c>
      <c r="E259" s="729" t="s">
        <v>564</v>
      </c>
      <c r="F259" s="728">
        <v>3143</v>
      </c>
      <c r="G259" s="537" t="s">
        <v>150</v>
      </c>
      <c r="H259" s="708" t="s">
        <v>82</v>
      </c>
      <c r="I259" s="501">
        <v>75838</v>
      </c>
      <c r="J259" s="502">
        <v>53460</v>
      </c>
      <c r="K259" s="481">
        <v>0</v>
      </c>
      <c r="L259" s="481">
        <v>0</v>
      </c>
      <c r="M259" s="321">
        <v>18069</v>
      </c>
      <c r="N259" s="321">
        <v>1069</v>
      </c>
      <c r="O259" s="502">
        <v>3240</v>
      </c>
      <c r="P259" s="503">
        <v>0.23</v>
      </c>
      <c r="Q259" s="418">
        <v>0</v>
      </c>
      <c r="R259" s="776">
        <v>0.23</v>
      </c>
      <c r="S259" s="536">
        <f t="shared" si="459"/>
        <v>0</v>
      </c>
      <c r="T259" s="492">
        <v>0</v>
      </c>
      <c r="U259" s="492">
        <v>0</v>
      </c>
      <c r="V259" s="492"/>
      <c r="W259" s="492">
        <f t="shared" si="369"/>
        <v>0</v>
      </c>
      <c r="X259" s="492">
        <v>0</v>
      </c>
      <c r="Y259" s="492">
        <v>0</v>
      </c>
      <c r="Z259" s="492">
        <f t="shared" si="460"/>
        <v>0</v>
      </c>
      <c r="AA259" s="492">
        <f t="shared" si="461"/>
        <v>0</v>
      </c>
      <c r="AB259" s="321">
        <f t="shared" si="462"/>
        <v>0</v>
      </c>
      <c r="AC259" s="179">
        <f t="shared" si="463"/>
        <v>0</v>
      </c>
      <c r="AD259" s="492">
        <v>0</v>
      </c>
      <c r="AE259" s="492">
        <v>0</v>
      </c>
      <c r="AF259" s="492">
        <f t="shared" si="370"/>
        <v>0</v>
      </c>
      <c r="AG259" s="492">
        <f t="shared" si="371"/>
        <v>0</v>
      </c>
      <c r="AH259" s="507">
        <v>0</v>
      </c>
      <c r="AI259" s="507">
        <v>0</v>
      </c>
      <c r="AJ259" s="507">
        <v>0</v>
      </c>
      <c r="AK259" s="507">
        <v>0</v>
      </c>
      <c r="AL259" s="507">
        <v>0</v>
      </c>
      <c r="AM259" s="507">
        <v>0</v>
      </c>
      <c r="AN259" s="507">
        <v>0</v>
      </c>
      <c r="AO259" s="507">
        <f t="shared" si="464"/>
        <v>0</v>
      </c>
      <c r="AP259" s="507">
        <f t="shared" si="465"/>
        <v>0</v>
      </c>
      <c r="AQ259" s="508">
        <f t="shared" si="372"/>
        <v>0</v>
      </c>
      <c r="AR259" s="505">
        <f t="shared" si="466"/>
        <v>75838</v>
      </c>
      <c r="AS259" s="492">
        <f t="shared" si="467"/>
        <v>53460</v>
      </c>
      <c r="AT259" s="492">
        <f t="shared" si="468"/>
        <v>0</v>
      </c>
      <c r="AU259" s="492">
        <f t="shared" si="469"/>
        <v>0</v>
      </c>
      <c r="AV259" s="492">
        <f t="shared" si="470"/>
        <v>18069</v>
      </c>
      <c r="AW259" s="492">
        <f t="shared" si="470"/>
        <v>1069</v>
      </c>
      <c r="AX259" s="492">
        <f t="shared" si="471"/>
        <v>3240</v>
      </c>
      <c r="AY259" s="507">
        <f t="shared" si="472"/>
        <v>0.23</v>
      </c>
      <c r="AZ259" s="507">
        <f t="shared" si="473"/>
        <v>0</v>
      </c>
      <c r="BA259" s="508">
        <f t="shared" si="473"/>
        <v>0.23</v>
      </c>
    </row>
    <row r="260" spans="1:53" s="702" customFormat="1" ht="12.75" customHeight="1" x14ac:dyDescent="0.2">
      <c r="A260" s="284">
        <v>46</v>
      </c>
      <c r="B260" s="27">
        <v>4461</v>
      </c>
      <c r="C260" s="27">
        <v>600074765</v>
      </c>
      <c r="D260" s="27">
        <v>46750088</v>
      </c>
      <c r="E260" s="294" t="s">
        <v>565</v>
      </c>
      <c r="F260" s="27"/>
      <c r="G260" s="283"/>
      <c r="H260" s="383"/>
      <c r="I260" s="5">
        <v>40051706</v>
      </c>
      <c r="J260" s="8">
        <v>28257698</v>
      </c>
      <c r="K260" s="8">
        <v>396087</v>
      </c>
      <c r="L260" s="8">
        <v>157087</v>
      </c>
      <c r="M260" s="8">
        <v>9631884</v>
      </c>
      <c r="N260" s="8">
        <v>565155</v>
      </c>
      <c r="O260" s="8">
        <v>1200882</v>
      </c>
      <c r="P260" s="9">
        <v>61.994500000000002</v>
      </c>
      <c r="Q260" s="9">
        <v>44.20320000000001</v>
      </c>
      <c r="R260" s="33">
        <v>17.791299999999996</v>
      </c>
      <c r="S260" s="5">
        <f t="shared" ref="S260:BA260" si="474">SUM(S254:S259)</f>
        <v>0</v>
      </c>
      <c r="T260" s="8">
        <f t="shared" si="474"/>
        <v>42450</v>
      </c>
      <c r="U260" s="8">
        <f t="shared" si="474"/>
        <v>4981</v>
      </c>
      <c r="V260" s="8">
        <f t="shared" si="474"/>
        <v>5184</v>
      </c>
      <c r="W260" s="8">
        <f t="shared" si="474"/>
        <v>52615</v>
      </c>
      <c r="X260" s="8">
        <f t="shared" si="474"/>
        <v>0</v>
      </c>
      <c r="Y260" s="8">
        <f t="shared" si="474"/>
        <v>0</v>
      </c>
      <c r="Z260" s="8">
        <f t="shared" si="474"/>
        <v>0</v>
      </c>
      <c r="AA260" s="8">
        <f t="shared" si="474"/>
        <v>52615</v>
      </c>
      <c r="AB260" s="8">
        <f t="shared" si="474"/>
        <v>17784</v>
      </c>
      <c r="AC260" s="8">
        <f t="shared" si="474"/>
        <v>1053</v>
      </c>
      <c r="AD260" s="8">
        <f t="shared" si="474"/>
        <v>2500</v>
      </c>
      <c r="AE260" s="8">
        <f t="shared" si="474"/>
        <v>0</v>
      </c>
      <c r="AF260" s="8">
        <f t="shared" si="474"/>
        <v>2500</v>
      </c>
      <c r="AG260" s="8">
        <f t="shared" si="474"/>
        <v>73952</v>
      </c>
      <c r="AH260" s="9">
        <f t="shared" si="474"/>
        <v>0</v>
      </c>
      <c r="AI260" s="9">
        <f t="shared" si="474"/>
        <v>0</v>
      </c>
      <c r="AJ260" s="9">
        <f t="shared" si="474"/>
        <v>0.13</v>
      </c>
      <c r="AK260" s="9">
        <f t="shared" si="474"/>
        <v>0</v>
      </c>
      <c r="AL260" s="9">
        <f t="shared" si="474"/>
        <v>0.02</v>
      </c>
      <c r="AM260" s="9">
        <f t="shared" si="474"/>
        <v>0.01</v>
      </c>
      <c r="AN260" s="9">
        <f t="shared" si="474"/>
        <v>0</v>
      </c>
      <c r="AO260" s="9">
        <f t="shared" si="474"/>
        <v>0.14000000000000001</v>
      </c>
      <c r="AP260" s="9">
        <f t="shared" si="474"/>
        <v>0.02</v>
      </c>
      <c r="AQ260" s="74">
        <f t="shared" si="474"/>
        <v>0.16</v>
      </c>
      <c r="AR260" s="272">
        <f t="shared" si="474"/>
        <v>40125658</v>
      </c>
      <c r="AS260" s="8">
        <f t="shared" si="474"/>
        <v>28310313</v>
      </c>
      <c r="AT260" s="38">
        <f t="shared" si="474"/>
        <v>396087</v>
      </c>
      <c r="AU260" s="38">
        <f t="shared" si="474"/>
        <v>157087</v>
      </c>
      <c r="AV260" s="8">
        <f t="shared" si="474"/>
        <v>9649668</v>
      </c>
      <c r="AW260" s="8">
        <f t="shared" si="474"/>
        <v>566208</v>
      </c>
      <c r="AX260" s="8">
        <f t="shared" si="474"/>
        <v>1203382</v>
      </c>
      <c r="AY260" s="9">
        <f t="shared" si="474"/>
        <v>62.154499999999992</v>
      </c>
      <c r="AZ260" s="9">
        <f t="shared" si="474"/>
        <v>44.343200000000003</v>
      </c>
      <c r="BA260" s="74">
        <f t="shared" si="474"/>
        <v>17.811299999999996</v>
      </c>
    </row>
    <row r="261" spans="1:53" s="702" customFormat="1" ht="12.75" customHeight="1" x14ac:dyDescent="0.2">
      <c r="A261" s="727">
        <v>47</v>
      </c>
      <c r="B261" s="728">
        <v>4427</v>
      </c>
      <c r="C261" s="728">
        <v>600074188</v>
      </c>
      <c r="D261" s="728">
        <v>70982678</v>
      </c>
      <c r="E261" s="729" t="s">
        <v>566</v>
      </c>
      <c r="F261" s="728">
        <v>3111</v>
      </c>
      <c r="G261" s="537" t="s">
        <v>85</v>
      </c>
      <c r="H261" s="779" t="s">
        <v>86</v>
      </c>
      <c r="I261" s="501">
        <v>2993081</v>
      </c>
      <c r="J261" s="502">
        <v>2160045</v>
      </c>
      <c r="K261" s="502">
        <v>30000</v>
      </c>
      <c r="L261" s="502">
        <v>0</v>
      </c>
      <c r="M261" s="502">
        <v>740235</v>
      </c>
      <c r="N261" s="502">
        <v>43201</v>
      </c>
      <c r="O261" s="502">
        <v>19600</v>
      </c>
      <c r="P261" s="503">
        <v>5.2298</v>
      </c>
      <c r="Q261" s="418">
        <v>4</v>
      </c>
      <c r="R261" s="776">
        <v>1.2298000000000002</v>
      </c>
      <c r="S261" s="536">
        <f t="shared" ref="S261:S262" si="475">X261*-1</f>
        <v>0</v>
      </c>
      <c r="T261" s="492">
        <v>0</v>
      </c>
      <c r="U261" s="492">
        <v>0</v>
      </c>
      <c r="V261" s="492">
        <v>0</v>
      </c>
      <c r="W261" s="492">
        <f t="shared" si="369"/>
        <v>0</v>
      </c>
      <c r="X261" s="492">
        <v>0</v>
      </c>
      <c r="Y261" s="492">
        <v>0</v>
      </c>
      <c r="Z261" s="492">
        <f>SUM(X261:Y261)</f>
        <v>0</v>
      </c>
      <c r="AA261" s="492">
        <f>W261+Z261</f>
        <v>0</v>
      </c>
      <c r="AB261" s="321">
        <f>ROUND((W261+X261)*33.8%,0)</f>
        <v>0</v>
      </c>
      <c r="AC261" s="179">
        <f>ROUND(W261*2%,0)</f>
        <v>0</v>
      </c>
      <c r="AD261" s="492">
        <v>0</v>
      </c>
      <c r="AE261" s="492">
        <v>0</v>
      </c>
      <c r="AF261" s="492">
        <f t="shared" si="370"/>
        <v>0</v>
      </c>
      <c r="AG261" s="492">
        <f t="shared" si="371"/>
        <v>0</v>
      </c>
      <c r="AH261" s="507">
        <v>0</v>
      </c>
      <c r="AI261" s="507">
        <v>0</v>
      </c>
      <c r="AJ261" s="507">
        <v>0</v>
      </c>
      <c r="AK261" s="507">
        <v>0</v>
      </c>
      <c r="AL261" s="507">
        <v>0</v>
      </c>
      <c r="AM261" s="507">
        <v>0</v>
      </c>
      <c r="AN261" s="507">
        <v>0</v>
      </c>
      <c r="AO261" s="507">
        <f t="shared" ref="AO261:AO262" si="476">AH261+AJ261+AK261+AM261</f>
        <v>0</v>
      </c>
      <c r="AP261" s="507">
        <f t="shared" ref="AP261:AP262" si="477">AI261+AL261+AN261</f>
        <v>0</v>
      </c>
      <c r="AQ261" s="508">
        <f t="shared" si="372"/>
        <v>0</v>
      </c>
      <c r="AR261" s="505">
        <f>I261+AG261</f>
        <v>2993081</v>
      </c>
      <c r="AS261" s="492">
        <f>J261+W261</f>
        <v>2160045</v>
      </c>
      <c r="AT261" s="492">
        <f>K261+Z261</f>
        <v>30000</v>
      </c>
      <c r="AU261" s="492">
        <f>L261</f>
        <v>0</v>
      </c>
      <c r="AV261" s="492">
        <f>M261+AB261</f>
        <v>740235</v>
      </c>
      <c r="AW261" s="492">
        <f>N261+AC261</f>
        <v>43201</v>
      </c>
      <c r="AX261" s="492">
        <f>O261+AF261</f>
        <v>19600</v>
      </c>
      <c r="AY261" s="507">
        <f>P261+AQ261</f>
        <v>5.2298</v>
      </c>
      <c r="AZ261" s="507">
        <f>Q261+AO261</f>
        <v>4</v>
      </c>
      <c r="BA261" s="508">
        <f>R261+AP261</f>
        <v>1.2298000000000002</v>
      </c>
    </row>
    <row r="262" spans="1:53" s="702" customFormat="1" ht="12.75" customHeight="1" x14ac:dyDescent="0.2">
      <c r="A262" s="727">
        <v>47</v>
      </c>
      <c r="B262" s="728">
        <v>4427</v>
      </c>
      <c r="C262" s="728">
        <v>600074188</v>
      </c>
      <c r="D262" s="728">
        <v>70982678</v>
      </c>
      <c r="E262" s="729" t="s">
        <v>566</v>
      </c>
      <c r="F262" s="728">
        <v>3141</v>
      </c>
      <c r="G262" s="537" t="s">
        <v>88</v>
      </c>
      <c r="H262" s="779" t="s">
        <v>82</v>
      </c>
      <c r="I262" s="501">
        <v>420968</v>
      </c>
      <c r="J262" s="502">
        <v>289090</v>
      </c>
      <c r="K262" s="481">
        <v>20000</v>
      </c>
      <c r="L262" s="481">
        <v>0</v>
      </c>
      <c r="M262" s="321">
        <v>104472</v>
      </c>
      <c r="N262" s="321">
        <v>5782</v>
      </c>
      <c r="O262" s="502">
        <v>1624</v>
      </c>
      <c r="P262" s="503">
        <v>1.05</v>
      </c>
      <c r="Q262" s="418">
        <v>0</v>
      </c>
      <c r="R262" s="776">
        <v>1.05</v>
      </c>
      <c r="S262" s="536">
        <f t="shared" si="475"/>
        <v>0</v>
      </c>
      <c r="T262" s="492">
        <v>0</v>
      </c>
      <c r="U262" s="492">
        <v>0</v>
      </c>
      <c r="V262" s="492">
        <v>0</v>
      </c>
      <c r="W262" s="492">
        <f t="shared" si="369"/>
        <v>0</v>
      </c>
      <c r="X262" s="492">
        <v>0</v>
      </c>
      <c r="Y262" s="492">
        <v>0</v>
      </c>
      <c r="Z262" s="492">
        <f>SUM(X262:Y262)</f>
        <v>0</v>
      </c>
      <c r="AA262" s="492">
        <f>W262+Z262</f>
        <v>0</v>
      </c>
      <c r="AB262" s="321">
        <f>ROUND((W262+X262)*33.8%,0)</f>
        <v>0</v>
      </c>
      <c r="AC262" s="179">
        <f>ROUND(W262*2%,0)</f>
        <v>0</v>
      </c>
      <c r="AD262" s="492">
        <v>0</v>
      </c>
      <c r="AE262" s="492">
        <v>0</v>
      </c>
      <c r="AF262" s="492">
        <f t="shared" si="370"/>
        <v>0</v>
      </c>
      <c r="AG262" s="492">
        <f t="shared" si="371"/>
        <v>0</v>
      </c>
      <c r="AH262" s="507">
        <v>0</v>
      </c>
      <c r="AI262" s="507">
        <v>0</v>
      </c>
      <c r="AJ262" s="507">
        <v>0</v>
      </c>
      <c r="AK262" s="507">
        <v>0</v>
      </c>
      <c r="AL262" s="507">
        <v>0</v>
      </c>
      <c r="AM262" s="507">
        <v>0</v>
      </c>
      <c r="AN262" s="507">
        <v>0</v>
      </c>
      <c r="AO262" s="507">
        <f t="shared" si="476"/>
        <v>0</v>
      </c>
      <c r="AP262" s="507">
        <f t="shared" si="477"/>
        <v>0</v>
      </c>
      <c r="AQ262" s="508">
        <f t="shared" si="372"/>
        <v>0</v>
      </c>
      <c r="AR262" s="505">
        <f>I262+AG262</f>
        <v>420968</v>
      </c>
      <c r="AS262" s="492">
        <f>J262+W262</f>
        <v>289090</v>
      </c>
      <c r="AT262" s="492">
        <f>K262+Z262</f>
        <v>20000</v>
      </c>
      <c r="AU262" s="492">
        <f>L262</f>
        <v>0</v>
      </c>
      <c r="AV262" s="492">
        <f>M262+AB262</f>
        <v>104472</v>
      </c>
      <c r="AW262" s="492">
        <f>N262+AC262</f>
        <v>5782</v>
      </c>
      <c r="AX262" s="492">
        <f>O262+AF262</f>
        <v>1624</v>
      </c>
      <c r="AY262" s="507">
        <f>P262+AQ262</f>
        <v>1.05</v>
      </c>
      <c r="AZ262" s="507">
        <f>Q262+AO262</f>
        <v>0</v>
      </c>
      <c r="BA262" s="508">
        <f>R262+AP262</f>
        <v>1.05</v>
      </c>
    </row>
    <row r="263" spans="1:53" s="702" customFormat="1" ht="12.75" customHeight="1" x14ac:dyDescent="0.2">
      <c r="A263" s="284">
        <v>47</v>
      </c>
      <c r="B263" s="27">
        <v>4427</v>
      </c>
      <c r="C263" s="27">
        <v>600074188</v>
      </c>
      <c r="D263" s="27">
        <v>70982678</v>
      </c>
      <c r="E263" s="294" t="s">
        <v>567</v>
      </c>
      <c r="F263" s="27"/>
      <c r="G263" s="283"/>
      <c r="H263" s="383"/>
      <c r="I263" s="5">
        <v>3414049</v>
      </c>
      <c r="J263" s="8">
        <v>2449135</v>
      </c>
      <c r="K263" s="8">
        <v>50000</v>
      </c>
      <c r="L263" s="8">
        <v>0</v>
      </c>
      <c r="M263" s="8">
        <v>844707</v>
      </c>
      <c r="N263" s="8">
        <v>48983</v>
      </c>
      <c r="O263" s="8">
        <v>21224</v>
      </c>
      <c r="P263" s="9">
        <v>6.2797999999999998</v>
      </c>
      <c r="Q263" s="9">
        <v>4</v>
      </c>
      <c r="R263" s="33">
        <v>2.2798000000000003</v>
      </c>
      <c r="S263" s="5">
        <f t="shared" ref="S263:BA263" si="478">SUM(S261:S262)</f>
        <v>0</v>
      </c>
      <c r="T263" s="8">
        <f t="shared" si="478"/>
        <v>0</v>
      </c>
      <c r="U263" s="8">
        <f t="shared" si="478"/>
        <v>0</v>
      </c>
      <c r="V263" s="8">
        <f t="shared" si="478"/>
        <v>0</v>
      </c>
      <c r="W263" s="8">
        <f t="shared" si="478"/>
        <v>0</v>
      </c>
      <c r="X263" s="8">
        <f t="shared" si="478"/>
        <v>0</v>
      </c>
      <c r="Y263" s="8">
        <f t="shared" si="478"/>
        <v>0</v>
      </c>
      <c r="Z263" s="8">
        <f t="shared" si="478"/>
        <v>0</v>
      </c>
      <c r="AA263" s="8">
        <f t="shared" si="478"/>
        <v>0</v>
      </c>
      <c r="AB263" s="8">
        <f t="shared" si="478"/>
        <v>0</v>
      </c>
      <c r="AC263" s="8">
        <f t="shared" si="478"/>
        <v>0</v>
      </c>
      <c r="AD263" s="8">
        <f t="shared" si="478"/>
        <v>0</v>
      </c>
      <c r="AE263" s="8">
        <f t="shared" si="478"/>
        <v>0</v>
      </c>
      <c r="AF263" s="8">
        <f t="shared" si="478"/>
        <v>0</v>
      </c>
      <c r="AG263" s="8">
        <f t="shared" si="478"/>
        <v>0</v>
      </c>
      <c r="AH263" s="9">
        <f t="shared" si="478"/>
        <v>0</v>
      </c>
      <c r="AI263" s="9">
        <f t="shared" si="478"/>
        <v>0</v>
      </c>
      <c r="AJ263" s="9">
        <f t="shared" si="478"/>
        <v>0</v>
      </c>
      <c r="AK263" s="9">
        <f t="shared" ref="AK263:AL263" si="479">SUM(AK261:AK262)</f>
        <v>0</v>
      </c>
      <c r="AL263" s="9">
        <f t="shared" si="479"/>
        <v>0</v>
      </c>
      <c r="AM263" s="9">
        <f t="shared" si="478"/>
        <v>0</v>
      </c>
      <c r="AN263" s="9">
        <f t="shared" si="478"/>
        <v>0</v>
      </c>
      <c r="AO263" s="9">
        <f t="shared" si="478"/>
        <v>0</v>
      </c>
      <c r="AP263" s="9">
        <f t="shared" si="478"/>
        <v>0</v>
      </c>
      <c r="AQ263" s="74">
        <f t="shared" si="478"/>
        <v>0</v>
      </c>
      <c r="AR263" s="272">
        <f t="shared" si="478"/>
        <v>3414049</v>
      </c>
      <c r="AS263" s="8">
        <f t="shared" si="478"/>
        <v>2449135</v>
      </c>
      <c r="AT263" s="38">
        <f t="shared" si="478"/>
        <v>50000</v>
      </c>
      <c r="AU263" s="38">
        <f t="shared" si="478"/>
        <v>0</v>
      </c>
      <c r="AV263" s="8">
        <f t="shared" si="478"/>
        <v>844707</v>
      </c>
      <c r="AW263" s="8">
        <f t="shared" si="478"/>
        <v>48983</v>
      </c>
      <c r="AX263" s="8">
        <f t="shared" si="478"/>
        <v>21224</v>
      </c>
      <c r="AY263" s="9">
        <f t="shared" si="478"/>
        <v>6.2797999999999998</v>
      </c>
      <c r="AZ263" s="9">
        <f t="shared" si="478"/>
        <v>4</v>
      </c>
      <c r="BA263" s="74">
        <f t="shared" si="478"/>
        <v>2.2798000000000003</v>
      </c>
    </row>
    <row r="264" spans="1:53" s="702" customFormat="1" ht="12.75" customHeight="1" x14ac:dyDescent="0.2">
      <c r="A264" s="727">
        <v>48</v>
      </c>
      <c r="B264" s="728">
        <v>4462</v>
      </c>
      <c r="C264" s="728">
        <v>600074676</v>
      </c>
      <c r="D264" s="728">
        <v>70982660</v>
      </c>
      <c r="E264" s="729" t="s">
        <v>568</v>
      </c>
      <c r="F264" s="728">
        <v>3117</v>
      </c>
      <c r="G264" s="537" t="s">
        <v>148</v>
      </c>
      <c r="H264" s="779" t="s">
        <v>86</v>
      </c>
      <c r="I264" s="501">
        <v>2384545</v>
      </c>
      <c r="J264" s="502">
        <v>1763980</v>
      </c>
      <c r="K264" s="502">
        <v>17516</v>
      </c>
      <c r="L264" s="502">
        <v>2516</v>
      </c>
      <c r="M264" s="502">
        <v>521492</v>
      </c>
      <c r="N264" s="502">
        <v>30557</v>
      </c>
      <c r="O264" s="502">
        <v>51000</v>
      </c>
      <c r="P264" s="503">
        <v>3.4823000000000004</v>
      </c>
      <c r="Q264" s="418">
        <v>2.4900000000000002</v>
      </c>
      <c r="R264" s="776">
        <v>0.99230000000000018</v>
      </c>
      <c r="S264" s="536">
        <f t="shared" ref="S264:S268" si="480">X264*-1</f>
        <v>0</v>
      </c>
      <c r="T264" s="492">
        <v>0</v>
      </c>
      <c r="U264" s="492">
        <v>-190140</v>
      </c>
      <c r="V264" s="492">
        <v>0</v>
      </c>
      <c r="W264" s="492">
        <f t="shared" si="369"/>
        <v>-190140</v>
      </c>
      <c r="X264" s="492">
        <v>0</v>
      </c>
      <c r="Y264" s="492">
        <v>0</v>
      </c>
      <c r="Z264" s="492">
        <f>SUM(X264:Y264)</f>
        <v>0</v>
      </c>
      <c r="AA264" s="492">
        <f>W264+Z264</f>
        <v>-190140</v>
      </c>
      <c r="AB264" s="321">
        <f>ROUND((W264+X264)*33.8%,0)</f>
        <v>-64267</v>
      </c>
      <c r="AC264" s="179">
        <f>ROUND(W264*2%,0)</f>
        <v>-3803</v>
      </c>
      <c r="AD264" s="492">
        <v>0</v>
      </c>
      <c r="AE264" s="492">
        <v>0</v>
      </c>
      <c r="AF264" s="492">
        <f t="shared" si="370"/>
        <v>0</v>
      </c>
      <c r="AG264" s="492">
        <f t="shared" si="371"/>
        <v>-258210</v>
      </c>
      <c r="AH264" s="507">
        <v>0</v>
      </c>
      <c r="AI264" s="507">
        <v>0</v>
      </c>
      <c r="AJ264" s="507">
        <v>0</v>
      </c>
      <c r="AK264" s="507">
        <v>-0.67</v>
      </c>
      <c r="AL264" s="507">
        <v>0</v>
      </c>
      <c r="AM264" s="507">
        <v>0</v>
      </c>
      <c r="AN264" s="507">
        <v>0</v>
      </c>
      <c r="AO264" s="507">
        <f t="shared" ref="AO264:AO268" si="481">AH264+AJ264+AK264+AM264</f>
        <v>-0.67</v>
      </c>
      <c r="AP264" s="507">
        <f t="shared" ref="AP264:AP268" si="482">AI264+AL264+AN264</f>
        <v>0</v>
      </c>
      <c r="AQ264" s="508">
        <f t="shared" si="372"/>
        <v>-0.67</v>
      </c>
      <c r="AR264" s="505">
        <f>I264+AG264</f>
        <v>2126335</v>
      </c>
      <c r="AS264" s="492">
        <f>J264+W264</f>
        <v>1573840</v>
      </c>
      <c r="AT264" s="492">
        <f>K264+Z264</f>
        <v>17516</v>
      </c>
      <c r="AU264" s="492">
        <f>L264</f>
        <v>2516</v>
      </c>
      <c r="AV264" s="492">
        <f t="shared" ref="AV264:AW268" si="483">M264+AB264</f>
        <v>457225</v>
      </c>
      <c r="AW264" s="492">
        <f t="shared" si="483"/>
        <v>26754</v>
      </c>
      <c r="AX264" s="492">
        <f>O264+AF264</f>
        <v>51000</v>
      </c>
      <c r="AY264" s="507">
        <f>P264+AQ264</f>
        <v>2.8123000000000005</v>
      </c>
      <c r="AZ264" s="507">
        <f t="shared" ref="AZ264:BA268" si="484">Q264+AO264</f>
        <v>1.8200000000000003</v>
      </c>
      <c r="BA264" s="508">
        <f t="shared" si="484"/>
        <v>0.99230000000000018</v>
      </c>
    </row>
    <row r="265" spans="1:53" s="702" customFormat="1" ht="12.75" customHeight="1" x14ac:dyDescent="0.2">
      <c r="A265" s="727">
        <v>48</v>
      </c>
      <c r="B265" s="728">
        <v>4462</v>
      </c>
      <c r="C265" s="728">
        <v>600074676</v>
      </c>
      <c r="D265" s="728">
        <v>70982660</v>
      </c>
      <c r="E265" s="729" t="s">
        <v>568</v>
      </c>
      <c r="F265" s="728">
        <v>3117</v>
      </c>
      <c r="G265" s="537" t="s">
        <v>91</v>
      </c>
      <c r="H265" s="779" t="s">
        <v>82</v>
      </c>
      <c r="I265" s="501">
        <v>535255</v>
      </c>
      <c r="J265" s="502">
        <v>394149</v>
      </c>
      <c r="K265" s="481">
        <v>0</v>
      </c>
      <c r="L265" s="481">
        <v>0</v>
      </c>
      <c r="M265" s="321">
        <v>133223</v>
      </c>
      <c r="N265" s="321">
        <v>7883</v>
      </c>
      <c r="O265" s="502">
        <v>0</v>
      </c>
      <c r="P265" s="503">
        <v>1.1400000000000001</v>
      </c>
      <c r="Q265" s="418">
        <v>1.1400000000000001</v>
      </c>
      <c r="R265" s="776">
        <v>0</v>
      </c>
      <c r="S265" s="536">
        <f t="shared" si="480"/>
        <v>0</v>
      </c>
      <c r="T265" s="492">
        <v>0</v>
      </c>
      <c r="U265" s="492">
        <v>0</v>
      </c>
      <c r="V265" s="492">
        <v>0</v>
      </c>
      <c r="W265" s="492">
        <f t="shared" si="369"/>
        <v>0</v>
      </c>
      <c r="X265" s="492">
        <v>0</v>
      </c>
      <c r="Y265" s="492">
        <v>0</v>
      </c>
      <c r="Z265" s="492">
        <f>SUM(X265:Y265)</f>
        <v>0</v>
      </c>
      <c r="AA265" s="492">
        <f>W265+Z265</f>
        <v>0</v>
      </c>
      <c r="AB265" s="321">
        <f>ROUND((W265+X265)*33.8%,0)</f>
        <v>0</v>
      </c>
      <c r="AC265" s="179">
        <f>ROUND(W265*2%,0)</f>
        <v>0</v>
      </c>
      <c r="AD265" s="492">
        <v>0</v>
      </c>
      <c r="AE265" s="492">
        <v>0</v>
      </c>
      <c r="AF265" s="492">
        <f t="shared" si="370"/>
        <v>0</v>
      </c>
      <c r="AG265" s="492">
        <f t="shared" si="371"/>
        <v>0</v>
      </c>
      <c r="AH265" s="507">
        <v>0</v>
      </c>
      <c r="AI265" s="507">
        <v>0</v>
      </c>
      <c r="AJ265" s="507">
        <v>0</v>
      </c>
      <c r="AK265" s="507">
        <v>0</v>
      </c>
      <c r="AL265" s="507">
        <v>0</v>
      </c>
      <c r="AM265" s="507">
        <v>0</v>
      </c>
      <c r="AN265" s="507">
        <v>0</v>
      </c>
      <c r="AO265" s="507">
        <f t="shared" si="481"/>
        <v>0</v>
      </c>
      <c r="AP265" s="507">
        <f t="shared" si="482"/>
        <v>0</v>
      </c>
      <c r="AQ265" s="508">
        <f t="shared" si="372"/>
        <v>0</v>
      </c>
      <c r="AR265" s="505">
        <f>I265+AG265</f>
        <v>535255</v>
      </c>
      <c r="AS265" s="492">
        <f>J265+W265</f>
        <v>394149</v>
      </c>
      <c r="AT265" s="492">
        <f>K265+Z265</f>
        <v>0</v>
      </c>
      <c r="AU265" s="492">
        <f>L265</f>
        <v>0</v>
      </c>
      <c r="AV265" s="492">
        <f t="shared" si="483"/>
        <v>133223</v>
      </c>
      <c r="AW265" s="492">
        <f t="shared" si="483"/>
        <v>7883</v>
      </c>
      <c r="AX265" s="492">
        <f>O265+AF265</f>
        <v>0</v>
      </c>
      <c r="AY265" s="507">
        <f>P265+AQ265</f>
        <v>1.1400000000000001</v>
      </c>
      <c r="AZ265" s="507">
        <f t="shared" si="484"/>
        <v>1.1400000000000001</v>
      </c>
      <c r="BA265" s="508">
        <f t="shared" si="484"/>
        <v>0</v>
      </c>
    </row>
    <row r="266" spans="1:53" s="702" customFormat="1" ht="12.75" customHeight="1" x14ac:dyDescent="0.2">
      <c r="A266" s="727">
        <v>48</v>
      </c>
      <c r="B266" s="728">
        <v>4462</v>
      </c>
      <c r="C266" s="728">
        <v>600074676</v>
      </c>
      <c r="D266" s="728">
        <v>70982660</v>
      </c>
      <c r="E266" s="729" t="s">
        <v>569</v>
      </c>
      <c r="F266" s="728">
        <v>3141</v>
      </c>
      <c r="G266" s="537" t="s">
        <v>88</v>
      </c>
      <c r="H266" s="779" t="s">
        <v>82</v>
      </c>
      <c r="I266" s="501">
        <v>76516</v>
      </c>
      <c r="J266" s="502">
        <v>55869</v>
      </c>
      <c r="K266" s="481">
        <v>0</v>
      </c>
      <c r="L266" s="481">
        <v>0</v>
      </c>
      <c r="M266" s="321">
        <v>18884</v>
      </c>
      <c r="N266" s="321">
        <v>1117</v>
      </c>
      <c r="O266" s="502">
        <v>646</v>
      </c>
      <c r="P266" s="503">
        <v>0.19</v>
      </c>
      <c r="Q266" s="418">
        <v>0</v>
      </c>
      <c r="R266" s="776">
        <v>0.19</v>
      </c>
      <c r="S266" s="536">
        <f t="shared" si="480"/>
        <v>0</v>
      </c>
      <c r="T266" s="492">
        <v>0</v>
      </c>
      <c r="U266" s="492">
        <v>-8764</v>
      </c>
      <c r="V266" s="492">
        <v>0</v>
      </c>
      <c r="W266" s="492">
        <f t="shared" si="369"/>
        <v>-8764</v>
      </c>
      <c r="X266" s="492">
        <v>0</v>
      </c>
      <c r="Y266" s="492">
        <v>0</v>
      </c>
      <c r="Z266" s="492">
        <f>SUM(X266:Y266)</f>
        <v>0</v>
      </c>
      <c r="AA266" s="492">
        <f>W266+Z266</f>
        <v>-8764</v>
      </c>
      <c r="AB266" s="321">
        <f>ROUND((W266+X266)*33.8%,0)</f>
        <v>-2962</v>
      </c>
      <c r="AC266" s="179">
        <f>ROUND(W266*2%,0)</f>
        <v>-175</v>
      </c>
      <c r="AD266" s="492">
        <v>0</v>
      </c>
      <c r="AE266" s="492">
        <v>0</v>
      </c>
      <c r="AF266" s="492">
        <f t="shared" si="370"/>
        <v>0</v>
      </c>
      <c r="AG266" s="492">
        <f t="shared" si="371"/>
        <v>-11901</v>
      </c>
      <c r="AH266" s="507">
        <v>0</v>
      </c>
      <c r="AI266" s="507">
        <v>0</v>
      </c>
      <c r="AJ266" s="507">
        <v>0</v>
      </c>
      <c r="AK266" s="507">
        <v>0</v>
      </c>
      <c r="AL266" s="507">
        <v>-0.03</v>
      </c>
      <c r="AM266" s="507">
        <v>0</v>
      </c>
      <c r="AN266" s="507">
        <v>0</v>
      </c>
      <c r="AO266" s="507">
        <f t="shared" si="481"/>
        <v>0</v>
      </c>
      <c r="AP266" s="507">
        <f t="shared" si="482"/>
        <v>-0.03</v>
      </c>
      <c r="AQ266" s="508">
        <f t="shared" si="372"/>
        <v>-0.03</v>
      </c>
      <c r="AR266" s="505">
        <f>I266+AG266</f>
        <v>64615</v>
      </c>
      <c r="AS266" s="492">
        <f>J266+W266</f>
        <v>47105</v>
      </c>
      <c r="AT266" s="492">
        <f>K266+Z266</f>
        <v>0</v>
      </c>
      <c r="AU266" s="492">
        <f>L266</f>
        <v>0</v>
      </c>
      <c r="AV266" s="492">
        <f t="shared" si="483"/>
        <v>15922</v>
      </c>
      <c r="AW266" s="492">
        <f t="shared" si="483"/>
        <v>942</v>
      </c>
      <c r="AX266" s="492">
        <f>O266+AF266</f>
        <v>646</v>
      </c>
      <c r="AY266" s="507">
        <f>P266+AQ266</f>
        <v>0.16</v>
      </c>
      <c r="AZ266" s="507">
        <f t="shared" si="484"/>
        <v>0</v>
      </c>
      <c r="BA266" s="508">
        <f t="shared" si="484"/>
        <v>0.16</v>
      </c>
    </row>
    <row r="267" spans="1:53" s="702" customFormat="1" ht="12.75" customHeight="1" x14ac:dyDescent="0.2">
      <c r="A267" s="727">
        <v>48</v>
      </c>
      <c r="B267" s="728">
        <v>4462</v>
      </c>
      <c r="C267" s="728">
        <v>600074676</v>
      </c>
      <c r="D267" s="728">
        <v>70982660</v>
      </c>
      <c r="E267" s="719" t="s">
        <v>569</v>
      </c>
      <c r="F267" s="728">
        <v>3143</v>
      </c>
      <c r="G267" s="537" t="s">
        <v>149</v>
      </c>
      <c r="H267" s="708" t="s">
        <v>86</v>
      </c>
      <c r="I267" s="501">
        <v>649778</v>
      </c>
      <c r="J267" s="502">
        <v>416239</v>
      </c>
      <c r="K267" s="502">
        <v>0</v>
      </c>
      <c r="L267" s="502">
        <v>0</v>
      </c>
      <c r="M267" s="502">
        <v>220492</v>
      </c>
      <c r="N267" s="502">
        <v>13047</v>
      </c>
      <c r="O267" s="502">
        <v>0</v>
      </c>
      <c r="P267" s="503">
        <v>0.98219999999999996</v>
      </c>
      <c r="Q267" s="418">
        <v>0.98219999999999996</v>
      </c>
      <c r="R267" s="776">
        <v>0</v>
      </c>
      <c r="S267" s="536">
        <f t="shared" si="480"/>
        <v>0</v>
      </c>
      <c r="T267" s="492">
        <v>0</v>
      </c>
      <c r="U267" s="492">
        <v>0</v>
      </c>
      <c r="V267" s="492">
        <v>0</v>
      </c>
      <c r="W267" s="492">
        <f t="shared" si="369"/>
        <v>0</v>
      </c>
      <c r="X267" s="492">
        <v>0</v>
      </c>
      <c r="Y267" s="492">
        <v>0</v>
      </c>
      <c r="Z267" s="492">
        <f>SUM(X267:Y267)</f>
        <v>0</v>
      </c>
      <c r="AA267" s="492">
        <f>W267+Z267</f>
        <v>0</v>
      </c>
      <c r="AB267" s="321">
        <f>ROUND((W267+X267)*33.8%,0)</f>
        <v>0</v>
      </c>
      <c r="AC267" s="179">
        <f>ROUND(W267*2%,0)</f>
        <v>0</v>
      </c>
      <c r="AD267" s="492">
        <v>0</v>
      </c>
      <c r="AE267" s="492">
        <v>0</v>
      </c>
      <c r="AF267" s="492">
        <f t="shared" si="370"/>
        <v>0</v>
      </c>
      <c r="AG267" s="492">
        <f t="shared" si="371"/>
        <v>0</v>
      </c>
      <c r="AH267" s="507">
        <v>0</v>
      </c>
      <c r="AI267" s="507">
        <v>0</v>
      </c>
      <c r="AJ267" s="507">
        <v>0</v>
      </c>
      <c r="AK267" s="507">
        <v>0</v>
      </c>
      <c r="AL267" s="507">
        <v>0</v>
      </c>
      <c r="AM267" s="507">
        <v>0</v>
      </c>
      <c r="AN267" s="507">
        <v>0</v>
      </c>
      <c r="AO267" s="507">
        <f t="shared" si="481"/>
        <v>0</v>
      </c>
      <c r="AP267" s="507">
        <f t="shared" si="482"/>
        <v>0</v>
      </c>
      <c r="AQ267" s="508">
        <f t="shared" si="372"/>
        <v>0</v>
      </c>
      <c r="AR267" s="505">
        <f>I267+AG267</f>
        <v>649778</v>
      </c>
      <c r="AS267" s="492">
        <f>J267+W267</f>
        <v>416239</v>
      </c>
      <c r="AT267" s="492">
        <f>K267+Z267</f>
        <v>0</v>
      </c>
      <c r="AU267" s="492">
        <f>L267</f>
        <v>0</v>
      </c>
      <c r="AV267" s="492">
        <f t="shared" si="483"/>
        <v>220492</v>
      </c>
      <c r="AW267" s="492">
        <f t="shared" si="483"/>
        <v>13047</v>
      </c>
      <c r="AX267" s="492">
        <f>O267+AF267</f>
        <v>0</v>
      </c>
      <c r="AY267" s="507">
        <f>P267+AQ267</f>
        <v>0.98219999999999996</v>
      </c>
      <c r="AZ267" s="507">
        <f t="shared" si="484"/>
        <v>0.98219999999999996</v>
      </c>
      <c r="BA267" s="508">
        <f t="shared" si="484"/>
        <v>0</v>
      </c>
    </row>
    <row r="268" spans="1:53" s="702" customFormat="1" ht="12.75" customHeight="1" x14ac:dyDescent="0.2">
      <c r="A268" s="727">
        <v>48</v>
      </c>
      <c r="B268" s="728">
        <v>4462</v>
      </c>
      <c r="C268" s="728">
        <v>600074676</v>
      </c>
      <c r="D268" s="728">
        <v>70982660</v>
      </c>
      <c r="E268" s="719" t="s">
        <v>569</v>
      </c>
      <c r="F268" s="728">
        <v>3143</v>
      </c>
      <c r="G268" s="537" t="s">
        <v>150</v>
      </c>
      <c r="H268" s="708" t="s">
        <v>82</v>
      </c>
      <c r="I268" s="501">
        <v>11937</v>
      </c>
      <c r="J268" s="502">
        <v>8415</v>
      </c>
      <c r="K268" s="481">
        <v>0</v>
      </c>
      <c r="L268" s="481">
        <v>0</v>
      </c>
      <c r="M268" s="321">
        <v>2844</v>
      </c>
      <c r="N268" s="321">
        <v>168</v>
      </c>
      <c r="O268" s="502">
        <v>510</v>
      </c>
      <c r="P268" s="503">
        <v>0.04</v>
      </c>
      <c r="Q268" s="418">
        <v>0</v>
      </c>
      <c r="R268" s="776">
        <v>0.04</v>
      </c>
      <c r="S268" s="536">
        <f t="shared" si="480"/>
        <v>0</v>
      </c>
      <c r="T268" s="492">
        <v>0</v>
      </c>
      <c r="U268" s="492">
        <v>0</v>
      </c>
      <c r="V268" s="492">
        <v>0</v>
      </c>
      <c r="W268" s="492">
        <f t="shared" si="369"/>
        <v>0</v>
      </c>
      <c r="X268" s="492">
        <v>0</v>
      </c>
      <c r="Y268" s="492">
        <v>0</v>
      </c>
      <c r="Z268" s="492">
        <f>SUM(X268:Y268)</f>
        <v>0</v>
      </c>
      <c r="AA268" s="492">
        <f>W268+Z268</f>
        <v>0</v>
      </c>
      <c r="AB268" s="321">
        <f>ROUND((W268+X268)*33.8%,0)</f>
        <v>0</v>
      </c>
      <c r="AC268" s="179">
        <f>ROUND(W268*2%,0)</f>
        <v>0</v>
      </c>
      <c r="AD268" s="492">
        <v>0</v>
      </c>
      <c r="AE268" s="492">
        <v>0</v>
      </c>
      <c r="AF268" s="492">
        <f t="shared" si="370"/>
        <v>0</v>
      </c>
      <c r="AG268" s="492">
        <f t="shared" si="371"/>
        <v>0</v>
      </c>
      <c r="AH268" s="507">
        <v>0</v>
      </c>
      <c r="AI268" s="507">
        <v>0</v>
      </c>
      <c r="AJ268" s="507">
        <v>0</v>
      </c>
      <c r="AK268" s="507">
        <v>0</v>
      </c>
      <c r="AL268" s="507">
        <v>0</v>
      </c>
      <c r="AM268" s="507">
        <v>0</v>
      </c>
      <c r="AN268" s="507">
        <v>0</v>
      </c>
      <c r="AO268" s="507">
        <f t="shared" si="481"/>
        <v>0</v>
      </c>
      <c r="AP268" s="507">
        <f t="shared" si="482"/>
        <v>0</v>
      </c>
      <c r="AQ268" s="508">
        <f t="shared" si="372"/>
        <v>0</v>
      </c>
      <c r="AR268" s="505">
        <f>I268+AG268</f>
        <v>11937</v>
      </c>
      <c r="AS268" s="492">
        <f>J268+W268</f>
        <v>8415</v>
      </c>
      <c r="AT268" s="492">
        <f>K268+Z268</f>
        <v>0</v>
      </c>
      <c r="AU268" s="492">
        <f>L268</f>
        <v>0</v>
      </c>
      <c r="AV268" s="492">
        <f t="shared" si="483"/>
        <v>2844</v>
      </c>
      <c r="AW268" s="492">
        <f t="shared" si="483"/>
        <v>168</v>
      </c>
      <c r="AX268" s="492">
        <f>O268+AF268</f>
        <v>510</v>
      </c>
      <c r="AY268" s="507">
        <f>P268+AQ268</f>
        <v>0.04</v>
      </c>
      <c r="AZ268" s="507">
        <f t="shared" si="484"/>
        <v>0</v>
      </c>
      <c r="BA268" s="508">
        <f t="shared" si="484"/>
        <v>0.04</v>
      </c>
    </row>
    <row r="269" spans="1:53" s="702" customFormat="1" ht="12.75" customHeight="1" x14ac:dyDescent="0.2">
      <c r="A269" s="284">
        <v>48</v>
      </c>
      <c r="B269" s="27">
        <v>4462</v>
      </c>
      <c r="C269" s="27">
        <v>600074676</v>
      </c>
      <c r="D269" s="27">
        <v>70982660</v>
      </c>
      <c r="E269" s="294" t="s">
        <v>570</v>
      </c>
      <c r="F269" s="27"/>
      <c r="G269" s="283"/>
      <c r="H269" s="383"/>
      <c r="I269" s="5">
        <v>3658031</v>
      </c>
      <c r="J269" s="8">
        <v>2638652</v>
      </c>
      <c r="K269" s="8">
        <v>17516</v>
      </c>
      <c r="L269" s="8">
        <v>2516</v>
      </c>
      <c r="M269" s="8">
        <v>896935</v>
      </c>
      <c r="N269" s="8">
        <v>52772</v>
      </c>
      <c r="O269" s="8">
        <v>52156</v>
      </c>
      <c r="P269" s="9">
        <v>5.8345000000000011</v>
      </c>
      <c r="Q269" s="9">
        <v>4.6122000000000005</v>
      </c>
      <c r="R269" s="33">
        <v>1.2223000000000002</v>
      </c>
      <c r="S269" s="5">
        <f t="shared" ref="S269:BA269" si="485">SUM(S264:S268)</f>
        <v>0</v>
      </c>
      <c r="T269" s="8">
        <f t="shared" si="485"/>
        <v>0</v>
      </c>
      <c r="U269" s="8">
        <f t="shared" si="485"/>
        <v>-198904</v>
      </c>
      <c r="V269" s="8">
        <f t="shared" si="485"/>
        <v>0</v>
      </c>
      <c r="W269" s="8">
        <f t="shared" si="485"/>
        <v>-198904</v>
      </c>
      <c r="X269" s="8">
        <f t="shared" si="485"/>
        <v>0</v>
      </c>
      <c r="Y269" s="8">
        <f t="shared" si="485"/>
        <v>0</v>
      </c>
      <c r="Z269" s="8">
        <f t="shared" si="485"/>
        <v>0</v>
      </c>
      <c r="AA269" s="8">
        <f t="shared" si="485"/>
        <v>-198904</v>
      </c>
      <c r="AB269" s="8">
        <f t="shared" si="485"/>
        <v>-67229</v>
      </c>
      <c r="AC269" s="8">
        <f t="shared" si="485"/>
        <v>-3978</v>
      </c>
      <c r="AD269" s="8">
        <f t="shared" si="485"/>
        <v>0</v>
      </c>
      <c r="AE269" s="8">
        <f t="shared" si="485"/>
        <v>0</v>
      </c>
      <c r="AF269" s="8">
        <f t="shared" si="485"/>
        <v>0</v>
      </c>
      <c r="AG269" s="8">
        <f t="shared" si="485"/>
        <v>-270111</v>
      </c>
      <c r="AH269" s="9">
        <f t="shared" si="485"/>
        <v>0</v>
      </c>
      <c r="AI269" s="9">
        <f t="shared" si="485"/>
        <v>0</v>
      </c>
      <c r="AJ269" s="9">
        <f t="shared" si="485"/>
        <v>0</v>
      </c>
      <c r="AK269" s="9">
        <f t="shared" ref="AK269:AL269" si="486">SUM(AK264:AK268)</f>
        <v>-0.67</v>
      </c>
      <c r="AL269" s="9">
        <f t="shared" si="486"/>
        <v>-0.03</v>
      </c>
      <c r="AM269" s="9">
        <f t="shared" si="485"/>
        <v>0</v>
      </c>
      <c r="AN269" s="9">
        <f t="shared" si="485"/>
        <v>0</v>
      </c>
      <c r="AO269" s="9">
        <f t="shared" si="485"/>
        <v>-0.67</v>
      </c>
      <c r="AP269" s="9">
        <f t="shared" si="485"/>
        <v>-0.03</v>
      </c>
      <c r="AQ269" s="74">
        <f t="shared" si="485"/>
        <v>-0.70000000000000007</v>
      </c>
      <c r="AR269" s="272">
        <f t="shared" si="485"/>
        <v>3387920</v>
      </c>
      <c r="AS269" s="8">
        <f t="shared" si="485"/>
        <v>2439748</v>
      </c>
      <c r="AT269" s="38">
        <f t="shared" si="485"/>
        <v>17516</v>
      </c>
      <c r="AU269" s="38">
        <f t="shared" si="485"/>
        <v>2516</v>
      </c>
      <c r="AV269" s="8">
        <f t="shared" si="485"/>
        <v>829706</v>
      </c>
      <c r="AW269" s="8">
        <f t="shared" si="485"/>
        <v>48794</v>
      </c>
      <c r="AX269" s="8">
        <f t="shared" si="485"/>
        <v>52156</v>
      </c>
      <c r="AY269" s="9">
        <f t="shared" si="485"/>
        <v>5.1345000000000001</v>
      </c>
      <c r="AZ269" s="9">
        <f t="shared" si="485"/>
        <v>3.9422000000000006</v>
      </c>
      <c r="BA269" s="74">
        <f t="shared" si="485"/>
        <v>1.1923000000000001</v>
      </c>
    </row>
    <row r="270" spans="1:53" s="702" customFormat="1" ht="12.75" customHeight="1" x14ac:dyDescent="0.2">
      <c r="A270" s="727">
        <v>49</v>
      </c>
      <c r="B270" s="728">
        <v>4490</v>
      </c>
      <c r="C270" s="728">
        <v>600074692</v>
      </c>
      <c r="D270" s="728">
        <v>72745088</v>
      </c>
      <c r="E270" s="729" t="s">
        <v>571</v>
      </c>
      <c r="F270" s="728">
        <v>3111</v>
      </c>
      <c r="G270" s="537" t="s">
        <v>85</v>
      </c>
      <c r="H270" s="779" t="s">
        <v>86</v>
      </c>
      <c r="I270" s="501">
        <v>1115314</v>
      </c>
      <c r="J270" s="502">
        <v>871275</v>
      </c>
      <c r="K270" s="502">
        <v>0</v>
      </c>
      <c r="L270" s="502">
        <v>0</v>
      </c>
      <c r="M270" s="502">
        <v>220492</v>
      </c>
      <c r="N270" s="502">
        <v>13047</v>
      </c>
      <c r="O270" s="502">
        <v>10500</v>
      </c>
      <c r="P270" s="503">
        <v>2.2673999999999999</v>
      </c>
      <c r="Q270" s="418">
        <v>1.8065</v>
      </c>
      <c r="R270" s="776">
        <v>0.46089999999999998</v>
      </c>
      <c r="S270" s="536">
        <f t="shared" ref="S270:S275" si="487">X270*-1</f>
        <v>0</v>
      </c>
      <c r="T270" s="492">
        <v>0</v>
      </c>
      <c r="U270" s="492">
        <v>0</v>
      </c>
      <c r="V270" s="492">
        <v>0</v>
      </c>
      <c r="W270" s="492">
        <f t="shared" si="369"/>
        <v>0</v>
      </c>
      <c r="X270" s="492">
        <v>0</v>
      </c>
      <c r="Y270" s="492">
        <v>0</v>
      </c>
      <c r="Z270" s="492">
        <f t="shared" ref="Z270:Z275" si="488">SUM(X270:Y270)</f>
        <v>0</v>
      </c>
      <c r="AA270" s="492">
        <f t="shared" ref="AA270:AA275" si="489">W270+Z270</f>
        <v>0</v>
      </c>
      <c r="AB270" s="321">
        <f t="shared" ref="AB270:AB275" si="490">ROUND((W270+X270)*33.8%,0)</f>
        <v>0</v>
      </c>
      <c r="AC270" s="179">
        <f t="shared" ref="AC270:AC275" si="491">ROUND(W270*2%,0)</f>
        <v>0</v>
      </c>
      <c r="AD270" s="492">
        <v>0</v>
      </c>
      <c r="AE270" s="492">
        <v>0</v>
      </c>
      <c r="AF270" s="492">
        <f t="shared" si="370"/>
        <v>0</v>
      </c>
      <c r="AG270" s="492">
        <f t="shared" si="371"/>
        <v>0</v>
      </c>
      <c r="AH270" s="507">
        <v>0</v>
      </c>
      <c r="AI270" s="507">
        <v>0</v>
      </c>
      <c r="AJ270" s="507">
        <v>0</v>
      </c>
      <c r="AK270" s="507">
        <v>0</v>
      </c>
      <c r="AL270" s="507">
        <v>0</v>
      </c>
      <c r="AM270" s="507">
        <v>0</v>
      </c>
      <c r="AN270" s="507">
        <v>0</v>
      </c>
      <c r="AO270" s="507">
        <f t="shared" ref="AO270:AO275" si="492">AH270+AJ270+AK270+AM270</f>
        <v>0</v>
      </c>
      <c r="AP270" s="507">
        <f t="shared" ref="AP270:AP275" si="493">AI270+AL270+AN270</f>
        <v>0</v>
      </c>
      <c r="AQ270" s="508">
        <f t="shared" si="372"/>
        <v>0</v>
      </c>
      <c r="AR270" s="505">
        <f t="shared" ref="AR270:AR275" si="494">I270+AG270</f>
        <v>1115314</v>
      </c>
      <c r="AS270" s="492">
        <f t="shared" ref="AS270:AS275" si="495">J270+W270</f>
        <v>871275</v>
      </c>
      <c r="AT270" s="492">
        <f t="shared" ref="AT270:AT275" si="496">K270+Z270</f>
        <v>0</v>
      </c>
      <c r="AU270" s="492">
        <f t="shared" ref="AU270:AU275" si="497">L270</f>
        <v>0</v>
      </c>
      <c r="AV270" s="492">
        <f t="shared" ref="AV270:AW275" si="498">M270+AB270</f>
        <v>220492</v>
      </c>
      <c r="AW270" s="492">
        <f t="shared" si="498"/>
        <v>13047</v>
      </c>
      <c r="AX270" s="492">
        <f t="shared" ref="AX270:AX275" si="499">O270+AF270</f>
        <v>10500</v>
      </c>
      <c r="AY270" s="507">
        <f t="shared" ref="AY270:AY275" si="500">P270+AQ270</f>
        <v>2.2673999999999999</v>
      </c>
      <c r="AZ270" s="507">
        <f t="shared" ref="AZ270:BA275" si="501">Q270+AO270</f>
        <v>1.8065</v>
      </c>
      <c r="BA270" s="508">
        <f t="shared" si="501"/>
        <v>0.46089999999999998</v>
      </c>
    </row>
    <row r="271" spans="1:53" s="702" customFormat="1" ht="12.75" customHeight="1" x14ac:dyDescent="0.2">
      <c r="A271" s="727">
        <v>49</v>
      </c>
      <c r="B271" s="728">
        <v>4490</v>
      </c>
      <c r="C271" s="728">
        <v>600074692</v>
      </c>
      <c r="D271" s="728">
        <v>72745088</v>
      </c>
      <c r="E271" s="729" t="s">
        <v>571</v>
      </c>
      <c r="F271" s="728">
        <v>3117</v>
      </c>
      <c r="G271" s="537" t="s">
        <v>148</v>
      </c>
      <c r="H271" s="779" t="s">
        <v>86</v>
      </c>
      <c r="I271" s="501">
        <v>2491231</v>
      </c>
      <c r="J271" s="502">
        <v>1779810</v>
      </c>
      <c r="K271" s="502">
        <v>13368</v>
      </c>
      <c r="L271" s="502">
        <v>2368</v>
      </c>
      <c r="M271" s="502">
        <v>613945</v>
      </c>
      <c r="N271" s="502">
        <v>36108</v>
      </c>
      <c r="O271" s="502">
        <v>48000</v>
      </c>
      <c r="P271" s="503">
        <v>3.7515000000000001</v>
      </c>
      <c r="Q271" s="418">
        <v>2.6364000000000001</v>
      </c>
      <c r="R271" s="776">
        <v>1.1151</v>
      </c>
      <c r="S271" s="536">
        <f t="shared" si="487"/>
        <v>0</v>
      </c>
      <c r="T271" s="492">
        <v>0</v>
      </c>
      <c r="U271" s="492">
        <v>0</v>
      </c>
      <c r="V271" s="492">
        <v>0</v>
      </c>
      <c r="W271" s="492">
        <f t="shared" ref="W271:W298" si="502">SUM(S271:V271)</f>
        <v>0</v>
      </c>
      <c r="X271" s="492">
        <v>0</v>
      </c>
      <c r="Y271" s="492">
        <v>0</v>
      </c>
      <c r="Z271" s="492">
        <f t="shared" si="488"/>
        <v>0</v>
      </c>
      <c r="AA271" s="492">
        <f t="shared" si="489"/>
        <v>0</v>
      </c>
      <c r="AB271" s="321">
        <f t="shared" si="490"/>
        <v>0</v>
      </c>
      <c r="AC271" s="179">
        <f t="shared" si="491"/>
        <v>0</v>
      </c>
      <c r="AD271" s="492">
        <v>0</v>
      </c>
      <c r="AE271" s="492">
        <v>0</v>
      </c>
      <c r="AF271" s="492">
        <f t="shared" si="370"/>
        <v>0</v>
      </c>
      <c r="AG271" s="492">
        <f t="shared" si="371"/>
        <v>0</v>
      </c>
      <c r="AH271" s="507">
        <v>0</v>
      </c>
      <c r="AI271" s="507">
        <v>0</v>
      </c>
      <c r="AJ271" s="507">
        <v>0</v>
      </c>
      <c r="AK271" s="507">
        <v>0</v>
      </c>
      <c r="AL271" s="507">
        <v>0</v>
      </c>
      <c r="AM271" s="507">
        <v>0</v>
      </c>
      <c r="AN271" s="507">
        <v>0</v>
      </c>
      <c r="AO271" s="507">
        <f t="shared" si="492"/>
        <v>0</v>
      </c>
      <c r="AP271" s="507">
        <f t="shared" si="493"/>
        <v>0</v>
      </c>
      <c r="AQ271" s="508">
        <f t="shared" si="372"/>
        <v>0</v>
      </c>
      <c r="AR271" s="505">
        <f t="shared" si="494"/>
        <v>2491231</v>
      </c>
      <c r="AS271" s="492">
        <f t="shared" si="495"/>
        <v>1779810</v>
      </c>
      <c r="AT271" s="492">
        <f t="shared" si="496"/>
        <v>13368</v>
      </c>
      <c r="AU271" s="492">
        <f t="shared" si="497"/>
        <v>2368</v>
      </c>
      <c r="AV271" s="492">
        <f t="shared" si="498"/>
        <v>613945</v>
      </c>
      <c r="AW271" s="492">
        <f t="shared" si="498"/>
        <v>36108</v>
      </c>
      <c r="AX271" s="492">
        <f t="shared" si="499"/>
        <v>48000</v>
      </c>
      <c r="AY271" s="507">
        <f t="shared" si="500"/>
        <v>3.7515000000000001</v>
      </c>
      <c r="AZ271" s="507">
        <f t="shared" si="501"/>
        <v>2.6364000000000001</v>
      </c>
      <c r="BA271" s="508">
        <f t="shared" si="501"/>
        <v>1.1151</v>
      </c>
    </row>
    <row r="272" spans="1:53" s="702" customFormat="1" ht="12.75" customHeight="1" x14ac:dyDescent="0.2">
      <c r="A272" s="727">
        <v>49</v>
      </c>
      <c r="B272" s="728">
        <v>4490</v>
      </c>
      <c r="C272" s="728">
        <v>600074692</v>
      </c>
      <c r="D272" s="728">
        <v>72745088</v>
      </c>
      <c r="E272" s="729" t="s">
        <v>571</v>
      </c>
      <c r="F272" s="728">
        <v>3117</v>
      </c>
      <c r="G272" s="537" t="s">
        <v>91</v>
      </c>
      <c r="H272" s="779" t="s">
        <v>82</v>
      </c>
      <c r="I272" s="501">
        <v>2567</v>
      </c>
      <c r="J272" s="502">
        <v>1890</v>
      </c>
      <c r="K272" s="481">
        <v>0</v>
      </c>
      <c r="L272" s="481">
        <v>0</v>
      </c>
      <c r="M272" s="321">
        <v>639</v>
      </c>
      <c r="N272" s="321">
        <v>38</v>
      </c>
      <c r="O272" s="502">
        <v>0</v>
      </c>
      <c r="P272" s="503">
        <v>0</v>
      </c>
      <c r="Q272" s="418">
        <v>0</v>
      </c>
      <c r="R272" s="776">
        <v>0</v>
      </c>
      <c r="S272" s="536">
        <f t="shared" si="487"/>
        <v>0</v>
      </c>
      <c r="T272" s="492">
        <v>0</v>
      </c>
      <c r="U272" s="492">
        <v>0</v>
      </c>
      <c r="V272" s="492">
        <v>0</v>
      </c>
      <c r="W272" s="492">
        <f t="shared" si="502"/>
        <v>0</v>
      </c>
      <c r="X272" s="492">
        <v>0</v>
      </c>
      <c r="Y272" s="492">
        <v>0</v>
      </c>
      <c r="Z272" s="492">
        <f t="shared" si="488"/>
        <v>0</v>
      </c>
      <c r="AA272" s="492">
        <f t="shared" si="489"/>
        <v>0</v>
      </c>
      <c r="AB272" s="321">
        <f t="shared" si="490"/>
        <v>0</v>
      </c>
      <c r="AC272" s="179">
        <f t="shared" si="491"/>
        <v>0</v>
      </c>
      <c r="AD272" s="492">
        <v>0</v>
      </c>
      <c r="AE272" s="492">
        <v>0</v>
      </c>
      <c r="AF272" s="492">
        <f t="shared" ref="AF272:AF298" si="503">SUM(AD272:AE272)</f>
        <v>0</v>
      </c>
      <c r="AG272" s="492">
        <f t="shared" ref="AG272:AG298" si="504">AA272+AB272+AC272+AF272</f>
        <v>0</v>
      </c>
      <c r="AH272" s="507">
        <v>0</v>
      </c>
      <c r="AI272" s="507">
        <v>0</v>
      </c>
      <c r="AJ272" s="507">
        <v>0</v>
      </c>
      <c r="AK272" s="507">
        <v>0</v>
      </c>
      <c r="AL272" s="507">
        <v>0</v>
      </c>
      <c r="AM272" s="507">
        <v>0</v>
      </c>
      <c r="AN272" s="507">
        <v>0</v>
      </c>
      <c r="AO272" s="507">
        <f t="shared" si="492"/>
        <v>0</v>
      </c>
      <c r="AP272" s="507">
        <f t="shared" si="493"/>
        <v>0</v>
      </c>
      <c r="AQ272" s="508">
        <f t="shared" ref="AQ272:AQ298" si="505">SUM(AO272:AP272)</f>
        <v>0</v>
      </c>
      <c r="AR272" s="505">
        <f t="shared" si="494"/>
        <v>2567</v>
      </c>
      <c r="AS272" s="492">
        <f t="shared" si="495"/>
        <v>1890</v>
      </c>
      <c r="AT272" s="492">
        <f t="shared" si="496"/>
        <v>0</v>
      </c>
      <c r="AU272" s="492">
        <f t="shared" si="497"/>
        <v>0</v>
      </c>
      <c r="AV272" s="492">
        <f t="shared" si="498"/>
        <v>639</v>
      </c>
      <c r="AW272" s="492">
        <f t="shared" si="498"/>
        <v>38</v>
      </c>
      <c r="AX272" s="492">
        <f t="shared" si="499"/>
        <v>0</v>
      </c>
      <c r="AY272" s="507">
        <f t="shared" si="500"/>
        <v>0</v>
      </c>
      <c r="AZ272" s="507">
        <f t="shared" si="501"/>
        <v>0</v>
      </c>
      <c r="BA272" s="508">
        <f t="shared" si="501"/>
        <v>0</v>
      </c>
    </row>
    <row r="273" spans="1:53" s="702" customFormat="1" ht="12.75" customHeight="1" x14ac:dyDescent="0.2">
      <c r="A273" s="727">
        <v>49</v>
      </c>
      <c r="B273" s="728">
        <v>4490</v>
      </c>
      <c r="C273" s="728">
        <v>600074692</v>
      </c>
      <c r="D273" s="728">
        <v>72745088</v>
      </c>
      <c r="E273" s="729" t="s">
        <v>571</v>
      </c>
      <c r="F273" s="728">
        <v>3141</v>
      </c>
      <c r="G273" s="537" t="s">
        <v>88</v>
      </c>
      <c r="H273" s="779" t="s">
        <v>82</v>
      </c>
      <c r="I273" s="501">
        <v>436796</v>
      </c>
      <c r="J273" s="502">
        <v>320323</v>
      </c>
      <c r="K273" s="481">
        <v>0</v>
      </c>
      <c r="L273" s="481">
        <v>0</v>
      </c>
      <c r="M273" s="321">
        <v>108269</v>
      </c>
      <c r="N273" s="321">
        <v>6406</v>
      </c>
      <c r="O273" s="502">
        <v>1798</v>
      </c>
      <c r="P273" s="503">
        <v>1.0900000000000001</v>
      </c>
      <c r="Q273" s="418">
        <v>0</v>
      </c>
      <c r="R273" s="776">
        <v>1.0900000000000001</v>
      </c>
      <c r="S273" s="536">
        <f t="shared" si="487"/>
        <v>0</v>
      </c>
      <c r="T273" s="492">
        <v>0</v>
      </c>
      <c r="U273" s="492">
        <v>2739</v>
      </c>
      <c r="V273" s="492">
        <v>0</v>
      </c>
      <c r="W273" s="492">
        <f t="shared" si="502"/>
        <v>2739</v>
      </c>
      <c r="X273" s="492">
        <v>0</v>
      </c>
      <c r="Y273" s="492">
        <v>0</v>
      </c>
      <c r="Z273" s="492">
        <f t="shared" si="488"/>
        <v>0</v>
      </c>
      <c r="AA273" s="492">
        <f t="shared" si="489"/>
        <v>2739</v>
      </c>
      <c r="AB273" s="321">
        <f t="shared" si="490"/>
        <v>926</v>
      </c>
      <c r="AC273" s="179">
        <f t="shared" si="491"/>
        <v>55</v>
      </c>
      <c r="AD273" s="492">
        <v>0</v>
      </c>
      <c r="AE273" s="492">
        <v>0</v>
      </c>
      <c r="AF273" s="492">
        <f t="shared" si="503"/>
        <v>0</v>
      </c>
      <c r="AG273" s="492">
        <f t="shared" si="504"/>
        <v>3720</v>
      </c>
      <c r="AH273" s="507">
        <v>0</v>
      </c>
      <c r="AI273" s="507">
        <v>0</v>
      </c>
      <c r="AJ273" s="507">
        <v>0</v>
      </c>
      <c r="AK273" s="507">
        <v>0</v>
      </c>
      <c r="AL273" s="507">
        <v>0.01</v>
      </c>
      <c r="AM273" s="507">
        <v>0</v>
      </c>
      <c r="AN273" s="507">
        <v>0</v>
      </c>
      <c r="AO273" s="507">
        <f t="shared" si="492"/>
        <v>0</v>
      </c>
      <c r="AP273" s="507">
        <f t="shared" si="493"/>
        <v>0.01</v>
      </c>
      <c r="AQ273" s="508">
        <f t="shared" si="505"/>
        <v>0.01</v>
      </c>
      <c r="AR273" s="505">
        <f t="shared" si="494"/>
        <v>440516</v>
      </c>
      <c r="AS273" s="492">
        <f t="shared" si="495"/>
        <v>323062</v>
      </c>
      <c r="AT273" s="492">
        <f t="shared" si="496"/>
        <v>0</v>
      </c>
      <c r="AU273" s="492">
        <f t="shared" si="497"/>
        <v>0</v>
      </c>
      <c r="AV273" s="492">
        <f t="shared" si="498"/>
        <v>109195</v>
      </c>
      <c r="AW273" s="492">
        <f t="shared" si="498"/>
        <v>6461</v>
      </c>
      <c r="AX273" s="492">
        <f t="shared" si="499"/>
        <v>1798</v>
      </c>
      <c r="AY273" s="507">
        <f t="shared" si="500"/>
        <v>1.1000000000000001</v>
      </c>
      <c r="AZ273" s="507">
        <f t="shared" si="501"/>
        <v>0</v>
      </c>
      <c r="BA273" s="508">
        <f t="shared" si="501"/>
        <v>1.1000000000000001</v>
      </c>
    </row>
    <row r="274" spans="1:53" s="702" customFormat="1" ht="12.75" customHeight="1" x14ac:dyDescent="0.2">
      <c r="A274" s="727">
        <v>49</v>
      </c>
      <c r="B274" s="728">
        <v>4490</v>
      </c>
      <c r="C274" s="728">
        <v>600074692</v>
      </c>
      <c r="D274" s="728">
        <v>72745088</v>
      </c>
      <c r="E274" s="729" t="s">
        <v>571</v>
      </c>
      <c r="F274" s="728">
        <v>3143</v>
      </c>
      <c r="G274" s="537" t="s">
        <v>149</v>
      </c>
      <c r="H274" s="708" t="s">
        <v>86</v>
      </c>
      <c r="I274" s="501">
        <v>692545</v>
      </c>
      <c r="J274" s="502">
        <v>459006</v>
      </c>
      <c r="K274" s="502">
        <v>0</v>
      </c>
      <c r="L274" s="502">
        <v>0</v>
      </c>
      <c r="M274" s="502">
        <v>220492</v>
      </c>
      <c r="N274" s="502">
        <v>13047</v>
      </c>
      <c r="O274" s="502">
        <v>0</v>
      </c>
      <c r="P274" s="503">
        <v>1</v>
      </c>
      <c r="Q274" s="418">
        <v>1</v>
      </c>
      <c r="R274" s="776">
        <v>0</v>
      </c>
      <c r="S274" s="536">
        <f t="shared" si="487"/>
        <v>0</v>
      </c>
      <c r="T274" s="492">
        <v>0</v>
      </c>
      <c r="U274" s="492">
        <v>0</v>
      </c>
      <c r="V274" s="492">
        <v>0</v>
      </c>
      <c r="W274" s="492">
        <f t="shared" si="502"/>
        <v>0</v>
      </c>
      <c r="X274" s="492">
        <v>0</v>
      </c>
      <c r="Y274" s="492">
        <v>0</v>
      </c>
      <c r="Z274" s="492">
        <f t="shared" si="488"/>
        <v>0</v>
      </c>
      <c r="AA274" s="492">
        <f t="shared" si="489"/>
        <v>0</v>
      </c>
      <c r="AB274" s="321">
        <f t="shared" si="490"/>
        <v>0</v>
      </c>
      <c r="AC274" s="179">
        <f t="shared" si="491"/>
        <v>0</v>
      </c>
      <c r="AD274" s="492">
        <v>0</v>
      </c>
      <c r="AE274" s="492">
        <v>0</v>
      </c>
      <c r="AF274" s="492">
        <f t="shared" si="503"/>
        <v>0</v>
      </c>
      <c r="AG274" s="492">
        <f t="shared" si="504"/>
        <v>0</v>
      </c>
      <c r="AH274" s="507">
        <v>0</v>
      </c>
      <c r="AI274" s="507">
        <v>0</v>
      </c>
      <c r="AJ274" s="507">
        <v>0</v>
      </c>
      <c r="AK274" s="507">
        <v>0</v>
      </c>
      <c r="AL274" s="507">
        <v>0</v>
      </c>
      <c r="AM274" s="507">
        <v>0</v>
      </c>
      <c r="AN274" s="507">
        <v>0</v>
      </c>
      <c r="AO274" s="507">
        <f t="shared" si="492"/>
        <v>0</v>
      </c>
      <c r="AP274" s="507">
        <f t="shared" si="493"/>
        <v>0</v>
      </c>
      <c r="AQ274" s="508">
        <f t="shared" si="505"/>
        <v>0</v>
      </c>
      <c r="AR274" s="505">
        <f t="shared" si="494"/>
        <v>692545</v>
      </c>
      <c r="AS274" s="492">
        <f t="shared" si="495"/>
        <v>459006</v>
      </c>
      <c r="AT274" s="492">
        <f t="shared" si="496"/>
        <v>0</v>
      </c>
      <c r="AU274" s="492">
        <f t="shared" si="497"/>
        <v>0</v>
      </c>
      <c r="AV274" s="492">
        <f t="shared" si="498"/>
        <v>220492</v>
      </c>
      <c r="AW274" s="492">
        <f t="shared" si="498"/>
        <v>13047</v>
      </c>
      <c r="AX274" s="492">
        <f t="shared" si="499"/>
        <v>0</v>
      </c>
      <c r="AY274" s="507">
        <f t="shared" si="500"/>
        <v>1</v>
      </c>
      <c r="AZ274" s="507">
        <f t="shared" si="501"/>
        <v>1</v>
      </c>
      <c r="BA274" s="508">
        <f t="shared" si="501"/>
        <v>0</v>
      </c>
    </row>
    <row r="275" spans="1:53" s="702" customFormat="1" ht="12.75" customHeight="1" x14ac:dyDescent="0.2">
      <c r="A275" s="727">
        <v>49</v>
      </c>
      <c r="B275" s="728">
        <v>4490</v>
      </c>
      <c r="C275" s="728">
        <v>600074692</v>
      </c>
      <c r="D275" s="728">
        <v>72745088</v>
      </c>
      <c r="E275" s="729" t="s">
        <v>571</v>
      </c>
      <c r="F275" s="728">
        <v>3143</v>
      </c>
      <c r="G275" s="537" t="s">
        <v>150</v>
      </c>
      <c r="H275" s="708" t="s">
        <v>82</v>
      </c>
      <c r="I275" s="501">
        <v>11235</v>
      </c>
      <c r="J275" s="502">
        <v>7920</v>
      </c>
      <c r="K275" s="481">
        <v>0</v>
      </c>
      <c r="L275" s="481">
        <v>0</v>
      </c>
      <c r="M275" s="321">
        <v>2677</v>
      </c>
      <c r="N275" s="321">
        <v>158</v>
      </c>
      <c r="O275" s="502">
        <v>480</v>
      </c>
      <c r="P275" s="503">
        <v>0.03</v>
      </c>
      <c r="Q275" s="418">
        <v>0</v>
      </c>
      <c r="R275" s="776">
        <v>0.03</v>
      </c>
      <c r="S275" s="536">
        <f t="shared" si="487"/>
        <v>0</v>
      </c>
      <c r="T275" s="492">
        <v>0</v>
      </c>
      <c r="U275" s="492">
        <v>0</v>
      </c>
      <c r="V275" s="492">
        <v>0</v>
      </c>
      <c r="W275" s="492">
        <f t="shared" si="502"/>
        <v>0</v>
      </c>
      <c r="X275" s="492">
        <v>0</v>
      </c>
      <c r="Y275" s="492">
        <v>0</v>
      </c>
      <c r="Z275" s="492">
        <f t="shared" si="488"/>
        <v>0</v>
      </c>
      <c r="AA275" s="492">
        <f t="shared" si="489"/>
        <v>0</v>
      </c>
      <c r="AB275" s="321">
        <f t="shared" si="490"/>
        <v>0</v>
      </c>
      <c r="AC275" s="179">
        <f t="shared" si="491"/>
        <v>0</v>
      </c>
      <c r="AD275" s="492">
        <v>0</v>
      </c>
      <c r="AE275" s="492">
        <v>0</v>
      </c>
      <c r="AF275" s="492">
        <f t="shared" si="503"/>
        <v>0</v>
      </c>
      <c r="AG275" s="492">
        <f t="shared" si="504"/>
        <v>0</v>
      </c>
      <c r="AH275" s="507">
        <v>0</v>
      </c>
      <c r="AI275" s="507">
        <v>0</v>
      </c>
      <c r="AJ275" s="507">
        <v>0</v>
      </c>
      <c r="AK275" s="507">
        <v>0</v>
      </c>
      <c r="AL275" s="507">
        <v>0</v>
      </c>
      <c r="AM275" s="507">
        <v>0</v>
      </c>
      <c r="AN275" s="507">
        <v>0</v>
      </c>
      <c r="AO275" s="507">
        <f t="shared" si="492"/>
        <v>0</v>
      </c>
      <c r="AP275" s="507">
        <f t="shared" si="493"/>
        <v>0</v>
      </c>
      <c r="AQ275" s="508">
        <f t="shared" si="505"/>
        <v>0</v>
      </c>
      <c r="AR275" s="505">
        <f t="shared" si="494"/>
        <v>11235</v>
      </c>
      <c r="AS275" s="492">
        <f t="shared" si="495"/>
        <v>7920</v>
      </c>
      <c r="AT275" s="492">
        <f t="shared" si="496"/>
        <v>0</v>
      </c>
      <c r="AU275" s="492">
        <f t="shared" si="497"/>
        <v>0</v>
      </c>
      <c r="AV275" s="492">
        <f t="shared" si="498"/>
        <v>2677</v>
      </c>
      <c r="AW275" s="492">
        <f t="shared" si="498"/>
        <v>158</v>
      </c>
      <c r="AX275" s="492">
        <f t="shared" si="499"/>
        <v>480</v>
      </c>
      <c r="AY275" s="507">
        <f t="shared" si="500"/>
        <v>0.03</v>
      </c>
      <c r="AZ275" s="507">
        <f t="shared" si="501"/>
        <v>0</v>
      </c>
      <c r="BA275" s="508">
        <f t="shared" si="501"/>
        <v>0.03</v>
      </c>
    </row>
    <row r="276" spans="1:53" s="702" customFormat="1" ht="12.75" customHeight="1" x14ac:dyDescent="0.2">
      <c r="A276" s="284">
        <v>49</v>
      </c>
      <c r="B276" s="27">
        <v>4490</v>
      </c>
      <c r="C276" s="27">
        <v>600074692</v>
      </c>
      <c r="D276" s="27">
        <v>72745088</v>
      </c>
      <c r="E276" s="294" t="s">
        <v>572</v>
      </c>
      <c r="F276" s="27"/>
      <c r="G276" s="283"/>
      <c r="H276" s="383"/>
      <c r="I276" s="6">
        <v>4749688</v>
      </c>
      <c r="J276" s="10">
        <v>3440224</v>
      </c>
      <c r="K276" s="10">
        <v>13368</v>
      </c>
      <c r="L276" s="10">
        <v>2368</v>
      </c>
      <c r="M276" s="10">
        <v>1166514</v>
      </c>
      <c r="N276" s="10">
        <v>68804</v>
      </c>
      <c r="O276" s="10">
        <v>60778</v>
      </c>
      <c r="P276" s="11">
        <v>8.1388999999999996</v>
      </c>
      <c r="Q276" s="11">
        <v>5.4428999999999998</v>
      </c>
      <c r="R276" s="32">
        <v>2.6960000000000002</v>
      </c>
      <c r="S276" s="6">
        <f t="shared" ref="S276:BA276" si="506">SUM(S270:S275)</f>
        <v>0</v>
      </c>
      <c r="T276" s="10">
        <f t="shared" si="506"/>
        <v>0</v>
      </c>
      <c r="U276" s="10">
        <f t="shared" si="506"/>
        <v>2739</v>
      </c>
      <c r="V276" s="10">
        <f t="shared" si="506"/>
        <v>0</v>
      </c>
      <c r="W276" s="10">
        <f t="shared" si="506"/>
        <v>2739</v>
      </c>
      <c r="X276" s="10">
        <f t="shared" si="506"/>
        <v>0</v>
      </c>
      <c r="Y276" s="10">
        <f t="shared" si="506"/>
        <v>0</v>
      </c>
      <c r="Z276" s="10">
        <f t="shared" si="506"/>
        <v>0</v>
      </c>
      <c r="AA276" s="10">
        <f t="shared" si="506"/>
        <v>2739</v>
      </c>
      <c r="AB276" s="10">
        <f t="shared" si="506"/>
        <v>926</v>
      </c>
      <c r="AC276" s="10">
        <f t="shared" si="506"/>
        <v>55</v>
      </c>
      <c r="AD276" s="10">
        <f t="shared" si="506"/>
        <v>0</v>
      </c>
      <c r="AE276" s="10">
        <f t="shared" si="506"/>
        <v>0</v>
      </c>
      <c r="AF276" s="10">
        <f t="shared" si="506"/>
        <v>0</v>
      </c>
      <c r="AG276" s="10">
        <f t="shared" si="506"/>
        <v>3720</v>
      </c>
      <c r="AH276" s="11">
        <f t="shared" si="506"/>
        <v>0</v>
      </c>
      <c r="AI276" s="11">
        <f t="shared" si="506"/>
        <v>0</v>
      </c>
      <c r="AJ276" s="11">
        <f t="shared" si="506"/>
        <v>0</v>
      </c>
      <c r="AK276" s="11">
        <f t="shared" si="506"/>
        <v>0</v>
      </c>
      <c r="AL276" s="11">
        <f t="shared" si="506"/>
        <v>0.01</v>
      </c>
      <c r="AM276" s="11">
        <f t="shared" si="506"/>
        <v>0</v>
      </c>
      <c r="AN276" s="11">
        <f t="shared" si="506"/>
        <v>0</v>
      </c>
      <c r="AO276" s="11">
        <f t="shared" si="506"/>
        <v>0</v>
      </c>
      <c r="AP276" s="11">
        <f t="shared" si="506"/>
        <v>0.01</v>
      </c>
      <c r="AQ276" s="75">
        <f t="shared" si="506"/>
        <v>0.01</v>
      </c>
      <c r="AR276" s="273">
        <f t="shared" si="506"/>
        <v>4753408</v>
      </c>
      <c r="AS276" s="10">
        <f t="shared" si="506"/>
        <v>3442963</v>
      </c>
      <c r="AT276" s="71">
        <f t="shared" si="506"/>
        <v>13368</v>
      </c>
      <c r="AU276" s="71">
        <f t="shared" si="506"/>
        <v>2368</v>
      </c>
      <c r="AV276" s="10">
        <f t="shared" si="506"/>
        <v>1167440</v>
      </c>
      <c r="AW276" s="10">
        <f t="shared" si="506"/>
        <v>68859</v>
      </c>
      <c r="AX276" s="10">
        <f t="shared" si="506"/>
        <v>60778</v>
      </c>
      <c r="AY276" s="11">
        <f t="shared" si="506"/>
        <v>8.1488999999999994</v>
      </c>
      <c r="AZ276" s="11">
        <f t="shared" si="506"/>
        <v>5.4428999999999998</v>
      </c>
      <c r="BA276" s="75">
        <f t="shared" si="506"/>
        <v>2.706</v>
      </c>
    </row>
    <row r="277" spans="1:53" s="702" customFormat="1" ht="12.75" customHeight="1" x14ac:dyDescent="0.2">
      <c r="A277" s="727">
        <v>50</v>
      </c>
      <c r="B277" s="728">
        <v>4491</v>
      </c>
      <c r="C277" s="728">
        <v>650050517</v>
      </c>
      <c r="D277" s="728">
        <v>72742437</v>
      </c>
      <c r="E277" s="729" t="s">
        <v>573</v>
      </c>
      <c r="F277" s="728">
        <v>3111</v>
      </c>
      <c r="G277" s="537" t="s">
        <v>85</v>
      </c>
      <c r="H277" s="779" t="s">
        <v>86</v>
      </c>
      <c r="I277" s="501">
        <v>1403253</v>
      </c>
      <c r="J277" s="502">
        <v>1149554</v>
      </c>
      <c r="K277" s="502">
        <v>2000</v>
      </c>
      <c r="L277" s="502">
        <v>0</v>
      </c>
      <c r="M277" s="502">
        <v>220492</v>
      </c>
      <c r="N277" s="502">
        <v>13007</v>
      </c>
      <c r="O277" s="502">
        <v>18200</v>
      </c>
      <c r="P277" s="503">
        <v>2.5108999999999999</v>
      </c>
      <c r="Q277" s="418">
        <v>2</v>
      </c>
      <c r="R277" s="776">
        <v>0.51090000000000002</v>
      </c>
      <c r="S277" s="536">
        <f t="shared" ref="S277:S282" si="507">X277*-1</f>
        <v>0</v>
      </c>
      <c r="T277" s="492">
        <v>0</v>
      </c>
      <c r="U277" s="492">
        <v>0</v>
      </c>
      <c r="V277" s="492">
        <v>0</v>
      </c>
      <c r="W277" s="492">
        <f t="shared" si="502"/>
        <v>0</v>
      </c>
      <c r="X277" s="492">
        <v>0</v>
      </c>
      <c r="Y277" s="492">
        <v>0</v>
      </c>
      <c r="Z277" s="492">
        <f t="shared" ref="Z277:Z282" si="508">SUM(X277:Y277)</f>
        <v>0</v>
      </c>
      <c r="AA277" s="492">
        <f t="shared" ref="AA277:AA282" si="509">W277+Z277</f>
        <v>0</v>
      </c>
      <c r="AB277" s="321">
        <f t="shared" ref="AB277:AB282" si="510">ROUND((W277+X277)*33.8%,0)</f>
        <v>0</v>
      </c>
      <c r="AC277" s="179">
        <f t="shared" ref="AC277:AC282" si="511">ROUND(W277*2%,0)</f>
        <v>0</v>
      </c>
      <c r="AD277" s="492">
        <v>0</v>
      </c>
      <c r="AE277" s="492">
        <v>0</v>
      </c>
      <c r="AF277" s="492">
        <f t="shared" si="503"/>
        <v>0</v>
      </c>
      <c r="AG277" s="492">
        <f t="shared" si="504"/>
        <v>0</v>
      </c>
      <c r="AH277" s="507">
        <v>0</v>
      </c>
      <c r="AI277" s="507">
        <v>0</v>
      </c>
      <c r="AJ277" s="507">
        <v>0</v>
      </c>
      <c r="AK277" s="507">
        <v>0</v>
      </c>
      <c r="AL277" s="507">
        <v>0</v>
      </c>
      <c r="AM277" s="507">
        <v>0</v>
      </c>
      <c r="AN277" s="507">
        <v>0</v>
      </c>
      <c r="AO277" s="507">
        <f t="shared" ref="AO277:AO282" si="512">AH277+AJ277+AK277+AM277</f>
        <v>0</v>
      </c>
      <c r="AP277" s="507">
        <f t="shared" ref="AP277:AP282" si="513">AI277+AL277+AN277</f>
        <v>0</v>
      </c>
      <c r="AQ277" s="508">
        <f t="shared" si="505"/>
        <v>0</v>
      </c>
      <c r="AR277" s="505">
        <f t="shared" ref="AR277:AR282" si="514">I277+AG277</f>
        <v>1403253</v>
      </c>
      <c r="AS277" s="492">
        <f t="shared" ref="AS277:AS282" si="515">J277+W277</f>
        <v>1149554</v>
      </c>
      <c r="AT277" s="492">
        <f t="shared" ref="AT277:AT282" si="516">K277+Z277</f>
        <v>2000</v>
      </c>
      <c r="AU277" s="492">
        <f t="shared" ref="AU277:AU282" si="517">L277</f>
        <v>0</v>
      </c>
      <c r="AV277" s="492">
        <f t="shared" ref="AV277:AW282" si="518">M277+AB277</f>
        <v>220492</v>
      </c>
      <c r="AW277" s="492">
        <f t="shared" si="518"/>
        <v>13007</v>
      </c>
      <c r="AX277" s="492">
        <f t="shared" ref="AX277:AX282" si="519">O277+AF277</f>
        <v>18200</v>
      </c>
      <c r="AY277" s="507">
        <f t="shared" ref="AY277:AY282" si="520">P277+AQ277</f>
        <v>2.5108999999999999</v>
      </c>
      <c r="AZ277" s="507">
        <f t="shared" ref="AZ277:BA282" si="521">Q277+AO277</f>
        <v>2</v>
      </c>
      <c r="BA277" s="508">
        <f t="shared" si="521"/>
        <v>0.51090000000000002</v>
      </c>
    </row>
    <row r="278" spans="1:53" s="702" customFormat="1" ht="12.75" customHeight="1" x14ac:dyDescent="0.2">
      <c r="A278" s="727">
        <v>50</v>
      </c>
      <c r="B278" s="728">
        <v>4491</v>
      </c>
      <c r="C278" s="728">
        <v>650050517</v>
      </c>
      <c r="D278" s="728">
        <v>72742437</v>
      </c>
      <c r="E278" s="729" t="s">
        <v>573</v>
      </c>
      <c r="F278" s="728">
        <v>3117</v>
      </c>
      <c r="G278" s="537" t="s">
        <v>148</v>
      </c>
      <c r="H278" s="779" t="s">
        <v>86</v>
      </c>
      <c r="I278" s="501">
        <v>3564857</v>
      </c>
      <c r="J278" s="502">
        <v>2450870</v>
      </c>
      <c r="K278" s="502">
        <v>7624</v>
      </c>
      <c r="L278" s="502">
        <v>5624</v>
      </c>
      <c r="M278" s="502">
        <v>936962</v>
      </c>
      <c r="N278" s="502">
        <v>55401</v>
      </c>
      <c r="O278" s="502">
        <v>114000</v>
      </c>
      <c r="P278" s="503">
        <v>4.6208</v>
      </c>
      <c r="Q278" s="418">
        <v>3</v>
      </c>
      <c r="R278" s="776">
        <v>1.6208</v>
      </c>
      <c r="S278" s="536">
        <f t="shared" si="507"/>
        <v>0</v>
      </c>
      <c r="T278" s="492">
        <v>0</v>
      </c>
      <c r="U278" s="492">
        <v>23300</v>
      </c>
      <c r="V278" s="492">
        <v>0</v>
      </c>
      <c r="W278" s="492">
        <f t="shared" si="502"/>
        <v>23300</v>
      </c>
      <c r="X278" s="492">
        <v>0</v>
      </c>
      <c r="Y278" s="492">
        <v>0</v>
      </c>
      <c r="Z278" s="492">
        <f t="shared" si="508"/>
        <v>0</v>
      </c>
      <c r="AA278" s="492">
        <f t="shared" si="509"/>
        <v>23300</v>
      </c>
      <c r="AB278" s="321">
        <f t="shared" si="510"/>
        <v>7875</v>
      </c>
      <c r="AC278" s="179">
        <f t="shared" si="511"/>
        <v>466</v>
      </c>
      <c r="AD278" s="492">
        <v>0</v>
      </c>
      <c r="AE278" s="492">
        <v>0</v>
      </c>
      <c r="AF278" s="492">
        <f t="shared" si="503"/>
        <v>0</v>
      </c>
      <c r="AG278" s="492">
        <f t="shared" si="504"/>
        <v>31641</v>
      </c>
      <c r="AH278" s="507">
        <v>0</v>
      </c>
      <c r="AI278" s="507">
        <v>0</v>
      </c>
      <c r="AJ278" s="507">
        <v>0</v>
      </c>
      <c r="AK278" s="507">
        <v>0.05</v>
      </c>
      <c r="AL278" s="507">
        <v>0</v>
      </c>
      <c r="AM278" s="507">
        <v>0</v>
      </c>
      <c r="AN278" s="507">
        <v>0</v>
      </c>
      <c r="AO278" s="507">
        <f t="shared" si="512"/>
        <v>0.05</v>
      </c>
      <c r="AP278" s="507">
        <f t="shared" si="513"/>
        <v>0</v>
      </c>
      <c r="AQ278" s="508">
        <f t="shared" si="505"/>
        <v>0.05</v>
      </c>
      <c r="AR278" s="505">
        <f t="shared" si="514"/>
        <v>3596498</v>
      </c>
      <c r="AS278" s="492">
        <f t="shared" si="515"/>
        <v>2474170</v>
      </c>
      <c r="AT278" s="492">
        <f t="shared" si="516"/>
        <v>7624</v>
      </c>
      <c r="AU278" s="492">
        <f t="shared" si="517"/>
        <v>5624</v>
      </c>
      <c r="AV278" s="492">
        <f t="shared" si="518"/>
        <v>944837</v>
      </c>
      <c r="AW278" s="492">
        <f t="shared" si="518"/>
        <v>55867</v>
      </c>
      <c r="AX278" s="492">
        <f t="shared" si="519"/>
        <v>114000</v>
      </c>
      <c r="AY278" s="507">
        <f t="shared" si="520"/>
        <v>4.6707999999999998</v>
      </c>
      <c r="AZ278" s="507">
        <f t="shared" si="521"/>
        <v>3.05</v>
      </c>
      <c r="BA278" s="508">
        <f t="shared" si="521"/>
        <v>1.6208</v>
      </c>
    </row>
    <row r="279" spans="1:53" s="702" customFormat="1" ht="12.75" customHeight="1" x14ac:dyDescent="0.2">
      <c r="A279" s="727">
        <v>50</v>
      </c>
      <c r="B279" s="728">
        <v>4491</v>
      </c>
      <c r="C279" s="728">
        <v>650050517</v>
      </c>
      <c r="D279" s="728">
        <v>72742437</v>
      </c>
      <c r="E279" s="729" t="s">
        <v>573</v>
      </c>
      <c r="F279" s="728">
        <v>3117</v>
      </c>
      <c r="G279" s="537" t="s">
        <v>91</v>
      </c>
      <c r="H279" s="779" t="s">
        <v>82</v>
      </c>
      <c r="I279" s="501">
        <v>768632</v>
      </c>
      <c r="J279" s="502">
        <v>566003</v>
      </c>
      <c r="K279" s="481">
        <v>0</v>
      </c>
      <c r="L279" s="481">
        <v>0</v>
      </c>
      <c r="M279" s="321">
        <v>191309</v>
      </c>
      <c r="N279" s="321">
        <v>11320</v>
      </c>
      <c r="O279" s="502">
        <v>0</v>
      </c>
      <c r="P279" s="503">
        <v>1.67</v>
      </c>
      <c r="Q279" s="418">
        <v>1.67</v>
      </c>
      <c r="R279" s="776">
        <v>0</v>
      </c>
      <c r="S279" s="536">
        <f t="shared" si="507"/>
        <v>0</v>
      </c>
      <c r="T279" s="492">
        <v>0</v>
      </c>
      <c r="U279" s="492">
        <v>0</v>
      </c>
      <c r="V279" s="492">
        <v>0</v>
      </c>
      <c r="W279" s="492">
        <f t="shared" si="502"/>
        <v>0</v>
      </c>
      <c r="X279" s="492">
        <v>0</v>
      </c>
      <c r="Y279" s="492">
        <v>0</v>
      </c>
      <c r="Z279" s="492">
        <f t="shared" si="508"/>
        <v>0</v>
      </c>
      <c r="AA279" s="492">
        <f t="shared" si="509"/>
        <v>0</v>
      </c>
      <c r="AB279" s="321">
        <f t="shared" si="510"/>
        <v>0</v>
      </c>
      <c r="AC279" s="179">
        <f t="shared" si="511"/>
        <v>0</v>
      </c>
      <c r="AD279" s="492">
        <v>0</v>
      </c>
      <c r="AE279" s="492">
        <v>0</v>
      </c>
      <c r="AF279" s="492">
        <f t="shared" si="503"/>
        <v>0</v>
      </c>
      <c r="AG279" s="492">
        <f t="shared" si="504"/>
        <v>0</v>
      </c>
      <c r="AH279" s="507">
        <v>0</v>
      </c>
      <c r="AI279" s="507">
        <v>0</v>
      </c>
      <c r="AJ279" s="507">
        <v>0</v>
      </c>
      <c r="AK279" s="507">
        <v>0</v>
      </c>
      <c r="AL279" s="507">
        <v>0</v>
      </c>
      <c r="AM279" s="507">
        <v>0</v>
      </c>
      <c r="AN279" s="507">
        <v>0</v>
      </c>
      <c r="AO279" s="507">
        <f t="shared" si="512"/>
        <v>0</v>
      </c>
      <c r="AP279" s="507">
        <f t="shared" si="513"/>
        <v>0</v>
      </c>
      <c r="AQ279" s="508">
        <f t="shared" si="505"/>
        <v>0</v>
      </c>
      <c r="AR279" s="505">
        <f t="shared" si="514"/>
        <v>768632</v>
      </c>
      <c r="AS279" s="492">
        <f t="shared" si="515"/>
        <v>566003</v>
      </c>
      <c r="AT279" s="492">
        <f t="shared" si="516"/>
        <v>0</v>
      </c>
      <c r="AU279" s="492">
        <f t="shared" si="517"/>
        <v>0</v>
      </c>
      <c r="AV279" s="492">
        <f t="shared" si="518"/>
        <v>191309</v>
      </c>
      <c r="AW279" s="492">
        <f t="shared" si="518"/>
        <v>11320</v>
      </c>
      <c r="AX279" s="492">
        <f t="shared" si="519"/>
        <v>0</v>
      </c>
      <c r="AY279" s="507">
        <f t="shared" si="520"/>
        <v>1.67</v>
      </c>
      <c r="AZ279" s="507">
        <f t="shared" si="521"/>
        <v>1.67</v>
      </c>
      <c r="BA279" s="508">
        <f t="shared" si="521"/>
        <v>0</v>
      </c>
    </row>
    <row r="280" spans="1:53" s="702" customFormat="1" ht="12.75" customHeight="1" x14ac:dyDescent="0.2">
      <c r="A280" s="727">
        <v>50</v>
      </c>
      <c r="B280" s="728">
        <v>4491</v>
      </c>
      <c r="C280" s="728">
        <v>650050517</v>
      </c>
      <c r="D280" s="728">
        <v>72742437</v>
      </c>
      <c r="E280" s="729" t="s">
        <v>573</v>
      </c>
      <c r="F280" s="728">
        <v>3141</v>
      </c>
      <c r="G280" s="537" t="s">
        <v>88</v>
      </c>
      <c r="H280" s="779" t="s">
        <v>82</v>
      </c>
      <c r="I280" s="501">
        <v>762510</v>
      </c>
      <c r="J280" s="502">
        <v>556223</v>
      </c>
      <c r="K280" s="481">
        <v>2000</v>
      </c>
      <c r="L280" s="481">
        <v>0</v>
      </c>
      <c r="M280" s="321">
        <v>188679</v>
      </c>
      <c r="N280" s="321">
        <v>11124</v>
      </c>
      <c r="O280" s="502">
        <v>4484</v>
      </c>
      <c r="P280" s="503">
        <v>1.9</v>
      </c>
      <c r="Q280" s="418">
        <v>0</v>
      </c>
      <c r="R280" s="776">
        <v>1.9</v>
      </c>
      <c r="S280" s="536">
        <f t="shared" si="507"/>
        <v>0</v>
      </c>
      <c r="T280" s="492">
        <v>0</v>
      </c>
      <c r="U280" s="492">
        <v>-1011</v>
      </c>
      <c r="V280" s="492">
        <v>0</v>
      </c>
      <c r="W280" s="492">
        <f t="shared" si="502"/>
        <v>-1011</v>
      </c>
      <c r="X280" s="492">
        <v>0</v>
      </c>
      <c r="Y280" s="492">
        <v>0</v>
      </c>
      <c r="Z280" s="492">
        <f t="shared" si="508"/>
        <v>0</v>
      </c>
      <c r="AA280" s="492">
        <f t="shared" si="509"/>
        <v>-1011</v>
      </c>
      <c r="AB280" s="321">
        <f t="shared" si="510"/>
        <v>-342</v>
      </c>
      <c r="AC280" s="179">
        <f t="shared" si="511"/>
        <v>-20</v>
      </c>
      <c r="AD280" s="492">
        <v>0</v>
      </c>
      <c r="AE280" s="492">
        <v>0</v>
      </c>
      <c r="AF280" s="492">
        <f t="shared" si="503"/>
        <v>0</v>
      </c>
      <c r="AG280" s="492">
        <f t="shared" si="504"/>
        <v>-1373</v>
      </c>
      <c r="AH280" s="507">
        <v>0</v>
      </c>
      <c r="AI280" s="507">
        <v>0</v>
      </c>
      <c r="AJ280" s="507">
        <v>0</v>
      </c>
      <c r="AK280" s="507">
        <v>0</v>
      </c>
      <c r="AL280" s="507">
        <v>0</v>
      </c>
      <c r="AM280" s="507">
        <v>0</v>
      </c>
      <c r="AN280" s="507">
        <v>0</v>
      </c>
      <c r="AO280" s="507">
        <f t="shared" si="512"/>
        <v>0</v>
      </c>
      <c r="AP280" s="507">
        <f t="shared" si="513"/>
        <v>0</v>
      </c>
      <c r="AQ280" s="508">
        <f t="shared" si="505"/>
        <v>0</v>
      </c>
      <c r="AR280" s="505">
        <f t="shared" si="514"/>
        <v>761137</v>
      </c>
      <c r="AS280" s="492">
        <f t="shared" si="515"/>
        <v>555212</v>
      </c>
      <c r="AT280" s="492">
        <f t="shared" si="516"/>
        <v>2000</v>
      </c>
      <c r="AU280" s="492">
        <f t="shared" si="517"/>
        <v>0</v>
      </c>
      <c r="AV280" s="492">
        <f t="shared" si="518"/>
        <v>188337</v>
      </c>
      <c r="AW280" s="492">
        <f t="shared" si="518"/>
        <v>11104</v>
      </c>
      <c r="AX280" s="492">
        <f t="shared" si="519"/>
        <v>4484</v>
      </c>
      <c r="AY280" s="507">
        <f t="shared" si="520"/>
        <v>1.9</v>
      </c>
      <c r="AZ280" s="507">
        <f t="shared" si="521"/>
        <v>0</v>
      </c>
      <c r="BA280" s="508">
        <f t="shared" si="521"/>
        <v>1.9</v>
      </c>
    </row>
    <row r="281" spans="1:53" s="702" customFormat="1" ht="12.75" customHeight="1" x14ac:dyDescent="0.2">
      <c r="A281" s="727">
        <v>50</v>
      </c>
      <c r="B281" s="728">
        <v>4491</v>
      </c>
      <c r="C281" s="728">
        <v>650050517</v>
      </c>
      <c r="D281" s="728">
        <v>72742437</v>
      </c>
      <c r="E281" s="729" t="s">
        <v>573</v>
      </c>
      <c r="F281" s="728">
        <v>3143</v>
      </c>
      <c r="G281" s="537" t="s">
        <v>149</v>
      </c>
      <c r="H281" s="708" t="s">
        <v>86</v>
      </c>
      <c r="I281" s="501">
        <v>705879</v>
      </c>
      <c r="J281" s="502">
        <v>472340</v>
      </c>
      <c r="K281" s="502">
        <v>0</v>
      </c>
      <c r="L281" s="502">
        <v>0</v>
      </c>
      <c r="M281" s="502">
        <v>220492</v>
      </c>
      <c r="N281" s="502">
        <v>13047</v>
      </c>
      <c r="O281" s="502">
        <v>0</v>
      </c>
      <c r="P281" s="503">
        <v>1.0179</v>
      </c>
      <c r="Q281" s="418">
        <v>1.0179</v>
      </c>
      <c r="R281" s="776">
        <v>0</v>
      </c>
      <c r="S281" s="536">
        <f t="shared" si="507"/>
        <v>0</v>
      </c>
      <c r="T281" s="492">
        <v>0</v>
      </c>
      <c r="U281" s="492">
        <v>0</v>
      </c>
      <c r="V281" s="492">
        <v>0</v>
      </c>
      <c r="W281" s="492">
        <f t="shared" si="502"/>
        <v>0</v>
      </c>
      <c r="X281" s="492">
        <v>0</v>
      </c>
      <c r="Y281" s="492">
        <v>0</v>
      </c>
      <c r="Z281" s="492">
        <f t="shared" si="508"/>
        <v>0</v>
      </c>
      <c r="AA281" s="492">
        <f t="shared" si="509"/>
        <v>0</v>
      </c>
      <c r="AB281" s="321">
        <f t="shared" si="510"/>
        <v>0</v>
      </c>
      <c r="AC281" s="179">
        <f t="shared" si="511"/>
        <v>0</v>
      </c>
      <c r="AD281" s="492">
        <v>0</v>
      </c>
      <c r="AE281" s="492">
        <v>0</v>
      </c>
      <c r="AF281" s="492">
        <f t="shared" si="503"/>
        <v>0</v>
      </c>
      <c r="AG281" s="492">
        <f t="shared" si="504"/>
        <v>0</v>
      </c>
      <c r="AH281" s="507">
        <v>0</v>
      </c>
      <c r="AI281" s="507">
        <v>0</v>
      </c>
      <c r="AJ281" s="507">
        <v>0</v>
      </c>
      <c r="AK281" s="507">
        <v>0</v>
      </c>
      <c r="AL281" s="507">
        <v>0</v>
      </c>
      <c r="AM281" s="507">
        <v>0</v>
      </c>
      <c r="AN281" s="507">
        <v>0</v>
      </c>
      <c r="AO281" s="507">
        <f t="shared" si="512"/>
        <v>0</v>
      </c>
      <c r="AP281" s="507">
        <f t="shared" si="513"/>
        <v>0</v>
      </c>
      <c r="AQ281" s="508">
        <f t="shared" si="505"/>
        <v>0</v>
      </c>
      <c r="AR281" s="505">
        <f t="shared" si="514"/>
        <v>705879</v>
      </c>
      <c r="AS281" s="492">
        <f t="shared" si="515"/>
        <v>472340</v>
      </c>
      <c r="AT281" s="492">
        <f t="shared" si="516"/>
        <v>0</v>
      </c>
      <c r="AU281" s="492">
        <f t="shared" si="517"/>
        <v>0</v>
      </c>
      <c r="AV281" s="492">
        <f t="shared" si="518"/>
        <v>220492</v>
      </c>
      <c r="AW281" s="492">
        <f t="shared" si="518"/>
        <v>13047</v>
      </c>
      <c r="AX281" s="492">
        <f t="shared" si="519"/>
        <v>0</v>
      </c>
      <c r="AY281" s="507">
        <f t="shared" si="520"/>
        <v>1.0179</v>
      </c>
      <c r="AZ281" s="507">
        <f t="shared" si="521"/>
        <v>1.0179</v>
      </c>
      <c r="BA281" s="508">
        <f t="shared" si="521"/>
        <v>0</v>
      </c>
    </row>
    <row r="282" spans="1:53" s="702" customFormat="1" ht="12.75" customHeight="1" x14ac:dyDescent="0.2">
      <c r="A282" s="727">
        <v>50</v>
      </c>
      <c r="B282" s="728">
        <v>4491</v>
      </c>
      <c r="C282" s="728">
        <v>650050517</v>
      </c>
      <c r="D282" s="728">
        <v>72742437</v>
      </c>
      <c r="E282" s="729" t="s">
        <v>573</v>
      </c>
      <c r="F282" s="728">
        <v>3143</v>
      </c>
      <c r="G282" s="537" t="s">
        <v>150</v>
      </c>
      <c r="H282" s="708" t="s">
        <v>82</v>
      </c>
      <c r="I282" s="501">
        <v>20364</v>
      </c>
      <c r="J282" s="502">
        <v>14355</v>
      </c>
      <c r="K282" s="481">
        <v>0</v>
      </c>
      <c r="L282" s="481">
        <v>0</v>
      </c>
      <c r="M282" s="321">
        <v>4852</v>
      </c>
      <c r="N282" s="321">
        <v>287</v>
      </c>
      <c r="O282" s="502">
        <v>870</v>
      </c>
      <c r="P282" s="503">
        <v>0.06</v>
      </c>
      <c r="Q282" s="418">
        <v>0</v>
      </c>
      <c r="R282" s="776">
        <v>0.06</v>
      </c>
      <c r="S282" s="536">
        <f t="shared" si="507"/>
        <v>0</v>
      </c>
      <c r="T282" s="492">
        <v>0</v>
      </c>
      <c r="U282" s="492">
        <v>0</v>
      </c>
      <c r="V282" s="492">
        <v>0</v>
      </c>
      <c r="W282" s="492">
        <f t="shared" si="502"/>
        <v>0</v>
      </c>
      <c r="X282" s="492">
        <v>0</v>
      </c>
      <c r="Y282" s="492">
        <v>0</v>
      </c>
      <c r="Z282" s="492">
        <f t="shared" si="508"/>
        <v>0</v>
      </c>
      <c r="AA282" s="492">
        <f t="shared" si="509"/>
        <v>0</v>
      </c>
      <c r="AB282" s="321">
        <f t="shared" si="510"/>
        <v>0</v>
      </c>
      <c r="AC282" s="179">
        <f t="shared" si="511"/>
        <v>0</v>
      </c>
      <c r="AD282" s="492">
        <v>0</v>
      </c>
      <c r="AE282" s="492">
        <v>0</v>
      </c>
      <c r="AF282" s="492">
        <f t="shared" si="503"/>
        <v>0</v>
      </c>
      <c r="AG282" s="492">
        <f t="shared" si="504"/>
        <v>0</v>
      </c>
      <c r="AH282" s="507">
        <v>0</v>
      </c>
      <c r="AI282" s="507">
        <v>0</v>
      </c>
      <c r="AJ282" s="507">
        <v>0</v>
      </c>
      <c r="AK282" s="507">
        <v>0</v>
      </c>
      <c r="AL282" s="507">
        <v>0</v>
      </c>
      <c r="AM282" s="507">
        <v>0</v>
      </c>
      <c r="AN282" s="507">
        <v>0</v>
      </c>
      <c r="AO282" s="507">
        <f t="shared" si="512"/>
        <v>0</v>
      </c>
      <c r="AP282" s="507">
        <f t="shared" si="513"/>
        <v>0</v>
      </c>
      <c r="AQ282" s="508">
        <f t="shared" si="505"/>
        <v>0</v>
      </c>
      <c r="AR282" s="505">
        <f t="shared" si="514"/>
        <v>20364</v>
      </c>
      <c r="AS282" s="492">
        <f t="shared" si="515"/>
        <v>14355</v>
      </c>
      <c r="AT282" s="492">
        <f t="shared" si="516"/>
        <v>0</v>
      </c>
      <c r="AU282" s="492">
        <f t="shared" si="517"/>
        <v>0</v>
      </c>
      <c r="AV282" s="492">
        <f t="shared" si="518"/>
        <v>4852</v>
      </c>
      <c r="AW282" s="492">
        <f t="shared" si="518"/>
        <v>287</v>
      </c>
      <c r="AX282" s="492">
        <f t="shared" si="519"/>
        <v>870</v>
      </c>
      <c r="AY282" s="507">
        <f t="shared" si="520"/>
        <v>0.06</v>
      </c>
      <c r="AZ282" s="507">
        <f t="shared" si="521"/>
        <v>0</v>
      </c>
      <c r="BA282" s="508">
        <f t="shared" si="521"/>
        <v>0.06</v>
      </c>
    </row>
    <row r="283" spans="1:53" s="702" customFormat="1" ht="12.75" customHeight="1" x14ac:dyDescent="0.2">
      <c r="A283" s="284">
        <v>50</v>
      </c>
      <c r="B283" s="27">
        <v>4491</v>
      </c>
      <c r="C283" s="27">
        <v>650050517</v>
      </c>
      <c r="D283" s="27">
        <v>72742437</v>
      </c>
      <c r="E283" s="294" t="s">
        <v>574</v>
      </c>
      <c r="F283" s="27"/>
      <c r="G283" s="283"/>
      <c r="H283" s="383"/>
      <c r="I283" s="5">
        <v>7225495</v>
      </c>
      <c r="J283" s="8">
        <v>5209345</v>
      </c>
      <c r="K283" s="8">
        <v>11624</v>
      </c>
      <c r="L283" s="8">
        <v>5624</v>
      </c>
      <c r="M283" s="8">
        <v>1762786</v>
      </c>
      <c r="N283" s="8">
        <v>104186</v>
      </c>
      <c r="O283" s="8">
        <v>137554</v>
      </c>
      <c r="P283" s="9">
        <v>11.7796</v>
      </c>
      <c r="Q283" s="9">
        <v>7.6879</v>
      </c>
      <c r="R283" s="33">
        <v>4.0916999999999994</v>
      </c>
      <c r="S283" s="5">
        <f t="shared" ref="S283:BA283" si="522">SUM(S277:S282)</f>
        <v>0</v>
      </c>
      <c r="T283" s="8">
        <f t="shared" si="522"/>
        <v>0</v>
      </c>
      <c r="U283" s="8">
        <f t="shared" si="522"/>
        <v>22289</v>
      </c>
      <c r="V283" s="8">
        <f t="shared" si="522"/>
        <v>0</v>
      </c>
      <c r="W283" s="8">
        <f t="shared" si="522"/>
        <v>22289</v>
      </c>
      <c r="X283" s="8">
        <f t="shared" si="522"/>
        <v>0</v>
      </c>
      <c r="Y283" s="8">
        <f t="shared" si="522"/>
        <v>0</v>
      </c>
      <c r="Z283" s="8">
        <f t="shared" si="522"/>
        <v>0</v>
      </c>
      <c r="AA283" s="8">
        <f t="shared" si="522"/>
        <v>22289</v>
      </c>
      <c r="AB283" s="8">
        <f t="shared" si="522"/>
        <v>7533</v>
      </c>
      <c r="AC283" s="8">
        <f t="shared" si="522"/>
        <v>446</v>
      </c>
      <c r="AD283" s="8">
        <f t="shared" si="522"/>
        <v>0</v>
      </c>
      <c r="AE283" s="8">
        <f t="shared" si="522"/>
        <v>0</v>
      </c>
      <c r="AF283" s="8">
        <f t="shared" si="522"/>
        <v>0</v>
      </c>
      <c r="AG283" s="8">
        <f t="shared" si="522"/>
        <v>30268</v>
      </c>
      <c r="AH283" s="9">
        <f t="shared" si="522"/>
        <v>0</v>
      </c>
      <c r="AI283" s="9">
        <f t="shared" si="522"/>
        <v>0</v>
      </c>
      <c r="AJ283" s="9">
        <f t="shared" si="522"/>
        <v>0</v>
      </c>
      <c r="AK283" s="9">
        <f t="shared" si="522"/>
        <v>0.05</v>
      </c>
      <c r="AL283" s="9">
        <f t="shared" si="522"/>
        <v>0</v>
      </c>
      <c r="AM283" s="9">
        <f t="shared" si="522"/>
        <v>0</v>
      </c>
      <c r="AN283" s="9">
        <f t="shared" si="522"/>
        <v>0</v>
      </c>
      <c r="AO283" s="9">
        <f t="shared" si="522"/>
        <v>0.05</v>
      </c>
      <c r="AP283" s="9">
        <f t="shared" si="522"/>
        <v>0</v>
      </c>
      <c r="AQ283" s="74">
        <f t="shared" si="522"/>
        <v>0.05</v>
      </c>
      <c r="AR283" s="272">
        <f t="shared" si="522"/>
        <v>7255763</v>
      </c>
      <c r="AS283" s="8">
        <f t="shared" si="522"/>
        <v>5231634</v>
      </c>
      <c r="AT283" s="38">
        <f t="shared" si="522"/>
        <v>11624</v>
      </c>
      <c r="AU283" s="38">
        <f t="shared" si="522"/>
        <v>5624</v>
      </c>
      <c r="AV283" s="8">
        <f t="shared" si="522"/>
        <v>1770319</v>
      </c>
      <c r="AW283" s="8">
        <f t="shared" si="522"/>
        <v>104632</v>
      </c>
      <c r="AX283" s="8">
        <f t="shared" si="522"/>
        <v>137554</v>
      </c>
      <c r="AY283" s="9">
        <f t="shared" si="522"/>
        <v>11.829600000000001</v>
      </c>
      <c r="AZ283" s="9">
        <f t="shared" si="522"/>
        <v>7.7378999999999998</v>
      </c>
      <c r="BA283" s="74">
        <f t="shared" si="522"/>
        <v>4.0916999999999994</v>
      </c>
    </row>
    <row r="284" spans="1:53" s="702" customFormat="1" ht="12.75" customHeight="1" x14ac:dyDescent="0.2">
      <c r="A284" s="727">
        <v>51</v>
      </c>
      <c r="B284" s="728">
        <v>4465</v>
      </c>
      <c r="C284" s="728">
        <v>600074757</v>
      </c>
      <c r="D284" s="728">
        <v>46750428</v>
      </c>
      <c r="E284" s="729" t="s">
        <v>575</v>
      </c>
      <c r="F284" s="728">
        <v>3111</v>
      </c>
      <c r="G284" s="537" t="s">
        <v>85</v>
      </c>
      <c r="H284" s="779" t="s">
        <v>86</v>
      </c>
      <c r="I284" s="501">
        <v>4365487</v>
      </c>
      <c r="J284" s="502">
        <v>4034440</v>
      </c>
      <c r="K284" s="502">
        <v>37355</v>
      </c>
      <c r="L284" s="502">
        <v>0</v>
      </c>
      <c r="M284" s="502">
        <v>220492</v>
      </c>
      <c r="N284" s="502">
        <v>12300</v>
      </c>
      <c r="O284" s="502">
        <v>60900</v>
      </c>
      <c r="P284" s="503">
        <v>9.4468999999999994</v>
      </c>
      <c r="Q284" s="418">
        <v>7.4032</v>
      </c>
      <c r="R284" s="776">
        <v>2.0436999999999999</v>
      </c>
      <c r="S284" s="536">
        <f t="shared" ref="S284:S289" si="523">X284*-1</f>
        <v>0</v>
      </c>
      <c r="T284" s="492">
        <v>0</v>
      </c>
      <c r="U284" s="492">
        <v>0</v>
      </c>
      <c r="V284" s="492">
        <v>0</v>
      </c>
      <c r="W284" s="492">
        <f t="shared" si="502"/>
        <v>0</v>
      </c>
      <c r="X284" s="492">
        <v>0</v>
      </c>
      <c r="Y284" s="492">
        <v>0</v>
      </c>
      <c r="Z284" s="492">
        <f t="shared" ref="Z284:Z289" si="524">SUM(X284:Y284)</f>
        <v>0</v>
      </c>
      <c r="AA284" s="492">
        <f t="shared" ref="AA284:AA289" si="525">W284+Z284</f>
        <v>0</v>
      </c>
      <c r="AB284" s="321">
        <f t="shared" ref="AB284:AB289" si="526">ROUND((W284+X284)*33.8%,0)</f>
        <v>0</v>
      </c>
      <c r="AC284" s="179">
        <f t="shared" ref="AC284:AC289" si="527">ROUND(W284*2%,0)</f>
        <v>0</v>
      </c>
      <c r="AD284" s="492">
        <v>0</v>
      </c>
      <c r="AE284" s="492">
        <v>0</v>
      </c>
      <c r="AF284" s="492">
        <f t="shared" si="503"/>
        <v>0</v>
      </c>
      <c r="AG284" s="492">
        <f t="shared" si="504"/>
        <v>0</v>
      </c>
      <c r="AH284" s="507">
        <v>0</v>
      </c>
      <c r="AI284" s="507">
        <v>0</v>
      </c>
      <c r="AJ284" s="507">
        <v>0</v>
      </c>
      <c r="AK284" s="507">
        <v>0</v>
      </c>
      <c r="AL284" s="507">
        <v>0</v>
      </c>
      <c r="AM284" s="507">
        <v>0</v>
      </c>
      <c r="AN284" s="507">
        <v>0</v>
      </c>
      <c r="AO284" s="507">
        <f t="shared" ref="AO284:AO289" si="528">AH284+AJ284+AK284+AM284</f>
        <v>0</v>
      </c>
      <c r="AP284" s="507">
        <f t="shared" ref="AP284:AP289" si="529">AI284+AL284+AN284</f>
        <v>0</v>
      </c>
      <c r="AQ284" s="508">
        <f t="shared" si="505"/>
        <v>0</v>
      </c>
      <c r="AR284" s="505">
        <f t="shared" ref="AR284:AR289" si="530">I284+AG284</f>
        <v>4365487</v>
      </c>
      <c r="AS284" s="492">
        <f t="shared" ref="AS284:AS289" si="531">J284+W284</f>
        <v>4034440</v>
      </c>
      <c r="AT284" s="492">
        <f t="shared" ref="AT284:AT289" si="532">K284+Z284</f>
        <v>37355</v>
      </c>
      <c r="AU284" s="492">
        <f t="shared" ref="AU284:AU289" si="533">L284</f>
        <v>0</v>
      </c>
      <c r="AV284" s="492">
        <f t="shared" ref="AV284:AW289" si="534">M284+AB284</f>
        <v>220492</v>
      </c>
      <c r="AW284" s="492">
        <f t="shared" si="534"/>
        <v>12300</v>
      </c>
      <c r="AX284" s="492">
        <f t="shared" ref="AX284:AX289" si="535">O284+AF284</f>
        <v>60900</v>
      </c>
      <c r="AY284" s="507">
        <f t="shared" ref="AY284:AY289" si="536">P284+AQ284</f>
        <v>9.4468999999999994</v>
      </c>
      <c r="AZ284" s="507">
        <f t="shared" ref="AZ284:BA289" si="537">Q284+AO284</f>
        <v>7.4032</v>
      </c>
      <c r="BA284" s="508">
        <f t="shared" si="537"/>
        <v>2.0436999999999999</v>
      </c>
    </row>
    <row r="285" spans="1:53" s="702" customFormat="1" ht="12.75" customHeight="1" x14ac:dyDescent="0.2">
      <c r="A285" s="727">
        <v>51</v>
      </c>
      <c r="B285" s="728">
        <v>4465</v>
      </c>
      <c r="C285" s="728">
        <v>600074757</v>
      </c>
      <c r="D285" s="728">
        <v>46750428</v>
      </c>
      <c r="E285" s="729" t="s">
        <v>575</v>
      </c>
      <c r="F285" s="728">
        <v>3113</v>
      </c>
      <c r="G285" s="537" t="s">
        <v>148</v>
      </c>
      <c r="H285" s="779" t="s">
        <v>86</v>
      </c>
      <c r="I285" s="501">
        <v>24611723</v>
      </c>
      <c r="J285" s="502">
        <v>16465490</v>
      </c>
      <c r="K285" s="502">
        <v>85924</v>
      </c>
      <c r="L285" s="502">
        <v>49284</v>
      </c>
      <c r="M285" s="502">
        <v>6898072</v>
      </c>
      <c r="N285" s="502">
        <v>407437</v>
      </c>
      <c r="O285" s="502">
        <v>754800</v>
      </c>
      <c r="P285" s="503">
        <v>31.852200000000003</v>
      </c>
      <c r="Q285" s="418">
        <v>23.863900000000001</v>
      </c>
      <c r="R285" s="776">
        <v>7.9883000000000006</v>
      </c>
      <c r="S285" s="536">
        <f t="shared" si="523"/>
        <v>0</v>
      </c>
      <c r="T285" s="492">
        <v>0</v>
      </c>
      <c r="U285" s="492">
        <v>0</v>
      </c>
      <c r="V285" s="492">
        <v>0</v>
      </c>
      <c r="W285" s="492">
        <f t="shared" si="502"/>
        <v>0</v>
      </c>
      <c r="X285" s="492">
        <v>0</v>
      </c>
      <c r="Y285" s="492">
        <v>0</v>
      </c>
      <c r="Z285" s="492">
        <f t="shared" si="524"/>
        <v>0</v>
      </c>
      <c r="AA285" s="492">
        <f t="shared" si="525"/>
        <v>0</v>
      </c>
      <c r="AB285" s="321">
        <f t="shared" si="526"/>
        <v>0</v>
      </c>
      <c r="AC285" s="179">
        <f t="shared" si="527"/>
        <v>0</v>
      </c>
      <c r="AD285" s="492">
        <v>0</v>
      </c>
      <c r="AE285" s="492">
        <v>0</v>
      </c>
      <c r="AF285" s="492">
        <f t="shared" si="503"/>
        <v>0</v>
      </c>
      <c r="AG285" s="492">
        <f t="shared" si="504"/>
        <v>0</v>
      </c>
      <c r="AH285" s="507">
        <v>0</v>
      </c>
      <c r="AI285" s="507">
        <v>0</v>
      </c>
      <c r="AJ285" s="507">
        <v>0</v>
      </c>
      <c r="AK285" s="507">
        <v>0</v>
      </c>
      <c r="AL285" s="507">
        <v>0</v>
      </c>
      <c r="AM285" s="507">
        <v>0</v>
      </c>
      <c r="AN285" s="507">
        <v>0</v>
      </c>
      <c r="AO285" s="507">
        <f t="shared" si="528"/>
        <v>0</v>
      </c>
      <c r="AP285" s="507">
        <f t="shared" si="529"/>
        <v>0</v>
      </c>
      <c r="AQ285" s="508">
        <f t="shared" si="505"/>
        <v>0</v>
      </c>
      <c r="AR285" s="505">
        <f t="shared" si="530"/>
        <v>24611723</v>
      </c>
      <c r="AS285" s="492">
        <f t="shared" si="531"/>
        <v>16465490</v>
      </c>
      <c r="AT285" s="492">
        <f t="shared" si="532"/>
        <v>85924</v>
      </c>
      <c r="AU285" s="492">
        <f t="shared" si="533"/>
        <v>49284</v>
      </c>
      <c r="AV285" s="492">
        <f t="shared" si="534"/>
        <v>6898072</v>
      </c>
      <c r="AW285" s="492">
        <f t="shared" si="534"/>
        <v>407437</v>
      </c>
      <c r="AX285" s="492">
        <f t="shared" si="535"/>
        <v>754800</v>
      </c>
      <c r="AY285" s="507">
        <f t="shared" si="536"/>
        <v>31.852200000000003</v>
      </c>
      <c r="AZ285" s="507">
        <f t="shared" si="537"/>
        <v>23.863900000000001</v>
      </c>
      <c r="BA285" s="508">
        <f t="shared" si="537"/>
        <v>7.9883000000000006</v>
      </c>
    </row>
    <row r="286" spans="1:53" s="702" customFormat="1" ht="12.75" customHeight="1" x14ac:dyDescent="0.2">
      <c r="A286" s="727">
        <v>51</v>
      </c>
      <c r="B286" s="728">
        <v>4465</v>
      </c>
      <c r="C286" s="728">
        <v>600074757</v>
      </c>
      <c r="D286" s="728">
        <v>46750428</v>
      </c>
      <c r="E286" s="729" t="s">
        <v>575</v>
      </c>
      <c r="F286" s="728">
        <v>3113</v>
      </c>
      <c r="G286" s="537" t="s">
        <v>91</v>
      </c>
      <c r="H286" s="779" t="s">
        <v>82</v>
      </c>
      <c r="I286" s="501">
        <v>2338902</v>
      </c>
      <c r="J286" s="502">
        <v>1705193</v>
      </c>
      <c r="K286" s="481">
        <v>0</v>
      </c>
      <c r="L286" s="481">
        <v>0</v>
      </c>
      <c r="M286" s="321">
        <v>576355</v>
      </c>
      <c r="N286" s="321">
        <v>34104</v>
      </c>
      <c r="O286" s="502">
        <v>23250</v>
      </c>
      <c r="P286" s="503">
        <v>4.97</v>
      </c>
      <c r="Q286" s="418">
        <v>4.97</v>
      </c>
      <c r="R286" s="776">
        <v>0</v>
      </c>
      <c r="S286" s="536">
        <f t="shared" si="523"/>
        <v>0</v>
      </c>
      <c r="T286" s="492">
        <v>5670</v>
      </c>
      <c r="U286" s="492">
        <v>0</v>
      </c>
      <c r="V286" s="492">
        <v>0</v>
      </c>
      <c r="W286" s="492">
        <f t="shared" si="502"/>
        <v>5670</v>
      </c>
      <c r="X286" s="492">
        <v>0</v>
      </c>
      <c r="Y286" s="492">
        <v>0</v>
      </c>
      <c r="Z286" s="492">
        <f t="shared" si="524"/>
        <v>0</v>
      </c>
      <c r="AA286" s="492">
        <f t="shared" si="525"/>
        <v>5670</v>
      </c>
      <c r="AB286" s="321">
        <f t="shared" si="526"/>
        <v>1916</v>
      </c>
      <c r="AC286" s="179">
        <f t="shared" si="527"/>
        <v>113</v>
      </c>
      <c r="AD286" s="492">
        <v>0</v>
      </c>
      <c r="AE286" s="492">
        <v>0</v>
      </c>
      <c r="AF286" s="492">
        <f t="shared" si="503"/>
        <v>0</v>
      </c>
      <c r="AG286" s="492">
        <f t="shared" si="504"/>
        <v>7699</v>
      </c>
      <c r="AH286" s="507">
        <v>0</v>
      </c>
      <c r="AI286" s="507">
        <v>0</v>
      </c>
      <c r="AJ286" s="507">
        <v>0.01</v>
      </c>
      <c r="AK286" s="507">
        <v>0</v>
      </c>
      <c r="AL286" s="507">
        <v>0</v>
      </c>
      <c r="AM286" s="507">
        <v>0</v>
      </c>
      <c r="AN286" s="507">
        <v>0</v>
      </c>
      <c r="AO286" s="507">
        <f t="shared" si="528"/>
        <v>0.01</v>
      </c>
      <c r="AP286" s="507">
        <f t="shared" si="529"/>
        <v>0</v>
      </c>
      <c r="AQ286" s="508">
        <f t="shared" si="505"/>
        <v>0.01</v>
      </c>
      <c r="AR286" s="505">
        <f t="shared" si="530"/>
        <v>2346601</v>
      </c>
      <c r="AS286" s="492">
        <f t="shared" si="531"/>
        <v>1710863</v>
      </c>
      <c r="AT286" s="492">
        <f t="shared" si="532"/>
        <v>0</v>
      </c>
      <c r="AU286" s="492">
        <f t="shared" si="533"/>
        <v>0</v>
      </c>
      <c r="AV286" s="492">
        <f t="shared" si="534"/>
        <v>578271</v>
      </c>
      <c r="AW286" s="492">
        <f t="shared" si="534"/>
        <v>34217</v>
      </c>
      <c r="AX286" s="492">
        <f t="shared" si="535"/>
        <v>23250</v>
      </c>
      <c r="AY286" s="507">
        <f t="shared" si="536"/>
        <v>4.9799999999999995</v>
      </c>
      <c r="AZ286" s="507">
        <f t="shared" si="537"/>
        <v>4.9799999999999995</v>
      </c>
      <c r="BA286" s="508">
        <f t="shared" si="537"/>
        <v>0</v>
      </c>
    </row>
    <row r="287" spans="1:53" s="702" customFormat="1" ht="12.75" customHeight="1" x14ac:dyDescent="0.2">
      <c r="A287" s="727">
        <v>51</v>
      </c>
      <c r="B287" s="728">
        <v>4465</v>
      </c>
      <c r="C287" s="728">
        <v>600074757</v>
      </c>
      <c r="D287" s="728">
        <v>46750428</v>
      </c>
      <c r="E287" s="729" t="s">
        <v>575</v>
      </c>
      <c r="F287" s="728">
        <v>3141</v>
      </c>
      <c r="G287" s="537" t="s">
        <v>88</v>
      </c>
      <c r="H287" s="779" t="s">
        <v>82</v>
      </c>
      <c r="I287" s="501">
        <v>2856676</v>
      </c>
      <c r="J287" s="502">
        <v>2088262</v>
      </c>
      <c r="K287" s="481">
        <v>0</v>
      </c>
      <c r="L287" s="481">
        <v>0</v>
      </c>
      <c r="M287" s="321">
        <v>705833</v>
      </c>
      <c r="N287" s="321">
        <v>41765</v>
      </c>
      <c r="O287" s="502">
        <v>20816</v>
      </c>
      <c r="P287" s="503">
        <v>7.1</v>
      </c>
      <c r="Q287" s="418">
        <v>0</v>
      </c>
      <c r="R287" s="776">
        <v>7.1</v>
      </c>
      <c r="S287" s="536">
        <f t="shared" si="523"/>
        <v>0</v>
      </c>
      <c r="T287" s="492">
        <v>0</v>
      </c>
      <c r="U287" s="492">
        <v>-42783</v>
      </c>
      <c r="V287" s="492">
        <v>0</v>
      </c>
      <c r="W287" s="492">
        <f t="shared" si="502"/>
        <v>-42783</v>
      </c>
      <c r="X287" s="492">
        <v>0</v>
      </c>
      <c r="Y287" s="492">
        <v>0</v>
      </c>
      <c r="Z287" s="492">
        <f t="shared" si="524"/>
        <v>0</v>
      </c>
      <c r="AA287" s="492">
        <f t="shared" si="525"/>
        <v>-42783</v>
      </c>
      <c r="AB287" s="321">
        <f t="shared" si="526"/>
        <v>-14461</v>
      </c>
      <c r="AC287" s="179">
        <f t="shared" si="527"/>
        <v>-856</v>
      </c>
      <c r="AD287" s="492">
        <v>0</v>
      </c>
      <c r="AE287" s="492">
        <v>0</v>
      </c>
      <c r="AF287" s="492">
        <f t="shared" si="503"/>
        <v>0</v>
      </c>
      <c r="AG287" s="492">
        <f t="shared" si="504"/>
        <v>-58100</v>
      </c>
      <c r="AH287" s="507">
        <v>0</v>
      </c>
      <c r="AI287" s="507">
        <v>0</v>
      </c>
      <c r="AJ287" s="507">
        <v>0</v>
      </c>
      <c r="AK287" s="507">
        <v>0</v>
      </c>
      <c r="AL287" s="507">
        <v>-0.14000000000000001</v>
      </c>
      <c r="AM287" s="507">
        <v>0</v>
      </c>
      <c r="AN287" s="507">
        <v>0</v>
      </c>
      <c r="AO287" s="507">
        <f t="shared" si="528"/>
        <v>0</v>
      </c>
      <c r="AP287" s="507">
        <f t="shared" si="529"/>
        <v>-0.14000000000000001</v>
      </c>
      <c r="AQ287" s="508">
        <f t="shared" si="505"/>
        <v>-0.14000000000000001</v>
      </c>
      <c r="AR287" s="505">
        <f t="shared" si="530"/>
        <v>2798576</v>
      </c>
      <c r="AS287" s="492">
        <f t="shared" si="531"/>
        <v>2045479</v>
      </c>
      <c r="AT287" s="492">
        <f t="shared" si="532"/>
        <v>0</v>
      </c>
      <c r="AU287" s="492">
        <f t="shared" si="533"/>
        <v>0</v>
      </c>
      <c r="AV287" s="492">
        <f t="shared" si="534"/>
        <v>691372</v>
      </c>
      <c r="AW287" s="492">
        <f t="shared" si="534"/>
        <v>40909</v>
      </c>
      <c r="AX287" s="492">
        <f t="shared" si="535"/>
        <v>20816</v>
      </c>
      <c r="AY287" s="507">
        <f t="shared" si="536"/>
        <v>6.96</v>
      </c>
      <c r="AZ287" s="507">
        <f t="shared" si="537"/>
        <v>0</v>
      </c>
      <c r="BA287" s="508">
        <f t="shared" si="537"/>
        <v>6.96</v>
      </c>
    </row>
    <row r="288" spans="1:53" s="702" customFormat="1" ht="12.75" customHeight="1" x14ac:dyDescent="0.2">
      <c r="A288" s="727">
        <v>51</v>
      </c>
      <c r="B288" s="728">
        <v>4465</v>
      </c>
      <c r="C288" s="728">
        <v>600074757</v>
      </c>
      <c r="D288" s="728">
        <v>46750428</v>
      </c>
      <c r="E288" s="729" t="s">
        <v>575</v>
      </c>
      <c r="F288" s="728">
        <v>3143</v>
      </c>
      <c r="G288" s="537" t="s">
        <v>149</v>
      </c>
      <c r="H288" s="708" t="s">
        <v>86</v>
      </c>
      <c r="I288" s="501">
        <v>1415778</v>
      </c>
      <c r="J288" s="502">
        <v>1104762</v>
      </c>
      <c r="K288" s="502">
        <v>67135</v>
      </c>
      <c r="L288" s="502">
        <v>0</v>
      </c>
      <c r="M288" s="502">
        <v>231524</v>
      </c>
      <c r="N288" s="502">
        <v>12357</v>
      </c>
      <c r="O288" s="502">
        <v>0</v>
      </c>
      <c r="P288" s="503">
        <v>2.6253000000000002</v>
      </c>
      <c r="Q288" s="418">
        <v>2.6253000000000002</v>
      </c>
      <c r="R288" s="776">
        <v>0</v>
      </c>
      <c r="S288" s="536">
        <f t="shared" si="523"/>
        <v>0</v>
      </c>
      <c r="T288" s="492">
        <v>0</v>
      </c>
      <c r="U288" s="492">
        <v>0</v>
      </c>
      <c r="V288" s="492">
        <v>0</v>
      </c>
      <c r="W288" s="492">
        <f t="shared" si="502"/>
        <v>0</v>
      </c>
      <c r="X288" s="492">
        <v>0</v>
      </c>
      <c r="Y288" s="492">
        <v>0</v>
      </c>
      <c r="Z288" s="492">
        <f t="shared" si="524"/>
        <v>0</v>
      </c>
      <c r="AA288" s="492">
        <f t="shared" si="525"/>
        <v>0</v>
      </c>
      <c r="AB288" s="321">
        <f t="shared" si="526"/>
        <v>0</v>
      </c>
      <c r="AC288" s="179">
        <f t="shared" si="527"/>
        <v>0</v>
      </c>
      <c r="AD288" s="492">
        <v>0</v>
      </c>
      <c r="AE288" s="492">
        <v>0</v>
      </c>
      <c r="AF288" s="492">
        <f t="shared" si="503"/>
        <v>0</v>
      </c>
      <c r="AG288" s="492">
        <f t="shared" si="504"/>
        <v>0</v>
      </c>
      <c r="AH288" s="507">
        <v>0</v>
      </c>
      <c r="AI288" s="507">
        <v>0</v>
      </c>
      <c r="AJ288" s="507">
        <v>0</v>
      </c>
      <c r="AK288" s="507">
        <v>0</v>
      </c>
      <c r="AL288" s="507">
        <v>0</v>
      </c>
      <c r="AM288" s="507">
        <v>0</v>
      </c>
      <c r="AN288" s="507">
        <v>0</v>
      </c>
      <c r="AO288" s="507">
        <f t="shared" si="528"/>
        <v>0</v>
      </c>
      <c r="AP288" s="507">
        <f t="shared" si="529"/>
        <v>0</v>
      </c>
      <c r="AQ288" s="508">
        <f t="shared" si="505"/>
        <v>0</v>
      </c>
      <c r="AR288" s="505">
        <f t="shared" si="530"/>
        <v>1415778</v>
      </c>
      <c r="AS288" s="492">
        <f t="shared" si="531"/>
        <v>1104762</v>
      </c>
      <c r="AT288" s="492">
        <f t="shared" si="532"/>
        <v>67135</v>
      </c>
      <c r="AU288" s="492">
        <f t="shared" si="533"/>
        <v>0</v>
      </c>
      <c r="AV288" s="492">
        <f t="shared" si="534"/>
        <v>231524</v>
      </c>
      <c r="AW288" s="492">
        <f t="shared" si="534"/>
        <v>12357</v>
      </c>
      <c r="AX288" s="492">
        <f t="shared" si="535"/>
        <v>0</v>
      </c>
      <c r="AY288" s="507">
        <f t="shared" si="536"/>
        <v>2.6253000000000002</v>
      </c>
      <c r="AZ288" s="507">
        <f t="shared" si="537"/>
        <v>2.6253000000000002</v>
      </c>
      <c r="BA288" s="508">
        <f t="shared" si="537"/>
        <v>0</v>
      </c>
    </row>
    <row r="289" spans="1:53" s="702" customFormat="1" ht="12.75" customHeight="1" x14ac:dyDescent="0.2">
      <c r="A289" s="727">
        <v>51</v>
      </c>
      <c r="B289" s="728">
        <v>4465</v>
      </c>
      <c r="C289" s="728">
        <v>600074757</v>
      </c>
      <c r="D289" s="728">
        <v>46750428</v>
      </c>
      <c r="E289" s="729" t="s">
        <v>575</v>
      </c>
      <c r="F289" s="728">
        <v>3143</v>
      </c>
      <c r="G289" s="537" t="s">
        <v>150</v>
      </c>
      <c r="H289" s="708" t="s">
        <v>82</v>
      </c>
      <c r="I289" s="501">
        <v>61092</v>
      </c>
      <c r="J289" s="502">
        <v>43065</v>
      </c>
      <c r="K289" s="481">
        <v>0</v>
      </c>
      <c r="L289" s="481">
        <v>0</v>
      </c>
      <c r="M289" s="321">
        <v>14556</v>
      </c>
      <c r="N289" s="321">
        <v>861</v>
      </c>
      <c r="O289" s="502">
        <v>2610</v>
      </c>
      <c r="P289" s="503">
        <v>0.18</v>
      </c>
      <c r="Q289" s="418">
        <v>0</v>
      </c>
      <c r="R289" s="776">
        <v>0.18</v>
      </c>
      <c r="S289" s="536">
        <f t="shared" si="523"/>
        <v>0</v>
      </c>
      <c r="T289" s="492">
        <v>0</v>
      </c>
      <c r="U289" s="492">
        <v>0</v>
      </c>
      <c r="V289" s="492">
        <v>0</v>
      </c>
      <c r="W289" s="492">
        <f t="shared" si="502"/>
        <v>0</v>
      </c>
      <c r="X289" s="492">
        <v>0</v>
      </c>
      <c r="Y289" s="492">
        <v>0</v>
      </c>
      <c r="Z289" s="492">
        <f t="shared" si="524"/>
        <v>0</v>
      </c>
      <c r="AA289" s="492">
        <f t="shared" si="525"/>
        <v>0</v>
      </c>
      <c r="AB289" s="321">
        <f t="shared" si="526"/>
        <v>0</v>
      </c>
      <c r="AC289" s="179">
        <f t="shared" si="527"/>
        <v>0</v>
      </c>
      <c r="AD289" s="492">
        <v>0</v>
      </c>
      <c r="AE289" s="492">
        <v>0</v>
      </c>
      <c r="AF289" s="492">
        <f t="shared" si="503"/>
        <v>0</v>
      </c>
      <c r="AG289" s="492">
        <f t="shared" si="504"/>
        <v>0</v>
      </c>
      <c r="AH289" s="507">
        <v>0</v>
      </c>
      <c r="AI289" s="507">
        <v>0</v>
      </c>
      <c r="AJ289" s="507">
        <v>0</v>
      </c>
      <c r="AK289" s="507">
        <v>0</v>
      </c>
      <c r="AL289" s="507">
        <v>0</v>
      </c>
      <c r="AM289" s="507">
        <v>0</v>
      </c>
      <c r="AN289" s="507">
        <v>0</v>
      </c>
      <c r="AO289" s="507">
        <f t="shared" si="528"/>
        <v>0</v>
      </c>
      <c r="AP289" s="507">
        <f t="shared" si="529"/>
        <v>0</v>
      </c>
      <c r="AQ289" s="508">
        <f t="shared" si="505"/>
        <v>0</v>
      </c>
      <c r="AR289" s="505">
        <f t="shared" si="530"/>
        <v>61092</v>
      </c>
      <c r="AS289" s="492">
        <f t="shared" si="531"/>
        <v>43065</v>
      </c>
      <c r="AT289" s="492">
        <f t="shared" si="532"/>
        <v>0</v>
      </c>
      <c r="AU289" s="492">
        <f t="shared" si="533"/>
        <v>0</v>
      </c>
      <c r="AV289" s="492">
        <f t="shared" si="534"/>
        <v>14556</v>
      </c>
      <c r="AW289" s="492">
        <f t="shared" si="534"/>
        <v>861</v>
      </c>
      <c r="AX289" s="492">
        <f t="shared" si="535"/>
        <v>2610</v>
      </c>
      <c r="AY289" s="507">
        <f t="shared" si="536"/>
        <v>0.18</v>
      </c>
      <c r="AZ289" s="507">
        <f t="shared" si="537"/>
        <v>0</v>
      </c>
      <c r="BA289" s="508">
        <f t="shared" si="537"/>
        <v>0.18</v>
      </c>
    </row>
    <row r="290" spans="1:53" s="702" customFormat="1" ht="12.75" customHeight="1" x14ac:dyDescent="0.2">
      <c r="A290" s="284">
        <v>51</v>
      </c>
      <c r="B290" s="27">
        <v>4465</v>
      </c>
      <c r="C290" s="27">
        <v>600074757</v>
      </c>
      <c r="D290" s="27">
        <v>46750428</v>
      </c>
      <c r="E290" s="294" t="s">
        <v>576</v>
      </c>
      <c r="F290" s="27"/>
      <c r="G290" s="283"/>
      <c r="H290" s="383"/>
      <c r="I290" s="5">
        <v>35649658</v>
      </c>
      <c r="J290" s="8">
        <v>25441212</v>
      </c>
      <c r="K290" s="8">
        <v>190414</v>
      </c>
      <c r="L290" s="8">
        <v>49284</v>
      </c>
      <c r="M290" s="8">
        <v>8646832</v>
      </c>
      <c r="N290" s="8">
        <v>508824</v>
      </c>
      <c r="O290" s="8">
        <v>862376</v>
      </c>
      <c r="P290" s="9">
        <v>56.174400000000006</v>
      </c>
      <c r="Q290" s="9">
        <v>38.862400000000001</v>
      </c>
      <c r="R290" s="33">
        <v>17.311999999999998</v>
      </c>
      <c r="S290" s="5">
        <f t="shared" ref="S290:BA290" si="538">SUM(S284:S289)</f>
        <v>0</v>
      </c>
      <c r="T290" s="8">
        <f t="shared" si="538"/>
        <v>5670</v>
      </c>
      <c r="U290" s="8">
        <f t="shared" si="538"/>
        <v>-42783</v>
      </c>
      <c r="V290" s="8">
        <f t="shared" si="538"/>
        <v>0</v>
      </c>
      <c r="W290" s="8">
        <f t="shared" si="538"/>
        <v>-37113</v>
      </c>
      <c r="X290" s="8">
        <f t="shared" si="538"/>
        <v>0</v>
      </c>
      <c r="Y290" s="8">
        <f t="shared" si="538"/>
        <v>0</v>
      </c>
      <c r="Z290" s="8">
        <f t="shared" si="538"/>
        <v>0</v>
      </c>
      <c r="AA290" s="8">
        <f t="shared" si="538"/>
        <v>-37113</v>
      </c>
      <c r="AB290" s="8">
        <f t="shared" si="538"/>
        <v>-12545</v>
      </c>
      <c r="AC290" s="8">
        <f t="shared" si="538"/>
        <v>-743</v>
      </c>
      <c r="AD290" s="8">
        <f t="shared" si="538"/>
        <v>0</v>
      </c>
      <c r="AE290" s="8">
        <f t="shared" si="538"/>
        <v>0</v>
      </c>
      <c r="AF290" s="8">
        <f t="shared" si="538"/>
        <v>0</v>
      </c>
      <c r="AG290" s="8">
        <f t="shared" si="538"/>
        <v>-50401</v>
      </c>
      <c r="AH290" s="9">
        <f t="shared" si="538"/>
        <v>0</v>
      </c>
      <c r="AI290" s="9">
        <f t="shared" si="538"/>
        <v>0</v>
      </c>
      <c r="AJ290" s="9">
        <f t="shared" si="538"/>
        <v>0.01</v>
      </c>
      <c r="AK290" s="9">
        <f t="shared" si="538"/>
        <v>0</v>
      </c>
      <c r="AL290" s="9">
        <f t="shared" si="538"/>
        <v>-0.14000000000000001</v>
      </c>
      <c r="AM290" s="9">
        <f t="shared" si="538"/>
        <v>0</v>
      </c>
      <c r="AN290" s="9">
        <f t="shared" si="538"/>
        <v>0</v>
      </c>
      <c r="AO290" s="9">
        <f t="shared" si="538"/>
        <v>0.01</v>
      </c>
      <c r="AP290" s="9">
        <f t="shared" si="538"/>
        <v>-0.14000000000000001</v>
      </c>
      <c r="AQ290" s="74">
        <f t="shared" si="538"/>
        <v>-0.13</v>
      </c>
      <c r="AR290" s="272">
        <f t="shared" si="538"/>
        <v>35599257</v>
      </c>
      <c r="AS290" s="8">
        <f t="shared" si="538"/>
        <v>25404099</v>
      </c>
      <c r="AT290" s="38">
        <f t="shared" si="538"/>
        <v>190414</v>
      </c>
      <c r="AU290" s="38">
        <f t="shared" si="538"/>
        <v>49284</v>
      </c>
      <c r="AV290" s="8">
        <f t="shared" si="538"/>
        <v>8634287</v>
      </c>
      <c r="AW290" s="8">
        <f t="shared" si="538"/>
        <v>508081</v>
      </c>
      <c r="AX290" s="8">
        <f t="shared" si="538"/>
        <v>862376</v>
      </c>
      <c r="AY290" s="9">
        <f t="shared" si="538"/>
        <v>56.044400000000003</v>
      </c>
      <c r="AZ290" s="9">
        <f t="shared" si="538"/>
        <v>38.872399999999999</v>
      </c>
      <c r="BA290" s="74">
        <f t="shared" si="538"/>
        <v>17.172000000000001</v>
      </c>
    </row>
    <row r="291" spans="1:53" s="702" customFormat="1" ht="12.75" customHeight="1" x14ac:dyDescent="0.2">
      <c r="A291" s="727">
        <v>52</v>
      </c>
      <c r="B291" s="728">
        <v>4466</v>
      </c>
      <c r="C291" s="728">
        <v>650039017</v>
      </c>
      <c r="D291" s="728">
        <v>70982074</v>
      </c>
      <c r="E291" s="729" t="s">
        <v>577</v>
      </c>
      <c r="F291" s="728">
        <v>3111</v>
      </c>
      <c r="G291" s="537" t="s">
        <v>85</v>
      </c>
      <c r="H291" s="779" t="s">
        <v>86</v>
      </c>
      <c r="I291" s="501">
        <v>3683530</v>
      </c>
      <c r="J291" s="502">
        <v>3275841</v>
      </c>
      <c r="K291" s="502">
        <v>20000</v>
      </c>
      <c r="L291" s="502">
        <v>0</v>
      </c>
      <c r="M291" s="502">
        <v>324772</v>
      </c>
      <c r="N291" s="502">
        <v>18817</v>
      </c>
      <c r="O291" s="502">
        <v>44100</v>
      </c>
      <c r="P291" s="503">
        <v>8.1493000000000002</v>
      </c>
      <c r="Q291" s="418">
        <v>6.6165000000000003</v>
      </c>
      <c r="R291" s="776">
        <v>1.5327999999999999</v>
      </c>
      <c r="S291" s="536">
        <f t="shared" ref="S291:S296" si="539">X291*-1</f>
        <v>0</v>
      </c>
      <c r="T291" s="492">
        <v>0</v>
      </c>
      <c r="U291" s="492">
        <v>0</v>
      </c>
      <c r="V291" s="492">
        <v>0</v>
      </c>
      <c r="W291" s="492">
        <f t="shared" si="502"/>
        <v>0</v>
      </c>
      <c r="X291" s="492">
        <v>0</v>
      </c>
      <c r="Y291" s="492">
        <v>0</v>
      </c>
      <c r="Z291" s="492">
        <f t="shared" ref="Z291:Z296" si="540">SUM(X291:Y291)</f>
        <v>0</v>
      </c>
      <c r="AA291" s="492">
        <f t="shared" ref="AA291:AA296" si="541">W291+Z291</f>
        <v>0</v>
      </c>
      <c r="AB291" s="321">
        <f t="shared" ref="AB291:AB296" si="542">ROUND((W291+X291)*33.8%,0)</f>
        <v>0</v>
      </c>
      <c r="AC291" s="179">
        <f t="shared" ref="AC291:AC296" si="543">ROUND(W291*2%,0)</f>
        <v>0</v>
      </c>
      <c r="AD291" s="492">
        <v>0</v>
      </c>
      <c r="AE291" s="492">
        <v>0</v>
      </c>
      <c r="AF291" s="492">
        <f t="shared" si="503"/>
        <v>0</v>
      </c>
      <c r="AG291" s="492">
        <f t="shared" si="504"/>
        <v>0</v>
      </c>
      <c r="AH291" s="507">
        <v>0</v>
      </c>
      <c r="AI291" s="507">
        <v>0</v>
      </c>
      <c r="AJ291" s="507">
        <v>0</v>
      </c>
      <c r="AK291" s="507">
        <v>0</v>
      </c>
      <c r="AL291" s="507">
        <v>0</v>
      </c>
      <c r="AM291" s="507">
        <v>0</v>
      </c>
      <c r="AN291" s="507">
        <v>0</v>
      </c>
      <c r="AO291" s="507">
        <f t="shared" ref="AO291:AO296" si="544">AH291+AJ291+AK291+AM291</f>
        <v>0</v>
      </c>
      <c r="AP291" s="507">
        <f t="shared" ref="AP291:AP296" si="545">AI291+AL291+AN291</f>
        <v>0</v>
      </c>
      <c r="AQ291" s="508">
        <f t="shared" si="505"/>
        <v>0</v>
      </c>
      <c r="AR291" s="505">
        <f t="shared" ref="AR291:AR296" si="546">I291+AG291</f>
        <v>3683530</v>
      </c>
      <c r="AS291" s="492">
        <f t="shared" ref="AS291:AS296" si="547">J291+W291</f>
        <v>3275841</v>
      </c>
      <c r="AT291" s="492">
        <f t="shared" ref="AT291:AT296" si="548">K291+Z291</f>
        <v>20000</v>
      </c>
      <c r="AU291" s="492">
        <f t="shared" ref="AU291:AU296" si="549">L291</f>
        <v>0</v>
      </c>
      <c r="AV291" s="492">
        <f t="shared" ref="AV291:AW296" si="550">M291+AB291</f>
        <v>324772</v>
      </c>
      <c r="AW291" s="492">
        <f t="shared" si="550"/>
        <v>18817</v>
      </c>
      <c r="AX291" s="492">
        <f t="shared" ref="AX291:AX296" si="551">O291+AF291</f>
        <v>44100</v>
      </c>
      <c r="AY291" s="507">
        <f t="shared" ref="AY291:AY296" si="552">P291+AQ291</f>
        <v>8.1493000000000002</v>
      </c>
      <c r="AZ291" s="507">
        <f t="shared" ref="AZ291:BA296" si="553">Q291+AO291</f>
        <v>6.6165000000000003</v>
      </c>
      <c r="BA291" s="508">
        <f t="shared" si="553"/>
        <v>1.5327999999999999</v>
      </c>
    </row>
    <row r="292" spans="1:53" s="702" customFormat="1" ht="12.75" customHeight="1" x14ac:dyDescent="0.2">
      <c r="A292" s="727">
        <v>52</v>
      </c>
      <c r="B292" s="728">
        <v>4466</v>
      </c>
      <c r="C292" s="728">
        <v>650039017</v>
      </c>
      <c r="D292" s="728">
        <v>70982074</v>
      </c>
      <c r="E292" s="719" t="s">
        <v>577</v>
      </c>
      <c r="F292" s="728">
        <v>3117</v>
      </c>
      <c r="G292" s="537" t="s">
        <v>148</v>
      </c>
      <c r="H292" s="779" t="s">
        <v>86</v>
      </c>
      <c r="I292" s="501">
        <v>7807239</v>
      </c>
      <c r="J292" s="502">
        <v>4844085</v>
      </c>
      <c r="K292" s="502">
        <v>112525</v>
      </c>
      <c r="L292" s="502">
        <v>52525</v>
      </c>
      <c r="M292" s="502">
        <v>2434761</v>
      </c>
      <c r="N292" s="502">
        <v>142868</v>
      </c>
      <c r="O292" s="502">
        <v>273000</v>
      </c>
      <c r="P292" s="503">
        <v>9.9576999999999973</v>
      </c>
      <c r="Q292" s="418">
        <v>6.4653999999999998</v>
      </c>
      <c r="R292" s="776">
        <v>3.4922999999999993</v>
      </c>
      <c r="S292" s="536">
        <f t="shared" si="539"/>
        <v>0</v>
      </c>
      <c r="T292" s="492">
        <v>0</v>
      </c>
      <c r="U292" s="492">
        <v>0</v>
      </c>
      <c r="V292" s="492">
        <v>0</v>
      </c>
      <c r="W292" s="492">
        <f t="shared" si="502"/>
        <v>0</v>
      </c>
      <c r="X292" s="492">
        <v>0</v>
      </c>
      <c r="Y292" s="492">
        <v>0</v>
      </c>
      <c r="Z292" s="492">
        <f t="shared" si="540"/>
        <v>0</v>
      </c>
      <c r="AA292" s="492">
        <f t="shared" si="541"/>
        <v>0</v>
      </c>
      <c r="AB292" s="321">
        <f t="shared" si="542"/>
        <v>0</v>
      </c>
      <c r="AC292" s="179">
        <f t="shared" si="543"/>
        <v>0</v>
      </c>
      <c r="AD292" s="492">
        <v>0</v>
      </c>
      <c r="AE292" s="492">
        <v>0</v>
      </c>
      <c r="AF292" s="492">
        <f t="shared" si="503"/>
        <v>0</v>
      </c>
      <c r="AG292" s="492">
        <f t="shared" si="504"/>
        <v>0</v>
      </c>
      <c r="AH292" s="507">
        <v>0</v>
      </c>
      <c r="AI292" s="507">
        <v>0</v>
      </c>
      <c r="AJ292" s="507">
        <v>0</v>
      </c>
      <c r="AK292" s="507">
        <v>0</v>
      </c>
      <c r="AL292" s="507">
        <v>0</v>
      </c>
      <c r="AM292" s="507">
        <v>0</v>
      </c>
      <c r="AN292" s="507">
        <v>0</v>
      </c>
      <c r="AO292" s="507">
        <f t="shared" si="544"/>
        <v>0</v>
      </c>
      <c r="AP292" s="507">
        <f t="shared" si="545"/>
        <v>0</v>
      </c>
      <c r="AQ292" s="508">
        <f t="shared" si="505"/>
        <v>0</v>
      </c>
      <c r="AR292" s="505">
        <f t="shared" si="546"/>
        <v>7807239</v>
      </c>
      <c r="AS292" s="492">
        <f t="shared" si="547"/>
        <v>4844085</v>
      </c>
      <c r="AT292" s="492">
        <f t="shared" si="548"/>
        <v>112525</v>
      </c>
      <c r="AU292" s="492">
        <f t="shared" si="549"/>
        <v>52525</v>
      </c>
      <c r="AV292" s="492">
        <f t="shared" si="550"/>
        <v>2434761</v>
      </c>
      <c r="AW292" s="492">
        <f t="shared" si="550"/>
        <v>142868</v>
      </c>
      <c r="AX292" s="492">
        <f t="shared" si="551"/>
        <v>273000</v>
      </c>
      <c r="AY292" s="507">
        <f t="shared" si="552"/>
        <v>9.9576999999999973</v>
      </c>
      <c r="AZ292" s="507">
        <f t="shared" si="553"/>
        <v>6.4653999999999998</v>
      </c>
      <c r="BA292" s="508">
        <f t="shared" si="553"/>
        <v>3.4922999999999993</v>
      </c>
    </row>
    <row r="293" spans="1:53" s="702" customFormat="1" ht="12.75" customHeight="1" x14ac:dyDescent="0.2">
      <c r="A293" s="727">
        <v>52</v>
      </c>
      <c r="B293" s="728">
        <v>4466</v>
      </c>
      <c r="C293" s="728">
        <v>650039017</v>
      </c>
      <c r="D293" s="728">
        <v>70982074</v>
      </c>
      <c r="E293" s="719" t="s">
        <v>577</v>
      </c>
      <c r="F293" s="728">
        <v>3117</v>
      </c>
      <c r="G293" s="537" t="s">
        <v>91</v>
      </c>
      <c r="H293" s="779" t="s">
        <v>82</v>
      </c>
      <c r="I293" s="501">
        <v>1129905</v>
      </c>
      <c r="J293" s="502">
        <v>832036</v>
      </c>
      <c r="K293" s="481">
        <v>0</v>
      </c>
      <c r="L293" s="481">
        <v>0</v>
      </c>
      <c r="M293" s="321">
        <v>281228</v>
      </c>
      <c r="N293" s="321">
        <v>16641</v>
      </c>
      <c r="O293" s="502">
        <v>0</v>
      </c>
      <c r="P293" s="503">
        <v>2.5299999999999998</v>
      </c>
      <c r="Q293" s="418">
        <v>2.5299999999999998</v>
      </c>
      <c r="R293" s="776">
        <v>0</v>
      </c>
      <c r="S293" s="536">
        <f t="shared" si="539"/>
        <v>0</v>
      </c>
      <c r="T293" s="492">
        <v>0</v>
      </c>
      <c r="U293" s="492">
        <v>0</v>
      </c>
      <c r="V293" s="492">
        <v>0</v>
      </c>
      <c r="W293" s="492">
        <f t="shared" si="502"/>
        <v>0</v>
      </c>
      <c r="X293" s="492">
        <v>0</v>
      </c>
      <c r="Y293" s="492">
        <v>0</v>
      </c>
      <c r="Z293" s="492">
        <f t="shared" si="540"/>
        <v>0</v>
      </c>
      <c r="AA293" s="492">
        <f t="shared" si="541"/>
        <v>0</v>
      </c>
      <c r="AB293" s="321">
        <f t="shared" si="542"/>
        <v>0</v>
      </c>
      <c r="AC293" s="179">
        <f t="shared" si="543"/>
        <v>0</v>
      </c>
      <c r="AD293" s="492">
        <v>0</v>
      </c>
      <c r="AE293" s="492">
        <v>0</v>
      </c>
      <c r="AF293" s="492">
        <f t="shared" si="503"/>
        <v>0</v>
      </c>
      <c r="AG293" s="492">
        <f t="shared" si="504"/>
        <v>0</v>
      </c>
      <c r="AH293" s="507">
        <v>0</v>
      </c>
      <c r="AI293" s="507">
        <v>0</v>
      </c>
      <c r="AJ293" s="507">
        <v>0</v>
      </c>
      <c r="AK293" s="507">
        <v>0</v>
      </c>
      <c r="AL293" s="507">
        <v>0</v>
      </c>
      <c r="AM293" s="507">
        <v>0</v>
      </c>
      <c r="AN293" s="507">
        <v>0</v>
      </c>
      <c r="AO293" s="507">
        <f t="shared" si="544"/>
        <v>0</v>
      </c>
      <c r="AP293" s="507">
        <f t="shared" si="545"/>
        <v>0</v>
      </c>
      <c r="AQ293" s="508">
        <f t="shared" si="505"/>
        <v>0</v>
      </c>
      <c r="AR293" s="505">
        <f t="shared" si="546"/>
        <v>1129905</v>
      </c>
      <c r="AS293" s="492">
        <f t="shared" si="547"/>
        <v>832036</v>
      </c>
      <c r="AT293" s="492">
        <f t="shared" si="548"/>
        <v>0</v>
      </c>
      <c r="AU293" s="492">
        <f t="shared" si="549"/>
        <v>0</v>
      </c>
      <c r="AV293" s="492">
        <f t="shared" si="550"/>
        <v>281228</v>
      </c>
      <c r="AW293" s="492">
        <f t="shared" si="550"/>
        <v>16641</v>
      </c>
      <c r="AX293" s="492">
        <f t="shared" si="551"/>
        <v>0</v>
      </c>
      <c r="AY293" s="507">
        <f t="shared" si="552"/>
        <v>2.5299999999999998</v>
      </c>
      <c r="AZ293" s="507">
        <f t="shared" si="553"/>
        <v>2.5299999999999998</v>
      </c>
      <c r="BA293" s="508">
        <f t="shared" si="553"/>
        <v>0</v>
      </c>
    </row>
    <row r="294" spans="1:53" s="702" customFormat="1" ht="12.75" customHeight="1" x14ac:dyDescent="0.2">
      <c r="A294" s="727">
        <v>52</v>
      </c>
      <c r="B294" s="728">
        <v>4466</v>
      </c>
      <c r="C294" s="728">
        <v>650039017</v>
      </c>
      <c r="D294" s="728">
        <v>70982074</v>
      </c>
      <c r="E294" s="729" t="s">
        <v>577</v>
      </c>
      <c r="F294" s="728">
        <v>3141</v>
      </c>
      <c r="G294" s="537" t="s">
        <v>88</v>
      </c>
      <c r="H294" s="779" t="s">
        <v>82</v>
      </c>
      <c r="I294" s="501">
        <v>1469094</v>
      </c>
      <c r="J294" s="502">
        <v>1065633</v>
      </c>
      <c r="K294" s="481">
        <v>10000</v>
      </c>
      <c r="L294" s="481">
        <v>0</v>
      </c>
      <c r="M294" s="321">
        <v>363564</v>
      </c>
      <c r="N294" s="321">
        <v>21313</v>
      </c>
      <c r="O294" s="502">
        <v>8584</v>
      </c>
      <c r="P294" s="503">
        <v>3.66</v>
      </c>
      <c r="Q294" s="418">
        <v>0</v>
      </c>
      <c r="R294" s="776">
        <v>3.66</v>
      </c>
      <c r="S294" s="536">
        <f t="shared" si="539"/>
        <v>0</v>
      </c>
      <c r="T294" s="492">
        <v>0</v>
      </c>
      <c r="U294" s="492">
        <v>3030</v>
      </c>
      <c r="V294" s="492">
        <v>0</v>
      </c>
      <c r="W294" s="492">
        <f t="shared" si="502"/>
        <v>3030</v>
      </c>
      <c r="X294" s="492">
        <v>0</v>
      </c>
      <c r="Y294" s="492">
        <v>0</v>
      </c>
      <c r="Z294" s="492">
        <f t="shared" si="540"/>
        <v>0</v>
      </c>
      <c r="AA294" s="492">
        <f t="shared" si="541"/>
        <v>3030</v>
      </c>
      <c r="AB294" s="321">
        <f t="shared" si="542"/>
        <v>1024</v>
      </c>
      <c r="AC294" s="179">
        <f t="shared" si="543"/>
        <v>61</v>
      </c>
      <c r="AD294" s="492">
        <v>0</v>
      </c>
      <c r="AE294" s="492">
        <v>0</v>
      </c>
      <c r="AF294" s="492">
        <f t="shared" si="503"/>
        <v>0</v>
      </c>
      <c r="AG294" s="492">
        <f t="shared" si="504"/>
        <v>4115</v>
      </c>
      <c r="AH294" s="507">
        <v>0</v>
      </c>
      <c r="AI294" s="507">
        <v>0</v>
      </c>
      <c r="AJ294" s="507">
        <v>0</v>
      </c>
      <c r="AK294" s="507">
        <v>0</v>
      </c>
      <c r="AL294" s="507">
        <v>0.01</v>
      </c>
      <c r="AM294" s="507">
        <v>0</v>
      </c>
      <c r="AN294" s="507">
        <v>0</v>
      </c>
      <c r="AO294" s="507">
        <f t="shared" si="544"/>
        <v>0</v>
      </c>
      <c r="AP294" s="507">
        <f t="shared" si="545"/>
        <v>0.01</v>
      </c>
      <c r="AQ294" s="508">
        <f t="shared" si="505"/>
        <v>0.01</v>
      </c>
      <c r="AR294" s="505">
        <f t="shared" si="546"/>
        <v>1473209</v>
      </c>
      <c r="AS294" s="492">
        <f t="shared" si="547"/>
        <v>1068663</v>
      </c>
      <c r="AT294" s="492">
        <f t="shared" si="548"/>
        <v>10000</v>
      </c>
      <c r="AU294" s="492">
        <f t="shared" si="549"/>
        <v>0</v>
      </c>
      <c r="AV294" s="492">
        <f t="shared" si="550"/>
        <v>364588</v>
      </c>
      <c r="AW294" s="492">
        <f t="shared" si="550"/>
        <v>21374</v>
      </c>
      <c r="AX294" s="492">
        <f t="shared" si="551"/>
        <v>8584</v>
      </c>
      <c r="AY294" s="507">
        <f t="shared" si="552"/>
        <v>3.67</v>
      </c>
      <c r="AZ294" s="507">
        <f t="shared" si="553"/>
        <v>0</v>
      </c>
      <c r="BA294" s="508">
        <f t="shared" si="553"/>
        <v>3.67</v>
      </c>
    </row>
    <row r="295" spans="1:53" s="702" customFormat="1" ht="12.75" customHeight="1" x14ac:dyDescent="0.2">
      <c r="A295" s="727">
        <v>52</v>
      </c>
      <c r="B295" s="728">
        <v>4466</v>
      </c>
      <c r="C295" s="728">
        <v>650039017</v>
      </c>
      <c r="D295" s="728">
        <v>70982074</v>
      </c>
      <c r="E295" s="729" t="s">
        <v>577</v>
      </c>
      <c r="F295" s="728">
        <v>3143</v>
      </c>
      <c r="G295" s="537" t="s">
        <v>149</v>
      </c>
      <c r="H295" s="708" t="s">
        <v>86</v>
      </c>
      <c r="I295" s="501">
        <v>850054</v>
      </c>
      <c r="J295" s="502">
        <v>606715</v>
      </c>
      <c r="K295" s="502">
        <v>10000</v>
      </c>
      <c r="L295" s="502">
        <v>0</v>
      </c>
      <c r="M295" s="502">
        <v>220492</v>
      </c>
      <c r="N295" s="502">
        <v>12847</v>
      </c>
      <c r="O295" s="502">
        <v>0</v>
      </c>
      <c r="P295" s="503">
        <v>1.4</v>
      </c>
      <c r="Q295" s="418">
        <v>1.4</v>
      </c>
      <c r="R295" s="776">
        <v>0</v>
      </c>
      <c r="S295" s="536">
        <f t="shared" si="539"/>
        <v>0</v>
      </c>
      <c r="T295" s="492">
        <v>0</v>
      </c>
      <c r="U295" s="492">
        <v>0</v>
      </c>
      <c r="V295" s="492">
        <v>0</v>
      </c>
      <c r="W295" s="492">
        <f t="shared" si="502"/>
        <v>0</v>
      </c>
      <c r="X295" s="492">
        <v>0</v>
      </c>
      <c r="Y295" s="492">
        <v>0</v>
      </c>
      <c r="Z295" s="492">
        <f t="shared" si="540"/>
        <v>0</v>
      </c>
      <c r="AA295" s="492">
        <f t="shared" si="541"/>
        <v>0</v>
      </c>
      <c r="AB295" s="321">
        <f t="shared" si="542"/>
        <v>0</v>
      </c>
      <c r="AC295" s="179">
        <f t="shared" si="543"/>
        <v>0</v>
      </c>
      <c r="AD295" s="492">
        <v>0</v>
      </c>
      <c r="AE295" s="492">
        <v>0</v>
      </c>
      <c r="AF295" s="492">
        <f t="shared" si="503"/>
        <v>0</v>
      </c>
      <c r="AG295" s="492">
        <f t="shared" si="504"/>
        <v>0</v>
      </c>
      <c r="AH295" s="507">
        <v>0</v>
      </c>
      <c r="AI295" s="507">
        <v>0</v>
      </c>
      <c r="AJ295" s="507">
        <v>0</v>
      </c>
      <c r="AK295" s="507">
        <v>0</v>
      </c>
      <c r="AL295" s="507">
        <v>0</v>
      </c>
      <c r="AM295" s="507">
        <v>0</v>
      </c>
      <c r="AN295" s="507">
        <v>0</v>
      </c>
      <c r="AO295" s="507">
        <f t="shared" si="544"/>
        <v>0</v>
      </c>
      <c r="AP295" s="507">
        <f t="shared" si="545"/>
        <v>0</v>
      </c>
      <c r="AQ295" s="508">
        <f t="shared" si="505"/>
        <v>0</v>
      </c>
      <c r="AR295" s="505">
        <f t="shared" si="546"/>
        <v>850054</v>
      </c>
      <c r="AS295" s="492">
        <f t="shared" si="547"/>
        <v>606715</v>
      </c>
      <c r="AT295" s="492">
        <f t="shared" si="548"/>
        <v>10000</v>
      </c>
      <c r="AU295" s="492">
        <f t="shared" si="549"/>
        <v>0</v>
      </c>
      <c r="AV295" s="492">
        <f t="shared" si="550"/>
        <v>220492</v>
      </c>
      <c r="AW295" s="492">
        <f t="shared" si="550"/>
        <v>12847</v>
      </c>
      <c r="AX295" s="492">
        <f t="shared" si="551"/>
        <v>0</v>
      </c>
      <c r="AY295" s="507">
        <f t="shared" si="552"/>
        <v>1.4</v>
      </c>
      <c r="AZ295" s="507">
        <f t="shared" si="553"/>
        <v>1.4</v>
      </c>
      <c r="BA295" s="508">
        <f t="shared" si="553"/>
        <v>0</v>
      </c>
    </row>
    <row r="296" spans="1:53" s="702" customFormat="1" ht="12.75" customHeight="1" x14ac:dyDescent="0.2">
      <c r="A296" s="727">
        <v>52</v>
      </c>
      <c r="B296" s="728">
        <v>4466</v>
      </c>
      <c r="C296" s="728">
        <v>650039017</v>
      </c>
      <c r="D296" s="728">
        <v>70982074</v>
      </c>
      <c r="E296" s="729" t="s">
        <v>577</v>
      </c>
      <c r="F296" s="728">
        <v>3143</v>
      </c>
      <c r="G296" s="537" t="s">
        <v>150</v>
      </c>
      <c r="H296" s="708" t="s">
        <v>82</v>
      </c>
      <c r="I296" s="501">
        <v>35111</v>
      </c>
      <c r="J296" s="502">
        <v>24750</v>
      </c>
      <c r="K296" s="481">
        <v>0</v>
      </c>
      <c r="L296" s="481">
        <v>0</v>
      </c>
      <c r="M296" s="321">
        <v>8366</v>
      </c>
      <c r="N296" s="321">
        <v>495</v>
      </c>
      <c r="O296" s="502">
        <v>1500</v>
      </c>
      <c r="P296" s="503">
        <v>0.1</v>
      </c>
      <c r="Q296" s="418">
        <v>0</v>
      </c>
      <c r="R296" s="776">
        <v>0.1</v>
      </c>
      <c r="S296" s="536">
        <f t="shared" si="539"/>
        <v>0</v>
      </c>
      <c r="T296" s="492">
        <v>0</v>
      </c>
      <c r="U296" s="492">
        <v>0</v>
      </c>
      <c r="V296" s="492">
        <v>0</v>
      </c>
      <c r="W296" s="492">
        <f t="shared" si="502"/>
        <v>0</v>
      </c>
      <c r="X296" s="492">
        <v>0</v>
      </c>
      <c r="Y296" s="492">
        <v>0</v>
      </c>
      <c r="Z296" s="492">
        <f t="shared" si="540"/>
        <v>0</v>
      </c>
      <c r="AA296" s="492">
        <f t="shared" si="541"/>
        <v>0</v>
      </c>
      <c r="AB296" s="321">
        <f t="shared" si="542"/>
        <v>0</v>
      </c>
      <c r="AC296" s="179">
        <f t="shared" si="543"/>
        <v>0</v>
      </c>
      <c r="AD296" s="492">
        <v>0</v>
      </c>
      <c r="AE296" s="492">
        <v>0</v>
      </c>
      <c r="AF296" s="492">
        <f t="shared" si="503"/>
        <v>0</v>
      </c>
      <c r="AG296" s="492">
        <f t="shared" si="504"/>
        <v>0</v>
      </c>
      <c r="AH296" s="507">
        <v>0</v>
      </c>
      <c r="AI296" s="507">
        <v>0</v>
      </c>
      <c r="AJ296" s="507">
        <v>0</v>
      </c>
      <c r="AK296" s="507">
        <v>0</v>
      </c>
      <c r="AL296" s="507">
        <v>0</v>
      </c>
      <c r="AM296" s="507">
        <v>0</v>
      </c>
      <c r="AN296" s="507">
        <v>0</v>
      </c>
      <c r="AO296" s="507">
        <f t="shared" si="544"/>
        <v>0</v>
      </c>
      <c r="AP296" s="507">
        <f t="shared" si="545"/>
        <v>0</v>
      </c>
      <c r="AQ296" s="508">
        <f t="shared" si="505"/>
        <v>0</v>
      </c>
      <c r="AR296" s="505">
        <f t="shared" si="546"/>
        <v>35111</v>
      </c>
      <c r="AS296" s="492">
        <f t="shared" si="547"/>
        <v>24750</v>
      </c>
      <c r="AT296" s="492">
        <f t="shared" si="548"/>
        <v>0</v>
      </c>
      <c r="AU296" s="492">
        <f t="shared" si="549"/>
        <v>0</v>
      </c>
      <c r="AV296" s="492">
        <f t="shared" si="550"/>
        <v>8366</v>
      </c>
      <c r="AW296" s="492">
        <f t="shared" si="550"/>
        <v>495</v>
      </c>
      <c r="AX296" s="492">
        <f t="shared" si="551"/>
        <v>1500</v>
      </c>
      <c r="AY296" s="507">
        <f t="shared" si="552"/>
        <v>0.1</v>
      </c>
      <c r="AZ296" s="507">
        <f t="shared" si="553"/>
        <v>0</v>
      </c>
      <c r="BA296" s="508">
        <f t="shared" si="553"/>
        <v>0.1</v>
      </c>
    </row>
    <row r="297" spans="1:53" s="702" customFormat="1" x14ac:dyDescent="0.2">
      <c r="A297" s="284">
        <v>52</v>
      </c>
      <c r="B297" s="27">
        <v>4466</v>
      </c>
      <c r="C297" s="27">
        <v>650039017</v>
      </c>
      <c r="D297" s="27">
        <v>70982074</v>
      </c>
      <c r="E297" s="294" t="s">
        <v>578</v>
      </c>
      <c r="F297" s="27"/>
      <c r="G297" s="283"/>
      <c r="H297" s="383"/>
      <c r="I297" s="5">
        <v>14974933</v>
      </c>
      <c r="J297" s="8">
        <v>10649060</v>
      </c>
      <c r="K297" s="8">
        <v>152525</v>
      </c>
      <c r="L297" s="8">
        <v>52525</v>
      </c>
      <c r="M297" s="8">
        <v>3633183</v>
      </c>
      <c r="N297" s="8">
        <v>212981</v>
      </c>
      <c r="O297" s="8">
        <v>327184</v>
      </c>
      <c r="P297" s="9">
        <v>25.797000000000001</v>
      </c>
      <c r="Q297" s="9">
        <v>17.011900000000001</v>
      </c>
      <c r="R297" s="33">
        <v>8.7850999999999981</v>
      </c>
      <c r="S297" s="5">
        <f t="shared" ref="S297:BA297" si="554">SUM(S291:S296)</f>
        <v>0</v>
      </c>
      <c r="T297" s="8">
        <f t="shared" si="554"/>
        <v>0</v>
      </c>
      <c r="U297" s="8">
        <f t="shared" si="554"/>
        <v>3030</v>
      </c>
      <c r="V297" s="8">
        <f t="shared" si="554"/>
        <v>0</v>
      </c>
      <c r="W297" s="8">
        <f t="shared" si="554"/>
        <v>3030</v>
      </c>
      <c r="X297" s="8">
        <f t="shared" si="554"/>
        <v>0</v>
      </c>
      <c r="Y297" s="8">
        <f t="shared" si="554"/>
        <v>0</v>
      </c>
      <c r="Z297" s="8">
        <f t="shared" si="554"/>
        <v>0</v>
      </c>
      <c r="AA297" s="8">
        <f t="shared" si="554"/>
        <v>3030</v>
      </c>
      <c r="AB297" s="8">
        <f t="shared" si="554"/>
        <v>1024</v>
      </c>
      <c r="AC297" s="8">
        <f t="shared" si="554"/>
        <v>61</v>
      </c>
      <c r="AD297" s="8">
        <f t="shared" si="554"/>
        <v>0</v>
      </c>
      <c r="AE297" s="8">
        <f t="shared" si="554"/>
        <v>0</v>
      </c>
      <c r="AF297" s="8">
        <f t="shared" si="554"/>
        <v>0</v>
      </c>
      <c r="AG297" s="8">
        <f t="shared" si="554"/>
        <v>4115</v>
      </c>
      <c r="AH297" s="9">
        <f t="shared" si="554"/>
        <v>0</v>
      </c>
      <c r="AI297" s="9">
        <f t="shared" si="554"/>
        <v>0</v>
      </c>
      <c r="AJ297" s="9">
        <f t="shared" si="554"/>
        <v>0</v>
      </c>
      <c r="AK297" s="9">
        <f t="shared" si="554"/>
        <v>0</v>
      </c>
      <c r="AL297" s="9">
        <f t="shared" si="554"/>
        <v>0.01</v>
      </c>
      <c r="AM297" s="9">
        <f t="shared" si="554"/>
        <v>0</v>
      </c>
      <c r="AN297" s="9">
        <f t="shared" si="554"/>
        <v>0</v>
      </c>
      <c r="AO297" s="9">
        <f t="shared" si="554"/>
        <v>0</v>
      </c>
      <c r="AP297" s="9">
        <f t="shared" si="554"/>
        <v>0.01</v>
      </c>
      <c r="AQ297" s="74">
        <f t="shared" si="554"/>
        <v>0.01</v>
      </c>
      <c r="AR297" s="272">
        <f t="shared" si="554"/>
        <v>14979048</v>
      </c>
      <c r="AS297" s="8">
        <f t="shared" si="554"/>
        <v>10652090</v>
      </c>
      <c r="AT297" s="38">
        <f t="shared" si="554"/>
        <v>152525</v>
      </c>
      <c r="AU297" s="38">
        <f t="shared" si="554"/>
        <v>52525</v>
      </c>
      <c r="AV297" s="8">
        <f t="shared" si="554"/>
        <v>3634207</v>
      </c>
      <c r="AW297" s="8">
        <f t="shared" si="554"/>
        <v>213042</v>
      </c>
      <c r="AX297" s="8">
        <f t="shared" si="554"/>
        <v>327184</v>
      </c>
      <c r="AY297" s="9">
        <f t="shared" si="554"/>
        <v>25.807000000000002</v>
      </c>
      <c r="AZ297" s="9">
        <f t="shared" si="554"/>
        <v>17.011900000000001</v>
      </c>
      <c r="BA297" s="74">
        <f t="shared" si="554"/>
        <v>8.7950999999999997</v>
      </c>
    </row>
    <row r="298" spans="1:53" s="702" customFormat="1" x14ac:dyDescent="0.2">
      <c r="A298" s="727">
        <v>53</v>
      </c>
      <c r="B298" s="728">
        <v>4470</v>
      </c>
      <c r="C298" s="728">
        <v>600075109</v>
      </c>
      <c r="D298" s="728">
        <v>70982112</v>
      </c>
      <c r="E298" s="729" t="s">
        <v>579</v>
      </c>
      <c r="F298" s="728">
        <v>3231</v>
      </c>
      <c r="G298" s="537" t="s">
        <v>153</v>
      </c>
      <c r="H298" s="779" t="s">
        <v>86</v>
      </c>
      <c r="I298" s="501">
        <v>8281854</v>
      </c>
      <c r="J298" s="502">
        <v>5890754</v>
      </c>
      <c r="K298" s="502">
        <v>190000</v>
      </c>
      <c r="L298" s="502">
        <v>0</v>
      </c>
      <c r="M298" s="502">
        <v>2055295</v>
      </c>
      <c r="N298" s="502">
        <v>117815</v>
      </c>
      <c r="O298" s="502">
        <v>27990</v>
      </c>
      <c r="P298" s="503">
        <v>11.5198</v>
      </c>
      <c r="Q298" s="418">
        <v>10.1934</v>
      </c>
      <c r="R298" s="776">
        <v>1.3263999999999996</v>
      </c>
      <c r="S298" s="536">
        <f>X298*-1</f>
        <v>0</v>
      </c>
      <c r="T298" s="492">
        <v>0</v>
      </c>
      <c r="U298" s="492">
        <v>0</v>
      </c>
      <c r="V298" s="492">
        <v>0</v>
      </c>
      <c r="W298" s="492">
        <f t="shared" si="502"/>
        <v>0</v>
      </c>
      <c r="X298" s="492">
        <v>0</v>
      </c>
      <c r="Y298" s="492">
        <v>0</v>
      </c>
      <c r="Z298" s="492">
        <f>SUM(X298:Y298)</f>
        <v>0</v>
      </c>
      <c r="AA298" s="492">
        <f>W298+Z298</f>
        <v>0</v>
      </c>
      <c r="AB298" s="321">
        <f>ROUND((W298+X298)*33.8%,0)</f>
        <v>0</v>
      </c>
      <c r="AC298" s="179">
        <f>ROUND(W298*2%,0)</f>
        <v>0</v>
      </c>
      <c r="AD298" s="492">
        <v>0</v>
      </c>
      <c r="AE298" s="492">
        <v>0</v>
      </c>
      <c r="AF298" s="492">
        <f t="shared" si="503"/>
        <v>0</v>
      </c>
      <c r="AG298" s="492">
        <f t="shared" si="504"/>
        <v>0</v>
      </c>
      <c r="AH298" s="507">
        <v>0</v>
      </c>
      <c r="AI298" s="507">
        <v>0</v>
      </c>
      <c r="AJ298" s="507">
        <v>0</v>
      </c>
      <c r="AK298" s="507">
        <v>0</v>
      </c>
      <c r="AL298" s="507">
        <v>0</v>
      </c>
      <c r="AM298" s="507">
        <v>0</v>
      </c>
      <c r="AN298" s="507">
        <v>0</v>
      </c>
      <c r="AO298" s="507">
        <f>AH298+AJ298+AK298+AM298</f>
        <v>0</v>
      </c>
      <c r="AP298" s="507">
        <f>AI298+AL298+AN298</f>
        <v>0</v>
      </c>
      <c r="AQ298" s="508">
        <f t="shared" si="505"/>
        <v>0</v>
      </c>
      <c r="AR298" s="505">
        <f>I298+AG298</f>
        <v>8281854</v>
      </c>
      <c r="AS298" s="492">
        <f>J298+W298</f>
        <v>5890754</v>
      </c>
      <c r="AT298" s="492">
        <f>K298+Z298</f>
        <v>190000</v>
      </c>
      <c r="AU298" s="492">
        <f>L298</f>
        <v>0</v>
      </c>
      <c r="AV298" s="492">
        <f>M298+AB298</f>
        <v>2055295</v>
      </c>
      <c r="AW298" s="492">
        <f>N298+AC298</f>
        <v>117815</v>
      </c>
      <c r="AX298" s="492">
        <f>O298+AF298</f>
        <v>27990</v>
      </c>
      <c r="AY298" s="507">
        <f>P298+AQ298</f>
        <v>11.5198</v>
      </c>
      <c r="AZ298" s="507">
        <f>Q298+AO298</f>
        <v>10.1934</v>
      </c>
      <c r="BA298" s="508">
        <f>R298+AP298</f>
        <v>1.3263999999999996</v>
      </c>
    </row>
    <row r="299" spans="1:53" s="702" customFormat="1" ht="13.5" thickBot="1" x14ac:dyDescent="0.25">
      <c r="A299" s="289">
        <v>53</v>
      </c>
      <c r="B299" s="45">
        <v>4470</v>
      </c>
      <c r="C299" s="45">
        <v>600075109</v>
      </c>
      <c r="D299" s="45">
        <v>70982112</v>
      </c>
      <c r="E299" s="722" t="s">
        <v>580</v>
      </c>
      <c r="F299" s="45"/>
      <c r="G299" s="290"/>
      <c r="H299" s="723"/>
      <c r="I299" s="777">
        <v>8281854</v>
      </c>
      <c r="J299" s="38">
        <v>5890754</v>
      </c>
      <c r="K299" s="38">
        <v>190000</v>
      </c>
      <c r="L299" s="38">
        <v>0</v>
      </c>
      <c r="M299" s="38">
        <v>2055295</v>
      </c>
      <c r="N299" s="38">
        <v>117815</v>
      </c>
      <c r="O299" s="38">
        <v>27990</v>
      </c>
      <c r="P299" s="40">
        <v>11.5198</v>
      </c>
      <c r="Q299" s="40">
        <v>10.1934</v>
      </c>
      <c r="R299" s="51">
        <v>1.3263999999999996</v>
      </c>
      <c r="S299" s="777">
        <f t="shared" ref="S299:BA299" si="555">SUM(S298)</f>
        <v>0</v>
      </c>
      <c r="T299" s="38">
        <f t="shared" si="555"/>
        <v>0</v>
      </c>
      <c r="U299" s="38">
        <f t="shared" si="555"/>
        <v>0</v>
      </c>
      <c r="V299" s="38">
        <f t="shared" si="555"/>
        <v>0</v>
      </c>
      <c r="W299" s="38">
        <f t="shared" si="555"/>
        <v>0</v>
      </c>
      <c r="X299" s="38">
        <f t="shared" si="555"/>
        <v>0</v>
      </c>
      <c r="Y299" s="38">
        <f t="shared" si="555"/>
        <v>0</v>
      </c>
      <c r="Z299" s="38">
        <f t="shared" si="555"/>
        <v>0</v>
      </c>
      <c r="AA299" s="38">
        <f t="shared" si="555"/>
        <v>0</v>
      </c>
      <c r="AB299" s="38">
        <f t="shared" si="555"/>
        <v>0</v>
      </c>
      <c r="AC299" s="38">
        <f t="shared" si="555"/>
        <v>0</v>
      </c>
      <c r="AD299" s="38">
        <f t="shared" si="555"/>
        <v>0</v>
      </c>
      <c r="AE299" s="38">
        <f t="shared" si="555"/>
        <v>0</v>
      </c>
      <c r="AF299" s="38">
        <f t="shared" si="555"/>
        <v>0</v>
      </c>
      <c r="AG299" s="38">
        <f t="shared" si="555"/>
        <v>0</v>
      </c>
      <c r="AH299" s="40">
        <f t="shared" si="555"/>
        <v>0</v>
      </c>
      <c r="AI299" s="40">
        <f t="shared" si="555"/>
        <v>0</v>
      </c>
      <c r="AJ299" s="40">
        <f t="shared" si="555"/>
        <v>0</v>
      </c>
      <c r="AK299" s="40">
        <f t="shared" si="555"/>
        <v>0</v>
      </c>
      <c r="AL299" s="40">
        <f t="shared" si="555"/>
        <v>0</v>
      </c>
      <c r="AM299" s="40">
        <f t="shared" si="555"/>
        <v>0</v>
      </c>
      <c r="AN299" s="40">
        <f t="shared" si="555"/>
        <v>0</v>
      </c>
      <c r="AO299" s="40">
        <f t="shared" si="555"/>
        <v>0</v>
      </c>
      <c r="AP299" s="40">
        <f t="shared" si="555"/>
        <v>0</v>
      </c>
      <c r="AQ299" s="76">
        <f t="shared" si="555"/>
        <v>0</v>
      </c>
      <c r="AR299" s="274">
        <f t="shared" si="555"/>
        <v>8281854</v>
      </c>
      <c r="AS299" s="38">
        <f t="shared" si="555"/>
        <v>5890754</v>
      </c>
      <c r="AT299" s="38">
        <f t="shared" si="555"/>
        <v>190000</v>
      </c>
      <c r="AU299" s="38">
        <f t="shared" si="555"/>
        <v>0</v>
      </c>
      <c r="AV299" s="38">
        <f t="shared" si="555"/>
        <v>2055295</v>
      </c>
      <c r="AW299" s="38">
        <f t="shared" si="555"/>
        <v>117815</v>
      </c>
      <c r="AX299" s="38">
        <f t="shared" si="555"/>
        <v>27990</v>
      </c>
      <c r="AY299" s="40">
        <f t="shared" si="555"/>
        <v>11.5198</v>
      </c>
      <c r="AZ299" s="40">
        <f t="shared" si="555"/>
        <v>10.1934</v>
      </c>
      <c r="BA299" s="76">
        <f t="shared" si="555"/>
        <v>1.3263999999999996</v>
      </c>
    </row>
    <row r="300" spans="1:53" s="702" customFormat="1" ht="13.5" thickBot="1" x14ac:dyDescent="0.25">
      <c r="A300" s="291"/>
      <c r="B300" s="42"/>
      <c r="C300" s="42"/>
      <c r="D300" s="42"/>
      <c r="E300" s="190" t="s">
        <v>581</v>
      </c>
      <c r="F300" s="42"/>
      <c r="G300" s="292"/>
      <c r="H300" s="774"/>
      <c r="I300" s="780">
        <f t="shared" ref="I300:BA300" si="556">I13+I17+I22+I27+I31+I34+I37+I41+I43+I50+I56+I63+I70+I76+I83+I89+I95+I105+I107+I111+I118+I122+I128+I135+I142+I144+I148+I155+I162+I169+I176+I182+I186+I193+I197+I203+I212+I219+I221+I225+I232+I239+I243+I250+I253+I260+I263+I269+I276+I283+I290+I297+I299</f>
        <v>933327038</v>
      </c>
      <c r="J300" s="49">
        <f t="shared" si="556"/>
        <v>667359814</v>
      </c>
      <c r="K300" s="49">
        <f t="shared" si="556"/>
        <v>5761838</v>
      </c>
      <c r="L300" s="49">
        <f t="shared" si="556"/>
        <v>2473006</v>
      </c>
      <c r="M300" s="49">
        <f t="shared" si="556"/>
        <v>226679237</v>
      </c>
      <c r="N300" s="49">
        <f t="shared" si="556"/>
        <v>13347198</v>
      </c>
      <c r="O300" s="49">
        <f t="shared" si="556"/>
        <v>20178951</v>
      </c>
      <c r="P300" s="50">
        <f t="shared" si="556"/>
        <v>1474.9601000000002</v>
      </c>
      <c r="Q300" s="50">
        <f t="shared" si="556"/>
        <v>1044.4668000000004</v>
      </c>
      <c r="R300" s="52">
        <f t="shared" si="556"/>
        <v>430.49329999999992</v>
      </c>
      <c r="S300" s="780">
        <f t="shared" si="556"/>
        <v>0</v>
      </c>
      <c r="T300" s="49">
        <f t="shared" si="556"/>
        <v>526819</v>
      </c>
      <c r="U300" s="49">
        <f t="shared" si="556"/>
        <v>2884656</v>
      </c>
      <c r="V300" s="49">
        <f t="shared" si="556"/>
        <v>290666</v>
      </c>
      <c r="W300" s="49">
        <f t="shared" si="556"/>
        <v>3702141</v>
      </c>
      <c r="X300" s="49">
        <f t="shared" si="556"/>
        <v>0</v>
      </c>
      <c r="Y300" s="49">
        <f t="shared" si="556"/>
        <v>0</v>
      </c>
      <c r="Z300" s="49">
        <f t="shared" si="556"/>
        <v>0</v>
      </c>
      <c r="AA300" s="49">
        <f t="shared" si="556"/>
        <v>3702141</v>
      </c>
      <c r="AB300" s="49">
        <f t="shared" si="556"/>
        <v>1251323</v>
      </c>
      <c r="AC300" s="49">
        <f t="shared" si="556"/>
        <v>74043</v>
      </c>
      <c r="AD300" s="49">
        <f t="shared" si="556"/>
        <v>43750</v>
      </c>
      <c r="AE300" s="49">
        <f t="shared" si="556"/>
        <v>120002</v>
      </c>
      <c r="AF300" s="49">
        <f t="shared" si="556"/>
        <v>163752</v>
      </c>
      <c r="AG300" s="49">
        <f t="shared" si="556"/>
        <v>5191259</v>
      </c>
      <c r="AH300" s="50">
        <f t="shared" si="556"/>
        <v>0</v>
      </c>
      <c r="AI300" s="50">
        <f t="shared" si="556"/>
        <v>0</v>
      </c>
      <c r="AJ300" s="50">
        <f t="shared" si="556"/>
        <v>1.47</v>
      </c>
      <c r="AK300" s="50">
        <f t="shared" si="556"/>
        <v>5.4799999999999995</v>
      </c>
      <c r="AL300" s="50">
        <f t="shared" si="556"/>
        <v>-1.41</v>
      </c>
      <c r="AM300" s="50">
        <f t="shared" si="556"/>
        <v>3.2299999999999995</v>
      </c>
      <c r="AN300" s="50">
        <f t="shared" si="556"/>
        <v>0</v>
      </c>
      <c r="AO300" s="50">
        <f t="shared" si="556"/>
        <v>10.180000000000003</v>
      </c>
      <c r="AP300" s="50">
        <f t="shared" si="556"/>
        <v>-1.41</v>
      </c>
      <c r="AQ300" s="77">
        <f t="shared" si="556"/>
        <v>8.77</v>
      </c>
      <c r="AR300" s="295">
        <f t="shared" si="556"/>
        <v>938518297</v>
      </c>
      <c r="AS300" s="49">
        <f t="shared" si="556"/>
        <v>671061955</v>
      </c>
      <c r="AT300" s="49">
        <f t="shared" si="556"/>
        <v>5761838</v>
      </c>
      <c r="AU300" s="49">
        <f t="shared" si="556"/>
        <v>2473006</v>
      </c>
      <c r="AV300" s="49">
        <f t="shared" si="556"/>
        <v>227930560</v>
      </c>
      <c r="AW300" s="49">
        <f t="shared" si="556"/>
        <v>13421241</v>
      </c>
      <c r="AX300" s="49">
        <f t="shared" si="556"/>
        <v>20342703</v>
      </c>
      <c r="AY300" s="50">
        <f t="shared" si="556"/>
        <v>1483.7301000000002</v>
      </c>
      <c r="AZ300" s="50">
        <f t="shared" si="556"/>
        <v>1054.6468000000002</v>
      </c>
      <c r="BA300" s="77">
        <f t="shared" si="556"/>
        <v>429.08330000000029</v>
      </c>
    </row>
    <row r="301" spans="1:53" s="702" customFormat="1" x14ac:dyDescent="0.2">
      <c r="D301" s="16"/>
      <c r="E301" s="12"/>
      <c r="F301" s="16"/>
      <c r="G301" s="36"/>
      <c r="H301" s="12"/>
      <c r="I301" s="515">
        <f>J300+K300+M300+N300+O300</f>
        <v>933327038</v>
      </c>
      <c r="J301" s="515"/>
      <c r="K301" s="515"/>
      <c r="L301" s="515"/>
      <c r="M301" s="515"/>
      <c r="N301" s="515"/>
      <c r="O301" s="515"/>
      <c r="P301" s="516">
        <f>SUM(Q300:R300)</f>
        <v>1474.9601000000002</v>
      </c>
      <c r="Q301" s="516"/>
      <c r="R301" s="516"/>
      <c r="S301" s="515">
        <f>X300</f>
        <v>0</v>
      </c>
      <c r="T301" s="516"/>
      <c r="U301" s="516"/>
      <c r="V301" s="516"/>
      <c r="W301" s="749">
        <f>SUM(S300:V300)</f>
        <v>3702141</v>
      </c>
      <c r="X301" s="613"/>
      <c r="Y301" s="613"/>
      <c r="Z301" s="612">
        <f>SUM(X300:Y300)</f>
        <v>0</v>
      </c>
      <c r="AA301" s="749">
        <f>W300+Z300</f>
        <v>3702141</v>
      </c>
      <c r="AB301" s="751"/>
      <c r="AC301" s="751"/>
      <c r="AD301" s="750"/>
      <c r="AE301" s="750"/>
      <c r="AF301" s="749">
        <f>SUM(AD300:AE300)</f>
        <v>163752</v>
      </c>
      <c r="AG301" s="749">
        <f>AA300+AB300+AC300+AF300</f>
        <v>5191259</v>
      </c>
      <c r="AH301" s="752"/>
      <c r="AI301" s="752"/>
      <c r="AJ301" s="752"/>
      <c r="AK301" s="752"/>
      <c r="AL301" s="752"/>
      <c r="AM301" s="752"/>
      <c r="AN301" s="752"/>
      <c r="AO301" s="753">
        <f>AH300+AJ300+AM300</f>
        <v>4.6999999999999993</v>
      </c>
      <c r="AP301" s="753">
        <f>AI300+AN300</f>
        <v>0</v>
      </c>
      <c r="AQ301" s="753">
        <f>SUM(AO300:AP300)</f>
        <v>8.7700000000000031</v>
      </c>
      <c r="AR301" s="515">
        <f>AS300+AT300+AV300+AW300+AX300</f>
        <v>938518297</v>
      </c>
      <c r="AS301" s="178"/>
      <c r="AT301" s="178"/>
      <c r="AU301" s="515"/>
      <c r="AV301" s="178"/>
      <c r="AW301" s="178"/>
      <c r="AX301" s="178"/>
      <c r="AY301" s="516">
        <f>SUM(AZ300:BA300)</f>
        <v>1483.7301000000004</v>
      </c>
      <c r="AZ301" s="178"/>
      <c r="BA301" s="178"/>
    </row>
    <row r="302" spans="1:53" ht="13.5" thickBot="1" x14ac:dyDescent="0.25">
      <c r="D302" s="16"/>
      <c r="E302" s="12"/>
      <c r="F302" s="730"/>
      <c r="G302" s="36"/>
      <c r="H302" s="12"/>
      <c r="I302" s="193">
        <f ca="1">J303+K303+M303+N303+O303</f>
        <v>933327038</v>
      </c>
      <c r="J302" s="194"/>
      <c r="K302" s="194"/>
      <c r="L302" s="194"/>
      <c r="M302" s="194"/>
      <c r="N302" s="194"/>
      <c r="O302" s="194"/>
      <c r="P302" s="195">
        <f ca="1">SUM(Q303:R303)</f>
        <v>1474.9601000000002</v>
      </c>
      <c r="Q302" s="341"/>
      <c r="R302" s="341"/>
      <c r="S302" s="361"/>
      <c r="T302" s="361"/>
      <c r="U302" s="361"/>
      <c r="V302" s="361"/>
      <c r="W302" s="517">
        <f ca="1">SUM(S303:V303)</f>
        <v>3702141</v>
      </c>
      <c r="X302" s="518"/>
      <c r="Y302" s="518"/>
      <c r="Z302" s="517">
        <f ca="1">SUM(X303:Y303)</f>
        <v>0</v>
      </c>
      <c r="AA302" s="517">
        <f ca="1">W303+Z303</f>
        <v>3702141</v>
      </c>
      <c r="AB302" s="360"/>
      <c r="AC302" s="360"/>
      <c r="AD302" s="518"/>
      <c r="AE302" s="518"/>
      <c r="AF302" s="517">
        <f ca="1">SUM(AD303:AE303)</f>
        <v>163752</v>
      </c>
      <c r="AG302" s="517">
        <f ca="1">AA303+AB303+AC303+AF303</f>
        <v>5191259</v>
      </c>
      <c r="AH302" s="519"/>
      <c r="AI302" s="519"/>
      <c r="AJ302" s="519"/>
      <c r="AK302" s="519"/>
      <c r="AL302" s="519"/>
      <c r="AM302" s="519"/>
      <c r="AN302" s="519"/>
      <c r="AO302" s="520">
        <f ca="1">AH303+AJ303+AM303</f>
        <v>4.6999999999999993</v>
      </c>
      <c r="AP302" s="520">
        <f ca="1">AI303+AN303</f>
        <v>0</v>
      </c>
      <c r="AQ302" s="520">
        <f ca="1">SUM(AO303:AP303)</f>
        <v>8.77</v>
      </c>
      <c r="AR302" s="368">
        <f ca="1">AS303+AT303+AV303+AW303+AX303</f>
        <v>938518297</v>
      </c>
      <c r="AS302" s="369"/>
      <c r="AT302" s="369"/>
      <c r="AU302" s="690"/>
      <c r="AV302" s="369"/>
      <c r="AW302" s="369"/>
      <c r="AX302" s="369"/>
      <c r="AY302" s="361">
        <f ca="1">SUM(AZ303:BA303)</f>
        <v>1483.7301</v>
      </c>
      <c r="AZ302" s="369"/>
      <c r="BA302" s="369"/>
    </row>
    <row r="303" spans="1:53" ht="13.5" thickBot="1" x14ac:dyDescent="0.25">
      <c r="D303" s="16"/>
      <c r="E303" s="12"/>
      <c r="F303" s="16"/>
      <c r="G303" s="36"/>
      <c r="H303" s="39" t="s">
        <v>33</v>
      </c>
      <c r="I303" s="257">
        <f t="shared" ref="I303:BA303" ca="1" si="557">SUM(I304:I313)</f>
        <v>933327038</v>
      </c>
      <c r="J303" s="46">
        <f t="shared" ca="1" si="557"/>
        <v>667359814</v>
      </c>
      <c r="K303" s="46">
        <f t="shared" ca="1" si="557"/>
        <v>5761838</v>
      </c>
      <c r="L303" s="46">
        <f t="shared" ca="1" si="557"/>
        <v>2473006</v>
      </c>
      <c r="M303" s="46">
        <f t="shared" ca="1" si="557"/>
        <v>226679237</v>
      </c>
      <c r="N303" s="46">
        <f t="shared" ca="1" si="557"/>
        <v>13347198</v>
      </c>
      <c r="O303" s="46">
        <f t="shared" ca="1" si="557"/>
        <v>20178951</v>
      </c>
      <c r="P303" s="47">
        <f t="shared" ca="1" si="557"/>
        <v>1474.9601000000002</v>
      </c>
      <c r="Q303" s="47">
        <f t="shared" ca="1" si="557"/>
        <v>1044.4668000000001</v>
      </c>
      <c r="R303" s="265">
        <f t="shared" ca="1" si="557"/>
        <v>430.49329999999998</v>
      </c>
      <c r="S303" s="257">
        <f t="shared" ca="1" si="557"/>
        <v>0</v>
      </c>
      <c r="T303" s="46">
        <f t="shared" ca="1" si="557"/>
        <v>526819</v>
      </c>
      <c r="U303" s="46">
        <f t="shared" ca="1" si="557"/>
        <v>2884656</v>
      </c>
      <c r="V303" s="46">
        <f t="shared" ca="1" si="557"/>
        <v>290666</v>
      </c>
      <c r="W303" s="46">
        <f t="shared" ca="1" si="557"/>
        <v>3702141</v>
      </c>
      <c r="X303" s="46">
        <f t="shared" ca="1" si="557"/>
        <v>0</v>
      </c>
      <c r="Y303" s="46">
        <f t="shared" ca="1" si="557"/>
        <v>0</v>
      </c>
      <c r="Z303" s="46">
        <f t="shared" ca="1" si="557"/>
        <v>0</v>
      </c>
      <c r="AA303" s="46">
        <f t="shared" ca="1" si="557"/>
        <v>3702141</v>
      </c>
      <c r="AB303" s="46">
        <f t="shared" ca="1" si="557"/>
        <v>1251323</v>
      </c>
      <c r="AC303" s="46">
        <f t="shared" ca="1" si="557"/>
        <v>74043</v>
      </c>
      <c r="AD303" s="46">
        <f t="shared" ca="1" si="557"/>
        <v>43750</v>
      </c>
      <c r="AE303" s="46">
        <f t="shared" ca="1" si="557"/>
        <v>120002</v>
      </c>
      <c r="AF303" s="46">
        <f t="shared" ca="1" si="557"/>
        <v>163752</v>
      </c>
      <c r="AG303" s="46">
        <f t="shared" ca="1" si="557"/>
        <v>5191259</v>
      </c>
      <c r="AH303" s="47">
        <f t="shared" ca="1" si="557"/>
        <v>0</v>
      </c>
      <c r="AI303" s="47">
        <f t="shared" ca="1" si="557"/>
        <v>0</v>
      </c>
      <c r="AJ303" s="47">
        <f t="shared" ca="1" si="557"/>
        <v>1.4699999999999998</v>
      </c>
      <c r="AK303" s="47">
        <f t="shared" ca="1" si="557"/>
        <v>5.48</v>
      </c>
      <c r="AL303" s="47">
        <f t="shared" ca="1" si="557"/>
        <v>-1.41</v>
      </c>
      <c r="AM303" s="47">
        <f t="shared" ca="1" si="557"/>
        <v>3.23</v>
      </c>
      <c r="AN303" s="47">
        <f t="shared" ca="1" si="557"/>
        <v>0</v>
      </c>
      <c r="AO303" s="47">
        <f t="shared" ca="1" si="557"/>
        <v>10.18</v>
      </c>
      <c r="AP303" s="47">
        <f t="shared" ca="1" si="557"/>
        <v>-1.41</v>
      </c>
      <c r="AQ303" s="48">
        <f t="shared" ca="1" si="557"/>
        <v>8.77</v>
      </c>
      <c r="AR303" s="266">
        <f t="shared" ca="1" si="557"/>
        <v>938518297</v>
      </c>
      <c r="AS303" s="46">
        <f t="shared" ca="1" si="557"/>
        <v>671061955</v>
      </c>
      <c r="AT303" s="46">
        <f t="shared" ca="1" si="557"/>
        <v>5761838</v>
      </c>
      <c r="AU303" s="46">
        <f t="shared" ca="1" si="557"/>
        <v>2473006</v>
      </c>
      <c r="AV303" s="46">
        <f t="shared" ca="1" si="557"/>
        <v>227930560</v>
      </c>
      <c r="AW303" s="46">
        <f t="shared" ca="1" si="557"/>
        <v>13421241</v>
      </c>
      <c r="AX303" s="46">
        <f t="shared" ca="1" si="557"/>
        <v>20342703</v>
      </c>
      <c r="AY303" s="47">
        <f t="shared" ca="1" si="557"/>
        <v>1483.7300999999998</v>
      </c>
      <c r="AZ303" s="47">
        <f t="shared" ca="1" si="557"/>
        <v>1054.6468</v>
      </c>
      <c r="BA303" s="48">
        <f t="shared" ca="1" si="557"/>
        <v>429.08330000000001</v>
      </c>
    </row>
    <row r="304" spans="1:53" x14ac:dyDescent="0.2">
      <c r="D304" s="16"/>
      <c r="E304" s="12"/>
      <c r="F304" s="16"/>
      <c r="G304" s="36"/>
      <c r="H304" s="1">
        <v>3111</v>
      </c>
      <c r="I304" s="323">
        <f t="shared" ref="I304:BA304" ca="1" si="558">SUMIF($F$12:$F$429,"=3111",I$12:I$385)</f>
        <v>175313582</v>
      </c>
      <c r="J304" s="324">
        <f t="shared" ca="1" si="558"/>
        <v>134081225</v>
      </c>
      <c r="K304" s="324">
        <f t="shared" ca="1" si="558"/>
        <v>487575</v>
      </c>
      <c r="L304" s="324">
        <f t="shared" ca="1" si="558"/>
        <v>0</v>
      </c>
      <c r="M304" s="324">
        <f t="shared" ca="1" si="558"/>
        <v>36565164</v>
      </c>
      <c r="N304" s="324">
        <f t="shared" ca="1" si="558"/>
        <v>2153868</v>
      </c>
      <c r="O304" s="324">
        <f t="shared" ca="1" si="558"/>
        <v>2025750</v>
      </c>
      <c r="P304" s="325">
        <f t="shared" ca="1" si="558"/>
        <v>318.70119999999991</v>
      </c>
      <c r="Q304" s="325">
        <f t="shared" ca="1" si="558"/>
        <v>247.28800000000001</v>
      </c>
      <c r="R304" s="328">
        <f t="shared" ca="1" si="558"/>
        <v>71.413200000000018</v>
      </c>
      <c r="S304" s="323">
        <f t="shared" ca="1" si="558"/>
        <v>0</v>
      </c>
      <c r="T304" s="324">
        <f t="shared" ca="1" si="558"/>
        <v>-127580</v>
      </c>
      <c r="U304" s="324">
        <f t="shared" ca="1" si="558"/>
        <v>376697</v>
      </c>
      <c r="V304" s="324">
        <f t="shared" ca="1" si="558"/>
        <v>16376</v>
      </c>
      <c r="W304" s="324">
        <f t="shared" ca="1" si="558"/>
        <v>265493</v>
      </c>
      <c r="X304" s="324">
        <f t="shared" ca="1" si="558"/>
        <v>0</v>
      </c>
      <c r="Y304" s="324">
        <f t="shared" ca="1" si="558"/>
        <v>0</v>
      </c>
      <c r="Z304" s="324">
        <f t="shared" ca="1" si="558"/>
        <v>0</v>
      </c>
      <c r="AA304" s="324">
        <f t="shared" ca="1" si="558"/>
        <v>265493</v>
      </c>
      <c r="AB304" s="324">
        <f t="shared" ca="1" si="558"/>
        <v>89737</v>
      </c>
      <c r="AC304" s="324">
        <f t="shared" ca="1" si="558"/>
        <v>5310</v>
      </c>
      <c r="AD304" s="324">
        <f t="shared" ca="1" si="558"/>
        <v>1500</v>
      </c>
      <c r="AE304" s="324">
        <f t="shared" ca="1" si="558"/>
        <v>20001</v>
      </c>
      <c r="AF304" s="324">
        <f t="shared" ca="1" si="558"/>
        <v>21501</v>
      </c>
      <c r="AG304" s="324">
        <f t="shared" ca="1" si="558"/>
        <v>382041</v>
      </c>
      <c r="AH304" s="325">
        <f t="shared" ca="1" si="558"/>
        <v>0</v>
      </c>
      <c r="AI304" s="325">
        <f t="shared" ca="1" si="558"/>
        <v>0</v>
      </c>
      <c r="AJ304" s="325">
        <f t="shared" ca="1" si="558"/>
        <v>-0.41999999999999993</v>
      </c>
      <c r="AK304" s="325">
        <f t="shared" ca="1" si="558"/>
        <v>0.77</v>
      </c>
      <c r="AL304" s="325">
        <f t="shared" ca="1" si="558"/>
        <v>0</v>
      </c>
      <c r="AM304" s="325">
        <f t="shared" ca="1" si="558"/>
        <v>6.0000000000000005E-2</v>
      </c>
      <c r="AN304" s="325">
        <f t="shared" ca="1" si="558"/>
        <v>0</v>
      </c>
      <c r="AO304" s="325">
        <f t="shared" ca="1" si="558"/>
        <v>0.41000000000000003</v>
      </c>
      <c r="AP304" s="325">
        <f t="shared" ca="1" si="558"/>
        <v>0</v>
      </c>
      <c r="AQ304" s="326">
        <f t="shared" ca="1" si="558"/>
        <v>0.41000000000000003</v>
      </c>
      <c r="AR304" s="327">
        <f t="shared" ca="1" si="558"/>
        <v>175695623</v>
      </c>
      <c r="AS304" s="324">
        <f t="shared" ca="1" si="558"/>
        <v>134346718</v>
      </c>
      <c r="AT304" s="324">
        <f t="shared" ca="1" si="558"/>
        <v>487575</v>
      </c>
      <c r="AU304" s="324">
        <f t="shared" ca="1" si="558"/>
        <v>0</v>
      </c>
      <c r="AV304" s="324">
        <f t="shared" ca="1" si="558"/>
        <v>36654901</v>
      </c>
      <c r="AW304" s="324">
        <f t="shared" ca="1" si="558"/>
        <v>2159178</v>
      </c>
      <c r="AX304" s="324">
        <f t="shared" ca="1" si="558"/>
        <v>2047251</v>
      </c>
      <c r="AY304" s="325">
        <f t="shared" ca="1" si="558"/>
        <v>319.11119999999988</v>
      </c>
      <c r="AZ304" s="325">
        <f t="shared" ca="1" si="558"/>
        <v>247.69800000000001</v>
      </c>
      <c r="BA304" s="326">
        <f t="shared" ca="1" si="558"/>
        <v>71.413200000000018</v>
      </c>
    </row>
    <row r="305" spans="4:53" x14ac:dyDescent="0.2">
      <c r="D305" s="16"/>
      <c r="E305" s="12"/>
      <c r="F305" s="16"/>
      <c r="G305" s="36"/>
      <c r="H305" s="2">
        <v>3113</v>
      </c>
      <c r="I305" s="329">
        <f t="shared" ref="I305:BA305" si="559">SUMIF($F$12:$F$429,"=3113",I$12:I$429)</f>
        <v>480132548</v>
      </c>
      <c r="J305" s="330">
        <f t="shared" si="559"/>
        <v>333213182</v>
      </c>
      <c r="K305" s="330">
        <f t="shared" si="559"/>
        <v>3394098</v>
      </c>
      <c r="L305" s="330">
        <f t="shared" si="559"/>
        <v>2258332</v>
      </c>
      <c r="M305" s="330">
        <f t="shared" si="559"/>
        <v>121116058</v>
      </c>
      <c r="N305" s="330">
        <f t="shared" si="559"/>
        <v>7143910</v>
      </c>
      <c r="O305" s="330">
        <f t="shared" si="559"/>
        <v>15265300</v>
      </c>
      <c r="P305" s="331">
        <f t="shared" si="559"/>
        <v>663.85630000000003</v>
      </c>
      <c r="Q305" s="331">
        <f t="shared" si="559"/>
        <v>526.82259999999997</v>
      </c>
      <c r="R305" s="334">
        <f t="shared" si="559"/>
        <v>137.03370000000001</v>
      </c>
      <c r="S305" s="329">
        <f t="shared" si="559"/>
        <v>0</v>
      </c>
      <c r="T305" s="330">
        <f t="shared" si="559"/>
        <v>517612</v>
      </c>
      <c r="U305" s="330">
        <f t="shared" si="559"/>
        <v>2165657</v>
      </c>
      <c r="V305" s="330">
        <f t="shared" si="559"/>
        <v>347928</v>
      </c>
      <c r="W305" s="330">
        <f t="shared" si="559"/>
        <v>3031197</v>
      </c>
      <c r="X305" s="330">
        <f t="shared" si="559"/>
        <v>0</v>
      </c>
      <c r="Y305" s="330">
        <f t="shared" si="559"/>
        <v>0</v>
      </c>
      <c r="Z305" s="330">
        <f t="shared" si="559"/>
        <v>0</v>
      </c>
      <c r="AA305" s="330">
        <f t="shared" si="559"/>
        <v>3031197</v>
      </c>
      <c r="AB305" s="330">
        <f t="shared" si="559"/>
        <v>1024544</v>
      </c>
      <c r="AC305" s="330">
        <f t="shared" si="559"/>
        <v>60624</v>
      </c>
      <c r="AD305" s="330">
        <f t="shared" si="559"/>
        <v>36250</v>
      </c>
      <c r="AE305" s="330">
        <f t="shared" si="559"/>
        <v>0</v>
      </c>
      <c r="AF305" s="330">
        <f t="shared" si="559"/>
        <v>36250</v>
      </c>
      <c r="AG305" s="330">
        <f t="shared" si="559"/>
        <v>4152615</v>
      </c>
      <c r="AH305" s="331">
        <f t="shared" si="559"/>
        <v>0</v>
      </c>
      <c r="AI305" s="331">
        <f t="shared" si="559"/>
        <v>0</v>
      </c>
      <c r="AJ305" s="331">
        <f t="shared" si="559"/>
        <v>1.4899999999999995</v>
      </c>
      <c r="AK305" s="331">
        <f t="shared" si="559"/>
        <v>3.7199999999999998</v>
      </c>
      <c r="AL305" s="331">
        <f t="shared" si="559"/>
        <v>0</v>
      </c>
      <c r="AM305" s="331">
        <f t="shared" si="559"/>
        <v>3.17</v>
      </c>
      <c r="AN305" s="331">
        <f t="shared" si="559"/>
        <v>0</v>
      </c>
      <c r="AO305" s="331">
        <f t="shared" si="559"/>
        <v>8.3800000000000008</v>
      </c>
      <c r="AP305" s="331">
        <f t="shared" si="559"/>
        <v>0</v>
      </c>
      <c r="AQ305" s="332">
        <f t="shared" si="559"/>
        <v>8.3800000000000008</v>
      </c>
      <c r="AR305" s="333">
        <f t="shared" si="559"/>
        <v>484285163</v>
      </c>
      <c r="AS305" s="330">
        <f t="shared" si="559"/>
        <v>336244379</v>
      </c>
      <c r="AT305" s="330">
        <f t="shared" si="559"/>
        <v>3394098</v>
      </c>
      <c r="AU305" s="330">
        <f t="shared" si="559"/>
        <v>2258332</v>
      </c>
      <c r="AV305" s="330">
        <f t="shared" si="559"/>
        <v>122140602</v>
      </c>
      <c r="AW305" s="330">
        <f t="shared" si="559"/>
        <v>7204534</v>
      </c>
      <c r="AX305" s="330">
        <f t="shared" si="559"/>
        <v>15301550</v>
      </c>
      <c r="AY305" s="331">
        <f t="shared" si="559"/>
        <v>672.23629999999991</v>
      </c>
      <c r="AZ305" s="331">
        <f t="shared" si="559"/>
        <v>535.20259999999985</v>
      </c>
      <c r="BA305" s="332">
        <f t="shared" si="559"/>
        <v>137.03370000000001</v>
      </c>
    </row>
    <row r="306" spans="4:53" x14ac:dyDescent="0.2">
      <c r="D306" s="16"/>
      <c r="E306" s="12"/>
      <c r="F306" s="16"/>
      <c r="G306" s="36"/>
      <c r="H306" s="2">
        <v>3114</v>
      </c>
      <c r="I306" s="329">
        <f t="shared" ref="I306:BA306" si="560">SUMIF($F$12:$F$429,"=3114",I$12:I$429)</f>
        <v>42068323</v>
      </c>
      <c r="J306" s="330">
        <f t="shared" si="560"/>
        <v>30446973</v>
      </c>
      <c r="K306" s="330">
        <f t="shared" si="560"/>
        <v>71632</v>
      </c>
      <c r="L306" s="330">
        <f t="shared" si="560"/>
        <v>71632</v>
      </c>
      <c r="M306" s="330">
        <f t="shared" si="560"/>
        <v>10291077</v>
      </c>
      <c r="N306" s="330">
        <f t="shared" si="560"/>
        <v>608941</v>
      </c>
      <c r="O306" s="330">
        <f t="shared" si="560"/>
        <v>649700</v>
      </c>
      <c r="P306" s="331">
        <f t="shared" si="560"/>
        <v>63.0503</v>
      </c>
      <c r="Q306" s="331">
        <f t="shared" si="560"/>
        <v>51.990100000000005</v>
      </c>
      <c r="R306" s="334">
        <f t="shared" si="560"/>
        <v>11.060199999999995</v>
      </c>
      <c r="S306" s="329">
        <f t="shared" si="560"/>
        <v>0</v>
      </c>
      <c r="T306" s="330">
        <f t="shared" si="560"/>
        <v>0</v>
      </c>
      <c r="U306" s="330">
        <f t="shared" si="560"/>
        <v>710109</v>
      </c>
      <c r="V306" s="330">
        <f t="shared" si="560"/>
        <v>-73638</v>
      </c>
      <c r="W306" s="330">
        <f t="shared" si="560"/>
        <v>636471</v>
      </c>
      <c r="X306" s="330">
        <f t="shared" si="560"/>
        <v>0</v>
      </c>
      <c r="Y306" s="330">
        <f t="shared" si="560"/>
        <v>0</v>
      </c>
      <c r="Z306" s="330">
        <f t="shared" si="560"/>
        <v>0</v>
      </c>
      <c r="AA306" s="330">
        <f t="shared" si="560"/>
        <v>636471</v>
      </c>
      <c r="AB306" s="330">
        <f t="shared" si="560"/>
        <v>215127</v>
      </c>
      <c r="AC306" s="330">
        <f t="shared" si="560"/>
        <v>12729</v>
      </c>
      <c r="AD306" s="330">
        <f t="shared" si="560"/>
        <v>0</v>
      </c>
      <c r="AE306" s="330">
        <f t="shared" si="560"/>
        <v>100001</v>
      </c>
      <c r="AF306" s="330">
        <f t="shared" si="560"/>
        <v>100001</v>
      </c>
      <c r="AG306" s="330">
        <f t="shared" si="560"/>
        <v>964328</v>
      </c>
      <c r="AH306" s="331">
        <f t="shared" si="560"/>
        <v>0</v>
      </c>
      <c r="AI306" s="331">
        <f t="shared" si="560"/>
        <v>0</v>
      </c>
      <c r="AJ306" s="331">
        <f t="shared" si="560"/>
        <v>0</v>
      </c>
      <c r="AK306" s="331">
        <f t="shared" si="560"/>
        <v>1.1900000000000002</v>
      </c>
      <c r="AL306" s="331">
        <f t="shared" si="560"/>
        <v>0</v>
      </c>
      <c r="AM306" s="331">
        <f t="shared" si="560"/>
        <v>0</v>
      </c>
      <c r="AN306" s="331">
        <f t="shared" si="560"/>
        <v>0</v>
      </c>
      <c r="AO306" s="331">
        <f t="shared" si="560"/>
        <v>1.1900000000000002</v>
      </c>
      <c r="AP306" s="331">
        <f t="shared" si="560"/>
        <v>0</v>
      </c>
      <c r="AQ306" s="332">
        <f t="shared" si="560"/>
        <v>1.1900000000000002</v>
      </c>
      <c r="AR306" s="333">
        <f t="shared" si="560"/>
        <v>43032651</v>
      </c>
      <c r="AS306" s="330">
        <f t="shared" si="560"/>
        <v>31083444</v>
      </c>
      <c r="AT306" s="330">
        <f t="shared" si="560"/>
        <v>71632</v>
      </c>
      <c r="AU306" s="330">
        <f t="shared" si="560"/>
        <v>71632</v>
      </c>
      <c r="AV306" s="330">
        <f t="shared" si="560"/>
        <v>10506204</v>
      </c>
      <c r="AW306" s="330">
        <f t="shared" si="560"/>
        <v>621670</v>
      </c>
      <c r="AX306" s="330">
        <f t="shared" si="560"/>
        <v>749701</v>
      </c>
      <c r="AY306" s="331">
        <f t="shared" si="560"/>
        <v>64.240299999999991</v>
      </c>
      <c r="AZ306" s="331">
        <f t="shared" si="560"/>
        <v>53.180100000000003</v>
      </c>
      <c r="BA306" s="332">
        <f t="shared" si="560"/>
        <v>11.060199999999995</v>
      </c>
    </row>
    <row r="307" spans="4:53" x14ac:dyDescent="0.2">
      <c r="D307" s="16"/>
      <c r="E307" s="12"/>
      <c r="F307" s="16"/>
      <c r="G307" s="36"/>
      <c r="H307" s="2">
        <v>3117</v>
      </c>
      <c r="I307" s="329">
        <f t="shared" ref="I307:BA307" si="561">SUMIF($F$12:$F$429,"=3117",I$12:I$429)</f>
        <v>52165419</v>
      </c>
      <c r="J307" s="330">
        <f t="shared" si="561"/>
        <v>35997694</v>
      </c>
      <c r="K307" s="330">
        <f t="shared" si="561"/>
        <v>322454</v>
      </c>
      <c r="L307" s="330">
        <f t="shared" si="561"/>
        <v>142598</v>
      </c>
      <c r="M307" s="330">
        <f t="shared" si="561"/>
        <v>13659606</v>
      </c>
      <c r="N307" s="330">
        <f t="shared" si="561"/>
        <v>804664</v>
      </c>
      <c r="O307" s="330">
        <f t="shared" si="561"/>
        <v>1381001</v>
      </c>
      <c r="P307" s="331">
        <f t="shared" si="561"/>
        <v>80.438000000000002</v>
      </c>
      <c r="Q307" s="331">
        <f t="shared" si="561"/>
        <v>59.600300000000011</v>
      </c>
      <c r="R307" s="334">
        <f t="shared" si="561"/>
        <v>20.837700000000002</v>
      </c>
      <c r="S307" s="329">
        <f t="shared" si="561"/>
        <v>0</v>
      </c>
      <c r="T307" s="330">
        <f t="shared" si="561"/>
        <v>136787</v>
      </c>
      <c r="U307" s="330">
        <f t="shared" si="561"/>
        <v>-166840</v>
      </c>
      <c r="V307" s="330">
        <f t="shared" si="561"/>
        <v>0</v>
      </c>
      <c r="W307" s="330">
        <f t="shared" si="561"/>
        <v>-30053</v>
      </c>
      <c r="X307" s="330">
        <f t="shared" si="561"/>
        <v>0</v>
      </c>
      <c r="Y307" s="330">
        <f t="shared" si="561"/>
        <v>0</v>
      </c>
      <c r="Z307" s="330">
        <f t="shared" si="561"/>
        <v>0</v>
      </c>
      <c r="AA307" s="330">
        <f t="shared" si="561"/>
        <v>-30053</v>
      </c>
      <c r="AB307" s="330">
        <f t="shared" si="561"/>
        <v>-10159</v>
      </c>
      <c r="AC307" s="330">
        <f t="shared" si="561"/>
        <v>-601</v>
      </c>
      <c r="AD307" s="330">
        <f t="shared" si="561"/>
        <v>6000</v>
      </c>
      <c r="AE307" s="330">
        <f t="shared" si="561"/>
        <v>0</v>
      </c>
      <c r="AF307" s="330">
        <f t="shared" si="561"/>
        <v>6000</v>
      </c>
      <c r="AG307" s="330">
        <f t="shared" si="561"/>
        <v>-34813</v>
      </c>
      <c r="AH307" s="331">
        <f t="shared" si="561"/>
        <v>0</v>
      </c>
      <c r="AI307" s="331">
        <f t="shared" si="561"/>
        <v>0</v>
      </c>
      <c r="AJ307" s="331">
        <f t="shared" si="561"/>
        <v>0.4</v>
      </c>
      <c r="AK307" s="331">
        <f t="shared" si="561"/>
        <v>-0.62</v>
      </c>
      <c r="AL307" s="331">
        <f t="shared" si="561"/>
        <v>0</v>
      </c>
      <c r="AM307" s="331">
        <f t="shared" si="561"/>
        <v>0</v>
      </c>
      <c r="AN307" s="331">
        <f t="shared" si="561"/>
        <v>0</v>
      </c>
      <c r="AO307" s="331">
        <f t="shared" si="561"/>
        <v>-0.22000000000000003</v>
      </c>
      <c r="AP307" s="331">
        <f t="shared" si="561"/>
        <v>0</v>
      </c>
      <c r="AQ307" s="332">
        <f t="shared" si="561"/>
        <v>-0.22000000000000003</v>
      </c>
      <c r="AR307" s="333">
        <f t="shared" si="561"/>
        <v>52130606</v>
      </c>
      <c r="AS307" s="330">
        <f t="shared" si="561"/>
        <v>35967641</v>
      </c>
      <c r="AT307" s="330">
        <f t="shared" si="561"/>
        <v>322454</v>
      </c>
      <c r="AU307" s="330">
        <f t="shared" si="561"/>
        <v>142598</v>
      </c>
      <c r="AV307" s="330">
        <f t="shared" si="561"/>
        <v>13649447</v>
      </c>
      <c r="AW307" s="330">
        <f t="shared" si="561"/>
        <v>804063</v>
      </c>
      <c r="AX307" s="330">
        <f t="shared" si="561"/>
        <v>1387001</v>
      </c>
      <c r="AY307" s="331">
        <f t="shared" si="561"/>
        <v>80.218000000000004</v>
      </c>
      <c r="AZ307" s="331">
        <f t="shared" si="561"/>
        <v>59.380300000000005</v>
      </c>
      <c r="BA307" s="332">
        <f t="shared" si="561"/>
        <v>20.837700000000002</v>
      </c>
    </row>
    <row r="308" spans="4:53" x14ac:dyDescent="0.2">
      <c r="D308" s="16"/>
      <c r="E308" s="12"/>
      <c r="F308" s="16"/>
      <c r="G308" s="36"/>
      <c r="H308" s="2">
        <v>3122</v>
      </c>
      <c r="I308" s="329">
        <f t="shared" ref="I308:BA308" si="562">SUMIF($F$12:$F$385,"=3122",I$12:I$385)</f>
        <v>0</v>
      </c>
      <c r="J308" s="330">
        <f t="shared" si="562"/>
        <v>0</v>
      </c>
      <c r="K308" s="330">
        <f t="shared" si="562"/>
        <v>0</v>
      </c>
      <c r="L308" s="330">
        <f t="shared" si="562"/>
        <v>0</v>
      </c>
      <c r="M308" s="330">
        <f t="shared" si="562"/>
        <v>0</v>
      </c>
      <c r="N308" s="330">
        <f t="shared" si="562"/>
        <v>0</v>
      </c>
      <c r="O308" s="330">
        <f t="shared" si="562"/>
        <v>0</v>
      </c>
      <c r="P308" s="331">
        <f t="shared" si="562"/>
        <v>0</v>
      </c>
      <c r="Q308" s="331">
        <f t="shared" si="562"/>
        <v>0</v>
      </c>
      <c r="R308" s="334">
        <f t="shared" si="562"/>
        <v>0</v>
      </c>
      <c r="S308" s="329">
        <f t="shared" si="562"/>
        <v>0</v>
      </c>
      <c r="T308" s="330">
        <f t="shared" si="562"/>
        <v>0</v>
      </c>
      <c r="U308" s="330">
        <f t="shared" si="562"/>
        <v>0</v>
      </c>
      <c r="V308" s="330">
        <f t="shared" si="562"/>
        <v>0</v>
      </c>
      <c r="W308" s="330">
        <f t="shared" si="562"/>
        <v>0</v>
      </c>
      <c r="X308" s="330">
        <f t="shared" si="562"/>
        <v>0</v>
      </c>
      <c r="Y308" s="330">
        <f t="shared" si="562"/>
        <v>0</v>
      </c>
      <c r="Z308" s="330">
        <f t="shared" si="562"/>
        <v>0</v>
      </c>
      <c r="AA308" s="330">
        <f t="shared" si="562"/>
        <v>0</v>
      </c>
      <c r="AB308" s="330">
        <f t="shared" si="562"/>
        <v>0</v>
      </c>
      <c r="AC308" s="330">
        <f t="shared" si="562"/>
        <v>0</v>
      </c>
      <c r="AD308" s="330">
        <f t="shared" si="562"/>
        <v>0</v>
      </c>
      <c r="AE308" s="330">
        <f t="shared" si="562"/>
        <v>0</v>
      </c>
      <c r="AF308" s="330">
        <f t="shared" si="562"/>
        <v>0</v>
      </c>
      <c r="AG308" s="330">
        <f t="shared" si="562"/>
        <v>0</v>
      </c>
      <c r="AH308" s="331">
        <f t="shared" si="562"/>
        <v>0</v>
      </c>
      <c r="AI308" s="331">
        <f t="shared" si="562"/>
        <v>0</v>
      </c>
      <c r="AJ308" s="331">
        <f t="shared" si="562"/>
        <v>0</v>
      </c>
      <c r="AK308" s="331">
        <f t="shared" si="562"/>
        <v>0</v>
      </c>
      <c r="AL308" s="331">
        <f t="shared" si="562"/>
        <v>0</v>
      </c>
      <c r="AM308" s="331">
        <f t="shared" si="562"/>
        <v>0</v>
      </c>
      <c r="AN308" s="331">
        <f t="shared" si="562"/>
        <v>0</v>
      </c>
      <c r="AO308" s="331">
        <f t="shared" si="562"/>
        <v>0</v>
      </c>
      <c r="AP308" s="331">
        <f t="shared" si="562"/>
        <v>0</v>
      </c>
      <c r="AQ308" s="332">
        <f t="shared" si="562"/>
        <v>0</v>
      </c>
      <c r="AR308" s="333">
        <f t="shared" si="562"/>
        <v>0</v>
      </c>
      <c r="AS308" s="330">
        <f t="shared" si="562"/>
        <v>0</v>
      </c>
      <c r="AT308" s="330">
        <f t="shared" si="562"/>
        <v>0</v>
      </c>
      <c r="AU308" s="330">
        <f t="shared" si="562"/>
        <v>0</v>
      </c>
      <c r="AV308" s="330">
        <f t="shared" si="562"/>
        <v>0</v>
      </c>
      <c r="AW308" s="330">
        <f t="shared" si="562"/>
        <v>0</v>
      </c>
      <c r="AX308" s="330">
        <f t="shared" si="562"/>
        <v>0</v>
      </c>
      <c r="AY308" s="331">
        <f t="shared" si="562"/>
        <v>0</v>
      </c>
      <c r="AZ308" s="331">
        <f t="shared" si="562"/>
        <v>0</v>
      </c>
      <c r="BA308" s="332">
        <f t="shared" si="562"/>
        <v>0</v>
      </c>
    </row>
    <row r="309" spans="4:53" x14ac:dyDescent="0.2">
      <c r="D309" s="16"/>
      <c r="E309" s="12"/>
      <c r="F309" s="16"/>
      <c r="G309" s="36"/>
      <c r="H309" s="2">
        <v>3124</v>
      </c>
      <c r="I309" s="329">
        <f t="shared" ref="I309:BA309" si="563">SUMIF($F$12:$F$385,"=3124",I$12:I$385)</f>
        <v>3501658</v>
      </c>
      <c r="J309" s="330">
        <f t="shared" si="563"/>
        <v>2556417</v>
      </c>
      <c r="K309" s="330">
        <f t="shared" si="563"/>
        <v>444</v>
      </c>
      <c r="L309" s="330">
        <f t="shared" si="563"/>
        <v>444</v>
      </c>
      <c r="M309" s="330">
        <f t="shared" si="563"/>
        <v>864069</v>
      </c>
      <c r="N309" s="330">
        <f t="shared" si="563"/>
        <v>51128</v>
      </c>
      <c r="O309" s="330">
        <f t="shared" si="563"/>
        <v>29600</v>
      </c>
      <c r="P309" s="331">
        <f t="shared" si="563"/>
        <v>5.2629000000000001</v>
      </c>
      <c r="Q309" s="331">
        <f t="shared" si="563"/>
        <v>4.4999000000000002</v>
      </c>
      <c r="R309" s="334">
        <f t="shared" si="563"/>
        <v>0.76300000000000001</v>
      </c>
      <c r="S309" s="329">
        <f t="shared" si="563"/>
        <v>0</v>
      </c>
      <c r="T309" s="330">
        <f t="shared" si="563"/>
        <v>0</v>
      </c>
      <c r="U309" s="330">
        <f t="shared" si="563"/>
        <v>110658</v>
      </c>
      <c r="V309" s="330">
        <f t="shared" si="563"/>
        <v>0</v>
      </c>
      <c r="W309" s="330">
        <f t="shared" si="563"/>
        <v>110658</v>
      </c>
      <c r="X309" s="330">
        <f t="shared" si="563"/>
        <v>0</v>
      </c>
      <c r="Y309" s="330">
        <f t="shared" si="563"/>
        <v>0</v>
      </c>
      <c r="Z309" s="330">
        <f t="shared" si="563"/>
        <v>0</v>
      </c>
      <c r="AA309" s="330">
        <f t="shared" si="563"/>
        <v>110658</v>
      </c>
      <c r="AB309" s="330">
        <f t="shared" si="563"/>
        <v>37402</v>
      </c>
      <c r="AC309" s="330">
        <f t="shared" si="563"/>
        <v>2213</v>
      </c>
      <c r="AD309" s="330">
        <f t="shared" si="563"/>
        <v>0</v>
      </c>
      <c r="AE309" s="330">
        <f t="shared" si="563"/>
        <v>0</v>
      </c>
      <c r="AF309" s="330">
        <f t="shared" si="563"/>
        <v>0</v>
      </c>
      <c r="AG309" s="330">
        <f t="shared" si="563"/>
        <v>150273</v>
      </c>
      <c r="AH309" s="331">
        <f t="shared" si="563"/>
        <v>0</v>
      </c>
      <c r="AI309" s="331">
        <f t="shared" si="563"/>
        <v>0</v>
      </c>
      <c r="AJ309" s="331">
        <f t="shared" si="563"/>
        <v>0</v>
      </c>
      <c r="AK309" s="331">
        <f t="shared" si="563"/>
        <v>0.22000000000000003</v>
      </c>
      <c r="AL309" s="331">
        <f t="shared" si="563"/>
        <v>0</v>
      </c>
      <c r="AM309" s="331">
        <f t="shared" si="563"/>
        <v>0</v>
      </c>
      <c r="AN309" s="331">
        <f t="shared" si="563"/>
        <v>0</v>
      </c>
      <c r="AO309" s="331">
        <f t="shared" si="563"/>
        <v>0.22000000000000003</v>
      </c>
      <c r="AP309" s="331">
        <f t="shared" si="563"/>
        <v>0</v>
      </c>
      <c r="AQ309" s="332">
        <f t="shared" si="563"/>
        <v>0.22000000000000003</v>
      </c>
      <c r="AR309" s="333">
        <f t="shared" si="563"/>
        <v>3651931</v>
      </c>
      <c r="AS309" s="330">
        <f t="shared" si="563"/>
        <v>2667075</v>
      </c>
      <c r="AT309" s="330">
        <f t="shared" si="563"/>
        <v>444</v>
      </c>
      <c r="AU309" s="330">
        <f t="shared" si="563"/>
        <v>444</v>
      </c>
      <c r="AV309" s="330">
        <f t="shared" si="563"/>
        <v>901471</v>
      </c>
      <c r="AW309" s="330">
        <f t="shared" si="563"/>
        <v>53341</v>
      </c>
      <c r="AX309" s="330">
        <f t="shared" si="563"/>
        <v>29600</v>
      </c>
      <c r="AY309" s="331">
        <f t="shared" si="563"/>
        <v>5.4828999999999999</v>
      </c>
      <c r="AZ309" s="331">
        <f t="shared" si="563"/>
        <v>4.7199</v>
      </c>
      <c r="BA309" s="332">
        <f t="shared" si="563"/>
        <v>0.76300000000000001</v>
      </c>
    </row>
    <row r="310" spans="4:53" x14ac:dyDescent="0.2">
      <c r="D310" s="16"/>
      <c r="E310" s="12"/>
      <c r="F310" s="16"/>
      <c r="G310" s="36"/>
      <c r="H310" s="2">
        <v>3141</v>
      </c>
      <c r="I310" s="329">
        <f t="shared" ref="I310:BA310" si="564">SUMIF($F$12:$F$429,"=3141",I$12:I$429)</f>
        <v>68991427</v>
      </c>
      <c r="J310" s="330">
        <f t="shared" si="564"/>
        <v>50279568</v>
      </c>
      <c r="K310" s="330">
        <f t="shared" si="564"/>
        <v>164000</v>
      </c>
      <c r="L310" s="330">
        <f t="shared" si="564"/>
        <v>0</v>
      </c>
      <c r="M310" s="330">
        <f t="shared" si="564"/>
        <v>17049925</v>
      </c>
      <c r="N310" s="330">
        <f t="shared" si="564"/>
        <v>1005592</v>
      </c>
      <c r="O310" s="330">
        <f t="shared" si="564"/>
        <v>492342</v>
      </c>
      <c r="P310" s="331">
        <f t="shared" si="564"/>
        <v>171.26999999999995</v>
      </c>
      <c r="Q310" s="331">
        <f t="shared" si="564"/>
        <v>0</v>
      </c>
      <c r="R310" s="334">
        <f t="shared" si="564"/>
        <v>171.26999999999995</v>
      </c>
      <c r="S310" s="329">
        <f t="shared" si="564"/>
        <v>0</v>
      </c>
      <c r="T310" s="330">
        <f t="shared" si="564"/>
        <v>0</v>
      </c>
      <c r="U310" s="330">
        <f t="shared" si="564"/>
        <v>-415760</v>
      </c>
      <c r="V310" s="330">
        <f t="shared" si="564"/>
        <v>0</v>
      </c>
      <c r="W310" s="330">
        <f t="shared" si="564"/>
        <v>-415760</v>
      </c>
      <c r="X310" s="330">
        <f t="shared" si="564"/>
        <v>0</v>
      </c>
      <c r="Y310" s="330">
        <f t="shared" si="564"/>
        <v>0</v>
      </c>
      <c r="Z310" s="330">
        <f t="shared" si="564"/>
        <v>0</v>
      </c>
      <c r="AA310" s="330">
        <f t="shared" si="564"/>
        <v>-415760</v>
      </c>
      <c r="AB310" s="330">
        <f t="shared" si="564"/>
        <v>-140526</v>
      </c>
      <c r="AC310" s="330">
        <f t="shared" si="564"/>
        <v>-8315</v>
      </c>
      <c r="AD310" s="330">
        <f t="shared" si="564"/>
        <v>0</v>
      </c>
      <c r="AE310" s="330">
        <f t="shared" si="564"/>
        <v>0</v>
      </c>
      <c r="AF310" s="330">
        <f t="shared" si="564"/>
        <v>0</v>
      </c>
      <c r="AG310" s="330">
        <f t="shared" si="564"/>
        <v>-564601</v>
      </c>
      <c r="AH310" s="331">
        <f t="shared" si="564"/>
        <v>0</v>
      </c>
      <c r="AI310" s="331">
        <f t="shared" si="564"/>
        <v>0</v>
      </c>
      <c r="AJ310" s="331">
        <f t="shared" si="564"/>
        <v>0</v>
      </c>
      <c r="AK310" s="331">
        <f t="shared" si="564"/>
        <v>0</v>
      </c>
      <c r="AL310" s="331">
        <f t="shared" si="564"/>
        <v>-1.41</v>
      </c>
      <c r="AM310" s="331">
        <f t="shared" si="564"/>
        <v>0</v>
      </c>
      <c r="AN310" s="331">
        <f t="shared" si="564"/>
        <v>0</v>
      </c>
      <c r="AO310" s="331">
        <f t="shared" si="564"/>
        <v>0</v>
      </c>
      <c r="AP310" s="331">
        <f t="shared" si="564"/>
        <v>-1.41</v>
      </c>
      <c r="AQ310" s="332">
        <f t="shared" si="564"/>
        <v>-1.41</v>
      </c>
      <c r="AR310" s="333">
        <f t="shared" si="564"/>
        <v>68426826</v>
      </c>
      <c r="AS310" s="330">
        <f t="shared" si="564"/>
        <v>49863808</v>
      </c>
      <c r="AT310" s="330">
        <f t="shared" si="564"/>
        <v>164000</v>
      </c>
      <c r="AU310" s="330">
        <f t="shared" si="564"/>
        <v>0</v>
      </c>
      <c r="AV310" s="330">
        <f t="shared" si="564"/>
        <v>16909399</v>
      </c>
      <c r="AW310" s="330">
        <f t="shared" si="564"/>
        <v>997277</v>
      </c>
      <c r="AX310" s="330">
        <f t="shared" si="564"/>
        <v>492342</v>
      </c>
      <c r="AY310" s="331">
        <f t="shared" si="564"/>
        <v>169.85999999999999</v>
      </c>
      <c r="AZ310" s="331">
        <f t="shared" si="564"/>
        <v>0</v>
      </c>
      <c r="BA310" s="332">
        <f t="shared" si="564"/>
        <v>169.85999999999999</v>
      </c>
    </row>
    <row r="311" spans="4:53" x14ac:dyDescent="0.2">
      <c r="D311" s="16"/>
      <c r="E311" s="12"/>
      <c r="F311" s="16"/>
      <c r="G311" s="36"/>
      <c r="H311" s="2">
        <v>3143</v>
      </c>
      <c r="I311" s="329">
        <f t="shared" ref="I311:BA311" si="565">SUMIF($F$12:$F$429,"=3143",I$12:I$429)</f>
        <v>48657978</v>
      </c>
      <c r="J311" s="330">
        <f t="shared" si="565"/>
        <v>36075032</v>
      </c>
      <c r="K311" s="330">
        <f t="shared" si="565"/>
        <v>192285</v>
      </c>
      <c r="L311" s="330">
        <f t="shared" si="565"/>
        <v>0</v>
      </c>
      <c r="M311" s="330">
        <f t="shared" si="565"/>
        <v>11639731</v>
      </c>
      <c r="N311" s="330">
        <f t="shared" si="565"/>
        <v>684900</v>
      </c>
      <c r="O311" s="330">
        <f t="shared" si="565"/>
        <v>66030</v>
      </c>
      <c r="P311" s="331">
        <f t="shared" si="565"/>
        <v>82.338200000000029</v>
      </c>
      <c r="Q311" s="331">
        <f t="shared" si="565"/>
        <v>77.758200000000031</v>
      </c>
      <c r="R311" s="334">
        <f t="shared" si="565"/>
        <v>4.5799999999999992</v>
      </c>
      <c r="S311" s="329">
        <f t="shared" si="565"/>
        <v>0</v>
      </c>
      <c r="T311" s="330">
        <f t="shared" si="565"/>
        <v>0</v>
      </c>
      <c r="U311" s="330">
        <f t="shared" si="565"/>
        <v>-49117</v>
      </c>
      <c r="V311" s="330">
        <f t="shared" si="565"/>
        <v>0</v>
      </c>
      <c r="W311" s="330">
        <f t="shared" si="565"/>
        <v>-49117</v>
      </c>
      <c r="X311" s="330">
        <f t="shared" si="565"/>
        <v>0</v>
      </c>
      <c r="Y311" s="330">
        <f t="shared" si="565"/>
        <v>0</v>
      </c>
      <c r="Z311" s="330">
        <f t="shared" si="565"/>
        <v>0</v>
      </c>
      <c r="AA311" s="330">
        <f t="shared" si="565"/>
        <v>-49117</v>
      </c>
      <c r="AB311" s="330">
        <f t="shared" si="565"/>
        <v>-16601</v>
      </c>
      <c r="AC311" s="330">
        <f t="shared" si="565"/>
        <v>-982</v>
      </c>
      <c r="AD311" s="330">
        <f t="shared" si="565"/>
        <v>0</v>
      </c>
      <c r="AE311" s="330">
        <f t="shared" si="565"/>
        <v>0</v>
      </c>
      <c r="AF311" s="330">
        <f t="shared" si="565"/>
        <v>0</v>
      </c>
      <c r="AG311" s="330">
        <f t="shared" si="565"/>
        <v>-66700</v>
      </c>
      <c r="AH311" s="331">
        <f t="shared" si="565"/>
        <v>0</v>
      </c>
      <c r="AI311" s="331">
        <f t="shared" si="565"/>
        <v>0</v>
      </c>
      <c r="AJ311" s="331">
        <f t="shared" si="565"/>
        <v>0</v>
      </c>
      <c r="AK311" s="331">
        <f t="shared" si="565"/>
        <v>-0.09</v>
      </c>
      <c r="AL311" s="331">
        <f t="shared" si="565"/>
        <v>0</v>
      </c>
      <c r="AM311" s="331">
        <f t="shared" si="565"/>
        <v>0</v>
      </c>
      <c r="AN311" s="331">
        <f t="shared" si="565"/>
        <v>0</v>
      </c>
      <c r="AO311" s="331">
        <f t="shared" si="565"/>
        <v>-0.09</v>
      </c>
      <c r="AP311" s="331">
        <f t="shared" si="565"/>
        <v>0</v>
      </c>
      <c r="AQ311" s="332">
        <f t="shared" si="565"/>
        <v>-0.09</v>
      </c>
      <c r="AR311" s="333">
        <f t="shared" si="565"/>
        <v>48591278</v>
      </c>
      <c r="AS311" s="330">
        <f t="shared" si="565"/>
        <v>36025915</v>
      </c>
      <c r="AT311" s="330">
        <f t="shared" si="565"/>
        <v>192285</v>
      </c>
      <c r="AU311" s="330">
        <f t="shared" si="565"/>
        <v>0</v>
      </c>
      <c r="AV311" s="330">
        <f t="shared" si="565"/>
        <v>11623130</v>
      </c>
      <c r="AW311" s="330">
        <f t="shared" si="565"/>
        <v>683918</v>
      </c>
      <c r="AX311" s="330">
        <f t="shared" si="565"/>
        <v>66030</v>
      </c>
      <c r="AY311" s="331">
        <f t="shared" si="565"/>
        <v>82.248200000000026</v>
      </c>
      <c r="AZ311" s="331">
        <f t="shared" si="565"/>
        <v>77.668200000000013</v>
      </c>
      <c r="BA311" s="332">
        <f t="shared" si="565"/>
        <v>4.5799999999999992</v>
      </c>
    </row>
    <row r="312" spans="4:53" x14ac:dyDescent="0.2">
      <c r="D312" s="16"/>
      <c r="E312" s="12"/>
      <c r="F312" s="16"/>
      <c r="G312" s="36"/>
      <c r="H312" s="2">
        <v>3231</v>
      </c>
      <c r="I312" s="329">
        <f t="shared" ref="I312:BA312" si="566">SUMIF($F$12:$F$429,"=3231",I$12:I$429)</f>
        <v>53542263</v>
      </c>
      <c r="J312" s="330">
        <f t="shared" si="566"/>
        <v>38978701</v>
      </c>
      <c r="K312" s="330">
        <f t="shared" si="566"/>
        <v>327300</v>
      </c>
      <c r="L312" s="330">
        <f t="shared" si="566"/>
        <v>0</v>
      </c>
      <c r="M312" s="330">
        <f t="shared" si="566"/>
        <v>13285428</v>
      </c>
      <c r="N312" s="330">
        <f t="shared" si="566"/>
        <v>779574</v>
      </c>
      <c r="O312" s="330">
        <f t="shared" si="566"/>
        <v>171260</v>
      </c>
      <c r="P312" s="331">
        <f t="shared" si="566"/>
        <v>76.273200000000003</v>
      </c>
      <c r="Q312" s="331">
        <f t="shared" si="566"/>
        <v>68.307699999999997</v>
      </c>
      <c r="R312" s="334">
        <f t="shared" si="566"/>
        <v>7.9654999999999996</v>
      </c>
      <c r="S312" s="329">
        <f t="shared" si="566"/>
        <v>0</v>
      </c>
      <c r="T312" s="330">
        <f t="shared" si="566"/>
        <v>0</v>
      </c>
      <c r="U312" s="330">
        <f t="shared" si="566"/>
        <v>153252</v>
      </c>
      <c r="V312" s="330">
        <f t="shared" si="566"/>
        <v>0</v>
      </c>
      <c r="W312" s="330">
        <f t="shared" si="566"/>
        <v>153252</v>
      </c>
      <c r="X312" s="330">
        <f t="shared" si="566"/>
        <v>0</v>
      </c>
      <c r="Y312" s="330">
        <f t="shared" si="566"/>
        <v>0</v>
      </c>
      <c r="Z312" s="330">
        <f t="shared" si="566"/>
        <v>0</v>
      </c>
      <c r="AA312" s="330">
        <f t="shared" si="566"/>
        <v>153252</v>
      </c>
      <c r="AB312" s="330">
        <f t="shared" si="566"/>
        <v>51799</v>
      </c>
      <c r="AC312" s="330">
        <f t="shared" si="566"/>
        <v>3065</v>
      </c>
      <c r="AD312" s="330">
        <f t="shared" si="566"/>
        <v>0</v>
      </c>
      <c r="AE312" s="330">
        <f t="shared" si="566"/>
        <v>0</v>
      </c>
      <c r="AF312" s="330">
        <f t="shared" si="566"/>
        <v>0</v>
      </c>
      <c r="AG312" s="330">
        <f t="shared" si="566"/>
        <v>208116</v>
      </c>
      <c r="AH312" s="331">
        <f t="shared" si="566"/>
        <v>0</v>
      </c>
      <c r="AI312" s="331">
        <f t="shared" si="566"/>
        <v>0</v>
      </c>
      <c r="AJ312" s="331">
        <f t="shared" si="566"/>
        <v>0</v>
      </c>
      <c r="AK312" s="331">
        <f t="shared" si="566"/>
        <v>0.28999999999999998</v>
      </c>
      <c r="AL312" s="331">
        <f t="shared" si="566"/>
        <v>0</v>
      </c>
      <c r="AM312" s="331">
        <f t="shared" si="566"/>
        <v>0</v>
      </c>
      <c r="AN312" s="331">
        <f t="shared" si="566"/>
        <v>0</v>
      </c>
      <c r="AO312" s="331">
        <f t="shared" si="566"/>
        <v>0.28999999999999998</v>
      </c>
      <c r="AP312" s="331">
        <f t="shared" si="566"/>
        <v>0</v>
      </c>
      <c r="AQ312" s="332">
        <f t="shared" si="566"/>
        <v>0.28999999999999998</v>
      </c>
      <c r="AR312" s="333">
        <f t="shared" si="566"/>
        <v>53750379</v>
      </c>
      <c r="AS312" s="330">
        <f t="shared" si="566"/>
        <v>39131953</v>
      </c>
      <c r="AT312" s="330">
        <f t="shared" si="566"/>
        <v>327300</v>
      </c>
      <c r="AU312" s="330">
        <f t="shared" si="566"/>
        <v>0</v>
      </c>
      <c r="AV312" s="330">
        <f t="shared" si="566"/>
        <v>13337227</v>
      </c>
      <c r="AW312" s="330">
        <f t="shared" si="566"/>
        <v>782639</v>
      </c>
      <c r="AX312" s="330">
        <f t="shared" si="566"/>
        <v>171260</v>
      </c>
      <c r="AY312" s="331">
        <f t="shared" si="566"/>
        <v>76.563200000000009</v>
      </c>
      <c r="AZ312" s="331">
        <f t="shared" si="566"/>
        <v>68.597700000000003</v>
      </c>
      <c r="BA312" s="332">
        <f t="shared" si="566"/>
        <v>7.9654999999999996</v>
      </c>
    </row>
    <row r="313" spans="4:53" ht="13.5" thickBot="1" x14ac:dyDescent="0.25">
      <c r="D313" s="16"/>
      <c r="E313" s="12"/>
      <c r="F313" s="16"/>
      <c r="G313" s="36"/>
      <c r="H313" s="267">
        <v>3233</v>
      </c>
      <c r="I313" s="335">
        <f t="shared" ref="I313:BA313" si="567">SUMIF($F$12:$F$429,"=3233",I$12:I$429)</f>
        <v>8953840</v>
      </c>
      <c r="J313" s="336">
        <f t="shared" si="567"/>
        <v>5731022</v>
      </c>
      <c r="K313" s="336">
        <f t="shared" si="567"/>
        <v>802050</v>
      </c>
      <c r="L313" s="336">
        <f t="shared" si="567"/>
        <v>0</v>
      </c>
      <c r="M313" s="336">
        <f t="shared" si="567"/>
        <v>2208179</v>
      </c>
      <c r="N313" s="336">
        <f t="shared" si="567"/>
        <v>114621</v>
      </c>
      <c r="O313" s="336">
        <f t="shared" si="567"/>
        <v>97968</v>
      </c>
      <c r="P313" s="337">
        <f t="shared" si="567"/>
        <v>13.77</v>
      </c>
      <c r="Q313" s="337">
        <f t="shared" si="567"/>
        <v>8.2000000000000011</v>
      </c>
      <c r="R313" s="340">
        <f t="shared" si="567"/>
        <v>5.5699999999999994</v>
      </c>
      <c r="S313" s="335">
        <f t="shared" si="567"/>
        <v>0</v>
      </c>
      <c r="T313" s="336">
        <f t="shared" si="567"/>
        <v>0</v>
      </c>
      <c r="U313" s="336">
        <f t="shared" si="567"/>
        <v>0</v>
      </c>
      <c r="V313" s="336">
        <f t="shared" si="567"/>
        <v>0</v>
      </c>
      <c r="W313" s="336">
        <f t="shared" si="567"/>
        <v>0</v>
      </c>
      <c r="X313" s="336">
        <f t="shared" si="567"/>
        <v>0</v>
      </c>
      <c r="Y313" s="336">
        <f t="shared" si="567"/>
        <v>0</v>
      </c>
      <c r="Z313" s="336">
        <f t="shared" si="567"/>
        <v>0</v>
      </c>
      <c r="AA313" s="336">
        <f t="shared" si="567"/>
        <v>0</v>
      </c>
      <c r="AB313" s="336">
        <f t="shared" si="567"/>
        <v>0</v>
      </c>
      <c r="AC313" s="336">
        <f t="shared" si="567"/>
        <v>0</v>
      </c>
      <c r="AD313" s="336">
        <f t="shared" si="567"/>
        <v>0</v>
      </c>
      <c r="AE313" s="336">
        <f t="shared" si="567"/>
        <v>0</v>
      </c>
      <c r="AF313" s="336">
        <f t="shared" si="567"/>
        <v>0</v>
      </c>
      <c r="AG313" s="336">
        <f t="shared" si="567"/>
        <v>0</v>
      </c>
      <c r="AH313" s="337">
        <f t="shared" si="567"/>
        <v>0</v>
      </c>
      <c r="AI313" s="337">
        <f t="shared" si="567"/>
        <v>0</v>
      </c>
      <c r="AJ313" s="337">
        <f t="shared" si="567"/>
        <v>0</v>
      </c>
      <c r="AK313" s="337">
        <f t="shared" si="567"/>
        <v>0</v>
      </c>
      <c r="AL313" s="337">
        <f t="shared" si="567"/>
        <v>0</v>
      </c>
      <c r="AM313" s="337">
        <f t="shared" si="567"/>
        <v>0</v>
      </c>
      <c r="AN313" s="337">
        <f t="shared" si="567"/>
        <v>0</v>
      </c>
      <c r="AO313" s="337">
        <f t="shared" si="567"/>
        <v>0</v>
      </c>
      <c r="AP313" s="337">
        <f t="shared" si="567"/>
        <v>0</v>
      </c>
      <c r="AQ313" s="338">
        <f t="shared" si="567"/>
        <v>0</v>
      </c>
      <c r="AR313" s="339">
        <f t="shared" si="567"/>
        <v>8953840</v>
      </c>
      <c r="AS313" s="336">
        <f t="shared" si="567"/>
        <v>5731022</v>
      </c>
      <c r="AT313" s="336">
        <f t="shared" si="567"/>
        <v>802050</v>
      </c>
      <c r="AU313" s="336">
        <f t="shared" si="567"/>
        <v>0</v>
      </c>
      <c r="AV313" s="336">
        <f t="shared" si="567"/>
        <v>2208179</v>
      </c>
      <c r="AW313" s="336">
        <f t="shared" si="567"/>
        <v>114621</v>
      </c>
      <c r="AX313" s="336">
        <f t="shared" si="567"/>
        <v>97968</v>
      </c>
      <c r="AY313" s="337">
        <f t="shared" si="567"/>
        <v>13.77</v>
      </c>
      <c r="AZ313" s="337">
        <f t="shared" si="567"/>
        <v>8.2000000000000011</v>
      </c>
      <c r="BA313" s="338">
        <f t="shared" si="567"/>
        <v>5.5699999999999994</v>
      </c>
    </row>
    <row r="314" spans="4:53" x14ac:dyDescent="0.2">
      <c r="D314" s="12"/>
      <c r="E314" s="12"/>
      <c r="F314" s="12"/>
      <c r="G314" s="36"/>
      <c r="H314" s="12"/>
      <c r="I314" s="26"/>
      <c r="J314" s="26"/>
      <c r="K314" s="26"/>
      <c r="L314" s="26"/>
      <c r="M314" s="26"/>
      <c r="N314" s="26"/>
      <c r="O314" s="26"/>
      <c r="P314" s="7"/>
      <c r="Q314" s="7"/>
      <c r="R314" s="7"/>
    </row>
    <row r="316" spans="4:53" x14ac:dyDescent="0.2">
      <c r="P316" s="15"/>
      <c r="Q316" s="15"/>
      <c r="R316" s="15"/>
    </row>
    <row r="318" spans="4:53" x14ac:dyDescent="0.2">
      <c r="P318" s="15"/>
      <c r="Q318" s="15"/>
      <c r="R318" s="15"/>
    </row>
    <row r="320" spans="4:53" x14ac:dyDescent="0.2">
      <c r="P320" s="15"/>
      <c r="Q320" s="15"/>
      <c r="R320" s="15"/>
    </row>
  </sheetData>
  <mergeCells count="25">
    <mergeCell ref="AH8:AI9"/>
    <mergeCell ref="AJ8:AJ9"/>
    <mergeCell ref="AK8:AL8"/>
    <mergeCell ref="AY8:AY10"/>
    <mergeCell ref="AZ8:BA9"/>
    <mergeCell ref="AM8:AN9"/>
    <mergeCell ref="AO8:AQ9"/>
    <mergeCell ref="AR8:AR10"/>
    <mergeCell ref="AS8:AX9"/>
    <mergeCell ref="A3:E3"/>
    <mergeCell ref="I6:R7"/>
    <mergeCell ref="S6:AQ6"/>
    <mergeCell ref="AR6:BA7"/>
    <mergeCell ref="S7:W9"/>
    <mergeCell ref="X7:Z9"/>
    <mergeCell ref="AB7:AB10"/>
    <mergeCell ref="AC7:AC10"/>
    <mergeCell ref="AD7:AF9"/>
    <mergeCell ref="AG7:AG10"/>
    <mergeCell ref="AH7:AQ7"/>
    <mergeCell ref="J8:O9"/>
    <mergeCell ref="P8:P10"/>
    <mergeCell ref="Q8:R9"/>
    <mergeCell ref="I8:I10"/>
    <mergeCell ref="AA7:AA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144"/>
  <sheetViews>
    <sheetView workbookViewId="0">
      <pane xSplit="8" ySplit="11" topLeftCell="AO114" activePane="bottomRight" state="frozen"/>
      <selection pane="topRight" activeCell="AU456" sqref="AU456"/>
      <selection pane="bottomLeft" activeCell="AU456" sqref="AU456"/>
      <selection pane="bottomRight" activeCell="AU123" sqref="AU123"/>
    </sheetView>
  </sheetViews>
  <sheetFormatPr defaultColWidth="9.140625" defaultRowHeight="15" x14ac:dyDescent="0.25"/>
  <cols>
    <col min="1" max="1" width="5" style="140" customWidth="1"/>
    <col min="2" max="2" width="7.140625" style="82" bestFit="1" customWidth="1"/>
    <col min="3" max="3" width="8.7109375" style="80" bestFit="1" customWidth="1"/>
    <col min="4" max="4" width="7.85546875" style="82" bestFit="1" customWidth="1"/>
    <col min="5" max="5" width="31.42578125" style="101" customWidth="1"/>
    <col min="6" max="6" width="4.42578125" style="80" customWidth="1"/>
    <col min="7" max="7" width="9.42578125" style="82" customWidth="1"/>
    <col min="8" max="8" width="8" style="82" bestFit="1" customWidth="1"/>
    <col min="9" max="9" width="12" style="81" customWidth="1"/>
    <col min="10" max="12" width="10.85546875" style="81" customWidth="1"/>
    <col min="13" max="13" width="13" style="81" customWidth="1"/>
    <col min="14" max="14" width="11.140625" style="81" customWidth="1"/>
    <col min="15" max="15" width="11.42578125" style="81" customWidth="1"/>
    <col min="16" max="16" width="11.5703125" style="112" customWidth="1"/>
    <col min="17" max="18" width="9.5703125" style="112" customWidth="1"/>
    <col min="19" max="19" width="9.140625" style="81" customWidth="1"/>
    <col min="20" max="20" width="9.140625" style="82" customWidth="1"/>
    <col min="21" max="21" width="10.28515625" style="82" customWidth="1"/>
    <col min="22" max="22" width="10.140625" style="82" customWidth="1"/>
    <col min="23" max="26" width="9.140625" style="82" customWidth="1"/>
    <col min="27" max="27" width="10.7109375" style="82" customWidth="1"/>
    <col min="28" max="33" width="9.140625" style="82" customWidth="1"/>
    <col min="34" max="43" width="9.140625" style="112" customWidth="1"/>
    <col min="44" max="44" width="11" style="82" customWidth="1"/>
    <col min="45" max="45" width="11.42578125" style="82" customWidth="1"/>
    <col min="46" max="46" width="9.140625" style="82" customWidth="1"/>
    <col min="47" max="47" width="10.42578125" style="82" customWidth="1"/>
    <col min="48" max="50" width="9.140625" style="82" customWidth="1"/>
    <col min="51" max="51" width="11.28515625" style="112" customWidth="1"/>
    <col min="52" max="53" width="9.140625" style="112" customWidth="1"/>
    <col min="54" max="54" width="9.140625" style="82" customWidth="1"/>
    <col min="55" max="16384" width="9.140625" style="82"/>
  </cols>
  <sheetData>
    <row r="1" spans="1:53" ht="15.75" customHeight="1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2.75" customHeight="1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2" customHeight="1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7.25" customHeight="1" thickBot="1" x14ac:dyDescent="0.3">
      <c r="A7" s="205"/>
      <c r="B7" s="466"/>
      <c r="C7" s="748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7.25" customHeight="1" thickBot="1" x14ac:dyDescent="0.3">
      <c r="A9" s="304" t="s">
        <v>582</v>
      </c>
      <c r="B9" s="748"/>
      <c r="C9" s="748"/>
      <c r="D9" s="468"/>
      <c r="E9" s="74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48.75" customHeight="1" thickBot="1" x14ac:dyDescent="0.3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2" t="s">
        <v>68</v>
      </c>
      <c r="T11" s="427" t="s">
        <v>68</v>
      </c>
      <c r="U11" s="253" t="s">
        <v>68</v>
      </c>
      <c r="V11" s="253" t="s">
        <v>68</v>
      </c>
      <c r="W11" s="253" t="s">
        <v>68</v>
      </c>
      <c r="X11" s="253" t="s">
        <v>69</v>
      </c>
      <c r="Y11" s="253" t="s">
        <v>70</v>
      </c>
      <c r="Z11" s="253" t="s">
        <v>69</v>
      </c>
      <c r="AA11" s="253" t="s">
        <v>71</v>
      </c>
      <c r="AB11" s="253" t="s">
        <v>72</v>
      </c>
      <c r="AC11" s="253" t="s">
        <v>73</v>
      </c>
      <c r="AD11" s="253" t="s">
        <v>74</v>
      </c>
      <c r="AE11" s="253" t="s">
        <v>75</v>
      </c>
      <c r="AF11" s="253" t="s">
        <v>75</v>
      </c>
      <c r="AG11" s="253" t="s">
        <v>76</v>
      </c>
      <c r="AH11" s="420" t="s">
        <v>77</v>
      </c>
      <c r="AI11" s="420" t="s">
        <v>78</v>
      </c>
      <c r="AJ11" s="420" t="s">
        <v>77</v>
      </c>
      <c r="AK11" s="260" t="s">
        <v>77</v>
      </c>
      <c r="AL11" s="260" t="s">
        <v>78</v>
      </c>
      <c r="AM11" s="420" t="s">
        <v>77</v>
      </c>
      <c r="AN11" s="420" t="s">
        <v>78</v>
      </c>
      <c r="AO11" s="420" t="s">
        <v>77</v>
      </c>
      <c r="AP11" s="420" t="s">
        <v>78</v>
      </c>
      <c r="AQ11" s="42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ht="12.95" customHeight="1" x14ac:dyDescent="0.25">
      <c r="A12" s="246">
        <v>1</v>
      </c>
      <c r="B12" s="476">
        <v>4486</v>
      </c>
      <c r="C12" s="103">
        <v>600075176</v>
      </c>
      <c r="D12" s="103">
        <v>46750401</v>
      </c>
      <c r="E12" s="477" t="s">
        <v>583</v>
      </c>
      <c r="F12" s="476">
        <v>3233</v>
      </c>
      <c r="G12" s="478" t="s">
        <v>81</v>
      </c>
      <c r="H12" s="478" t="s">
        <v>82</v>
      </c>
      <c r="I12" s="479">
        <v>3587181</v>
      </c>
      <c r="J12" s="480">
        <v>2536811</v>
      </c>
      <c r="K12" s="481">
        <v>80000</v>
      </c>
      <c r="L12" s="481">
        <v>0</v>
      </c>
      <c r="M12" s="417">
        <v>884482</v>
      </c>
      <c r="N12" s="417">
        <v>50736</v>
      </c>
      <c r="O12" s="480">
        <v>35152</v>
      </c>
      <c r="P12" s="482">
        <v>5.9700000000000006</v>
      </c>
      <c r="Q12" s="483">
        <v>3.79</v>
      </c>
      <c r="R12" s="484">
        <v>2.1800000000000002</v>
      </c>
      <c r="S12" s="485">
        <f>X12*-1</f>
        <v>0</v>
      </c>
      <c r="T12" s="486">
        <v>0</v>
      </c>
      <c r="U12" s="486">
        <v>0</v>
      </c>
      <c r="V12" s="486">
        <v>0</v>
      </c>
      <c r="W12" s="486">
        <f>SUM(S12:V12)</f>
        <v>0</v>
      </c>
      <c r="X12" s="486">
        <v>0</v>
      </c>
      <c r="Y12" s="487">
        <v>0</v>
      </c>
      <c r="Z12" s="486">
        <f>SUM(X12:Y12)</f>
        <v>0</v>
      </c>
      <c r="AA12" s="485">
        <f>W12+Z12</f>
        <v>0</v>
      </c>
      <c r="AB12" s="321">
        <f>ROUND((W12+X12)*33.8%,0)</f>
        <v>0</v>
      </c>
      <c r="AC12" s="321">
        <f>ROUND(W12*2%,0)</f>
        <v>0</v>
      </c>
      <c r="AD12" s="486">
        <v>0</v>
      </c>
      <c r="AE12" s="486">
        <v>0</v>
      </c>
      <c r="AF12" s="486">
        <f>SUM(AD12:AE12)</f>
        <v>0</v>
      </c>
      <c r="AG12" s="486">
        <f>AA12+AB12+AC12+AF12</f>
        <v>0</v>
      </c>
      <c r="AH12" s="488">
        <v>0</v>
      </c>
      <c r="AI12" s="488">
        <v>0</v>
      </c>
      <c r="AJ12" s="488">
        <v>0</v>
      </c>
      <c r="AK12" s="488">
        <v>0</v>
      </c>
      <c r="AL12" s="488">
        <v>0</v>
      </c>
      <c r="AM12" s="488">
        <v>0</v>
      </c>
      <c r="AN12" s="488">
        <v>0</v>
      </c>
      <c r="AO12" s="507">
        <f>AH12+AJ12+AK12+AM12</f>
        <v>0</v>
      </c>
      <c r="AP12" s="507">
        <f>AI12+AL12+AN12</f>
        <v>0</v>
      </c>
      <c r="AQ12" s="489">
        <f>SUM(AO12:AP12)</f>
        <v>0</v>
      </c>
      <c r="AR12" s="490">
        <f>I12+AG12</f>
        <v>3587181</v>
      </c>
      <c r="AS12" s="491">
        <f>J12+W12</f>
        <v>2536811</v>
      </c>
      <c r="AT12" s="492">
        <f>K12+Z12</f>
        <v>80000</v>
      </c>
      <c r="AU12" s="486">
        <f>L12</f>
        <v>0</v>
      </c>
      <c r="AV12" s="491">
        <f>M12+AB12</f>
        <v>884482</v>
      </c>
      <c r="AW12" s="491">
        <f>N12+AC12</f>
        <v>50736</v>
      </c>
      <c r="AX12" s="491">
        <f>O12+AF12</f>
        <v>35152</v>
      </c>
      <c r="AY12" s="493">
        <f>P12+AQ12</f>
        <v>5.9700000000000006</v>
      </c>
      <c r="AZ12" s="493">
        <f>Q12+AO12</f>
        <v>3.79</v>
      </c>
      <c r="BA12" s="494">
        <f>R12+AP12</f>
        <v>2.1800000000000002</v>
      </c>
    </row>
    <row r="13" spans="1:53" ht="12.95" customHeight="1" x14ac:dyDescent="0.25">
      <c r="A13" s="155">
        <v>1</v>
      </c>
      <c r="B13" s="84">
        <v>4486</v>
      </c>
      <c r="C13" s="85">
        <v>600075176</v>
      </c>
      <c r="D13" s="85">
        <v>46750401</v>
      </c>
      <c r="E13" s="495" t="s">
        <v>584</v>
      </c>
      <c r="F13" s="86"/>
      <c r="G13" s="496"/>
      <c r="H13" s="496"/>
      <c r="I13" s="130">
        <v>3587181</v>
      </c>
      <c r="J13" s="87">
        <v>2536811</v>
      </c>
      <c r="K13" s="87">
        <v>80000</v>
      </c>
      <c r="L13" s="87">
        <v>0</v>
      </c>
      <c r="M13" s="87">
        <v>884482</v>
      </c>
      <c r="N13" s="87">
        <v>50736</v>
      </c>
      <c r="O13" s="87">
        <v>35152</v>
      </c>
      <c r="P13" s="88">
        <v>5.9700000000000006</v>
      </c>
      <c r="Q13" s="88">
        <v>3.79</v>
      </c>
      <c r="R13" s="276">
        <v>2.1800000000000002</v>
      </c>
      <c r="S13" s="315">
        <f t="shared" ref="S13:BA13" si="0">SUM(S12)</f>
        <v>0</v>
      </c>
      <c r="T13" s="87">
        <f t="shared" si="0"/>
        <v>0</v>
      </c>
      <c r="U13" s="87">
        <f t="shared" si="0"/>
        <v>0</v>
      </c>
      <c r="V13" s="87">
        <f t="shared" si="0"/>
        <v>0</v>
      </c>
      <c r="W13" s="87">
        <f t="shared" si="0"/>
        <v>0</v>
      </c>
      <c r="X13" s="87">
        <f t="shared" si="0"/>
        <v>0</v>
      </c>
      <c r="Y13" s="448">
        <f t="shared" si="0"/>
        <v>0</v>
      </c>
      <c r="Z13" s="87">
        <f t="shared" si="0"/>
        <v>0</v>
      </c>
      <c r="AA13" s="141">
        <f t="shared" si="0"/>
        <v>0</v>
      </c>
      <c r="AB13" s="87">
        <f t="shared" si="0"/>
        <v>0</v>
      </c>
      <c r="AC13" s="87">
        <f t="shared" si="0"/>
        <v>0</v>
      </c>
      <c r="AD13" s="87">
        <f t="shared" si="0"/>
        <v>0</v>
      </c>
      <c r="AE13" s="87">
        <f t="shared" si="0"/>
        <v>0</v>
      </c>
      <c r="AF13" s="87">
        <f t="shared" si="0"/>
        <v>0</v>
      </c>
      <c r="AG13" s="87">
        <f t="shared" si="0"/>
        <v>0</v>
      </c>
      <c r="AH13" s="88">
        <f t="shared" si="0"/>
        <v>0</v>
      </c>
      <c r="AI13" s="88">
        <f t="shared" si="0"/>
        <v>0</v>
      </c>
      <c r="AJ13" s="88">
        <f t="shared" si="0"/>
        <v>0</v>
      </c>
      <c r="AK13" s="88">
        <f t="shared" si="0"/>
        <v>0</v>
      </c>
      <c r="AL13" s="88">
        <f t="shared" si="0"/>
        <v>0</v>
      </c>
      <c r="AM13" s="88">
        <f t="shared" si="0"/>
        <v>0</v>
      </c>
      <c r="AN13" s="88">
        <f t="shared" si="0"/>
        <v>0</v>
      </c>
      <c r="AO13" s="88">
        <f t="shared" si="0"/>
        <v>0</v>
      </c>
      <c r="AP13" s="88">
        <f t="shared" si="0"/>
        <v>0</v>
      </c>
      <c r="AQ13" s="276">
        <f t="shared" si="0"/>
        <v>0</v>
      </c>
      <c r="AR13" s="141">
        <f t="shared" si="0"/>
        <v>3587181</v>
      </c>
      <c r="AS13" s="87">
        <f t="shared" si="0"/>
        <v>2536811</v>
      </c>
      <c r="AT13" s="170">
        <f t="shared" si="0"/>
        <v>80000</v>
      </c>
      <c r="AU13" s="87">
        <f t="shared" si="0"/>
        <v>0</v>
      </c>
      <c r="AV13" s="87">
        <f t="shared" si="0"/>
        <v>884482</v>
      </c>
      <c r="AW13" s="87">
        <f t="shared" si="0"/>
        <v>50736</v>
      </c>
      <c r="AX13" s="87">
        <f t="shared" si="0"/>
        <v>35152</v>
      </c>
      <c r="AY13" s="88">
        <f t="shared" si="0"/>
        <v>5.9700000000000006</v>
      </c>
      <c r="AZ13" s="88">
        <f t="shared" si="0"/>
        <v>3.79</v>
      </c>
      <c r="BA13" s="276">
        <f t="shared" si="0"/>
        <v>2.1800000000000002</v>
      </c>
    </row>
    <row r="14" spans="1:53" ht="12.95" customHeight="1" x14ac:dyDescent="0.25">
      <c r="A14" s="154">
        <v>2</v>
      </c>
      <c r="B14" s="83">
        <v>4419</v>
      </c>
      <c r="C14" s="497">
        <v>600074056</v>
      </c>
      <c r="D14" s="83">
        <v>72744049</v>
      </c>
      <c r="E14" s="498" t="s">
        <v>585</v>
      </c>
      <c r="F14" s="83">
        <v>3111</v>
      </c>
      <c r="G14" s="499" t="s">
        <v>586</v>
      </c>
      <c r="H14" s="500" t="s">
        <v>86</v>
      </c>
      <c r="I14" s="501">
        <v>23493348</v>
      </c>
      <c r="J14" s="502">
        <v>17059483</v>
      </c>
      <c r="K14" s="502">
        <v>90000</v>
      </c>
      <c r="L14" s="502">
        <v>0</v>
      </c>
      <c r="M14" s="417">
        <v>5796525</v>
      </c>
      <c r="N14" s="417">
        <v>341190</v>
      </c>
      <c r="O14" s="502">
        <v>206150</v>
      </c>
      <c r="P14" s="503">
        <v>40.962800000000001</v>
      </c>
      <c r="Q14" s="418">
        <v>30.082600000000003</v>
      </c>
      <c r="R14" s="504">
        <v>10.8802</v>
      </c>
      <c r="S14" s="505">
        <f t="shared" ref="S14:S79" si="1">X14*-1</f>
        <v>0</v>
      </c>
      <c r="T14" s="505">
        <v>0</v>
      </c>
      <c r="U14" s="492">
        <v>0</v>
      </c>
      <c r="V14" s="492">
        <v>0</v>
      </c>
      <c r="W14" s="492">
        <f>SUM(S14:V14)</f>
        <v>0</v>
      </c>
      <c r="X14" s="492">
        <v>0</v>
      </c>
      <c r="Y14" s="506">
        <v>0</v>
      </c>
      <c r="Z14" s="492">
        <f>SUM(X14:Y14)</f>
        <v>0</v>
      </c>
      <c r="AA14" s="505">
        <f>W14+Z14</f>
        <v>0</v>
      </c>
      <c r="AB14" s="321">
        <f>ROUND((W14+X14)*33.8%,0)</f>
        <v>0</v>
      </c>
      <c r="AC14" s="179">
        <f>ROUND(W14*2%,0)</f>
        <v>0</v>
      </c>
      <c r="AD14" s="492">
        <v>0</v>
      </c>
      <c r="AE14" s="492">
        <v>0</v>
      </c>
      <c r="AF14" s="492">
        <f t="shared" ref="AF14:AF77" si="2">SUM(AD14:AE14)</f>
        <v>0</v>
      </c>
      <c r="AG14" s="492">
        <f t="shared" ref="AG14:AG77" si="3">AA14+AB14+AC14+AF14</f>
        <v>0</v>
      </c>
      <c r="AH14" s="507">
        <v>0</v>
      </c>
      <c r="AI14" s="507">
        <v>0</v>
      </c>
      <c r="AJ14" s="507">
        <v>0</v>
      </c>
      <c r="AK14" s="507">
        <v>0</v>
      </c>
      <c r="AL14" s="507">
        <v>0</v>
      </c>
      <c r="AM14" s="507">
        <v>0</v>
      </c>
      <c r="AN14" s="507">
        <v>0</v>
      </c>
      <c r="AO14" s="507">
        <f>AH14+AJ14+AK14+AM14</f>
        <v>0</v>
      </c>
      <c r="AP14" s="507">
        <f>AI14+AL14+AN14</f>
        <v>0</v>
      </c>
      <c r="AQ14" s="508">
        <f t="shared" ref="AQ14:AQ77" si="4">SUM(AO14:AP14)</f>
        <v>0</v>
      </c>
      <c r="AR14" s="505">
        <f>I14+AG14</f>
        <v>23493348</v>
      </c>
      <c r="AS14" s="506">
        <f>J14+W14</f>
        <v>17059483</v>
      </c>
      <c r="AT14" s="492">
        <f>K14+Z14</f>
        <v>90000</v>
      </c>
      <c r="AU14" s="486">
        <f>L14</f>
        <v>0</v>
      </c>
      <c r="AV14" s="505">
        <f t="shared" ref="AV14:AW17" si="5">M14+AB14</f>
        <v>5796525</v>
      </c>
      <c r="AW14" s="492">
        <f t="shared" si="5"/>
        <v>341190</v>
      </c>
      <c r="AX14" s="492">
        <f>O14+AF14</f>
        <v>206150</v>
      </c>
      <c r="AY14" s="507">
        <f>P14+AQ14</f>
        <v>40.962800000000001</v>
      </c>
      <c r="AZ14" s="507">
        <f t="shared" ref="AZ14:BA17" si="6">Q14+AO14</f>
        <v>30.082600000000003</v>
      </c>
      <c r="BA14" s="508">
        <f t="shared" si="6"/>
        <v>10.8802</v>
      </c>
    </row>
    <row r="15" spans="1:53" ht="12.95" customHeight="1" x14ac:dyDescent="0.25">
      <c r="A15" s="154">
        <v>2</v>
      </c>
      <c r="B15" s="83">
        <v>4419</v>
      </c>
      <c r="C15" s="497">
        <v>600074056</v>
      </c>
      <c r="D15" s="83">
        <v>72744049</v>
      </c>
      <c r="E15" s="498" t="s">
        <v>585</v>
      </c>
      <c r="F15" s="83">
        <v>3111</v>
      </c>
      <c r="G15" s="509" t="s">
        <v>87</v>
      </c>
      <c r="H15" s="500" t="s">
        <v>86</v>
      </c>
      <c r="I15" s="501">
        <v>464583</v>
      </c>
      <c r="J15" s="502">
        <v>342108</v>
      </c>
      <c r="K15" s="502">
        <v>0</v>
      </c>
      <c r="L15" s="502">
        <v>0</v>
      </c>
      <c r="M15" s="417">
        <v>115633</v>
      </c>
      <c r="N15" s="417">
        <v>6842</v>
      </c>
      <c r="O15" s="502">
        <v>0</v>
      </c>
      <c r="P15" s="503">
        <v>0.92</v>
      </c>
      <c r="Q15" s="418">
        <v>0.92</v>
      </c>
      <c r="R15" s="504">
        <v>0</v>
      </c>
      <c r="S15" s="505">
        <f t="shared" si="1"/>
        <v>0</v>
      </c>
      <c r="T15" s="505">
        <v>0</v>
      </c>
      <c r="U15" s="492">
        <v>0</v>
      </c>
      <c r="V15" s="492">
        <v>0</v>
      </c>
      <c r="W15" s="492">
        <f>SUM(S15:V15)</f>
        <v>0</v>
      </c>
      <c r="X15" s="492">
        <v>0</v>
      </c>
      <c r="Y15" s="506">
        <v>0</v>
      </c>
      <c r="Z15" s="492">
        <f>SUM(X15:Y15)</f>
        <v>0</v>
      </c>
      <c r="AA15" s="505">
        <f>W15+Z15</f>
        <v>0</v>
      </c>
      <c r="AB15" s="321">
        <f>ROUND((W15+X15)*33.8%,0)</f>
        <v>0</v>
      </c>
      <c r="AC15" s="179">
        <f>ROUND(W15*2%,0)</f>
        <v>0</v>
      </c>
      <c r="AD15" s="492">
        <v>0</v>
      </c>
      <c r="AE15" s="492">
        <v>0</v>
      </c>
      <c r="AF15" s="492">
        <f t="shared" si="2"/>
        <v>0</v>
      </c>
      <c r="AG15" s="492">
        <f t="shared" si="3"/>
        <v>0</v>
      </c>
      <c r="AH15" s="507">
        <v>0</v>
      </c>
      <c r="AI15" s="507">
        <v>0</v>
      </c>
      <c r="AJ15" s="507">
        <v>0</v>
      </c>
      <c r="AK15" s="507">
        <v>0</v>
      </c>
      <c r="AL15" s="507">
        <v>0</v>
      </c>
      <c r="AM15" s="507">
        <v>0</v>
      </c>
      <c r="AN15" s="507">
        <v>0</v>
      </c>
      <c r="AO15" s="507">
        <f t="shared" ref="AO15:AO17" si="7">AH15+AJ15+AK15+AM15</f>
        <v>0</v>
      </c>
      <c r="AP15" s="507">
        <f t="shared" ref="AP15:AP17" si="8">AI15+AL15+AN15</f>
        <v>0</v>
      </c>
      <c r="AQ15" s="508">
        <f t="shared" si="4"/>
        <v>0</v>
      </c>
      <c r="AR15" s="505">
        <f>I15+AG15</f>
        <v>464583</v>
      </c>
      <c r="AS15" s="506">
        <f>J15+W15</f>
        <v>342108</v>
      </c>
      <c r="AT15" s="492">
        <f>K15+Z15</f>
        <v>0</v>
      </c>
      <c r="AU15" s="486">
        <f>L15</f>
        <v>0</v>
      </c>
      <c r="AV15" s="505">
        <f t="shared" si="5"/>
        <v>115633</v>
      </c>
      <c r="AW15" s="492">
        <f t="shared" si="5"/>
        <v>6842</v>
      </c>
      <c r="AX15" s="492">
        <f>O15+AF15</f>
        <v>0</v>
      </c>
      <c r="AY15" s="507">
        <f>P15+AQ15</f>
        <v>0.92</v>
      </c>
      <c r="AZ15" s="507">
        <f t="shared" si="6"/>
        <v>0.92</v>
      </c>
      <c r="BA15" s="508">
        <f t="shared" si="6"/>
        <v>0</v>
      </c>
    </row>
    <row r="16" spans="1:53" ht="12.95" customHeight="1" x14ac:dyDescent="0.25">
      <c r="A16" s="154">
        <v>2</v>
      </c>
      <c r="B16" s="83">
        <v>4419</v>
      </c>
      <c r="C16" s="497">
        <v>600074056</v>
      </c>
      <c r="D16" s="83">
        <v>72744049</v>
      </c>
      <c r="E16" s="498" t="s">
        <v>585</v>
      </c>
      <c r="F16" s="83">
        <v>3111</v>
      </c>
      <c r="G16" s="499" t="s">
        <v>448</v>
      </c>
      <c r="H16" s="500" t="s">
        <v>82</v>
      </c>
      <c r="I16" s="501">
        <v>548368</v>
      </c>
      <c r="J16" s="502">
        <v>403806</v>
      </c>
      <c r="K16" s="502">
        <v>0</v>
      </c>
      <c r="L16" s="502">
        <v>0</v>
      </c>
      <c r="M16" s="417">
        <v>136486</v>
      </c>
      <c r="N16" s="417">
        <v>8076</v>
      </c>
      <c r="O16" s="502">
        <v>0</v>
      </c>
      <c r="P16" s="503">
        <v>1.35</v>
      </c>
      <c r="Q16" s="418">
        <v>1.35</v>
      </c>
      <c r="R16" s="504">
        <v>0</v>
      </c>
      <c r="S16" s="505">
        <f t="shared" si="1"/>
        <v>0</v>
      </c>
      <c r="T16" s="505">
        <v>0</v>
      </c>
      <c r="U16" s="492">
        <v>0</v>
      </c>
      <c r="V16" s="492">
        <v>0</v>
      </c>
      <c r="W16" s="492">
        <f>SUM(S16:V16)</f>
        <v>0</v>
      </c>
      <c r="X16" s="492">
        <v>0</v>
      </c>
      <c r="Y16" s="506">
        <v>0</v>
      </c>
      <c r="Z16" s="492">
        <f>SUM(X16:Y16)</f>
        <v>0</v>
      </c>
      <c r="AA16" s="505">
        <f>W16+Z16</f>
        <v>0</v>
      </c>
      <c r="AB16" s="321">
        <f>ROUND((W16+X16)*33.8%,0)</f>
        <v>0</v>
      </c>
      <c r="AC16" s="179">
        <f>ROUND(W16*2%,0)</f>
        <v>0</v>
      </c>
      <c r="AD16" s="492">
        <v>0</v>
      </c>
      <c r="AE16" s="492">
        <v>0</v>
      </c>
      <c r="AF16" s="492">
        <f t="shared" si="2"/>
        <v>0</v>
      </c>
      <c r="AG16" s="492">
        <f t="shared" si="3"/>
        <v>0</v>
      </c>
      <c r="AH16" s="507">
        <v>0</v>
      </c>
      <c r="AI16" s="507">
        <v>0</v>
      </c>
      <c r="AJ16" s="507">
        <v>0</v>
      </c>
      <c r="AK16" s="507">
        <v>0</v>
      </c>
      <c r="AL16" s="507">
        <v>0</v>
      </c>
      <c r="AM16" s="507">
        <v>0</v>
      </c>
      <c r="AN16" s="507">
        <v>0</v>
      </c>
      <c r="AO16" s="507">
        <f t="shared" si="7"/>
        <v>0</v>
      </c>
      <c r="AP16" s="507">
        <f t="shared" si="8"/>
        <v>0</v>
      </c>
      <c r="AQ16" s="508">
        <f t="shared" si="4"/>
        <v>0</v>
      </c>
      <c r="AR16" s="505">
        <f>I16+AG16</f>
        <v>548368</v>
      </c>
      <c r="AS16" s="506">
        <f>J16+W16</f>
        <v>403806</v>
      </c>
      <c r="AT16" s="492">
        <f>K16+Z16</f>
        <v>0</v>
      </c>
      <c r="AU16" s="486">
        <f>L16</f>
        <v>0</v>
      </c>
      <c r="AV16" s="505">
        <f t="shared" si="5"/>
        <v>136486</v>
      </c>
      <c r="AW16" s="492">
        <f t="shared" si="5"/>
        <v>8076</v>
      </c>
      <c r="AX16" s="492">
        <f>O16+AF16</f>
        <v>0</v>
      </c>
      <c r="AY16" s="507">
        <f>P16+AQ16</f>
        <v>1.35</v>
      </c>
      <c r="AZ16" s="507">
        <f t="shared" si="6"/>
        <v>1.35</v>
      </c>
      <c r="BA16" s="508">
        <f t="shared" si="6"/>
        <v>0</v>
      </c>
    </row>
    <row r="17" spans="1:53" ht="12.95" customHeight="1" x14ac:dyDescent="0.25">
      <c r="A17" s="154">
        <v>2</v>
      </c>
      <c r="B17" s="83">
        <v>4419</v>
      </c>
      <c r="C17" s="497">
        <v>600074056</v>
      </c>
      <c r="D17" s="83">
        <v>72744049</v>
      </c>
      <c r="E17" s="498" t="s">
        <v>585</v>
      </c>
      <c r="F17" s="83">
        <v>3141</v>
      </c>
      <c r="G17" s="499" t="s">
        <v>88</v>
      </c>
      <c r="H17" s="499" t="s">
        <v>82</v>
      </c>
      <c r="I17" s="501">
        <v>3514965</v>
      </c>
      <c r="J17" s="502">
        <v>2565656</v>
      </c>
      <c r="K17" s="502">
        <v>10000</v>
      </c>
      <c r="L17" s="502">
        <v>0</v>
      </c>
      <c r="M17" s="417">
        <v>870572</v>
      </c>
      <c r="N17" s="417">
        <v>51313</v>
      </c>
      <c r="O17" s="502">
        <v>17424</v>
      </c>
      <c r="P17" s="503">
        <v>8.77</v>
      </c>
      <c r="Q17" s="418">
        <v>0</v>
      </c>
      <c r="R17" s="504">
        <v>8.77</v>
      </c>
      <c r="S17" s="505">
        <f t="shared" si="1"/>
        <v>0</v>
      </c>
      <c r="T17" s="505">
        <v>0</v>
      </c>
      <c r="U17" s="492">
        <v>31211</v>
      </c>
      <c r="V17" s="492">
        <v>0</v>
      </c>
      <c r="W17" s="492">
        <f>SUM(S17:V17)</f>
        <v>31211</v>
      </c>
      <c r="X17" s="492">
        <v>0</v>
      </c>
      <c r="Y17" s="506">
        <v>0</v>
      </c>
      <c r="Z17" s="492">
        <f>SUM(X17:Y17)</f>
        <v>0</v>
      </c>
      <c r="AA17" s="505">
        <f>W17+Z17</f>
        <v>31211</v>
      </c>
      <c r="AB17" s="321">
        <f>ROUND((W17+X17)*33.8%,0)</f>
        <v>10549</v>
      </c>
      <c r="AC17" s="179">
        <f>ROUND(W17*2%,0)</f>
        <v>624</v>
      </c>
      <c r="AD17" s="492">
        <v>0</v>
      </c>
      <c r="AE17" s="492">
        <v>0</v>
      </c>
      <c r="AF17" s="492">
        <f t="shared" si="2"/>
        <v>0</v>
      </c>
      <c r="AG17" s="492">
        <f t="shared" si="3"/>
        <v>42384</v>
      </c>
      <c r="AH17" s="507">
        <v>0</v>
      </c>
      <c r="AI17" s="507">
        <v>0</v>
      </c>
      <c r="AJ17" s="507">
        <v>0</v>
      </c>
      <c r="AK17" s="507">
        <v>0</v>
      </c>
      <c r="AL17" s="507">
        <v>0.11</v>
      </c>
      <c r="AM17" s="507">
        <v>0</v>
      </c>
      <c r="AN17" s="507">
        <v>0</v>
      </c>
      <c r="AO17" s="507">
        <f t="shared" si="7"/>
        <v>0</v>
      </c>
      <c r="AP17" s="507">
        <f t="shared" si="8"/>
        <v>0.11</v>
      </c>
      <c r="AQ17" s="508">
        <f t="shared" si="4"/>
        <v>0.11</v>
      </c>
      <c r="AR17" s="505">
        <f>I17+AG17</f>
        <v>3557349</v>
      </c>
      <c r="AS17" s="506">
        <f>J17+W17</f>
        <v>2596867</v>
      </c>
      <c r="AT17" s="492">
        <f>K17+Z17</f>
        <v>10000</v>
      </c>
      <c r="AU17" s="486">
        <f>L17</f>
        <v>0</v>
      </c>
      <c r="AV17" s="505">
        <f t="shared" si="5"/>
        <v>881121</v>
      </c>
      <c r="AW17" s="492">
        <f t="shared" si="5"/>
        <v>51937</v>
      </c>
      <c r="AX17" s="492">
        <f>O17+AF17</f>
        <v>17424</v>
      </c>
      <c r="AY17" s="507">
        <f>P17+AQ17</f>
        <v>8.879999999999999</v>
      </c>
      <c r="AZ17" s="507">
        <f t="shared" si="6"/>
        <v>0</v>
      </c>
      <c r="BA17" s="508">
        <f t="shared" si="6"/>
        <v>8.879999999999999</v>
      </c>
    </row>
    <row r="18" spans="1:53" ht="12.95" customHeight="1" x14ac:dyDescent="0.25">
      <c r="A18" s="155">
        <v>2</v>
      </c>
      <c r="B18" s="85">
        <v>4419</v>
      </c>
      <c r="C18" s="510">
        <v>600074056</v>
      </c>
      <c r="D18" s="85">
        <v>72744049</v>
      </c>
      <c r="E18" s="89" t="s">
        <v>587</v>
      </c>
      <c r="F18" s="85"/>
      <c r="G18" s="90"/>
      <c r="H18" s="90"/>
      <c r="I18" s="147">
        <v>28021264</v>
      </c>
      <c r="J18" s="91">
        <v>20371053</v>
      </c>
      <c r="K18" s="91">
        <v>100000</v>
      </c>
      <c r="L18" s="91">
        <v>0</v>
      </c>
      <c r="M18" s="91">
        <v>6919216</v>
      </c>
      <c r="N18" s="91">
        <v>407421</v>
      </c>
      <c r="O18" s="91">
        <v>223574</v>
      </c>
      <c r="P18" s="94">
        <v>52.002800000000008</v>
      </c>
      <c r="Q18" s="94">
        <v>32.352600000000002</v>
      </c>
      <c r="R18" s="277">
        <v>19.650199999999998</v>
      </c>
      <c r="S18" s="432">
        <f t="shared" ref="S18:BA18" si="9">SUM(S14:S17)</f>
        <v>0</v>
      </c>
      <c r="T18" s="91">
        <f t="shared" si="9"/>
        <v>0</v>
      </c>
      <c r="U18" s="91">
        <f t="shared" si="9"/>
        <v>31211</v>
      </c>
      <c r="V18" s="91">
        <f t="shared" si="9"/>
        <v>0</v>
      </c>
      <c r="W18" s="91">
        <f t="shared" si="9"/>
        <v>31211</v>
      </c>
      <c r="X18" s="91">
        <f t="shared" si="9"/>
        <v>0</v>
      </c>
      <c r="Y18" s="449">
        <f t="shared" si="9"/>
        <v>0</v>
      </c>
      <c r="Z18" s="91">
        <f t="shared" si="9"/>
        <v>0</v>
      </c>
      <c r="AA18" s="142">
        <f t="shared" si="9"/>
        <v>31211</v>
      </c>
      <c r="AB18" s="91">
        <f t="shared" si="9"/>
        <v>10549</v>
      </c>
      <c r="AC18" s="91">
        <f t="shared" si="9"/>
        <v>624</v>
      </c>
      <c r="AD18" s="91">
        <f t="shared" si="9"/>
        <v>0</v>
      </c>
      <c r="AE18" s="91">
        <f t="shared" si="9"/>
        <v>0</v>
      </c>
      <c r="AF18" s="91">
        <f t="shared" si="9"/>
        <v>0</v>
      </c>
      <c r="AG18" s="91">
        <f t="shared" si="9"/>
        <v>42384</v>
      </c>
      <c r="AH18" s="94">
        <f t="shared" si="9"/>
        <v>0</v>
      </c>
      <c r="AI18" s="94">
        <f t="shared" si="9"/>
        <v>0</v>
      </c>
      <c r="AJ18" s="94">
        <f t="shared" si="9"/>
        <v>0</v>
      </c>
      <c r="AK18" s="94">
        <f t="shared" ref="AK18:AL18" si="10">SUM(AK14:AK17)</f>
        <v>0</v>
      </c>
      <c r="AL18" s="94">
        <f t="shared" si="10"/>
        <v>0.11</v>
      </c>
      <c r="AM18" s="94">
        <f t="shared" si="9"/>
        <v>0</v>
      </c>
      <c r="AN18" s="94">
        <f t="shared" si="9"/>
        <v>0</v>
      </c>
      <c r="AO18" s="94">
        <f t="shared" si="9"/>
        <v>0</v>
      </c>
      <c r="AP18" s="94">
        <f t="shared" si="9"/>
        <v>0.11</v>
      </c>
      <c r="AQ18" s="277">
        <f t="shared" si="9"/>
        <v>0.11</v>
      </c>
      <c r="AR18" s="142">
        <f t="shared" si="9"/>
        <v>28063648</v>
      </c>
      <c r="AS18" s="91">
        <f t="shared" si="9"/>
        <v>20402264</v>
      </c>
      <c r="AT18" s="429">
        <f t="shared" si="9"/>
        <v>100000</v>
      </c>
      <c r="AU18" s="429">
        <f t="shared" si="9"/>
        <v>0</v>
      </c>
      <c r="AV18" s="91">
        <f t="shared" si="9"/>
        <v>6929765</v>
      </c>
      <c r="AW18" s="91">
        <f t="shared" si="9"/>
        <v>408045</v>
      </c>
      <c r="AX18" s="91">
        <f t="shared" si="9"/>
        <v>223574</v>
      </c>
      <c r="AY18" s="94">
        <f t="shared" si="9"/>
        <v>52.112800000000007</v>
      </c>
      <c r="AZ18" s="94">
        <f t="shared" si="9"/>
        <v>32.352600000000002</v>
      </c>
      <c r="BA18" s="277">
        <f t="shared" si="9"/>
        <v>19.760199999999998</v>
      </c>
    </row>
    <row r="19" spans="1:53" ht="12.95" customHeight="1" x14ac:dyDescent="0.25">
      <c r="A19" s="154">
        <v>3</v>
      </c>
      <c r="B19" s="83">
        <v>4464</v>
      </c>
      <c r="C19" s="83" t="s">
        <v>588</v>
      </c>
      <c r="D19" s="83">
        <v>46750461</v>
      </c>
      <c r="E19" s="498" t="s">
        <v>589</v>
      </c>
      <c r="F19" s="83">
        <v>3113</v>
      </c>
      <c r="G19" s="499" t="s">
        <v>284</v>
      </c>
      <c r="H19" s="499" t="s">
        <v>86</v>
      </c>
      <c r="I19" s="501">
        <v>40092740</v>
      </c>
      <c r="J19" s="502">
        <v>28391651</v>
      </c>
      <c r="K19" s="502">
        <v>208446</v>
      </c>
      <c r="L19" s="502">
        <v>201546</v>
      </c>
      <c r="M19" s="417">
        <v>9598710</v>
      </c>
      <c r="N19" s="417">
        <v>567833</v>
      </c>
      <c r="O19" s="502">
        <v>1326100</v>
      </c>
      <c r="P19" s="503">
        <v>52.629400000000004</v>
      </c>
      <c r="Q19" s="418">
        <v>41.090600000000002</v>
      </c>
      <c r="R19" s="504">
        <v>11.5388</v>
      </c>
      <c r="S19" s="505">
        <f t="shared" si="1"/>
        <v>0</v>
      </c>
      <c r="T19" s="492">
        <v>0</v>
      </c>
      <c r="U19" s="492">
        <v>0</v>
      </c>
      <c r="V19" s="492">
        <v>0</v>
      </c>
      <c r="W19" s="492">
        <f>SUM(S19:V19)</f>
        <v>0</v>
      </c>
      <c r="X19" s="492">
        <v>0</v>
      </c>
      <c r="Y19" s="506">
        <v>0</v>
      </c>
      <c r="Z19" s="492">
        <f>SUM(X19:Y19)</f>
        <v>0</v>
      </c>
      <c r="AA19" s="505">
        <f>W19+Z19</f>
        <v>0</v>
      </c>
      <c r="AB19" s="321">
        <f>ROUND((W19+X19)*33.8%,0)</f>
        <v>0</v>
      </c>
      <c r="AC19" s="179">
        <f>ROUND(W19*2%,0)</f>
        <v>0</v>
      </c>
      <c r="AD19" s="492">
        <v>0</v>
      </c>
      <c r="AE19" s="492">
        <v>0</v>
      </c>
      <c r="AF19" s="492">
        <f t="shared" si="2"/>
        <v>0</v>
      </c>
      <c r="AG19" s="492">
        <f t="shared" si="3"/>
        <v>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</v>
      </c>
      <c r="AN19" s="507">
        <v>0</v>
      </c>
      <c r="AO19" s="507">
        <f t="shared" ref="AO19:AO23" si="11">AH19+AJ19+AK19+AM19</f>
        <v>0</v>
      </c>
      <c r="AP19" s="507">
        <f t="shared" ref="AP19:AP23" si="12">AI19+AL19+AN19</f>
        <v>0</v>
      </c>
      <c r="AQ19" s="508">
        <f t="shared" si="4"/>
        <v>0</v>
      </c>
      <c r="AR19" s="505">
        <f>I19+AG19</f>
        <v>40092740</v>
      </c>
      <c r="AS19" s="492">
        <f>J19+W19</f>
        <v>28391651</v>
      </c>
      <c r="AT19" s="492">
        <f>K19+Z19</f>
        <v>208446</v>
      </c>
      <c r="AU19" s="486">
        <f>L19</f>
        <v>201546</v>
      </c>
      <c r="AV19" s="492">
        <f t="shared" ref="AV19:AW23" si="13">M19+AB19</f>
        <v>9598710</v>
      </c>
      <c r="AW19" s="492">
        <f t="shared" si="13"/>
        <v>567833</v>
      </c>
      <c r="AX19" s="492">
        <f>O19+AF19</f>
        <v>1326100</v>
      </c>
      <c r="AY19" s="507">
        <f>P19+AQ19</f>
        <v>52.629400000000004</v>
      </c>
      <c r="AZ19" s="507">
        <f t="shared" ref="AZ19:BA23" si="14">Q19+AO19</f>
        <v>41.090600000000002</v>
      </c>
      <c r="BA19" s="508">
        <f t="shared" si="14"/>
        <v>11.5388</v>
      </c>
    </row>
    <row r="20" spans="1:53" ht="12.95" customHeight="1" x14ac:dyDescent="0.25">
      <c r="A20" s="154">
        <v>3</v>
      </c>
      <c r="B20" s="83">
        <v>4464</v>
      </c>
      <c r="C20" s="83" t="s">
        <v>588</v>
      </c>
      <c r="D20" s="83">
        <v>46750461</v>
      </c>
      <c r="E20" s="498" t="s">
        <v>590</v>
      </c>
      <c r="F20" s="83">
        <v>3113</v>
      </c>
      <c r="G20" s="499" t="s">
        <v>448</v>
      </c>
      <c r="H20" s="499" t="s">
        <v>82</v>
      </c>
      <c r="I20" s="501">
        <v>263915</v>
      </c>
      <c r="J20" s="502">
        <v>194341</v>
      </c>
      <c r="K20" s="502">
        <v>0</v>
      </c>
      <c r="L20" s="502">
        <v>0</v>
      </c>
      <c r="M20" s="417">
        <v>65687</v>
      </c>
      <c r="N20" s="417">
        <v>3887</v>
      </c>
      <c r="O20" s="502">
        <v>0</v>
      </c>
      <c r="P20" s="503">
        <v>0.58000000000000007</v>
      </c>
      <c r="Q20" s="418">
        <v>0.58000000000000007</v>
      </c>
      <c r="R20" s="504">
        <v>0</v>
      </c>
      <c r="S20" s="505">
        <f t="shared" si="1"/>
        <v>0</v>
      </c>
      <c r="T20" s="492">
        <v>0</v>
      </c>
      <c r="U20" s="492">
        <v>0</v>
      </c>
      <c r="V20" s="492">
        <v>0</v>
      </c>
      <c r="W20" s="492">
        <f>SUM(S20:V20)</f>
        <v>0</v>
      </c>
      <c r="X20" s="492">
        <v>0</v>
      </c>
      <c r="Y20" s="506">
        <v>0</v>
      </c>
      <c r="Z20" s="492">
        <f>SUM(X20:Y20)</f>
        <v>0</v>
      </c>
      <c r="AA20" s="505">
        <f>W20+Z20</f>
        <v>0</v>
      </c>
      <c r="AB20" s="321">
        <f>ROUND((W20+X20)*33.8%,0)</f>
        <v>0</v>
      </c>
      <c r="AC20" s="179">
        <f>ROUND(W20*2%,0)</f>
        <v>0</v>
      </c>
      <c r="AD20" s="492">
        <v>0</v>
      </c>
      <c r="AE20" s="492">
        <v>0</v>
      </c>
      <c r="AF20" s="492">
        <f t="shared" si="2"/>
        <v>0</v>
      </c>
      <c r="AG20" s="492">
        <f t="shared" si="3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si="11"/>
        <v>0</v>
      </c>
      <c r="AP20" s="507">
        <f t="shared" si="12"/>
        <v>0</v>
      </c>
      <c r="AQ20" s="508">
        <f t="shared" si="4"/>
        <v>0</v>
      </c>
      <c r="AR20" s="505">
        <f>I20+AG20</f>
        <v>263915</v>
      </c>
      <c r="AS20" s="492">
        <f>J20+W20</f>
        <v>194341</v>
      </c>
      <c r="AT20" s="492">
        <f>K20+Z20</f>
        <v>0</v>
      </c>
      <c r="AU20" s="486">
        <f>L20</f>
        <v>0</v>
      </c>
      <c r="AV20" s="492">
        <f t="shared" si="13"/>
        <v>65687</v>
      </c>
      <c r="AW20" s="492">
        <f t="shared" si="13"/>
        <v>3887</v>
      </c>
      <c r="AX20" s="492">
        <f>O20+AF20</f>
        <v>0</v>
      </c>
      <c r="AY20" s="507">
        <f>P20+AQ20</f>
        <v>0.58000000000000007</v>
      </c>
      <c r="AZ20" s="507">
        <f t="shared" si="14"/>
        <v>0.58000000000000007</v>
      </c>
      <c r="BA20" s="508">
        <f t="shared" si="14"/>
        <v>0</v>
      </c>
    </row>
    <row r="21" spans="1:53" ht="12.95" customHeight="1" x14ac:dyDescent="0.25">
      <c r="A21" s="154">
        <v>3</v>
      </c>
      <c r="B21" s="83">
        <v>4464</v>
      </c>
      <c r="C21" s="83" t="s">
        <v>588</v>
      </c>
      <c r="D21" s="83">
        <v>46750461</v>
      </c>
      <c r="E21" s="498" t="s">
        <v>589</v>
      </c>
      <c r="F21" s="83">
        <v>3141</v>
      </c>
      <c r="G21" s="499" t="s">
        <v>88</v>
      </c>
      <c r="H21" s="499" t="s">
        <v>82</v>
      </c>
      <c r="I21" s="501">
        <v>3117709</v>
      </c>
      <c r="J21" s="502">
        <v>2274054</v>
      </c>
      <c r="K21" s="502">
        <v>0</v>
      </c>
      <c r="L21" s="502">
        <v>0</v>
      </c>
      <c r="M21" s="417">
        <v>768630</v>
      </c>
      <c r="N21" s="417">
        <v>45481</v>
      </c>
      <c r="O21" s="502">
        <v>29544</v>
      </c>
      <c r="P21" s="503">
        <v>7.73</v>
      </c>
      <c r="Q21" s="418">
        <v>0</v>
      </c>
      <c r="R21" s="504">
        <v>7.73</v>
      </c>
      <c r="S21" s="505">
        <f t="shared" si="1"/>
        <v>0</v>
      </c>
      <c r="T21" s="492">
        <v>0</v>
      </c>
      <c r="U21" s="492">
        <v>-48331</v>
      </c>
      <c r="V21" s="492">
        <v>0</v>
      </c>
      <c r="W21" s="492">
        <f>SUM(S21:V21)</f>
        <v>-48331</v>
      </c>
      <c r="X21" s="492">
        <v>0</v>
      </c>
      <c r="Y21" s="506">
        <v>0</v>
      </c>
      <c r="Z21" s="492">
        <f>SUM(X21:Y21)</f>
        <v>0</v>
      </c>
      <c r="AA21" s="505">
        <f>W21+Z21</f>
        <v>-48331</v>
      </c>
      <c r="AB21" s="321">
        <f>ROUND((W21+X21)*33.8%,0)</f>
        <v>-16336</v>
      </c>
      <c r="AC21" s="179">
        <f>ROUND(W21*2%,0)</f>
        <v>-967</v>
      </c>
      <c r="AD21" s="492">
        <v>0</v>
      </c>
      <c r="AE21" s="492">
        <v>0</v>
      </c>
      <c r="AF21" s="492">
        <f t="shared" si="2"/>
        <v>0</v>
      </c>
      <c r="AG21" s="492">
        <f t="shared" si="3"/>
        <v>-65634</v>
      </c>
      <c r="AH21" s="507">
        <v>0</v>
      </c>
      <c r="AI21" s="507">
        <v>0</v>
      </c>
      <c r="AJ21" s="507">
        <v>0</v>
      </c>
      <c r="AK21" s="507">
        <v>0</v>
      </c>
      <c r="AL21" s="507">
        <v>-0.17</v>
      </c>
      <c r="AM21" s="507">
        <v>0</v>
      </c>
      <c r="AN21" s="507">
        <v>0</v>
      </c>
      <c r="AO21" s="507">
        <f t="shared" si="11"/>
        <v>0</v>
      </c>
      <c r="AP21" s="507">
        <f t="shared" si="12"/>
        <v>-0.17</v>
      </c>
      <c r="AQ21" s="508">
        <f t="shared" si="4"/>
        <v>-0.17</v>
      </c>
      <c r="AR21" s="505">
        <f>I21+AG21</f>
        <v>3052075</v>
      </c>
      <c r="AS21" s="492">
        <f>J21+W21</f>
        <v>2225723</v>
      </c>
      <c r="AT21" s="492">
        <f>K21+Z21</f>
        <v>0</v>
      </c>
      <c r="AU21" s="486">
        <f>L21</f>
        <v>0</v>
      </c>
      <c r="AV21" s="492">
        <f t="shared" si="13"/>
        <v>752294</v>
      </c>
      <c r="AW21" s="492">
        <f t="shared" si="13"/>
        <v>44514</v>
      </c>
      <c r="AX21" s="492">
        <f>O21+AF21</f>
        <v>29544</v>
      </c>
      <c r="AY21" s="507">
        <f>P21+AQ21</f>
        <v>7.5600000000000005</v>
      </c>
      <c r="AZ21" s="507">
        <f t="shared" si="14"/>
        <v>0</v>
      </c>
      <c r="BA21" s="508">
        <f t="shared" si="14"/>
        <v>7.5600000000000005</v>
      </c>
    </row>
    <row r="22" spans="1:53" ht="12.95" customHeight="1" x14ac:dyDescent="0.25">
      <c r="A22" s="154">
        <v>3</v>
      </c>
      <c r="B22" s="83">
        <v>4464</v>
      </c>
      <c r="C22" s="83" t="s">
        <v>588</v>
      </c>
      <c r="D22" s="83">
        <v>46750461</v>
      </c>
      <c r="E22" s="498" t="s">
        <v>590</v>
      </c>
      <c r="F22" s="83">
        <v>3143</v>
      </c>
      <c r="G22" s="499" t="s">
        <v>149</v>
      </c>
      <c r="H22" s="499" t="s">
        <v>86</v>
      </c>
      <c r="I22" s="501">
        <v>3183719</v>
      </c>
      <c r="J22" s="502">
        <v>2340871</v>
      </c>
      <c r="K22" s="502">
        <v>3600</v>
      </c>
      <c r="L22" s="502">
        <v>0</v>
      </c>
      <c r="M22" s="417">
        <v>792431</v>
      </c>
      <c r="N22" s="417">
        <v>46817</v>
      </c>
      <c r="O22" s="502">
        <v>0</v>
      </c>
      <c r="P22" s="503">
        <v>5.0354000000000001</v>
      </c>
      <c r="Q22" s="418">
        <v>5.0354000000000001</v>
      </c>
      <c r="R22" s="504">
        <v>0</v>
      </c>
      <c r="S22" s="505">
        <f t="shared" si="1"/>
        <v>0</v>
      </c>
      <c r="T22" s="492">
        <v>0</v>
      </c>
      <c r="U22" s="492">
        <v>0</v>
      </c>
      <c r="V22" s="492">
        <v>0</v>
      </c>
      <c r="W22" s="492">
        <f>SUM(S22:V22)</f>
        <v>0</v>
      </c>
      <c r="X22" s="492">
        <v>0</v>
      </c>
      <c r="Y22" s="506">
        <v>0</v>
      </c>
      <c r="Z22" s="492">
        <f>SUM(X22:Y22)</f>
        <v>0</v>
      </c>
      <c r="AA22" s="505">
        <f>W22+Z22</f>
        <v>0</v>
      </c>
      <c r="AB22" s="321">
        <f>ROUND((W22+X22)*33.8%,0)</f>
        <v>0</v>
      </c>
      <c r="AC22" s="179">
        <f>ROUND(W22*2%,0)</f>
        <v>0</v>
      </c>
      <c r="AD22" s="492">
        <v>0</v>
      </c>
      <c r="AE22" s="492">
        <v>0</v>
      </c>
      <c r="AF22" s="492">
        <f t="shared" si="2"/>
        <v>0</v>
      </c>
      <c r="AG22" s="492">
        <f t="shared" si="3"/>
        <v>0</v>
      </c>
      <c r="AH22" s="507">
        <v>0</v>
      </c>
      <c r="AI22" s="507">
        <v>0</v>
      </c>
      <c r="AJ22" s="507">
        <v>0</v>
      </c>
      <c r="AK22" s="507">
        <v>0</v>
      </c>
      <c r="AL22" s="507">
        <v>0</v>
      </c>
      <c r="AM22" s="507">
        <v>0</v>
      </c>
      <c r="AN22" s="507">
        <v>0</v>
      </c>
      <c r="AO22" s="507">
        <f t="shared" si="11"/>
        <v>0</v>
      </c>
      <c r="AP22" s="507">
        <f t="shared" si="12"/>
        <v>0</v>
      </c>
      <c r="AQ22" s="508">
        <f t="shared" si="4"/>
        <v>0</v>
      </c>
      <c r="AR22" s="505">
        <f>I22+AG22</f>
        <v>3183719</v>
      </c>
      <c r="AS22" s="492">
        <f>J22+W22</f>
        <v>2340871</v>
      </c>
      <c r="AT22" s="492">
        <f>K22+Z22</f>
        <v>3600</v>
      </c>
      <c r="AU22" s="486">
        <f>L22</f>
        <v>0</v>
      </c>
      <c r="AV22" s="492">
        <f t="shared" si="13"/>
        <v>792431</v>
      </c>
      <c r="AW22" s="492">
        <f t="shared" si="13"/>
        <v>46817</v>
      </c>
      <c r="AX22" s="492">
        <f>O22+AF22</f>
        <v>0</v>
      </c>
      <c r="AY22" s="507">
        <f>P22+AQ22</f>
        <v>5.0354000000000001</v>
      </c>
      <c r="AZ22" s="507">
        <f t="shared" si="14"/>
        <v>5.0354000000000001</v>
      </c>
      <c r="BA22" s="508">
        <f t="shared" si="14"/>
        <v>0</v>
      </c>
    </row>
    <row r="23" spans="1:53" ht="12.95" customHeight="1" x14ac:dyDescent="0.25">
      <c r="A23" s="154">
        <v>3</v>
      </c>
      <c r="B23" s="83">
        <v>4464</v>
      </c>
      <c r="C23" s="83" t="s">
        <v>588</v>
      </c>
      <c r="D23" s="83">
        <v>46750461</v>
      </c>
      <c r="E23" s="498" t="s">
        <v>590</v>
      </c>
      <c r="F23" s="83">
        <v>3143</v>
      </c>
      <c r="G23" s="499" t="s">
        <v>150</v>
      </c>
      <c r="H23" s="499" t="s">
        <v>82</v>
      </c>
      <c r="I23" s="501">
        <v>119376</v>
      </c>
      <c r="J23" s="502">
        <v>84150</v>
      </c>
      <c r="K23" s="502">
        <v>0</v>
      </c>
      <c r="L23" s="502">
        <v>0</v>
      </c>
      <c r="M23" s="417">
        <v>28443</v>
      </c>
      <c r="N23" s="417">
        <v>1683</v>
      </c>
      <c r="O23" s="502">
        <v>5100</v>
      </c>
      <c r="P23" s="503">
        <v>0.35</v>
      </c>
      <c r="Q23" s="418">
        <v>0</v>
      </c>
      <c r="R23" s="504">
        <v>0.35</v>
      </c>
      <c r="S23" s="505">
        <f t="shared" si="1"/>
        <v>0</v>
      </c>
      <c r="T23" s="492">
        <v>0</v>
      </c>
      <c r="U23" s="492">
        <v>0</v>
      </c>
      <c r="V23" s="492">
        <v>0</v>
      </c>
      <c r="W23" s="492">
        <f>SUM(S23:V23)</f>
        <v>0</v>
      </c>
      <c r="X23" s="492">
        <v>0</v>
      </c>
      <c r="Y23" s="506">
        <v>0</v>
      </c>
      <c r="Z23" s="492">
        <f>SUM(X23:Y23)</f>
        <v>0</v>
      </c>
      <c r="AA23" s="505">
        <f>W23+Z23</f>
        <v>0</v>
      </c>
      <c r="AB23" s="321">
        <f>ROUND((W23+X23)*33.8%,0)</f>
        <v>0</v>
      </c>
      <c r="AC23" s="179">
        <f>ROUND(W23*2%,0)</f>
        <v>0</v>
      </c>
      <c r="AD23" s="492">
        <v>0</v>
      </c>
      <c r="AE23" s="492">
        <v>0</v>
      </c>
      <c r="AF23" s="492">
        <f t="shared" si="2"/>
        <v>0</v>
      </c>
      <c r="AG23" s="492">
        <f t="shared" si="3"/>
        <v>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</v>
      </c>
      <c r="AN23" s="507">
        <v>0</v>
      </c>
      <c r="AO23" s="507">
        <f t="shared" si="11"/>
        <v>0</v>
      </c>
      <c r="AP23" s="507">
        <f t="shared" si="12"/>
        <v>0</v>
      </c>
      <c r="AQ23" s="508">
        <f t="shared" si="4"/>
        <v>0</v>
      </c>
      <c r="AR23" s="505">
        <f>I23+AG23</f>
        <v>119376</v>
      </c>
      <c r="AS23" s="492">
        <f>J23+W23</f>
        <v>84150</v>
      </c>
      <c r="AT23" s="492">
        <f>K23+Z23</f>
        <v>0</v>
      </c>
      <c r="AU23" s="486">
        <f>L23</f>
        <v>0</v>
      </c>
      <c r="AV23" s="492">
        <f t="shared" si="13"/>
        <v>28443</v>
      </c>
      <c r="AW23" s="492">
        <f t="shared" si="13"/>
        <v>1683</v>
      </c>
      <c r="AX23" s="492">
        <f>O23+AF23</f>
        <v>5100</v>
      </c>
      <c r="AY23" s="507">
        <f>P23+AQ23</f>
        <v>0.35</v>
      </c>
      <c r="AZ23" s="507">
        <f t="shared" si="14"/>
        <v>0</v>
      </c>
      <c r="BA23" s="508">
        <f t="shared" si="14"/>
        <v>0.35</v>
      </c>
    </row>
    <row r="24" spans="1:53" ht="12.95" customHeight="1" x14ac:dyDescent="0.25">
      <c r="A24" s="155">
        <v>3</v>
      </c>
      <c r="B24" s="85">
        <v>4464</v>
      </c>
      <c r="C24" s="85" t="s">
        <v>588</v>
      </c>
      <c r="D24" s="85">
        <v>46750461</v>
      </c>
      <c r="E24" s="89" t="s">
        <v>591</v>
      </c>
      <c r="F24" s="85"/>
      <c r="G24" s="90"/>
      <c r="H24" s="90"/>
      <c r="I24" s="147">
        <v>46777459</v>
      </c>
      <c r="J24" s="91">
        <v>33285067</v>
      </c>
      <c r="K24" s="91">
        <v>212046</v>
      </c>
      <c r="L24" s="91">
        <v>201546</v>
      </c>
      <c r="M24" s="91">
        <v>11253901</v>
      </c>
      <c r="N24" s="91">
        <v>665701</v>
      </c>
      <c r="O24" s="91">
        <v>1360744</v>
      </c>
      <c r="P24" s="94">
        <v>66.324799999999996</v>
      </c>
      <c r="Q24" s="94">
        <v>46.706000000000003</v>
      </c>
      <c r="R24" s="277">
        <v>19.6188</v>
      </c>
      <c r="S24" s="142">
        <f t="shared" ref="S24:BA24" si="15">SUM(S19:S23)</f>
        <v>0</v>
      </c>
      <c r="T24" s="91">
        <f t="shared" si="15"/>
        <v>0</v>
      </c>
      <c r="U24" s="91">
        <f t="shared" si="15"/>
        <v>-48331</v>
      </c>
      <c r="V24" s="91">
        <f t="shared" si="15"/>
        <v>0</v>
      </c>
      <c r="W24" s="91">
        <f t="shared" si="15"/>
        <v>-48331</v>
      </c>
      <c r="X24" s="91">
        <f t="shared" si="15"/>
        <v>0</v>
      </c>
      <c r="Y24" s="449">
        <f t="shared" si="15"/>
        <v>0</v>
      </c>
      <c r="Z24" s="91">
        <f t="shared" si="15"/>
        <v>0</v>
      </c>
      <c r="AA24" s="142">
        <f t="shared" si="15"/>
        <v>-48331</v>
      </c>
      <c r="AB24" s="91">
        <f t="shared" si="15"/>
        <v>-16336</v>
      </c>
      <c r="AC24" s="91">
        <f t="shared" si="15"/>
        <v>-967</v>
      </c>
      <c r="AD24" s="91">
        <f t="shared" si="15"/>
        <v>0</v>
      </c>
      <c r="AE24" s="91">
        <f t="shared" si="15"/>
        <v>0</v>
      </c>
      <c r="AF24" s="91">
        <f t="shared" si="15"/>
        <v>0</v>
      </c>
      <c r="AG24" s="91">
        <f t="shared" si="15"/>
        <v>-65634</v>
      </c>
      <c r="AH24" s="94">
        <f t="shared" si="15"/>
        <v>0</v>
      </c>
      <c r="AI24" s="94">
        <f t="shared" si="15"/>
        <v>0</v>
      </c>
      <c r="AJ24" s="94">
        <f t="shared" si="15"/>
        <v>0</v>
      </c>
      <c r="AK24" s="94">
        <f t="shared" ref="AK24:AL24" si="16">SUM(AK19:AK23)</f>
        <v>0</v>
      </c>
      <c r="AL24" s="94">
        <f t="shared" si="16"/>
        <v>-0.17</v>
      </c>
      <c r="AM24" s="94">
        <f t="shared" si="15"/>
        <v>0</v>
      </c>
      <c r="AN24" s="94">
        <f t="shared" si="15"/>
        <v>0</v>
      </c>
      <c r="AO24" s="94">
        <f t="shared" si="15"/>
        <v>0</v>
      </c>
      <c r="AP24" s="94">
        <f t="shared" si="15"/>
        <v>-0.17</v>
      </c>
      <c r="AQ24" s="277">
        <f t="shared" si="15"/>
        <v>-0.17</v>
      </c>
      <c r="AR24" s="142">
        <f t="shared" si="15"/>
        <v>46711825</v>
      </c>
      <c r="AS24" s="91">
        <f t="shared" si="15"/>
        <v>33236736</v>
      </c>
      <c r="AT24" s="91">
        <f t="shared" si="15"/>
        <v>212046</v>
      </c>
      <c r="AU24" s="91">
        <f t="shared" si="15"/>
        <v>201546</v>
      </c>
      <c r="AV24" s="91">
        <f t="shared" si="15"/>
        <v>11237565</v>
      </c>
      <c r="AW24" s="91">
        <f t="shared" si="15"/>
        <v>664734</v>
      </c>
      <c r="AX24" s="91">
        <f t="shared" si="15"/>
        <v>1360744</v>
      </c>
      <c r="AY24" s="94">
        <f t="shared" si="15"/>
        <v>66.154799999999994</v>
      </c>
      <c r="AZ24" s="94">
        <f t="shared" si="15"/>
        <v>46.706000000000003</v>
      </c>
      <c r="BA24" s="277">
        <f t="shared" si="15"/>
        <v>19.448800000000002</v>
      </c>
    </row>
    <row r="25" spans="1:53" ht="12.95" customHeight="1" x14ac:dyDescent="0.25">
      <c r="A25" s="154">
        <v>4</v>
      </c>
      <c r="B25" s="83">
        <v>4457</v>
      </c>
      <c r="C25" s="83">
        <v>600074609</v>
      </c>
      <c r="D25" s="83">
        <v>72743964</v>
      </c>
      <c r="E25" s="498" t="s">
        <v>592</v>
      </c>
      <c r="F25" s="83">
        <v>3117</v>
      </c>
      <c r="G25" s="499" t="s">
        <v>284</v>
      </c>
      <c r="H25" s="499" t="s">
        <v>86</v>
      </c>
      <c r="I25" s="501">
        <v>6857138</v>
      </c>
      <c r="J25" s="502">
        <v>4795024</v>
      </c>
      <c r="K25" s="502">
        <v>44356</v>
      </c>
      <c r="L25" s="502">
        <v>14356</v>
      </c>
      <c r="M25" s="417">
        <v>1630858</v>
      </c>
      <c r="N25" s="417">
        <v>95900</v>
      </c>
      <c r="O25" s="502">
        <v>291000</v>
      </c>
      <c r="P25" s="503">
        <v>9.0066000000000006</v>
      </c>
      <c r="Q25" s="418">
        <v>6.2588999999999997</v>
      </c>
      <c r="R25" s="504">
        <v>2.7477</v>
      </c>
      <c r="S25" s="505">
        <f t="shared" si="1"/>
        <v>0</v>
      </c>
      <c r="T25" s="492">
        <v>0</v>
      </c>
      <c r="U25" s="492">
        <v>0</v>
      </c>
      <c r="V25" s="492">
        <v>0</v>
      </c>
      <c r="W25" s="492">
        <f>SUM(S25:V25)</f>
        <v>0</v>
      </c>
      <c r="X25" s="492">
        <v>0</v>
      </c>
      <c r="Y25" s="506">
        <v>0</v>
      </c>
      <c r="Z25" s="492">
        <f>SUM(X25:Y25)</f>
        <v>0</v>
      </c>
      <c r="AA25" s="505">
        <f>W25+Z25</f>
        <v>0</v>
      </c>
      <c r="AB25" s="321">
        <f>ROUND((W25+X25)*33.8%,0)</f>
        <v>0</v>
      </c>
      <c r="AC25" s="179">
        <f>ROUND(W25*2%,0)</f>
        <v>0</v>
      </c>
      <c r="AD25" s="492">
        <v>0</v>
      </c>
      <c r="AE25" s="492">
        <v>0</v>
      </c>
      <c r="AF25" s="492">
        <f t="shared" si="2"/>
        <v>0</v>
      </c>
      <c r="AG25" s="492">
        <f t="shared" si="3"/>
        <v>0</v>
      </c>
      <c r="AH25" s="507">
        <v>0</v>
      </c>
      <c r="AI25" s="507">
        <v>0</v>
      </c>
      <c r="AJ25" s="507">
        <v>0</v>
      </c>
      <c r="AK25" s="507">
        <v>0</v>
      </c>
      <c r="AL25" s="507">
        <v>0</v>
      </c>
      <c r="AM25" s="507">
        <v>0</v>
      </c>
      <c r="AN25" s="507">
        <v>0</v>
      </c>
      <c r="AO25" s="507">
        <f t="shared" ref="AO25:AO29" si="17">AH25+AJ25+AK25+AM25</f>
        <v>0</v>
      </c>
      <c r="AP25" s="507">
        <f t="shared" ref="AP25:AP29" si="18">AI25+AL25+AN25</f>
        <v>0</v>
      </c>
      <c r="AQ25" s="508">
        <f t="shared" si="4"/>
        <v>0</v>
      </c>
      <c r="AR25" s="505">
        <f>I25+AG25</f>
        <v>6857138</v>
      </c>
      <c r="AS25" s="492">
        <f>J25+W25</f>
        <v>4795024</v>
      </c>
      <c r="AT25" s="492">
        <f>K25+Z25</f>
        <v>44356</v>
      </c>
      <c r="AU25" s="486">
        <f>L25</f>
        <v>14356</v>
      </c>
      <c r="AV25" s="492">
        <f t="shared" ref="AV25:AW29" si="19">M25+AB25</f>
        <v>1630858</v>
      </c>
      <c r="AW25" s="492">
        <f t="shared" si="19"/>
        <v>95900</v>
      </c>
      <c r="AX25" s="492">
        <f>O25+AF25</f>
        <v>291000</v>
      </c>
      <c r="AY25" s="507">
        <f>P25+AQ25</f>
        <v>9.0066000000000006</v>
      </c>
      <c r="AZ25" s="507">
        <f t="shared" ref="AZ25:BA29" si="20">Q25+AO25</f>
        <v>6.2588999999999997</v>
      </c>
      <c r="BA25" s="508">
        <f t="shared" si="20"/>
        <v>2.7477</v>
      </c>
    </row>
    <row r="26" spans="1:53" ht="12.95" customHeight="1" x14ac:dyDescent="0.25">
      <c r="A26" s="154">
        <v>4</v>
      </c>
      <c r="B26" s="83">
        <v>4457</v>
      </c>
      <c r="C26" s="83">
        <v>600074609</v>
      </c>
      <c r="D26" s="83">
        <v>72743964</v>
      </c>
      <c r="E26" s="498" t="s">
        <v>592</v>
      </c>
      <c r="F26" s="83">
        <v>3117</v>
      </c>
      <c r="G26" s="499" t="s">
        <v>448</v>
      </c>
      <c r="H26" s="499" t="s">
        <v>82</v>
      </c>
      <c r="I26" s="501">
        <v>1831474</v>
      </c>
      <c r="J26" s="502">
        <v>1320121</v>
      </c>
      <c r="K26" s="502">
        <v>0</v>
      </c>
      <c r="L26" s="502">
        <v>0</v>
      </c>
      <c r="M26" s="417">
        <v>446201</v>
      </c>
      <c r="N26" s="417">
        <v>26402</v>
      </c>
      <c r="O26" s="502">
        <v>38750</v>
      </c>
      <c r="P26" s="503">
        <v>3.95</v>
      </c>
      <c r="Q26" s="418">
        <v>3.95</v>
      </c>
      <c r="R26" s="504">
        <v>0</v>
      </c>
      <c r="S26" s="505">
        <f t="shared" si="1"/>
        <v>0</v>
      </c>
      <c r="T26" s="492">
        <v>21226</v>
      </c>
      <c r="U26" s="492">
        <v>0</v>
      </c>
      <c r="V26" s="492">
        <v>0</v>
      </c>
      <c r="W26" s="492">
        <f>SUM(S26:V26)</f>
        <v>21226</v>
      </c>
      <c r="X26" s="492">
        <v>0</v>
      </c>
      <c r="Y26" s="506">
        <v>0</v>
      </c>
      <c r="Z26" s="492">
        <f>SUM(X26:Y26)</f>
        <v>0</v>
      </c>
      <c r="AA26" s="505">
        <f>W26+Z26</f>
        <v>21226</v>
      </c>
      <c r="AB26" s="321">
        <f>ROUND((W26+X26)*33.8%,0)</f>
        <v>7174</v>
      </c>
      <c r="AC26" s="179">
        <f>ROUND(W26*2%,0)</f>
        <v>425</v>
      </c>
      <c r="AD26" s="492">
        <v>6000</v>
      </c>
      <c r="AE26" s="492">
        <v>0</v>
      </c>
      <c r="AF26" s="492">
        <f t="shared" si="2"/>
        <v>6000</v>
      </c>
      <c r="AG26" s="492">
        <f t="shared" si="3"/>
        <v>34825</v>
      </c>
      <c r="AH26" s="507">
        <v>0</v>
      </c>
      <c r="AI26" s="507">
        <v>0</v>
      </c>
      <c r="AJ26" s="507">
        <v>0.06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si="17"/>
        <v>0.06</v>
      </c>
      <c r="AP26" s="507">
        <f t="shared" si="18"/>
        <v>0</v>
      </c>
      <c r="AQ26" s="508">
        <f t="shared" si="4"/>
        <v>0.06</v>
      </c>
      <c r="AR26" s="505">
        <f>I26+AG26</f>
        <v>1866299</v>
      </c>
      <c r="AS26" s="492">
        <f>J26+W26</f>
        <v>1341347</v>
      </c>
      <c r="AT26" s="492">
        <f>K26+Z26</f>
        <v>0</v>
      </c>
      <c r="AU26" s="486">
        <f>L26</f>
        <v>0</v>
      </c>
      <c r="AV26" s="492">
        <f t="shared" si="19"/>
        <v>453375</v>
      </c>
      <c r="AW26" s="492">
        <f t="shared" si="19"/>
        <v>26827</v>
      </c>
      <c r="AX26" s="492">
        <f>O26+AF26</f>
        <v>44750</v>
      </c>
      <c r="AY26" s="507">
        <f>P26+AQ26</f>
        <v>4.01</v>
      </c>
      <c r="AZ26" s="507">
        <f t="shared" si="20"/>
        <v>4.01</v>
      </c>
      <c r="BA26" s="508">
        <f t="shared" si="20"/>
        <v>0</v>
      </c>
    </row>
    <row r="27" spans="1:53" ht="12.95" customHeight="1" x14ac:dyDescent="0.25">
      <c r="A27" s="154">
        <v>4</v>
      </c>
      <c r="B27" s="83">
        <v>4457</v>
      </c>
      <c r="C27" s="83">
        <v>600074609</v>
      </c>
      <c r="D27" s="83">
        <v>72743964</v>
      </c>
      <c r="E27" s="498" t="s">
        <v>592</v>
      </c>
      <c r="F27" s="83">
        <v>3141</v>
      </c>
      <c r="G27" s="499" t="s">
        <v>88</v>
      </c>
      <c r="H27" s="499" t="s">
        <v>82</v>
      </c>
      <c r="I27" s="501">
        <v>300708</v>
      </c>
      <c r="J27" s="502">
        <v>218944</v>
      </c>
      <c r="K27" s="502">
        <v>0</v>
      </c>
      <c r="L27" s="502">
        <v>0</v>
      </c>
      <c r="M27" s="417">
        <v>74003</v>
      </c>
      <c r="N27" s="417">
        <v>4379</v>
      </c>
      <c r="O27" s="502">
        <v>3382</v>
      </c>
      <c r="P27" s="503">
        <v>0.74</v>
      </c>
      <c r="Q27" s="418">
        <v>0</v>
      </c>
      <c r="R27" s="504">
        <v>0.74</v>
      </c>
      <c r="S27" s="505">
        <f t="shared" si="1"/>
        <v>0</v>
      </c>
      <c r="T27" s="492">
        <v>0</v>
      </c>
      <c r="U27" s="492">
        <v>-2496</v>
      </c>
      <c r="V27" s="492">
        <v>0</v>
      </c>
      <c r="W27" s="492">
        <f>SUM(S27:V27)</f>
        <v>-2496</v>
      </c>
      <c r="X27" s="492">
        <v>0</v>
      </c>
      <c r="Y27" s="506">
        <v>0</v>
      </c>
      <c r="Z27" s="492">
        <f>SUM(X27:Y27)</f>
        <v>0</v>
      </c>
      <c r="AA27" s="505">
        <f>W27+Z27</f>
        <v>-2496</v>
      </c>
      <c r="AB27" s="321">
        <f>ROUND((W27+X27)*33.8%,0)</f>
        <v>-844</v>
      </c>
      <c r="AC27" s="179">
        <f>ROUND(W27*2%,0)</f>
        <v>-50</v>
      </c>
      <c r="AD27" s="492">
        <v>0</v>
      </c>
      <c r="AE27" s="492">
        <v>0</v>
      </c>
      <c r="AF27" s="492">
        <f t="shared" si="2"/>
        <v>0</v>
      </c>
      <c r="AG27" s="492">
        <f t="shared" si="3"/>
        <v>-3390</v>
      </c>
      <c r="AH27" s="507">
        <v>0</v>
      </c>
      <c r="AI27" s="507">
        <v>0</v>
      </c>
      <c r="AJ27" s="507">
        <v>0</v>
      </c>
      <c r="AK27" s="507">
        <v>0</v>
      </c>
      <c r="AL27" s="507">
        <v>-0.01</v>
      </c>
      <c r="AM27" s="507">
        <v>0</v>
      </c>
      <c r="AN27" s="507">
        <v>0</v>
      </c>
      <c r="AO27" s="507">
        <f t="shared" si="17"/>
        <v>0</v>
      </c>
      <c r="AP27" s="507">
        <f t="shared" si="18"/>
        <v>-0.01</v>
      </c>
      <c r="AQ27" s="508">
        <f t="shared" si="4"/>
        <v>-0.01</v>
      </c>
      <c r="AR27" s="505">
        <f>I27+AG27</f>
        <v>297318</v>
      </c>
      <c r="AS27" s="492">
        <f>J27+W27</f>
        <v>216448</v>
      </c>
      <c r="AT27" s="492">
        <f>K27+Z27</f>
        <v>0</v>
      </c>
      <c r="AU27" s="486">
        <f>L27</f>
        <v>0</v>
      </c>
      <c r="AV27" s="492">
        <f t="shared" si="19"/>
        <v>73159</v>
      </c>
      <c r="AW27" s="492">
        <f t="shared" si="19"/>
        <v>4329</v>
      </c>
      <c r="AX27" s="492">
        <f>O27+AF27</f>
        <v>3382</v>
      </c>
      <c r="AY27" s="507">
        <f>P27+AQ27</f>
        <v>0.73</v>
      </c>
      <c r="AZ27" s="507">
        <f t="shared" si="20"/>
        <v>0</v>
      </c>
      <c r="BA27" s="508">
        <f t="shared" si="20"/>
        <v>0.73</v>
      </c>
    </row>
    <row r="28" spans="1:53" ht="12.95" customHeight="1" x14ac:dyDescent="0.25">
      <c r="A28" s="154">
        <v>4</v>
      </c>
      <c r="B28" s="83">
        <v>4457</v>
      </c>
      <c r="C28" s="83">
        <v>600074609</v>
      </c>
      <c r="D28" s="83">
        <v>72743964</v>
      </c>
      <c r="E28" s="498" t="s">
        <v>592</v>
      </c>
      <c r="F28" s="83">
        <v>3143</v>
      </c>
      <c r="G28" s="499" t="s">
        <v>149</v>
      </c>
      <c r="H28" s="499" t="s">
        <v>86</v>
      </c>
      <c r="I28" s="501">
        <v>1187913</v>
      </c>
      <c r="J28" s="502">
        <v>874751</v>
      </c>
      <c r="K28" s="502">
        <v>0</v>
      </c>
      <c r="L28" s="502">
        <v>0</v>
      </c>
      <c r="M28" s="417">
        <v>295666</v>
      </c>
      <c r="N28" s="417">
        <v>17496</v>
      </c>
      <c r="O28" s="502">
        <v>0</v>
      </c>
      <c r="P28" s="503">
        <v>2.0358000000000001</v>
      </c>
      <c r="Q28" s="418">
        <v>2.0358000000000001</v>
      </c>
      <c r="R28" s="504">
        <v>0</v>
      </c>
      <c r="S28" s="505">
        <f t="shared" si="1"/>
        <v>0</v>
      </c>
      <c r="T28" s="492">
        <v>0</v>
      </c>
      <c r="U28" s="492">
        <v>0</v>
      </c>
      <c r="V28" s="492">
        <v>0</v>
      </c>
      <c r="W28" s="492">
        <f>SUM(S28:V28)</f>
        <v>0</v>
      </c>
      <c r="X28" s="492">
        <v>0</v>
      </c>
      <c r="Y28" s="506">
        <v>0</v>
      </c>
      <c r="Z28" s="492">
        <f>SUM(X28:Y28)</f>
        <v>0</v>
      </c>
      <c r="AA28" s="505">
        <f>W28+Z28</f>
        <v>0</v>
      </c>
      <c r="AB28" s="321">
        <f>ROUND((W28+X28)*33.8%,0)</f>
        <v>0</v>
      </c>
      <c r="AC28" s="179">
        <f>ROUND(W28*2%,0)</f>
        <v>0</v>
      </c>
      <c r="AD28" s="492">
        <v>0</v>
      </c>
      <c r="AE28" s="492">
        <v>0</v>
      </c>
      <c r="AF28" s="492">
        <f t="shared" si="2"/>
        <v>0</v>
      </c>
      <c r="AG28" s="492">
        <f t="shared" si="3"/>
        <v>0</v>
      </c>
      <c r="AH28" s="507">
        <v>0</v>
      </c>
      <c r="AI28" s="507">
        <v>0</v>
      </c>
      <c r="AJ28" s="507">
        <v>0</v>
      </c>
      <c r="AK28" s="507">
        <v>0</v>
      </c>
      <c r="AL28" s="507">
        <v>0</v>
      </c>
      <c r="AM28" s="507">
        <v>0</v>
      </c>
      <c r="AN28" s="507">
        <v>0</v>
      </c>
      <c r="AO28" s="507">
        <f t="shared" si="17"/>
        <v>0</v>
      </c>
      <c r="AP28" s="507">
        <f t="shared" si="18"/>
        <v>0</v>
      </c>
      <c r="AQ28" s="508">
        <f t="shared" si="4"/>
        <v>0</v>
      </c>
      <c r="AR28" s="505">
        <f>I28+AG28</f>
        <v>1187913</v>
      </c>
      <c r="AS28" s="492">
        <f>J28+W28</f>
        <v>874751</v>
      </c>
      <c r="AT28" s="492">
        <f>K28+Z28</f>
        <v>0</v>
      </c>
      <c r="AU28" s="486">
        <f>L28</f>
        <v>0</v>
      </c>
      <c r="AV28" s="492">
        <f t="shared" si="19"/>
        <v>295666</v>
      </c>
      <c r="AW28" s="492">
        <f t="shared" si="19"/>
        <v>17496</v>
      </c>
      <c r="AX28" s="492">
        <f>O28+AF28</f>
        <v>0</v>
      </c>
      <c r="AY28" s="507">
        <f>P28+AQ28</f>
        <v>2.0358000000000001</v>
      </c>
      <c r="AZ28" s="507">
        <f t="shared" si="20"/>
        <v>2.0358000000000001</v>
      </c>
      <c r="BA28" s="508">
        <f t="shared" si="20"/>
        <v>0</v>
      </c>
    </row>
    <row r="29" spans="1:53" ht="12.95" customHeight="1" x14ac:dyDescent="0.25">
      <c r="A29" s="154">
        <v>4</v>
      </c>
      <c r="B29" s="83">
        <v>4457</v>
      </c>
      <c r="C29" s="83">
        <v>600074609</v>
      </c>
      <c r="D29" s="83">
        <v>72743964</v>
      </c>
      <c r="E29" s="498" t="s">
        <v>592</v>
      </c>
      <c r="F29" s="83">
        <v>3143</v>
      </c>
      <c r="G29" s="499" t="s">
        <v>150</v>
      </c>
      <c r="H29" s="499" t="s">
        <v>82</v>
      </c>
      <c r="I29" s="501">
        <v>35813</v>
      </c>
      <c r="J29" s="502">
        <v>25245</v>
      </c>
      <c r="K29" s="502">
        <v>0</v>
      </c>
      <c r="L29" s="502">
        <v>0</v>
      </c>
      <c r="M29" s="417">
        <v>8533</v>
      </c>
      <c r="N29" s="417">
        <v>505</v>
      </c>
      <c r="O29" s="502">
        <v>1530</v>
      </c>
      <c r="P29" s="503">
        <v>0.11</v>
      </c>
      <c r="Q29" s="418">
        <v>0</v>
      </c>
      <c r="R29" s="504">
        <v>0.11</v>
      </c>
      <c r="S29" s="505">
        <f t="shared" si="1"/>
        <v>0</v>
      </c>
      <c r="T29" s="492">
        <v>0</v>
      </c>
      <c r="U29" s="492">
        <v>0</v>
      </c>
      <c r="V29" s="492">
        <v>0</v>
      </c>
      <c r="W29" s="492">
        <f>SUM(S29:V29)</f>
        <v>0</v>
      </c>
      <c r="X29" s="492">
        <v>0</v>
      </c>
      <c r="Y29" s="506">
        <v>0</v>
      </c>
      <c r="Z29" s="492">
        <f>SUM(X29:Y29)</f>
        <v>0</v>
      </c>
      <c r="AA29" s="505">
        <f>W29+Z29</f>
        <v>0</v>
      </c>
      <c r="AB29" s="321">
        <f>ROUND((W29+X29)*33.8%,0)</f>
        <v>0</v>
      </c>
      <c r="AC29" s="179">
        <f>ROUND(W29*2%,0)</f>
        <v>0</v>
      </c>
      <c r="AD29" s="492">
        <v>0</v>
      </c>
      <c r="AE29" s="492">
        <v>0</v>
      </c>
      <c r="AF29" s="492">
        <f t="shared" si="2"/>
        <v>0</v>
      </c>
      <c r="AG29" s="492">
        <f t="shared" si="3"/>
        <v>0</v>
      </c>
      <c r="AH29" s="507">
        <v>0</v>
      </c>
      <c r="AI29" s="507">
        <v>0</v>
      </c>
      <c r="AJ29" s="507">
        <v>0</v>
      </c>
      <c r="AK29" s="507">
        <v>0</v>
      </c>
      <c r="AL29" s="507">
        <v>0</v>
      </c>
      <c r="AM29" s="507">
        <v>0</v>
      </c>
      <c r="AN29" s="507">
        <v>0</v>
      </c>
      <c r="AO29" s="507">
        <f t="shared" si="17"/>
        <v>0</v>
      </c>
      <c r="AP29" s="507">
        <f t="shared" si="18"/>
        <v>0</v>
      </c>
      <c r="AQ29" s="508">
        <f t="shared" si="4"/>
        <v>0</v>
      </c>
      <c r="AR29" s="505">
        <f>I29+AG29</f>
        <v>35813</v>
      </c>
      <c r="AS29" s="492">
        <f>J29+W29</f>
        <v>25245</v>
      </c>
      <c r="AT29" s="492">
        <f>K29+Z29</f>
        <v>0</v>
      </c>
      <c r="AU29" s="486">
        <f>L29</f>
        <v>0</v>
      </c>
      <c r="AV29" s="492">
        <f t="shared" si="19"/>
        <v>8533</v>
      </c>
      <c r="AW29" s="492">
        <f t="shared" si="19"/>
        <v>505</v>
      </c>
      <c r="AX29" s="492">
        <f>O29+AF29</f>
        <v>1530</v>
      </c>
      <c r="AY29" s="507">
        <f>P29+AQ29</f>
        <v>0.11</v>
      </c>
      <c r="AZ29" s="507">
        <f t="shared" si="20"/>
        <v>0</v>
      </c>
      <c r="BA29" s="508">
        <f t="shared" si="20"/>
        <v>0.11</v>
      </c>
    </row>
    <row r="30" spans="1:53" ht="12.95" customHeight="1" x14ac:dyDescent="0.25">
      <c r="A30" s="155">
        <v>4</v>
      </c>
      <c r="B30" s="85">
        <v>4457</v>
      </c>
      <c r="C30" s="85">
        <v>600074609</v>
      </c>
      <c r="D30" s="85">
        <v>72743964</v>
      </c>
      <c r="E30" s="89" t="s">
        <v>593</v>
      </c>
      <c r="F30" s="92"/>
      <c r="G30" s="93"/>
      <c r="H30" s="93"/>
      <c r="I30" s="147">
        <v>10213046</v>
      </c>
      <c r="J30" s="91">
        <v>7234085</v>
      </c>
      <c r="K30" s="91">
        <v>44356</v>
      </c>
      <c r="L30" s="91">
        <v>14356</v>
      </c>
      <c r="M30" s="91">
        <v>2455261</v>
      </c>
      <c r="N30" s="91">
        <v>144682</v>
      </c>
      <c r="O30" s="91">
        <v>334662</v>
      </c>
      <c r="P30" s="94">
        <v>15.842400000000001</v>
      </c>
      <c r="Q30" s="94">
        <v>12.2447</v>
      </c>
      <c r="R30" s="277">
        <v>3.5977000000000001</v>
      </c>
      <c r="S30" s="142">
        <f t="shared" ref="S30:BA30" si="21">SUM(S25:S29)</f>
        <v>0</v>
      </c>
      <c r="T30" s="91">
        <f t="shared" si="21"/>
        <v>21226</v>
      </c>
      <c r="U30" s="91">
        <f t="shared" si="21"/>
        <v>-2496</v>
      </c>
      <c r="V30" s="91">
        <f t="shared" si="21"/>
        <v>0</v>
      </c>
      <c r="W30" s="91">
        <f t="shared" si="21"/>
        <v>18730</v>
      </c>
      <c r="X30" s="91">
        <f t="shared" si="21"/>
        <v>0</v>
      </c>
      <c r="Y30" s="449">
        <f t="shared" si="21"/>
        <v>0</v>
      </c>
      <c r="Z30" s="91">
        <f t="shared" si="21"/>
        <v>0</v>
      </c>
      <c r="AA30" s="142">
        <f t="shared" si="21"/>
        <v>18730</v>
      </c>
      <c r="AB30" s="91">
        <f t="shared" si="21"/>
        <v>6330</v>
      </c>
      <c r="AC30" s="91">
        <f t="shared" si="21"/>
        <v>375</v>
      </c>
      <c r="AD30" s="91">
        <f t="shared" si="21"/>
        <v>6000</v>
      </c>
      <c r="AE30" s="91">
        <f t="shared" si="21"/>
        <v>0</v>
      </c>
      <c r="AF30" s="91">
        <f t="shared" si="21"/>
        <v>6000</v>
      </c>
      <c r="AG30" s="91">
        <f t="shared" si="21"/>
        <v>31435</v>
      </c>
      <c r="AH30" s="94">
        <f t="shared" si="21"/>
        <v>0</v>
      </c>
      <c r="AI30" s="94">
        <f t="shared" si="21"/>
        <v>0</v>
      </c>
      <c r="AJ30" s="94">
        <f t="shared" si="21"/>
        <v>0.06</v>
      </c>
      <c r="AK30" s="94">
        <f t="shared" ref="AK30:AL30" si="22">SUM(AK25:AK29)</f>
        <v>0</v>
      </c>
      <c r="AL30" s="94">
        <f t="shared" si="22"/>
        <v>-0.01</v>
      </c>
      <c r="AM30" s="94">
        <f t="shared" si="21"/>
        <v>0</v>
      </c>
      <c r="AN30" s="94">
        <f t="shared" si="21"/>
        <v>0</v>
      </c>
      <c r="AO30" s="94">
        <f t="shared" si="21"/>
        <v>0.06</v>
      </c>
      <c r="AP30" s="94">
        <f t="shared" si="21"/>
        <v>-0.01</v>
      </c>
      <c r="AQ30" s="277">
        <f t="shared" si="21"/>
        <v>4.9999999999999996E-2</v>
      </c>
      <c r="AR30" s="142">
        <f t="shared" si="21"/>
        <v>10244481</v>
      </c>
      <c r="AS30" s="91">
        <f t="shared" si="21"/>
        <v>7252815</v>
      </c>
      <c r="AT30" s="91">
        <f t="shared" si="21"/>
        <v>44356</v>
      </c>
      <c r="AU30" s="91">
        <f t="shared" si="21"/>
        <v>14356</v>
      </c>
      <c r="AV30" s="91">
        <f t="shared" si="21"/>
        <v>2461591</v>
      </c>
      <c r="AW30" s="91">
        <f t="shared" si="21"/>
        <v>145057</v>
      </c>
      <c r="AX30" s="91">
        <f t="shared" si="21"/>
        <v>340662</v>
      </c>
      <c r="AY30" s="94">
        <f t="shared" si="21"/>
        <v>15.8924</v>
      </c>
      <c r="AZ30" s="94">
        <f t="shared" si="21"/>
        <v>12.304699999999999</v>
      </c>
      <c r="BA30" s="277">
        <f t="shared" si="21"/>
        <v>3.5876999999999999</v>
      </c>
    </row>
    <row r="31" spans="1:53" ht="12.95" customHeight="1" x14ac:dyDescent="0.25">
      <c r="A31" s="154">
        <v>5</v>
      </c>
      <c r="B31" s="83">
        <v>4456</v>
      </c>
      <c r="C31" s="83">
        <v>600074617</v>
      </c>
      <c r="D31" s="83">
        <v>68430132</v>
      </c>
      <c r="E31" s="498" t="s">
        <v>594</v>
      </c>
      <c r="F31" s="83">
        <v>3113</v>
      </c>
      <c r="G31" s="499" t="s">
        <v>284</v>
      </c>
      <c r="H31" s="499" t="s">
        <v>86</v>
      </c>
      <c r="I31" s="501">
        <v>36370472</v>
      </c>
      <c r="J31" s="502">
        <v>25754517</v>
      </c>
      <c r="K31" s="502">
        <v>123432</v>
      </c>
      <c r="L31" s="502">
        <v>86432</v>
      </c>
      <c r="M31" s="417">
        <v>8717533</v>
      </c>
      <c r="N31" s="417">
        <v>515090</v>
      </c>
      <c r="O31" s="502">
        <v>1259900</v>
      </c>
      <c r="P31" s="503">
        <v>48.583599999999997</v>
      </c>
      <c r="Q31" s="418">
        <v>38.454799999999999</v>
      </c>
      <c r="R31" s="504">
        <v>10.128799999999998</v>
      </c>
      <c r="S31" s="505">
        <f t="shared" si="1"/>
        <v>0</v>
      </c>
      <c r="T31" s="492">
        <v>0</v>
      </c>
      <c r="U31" s="492">
        <v>0</v>
      </c>
      <c r="V31" s="492">
        <v>0</v>
      </c>
      <c r="W31" s="492">
        <f>SUM(S31:V31)</f>
        <v>0</v>
      </c>
      <c r="X31" s="492">
        <v>0</v>
      </c>
      <c r="Y31" s="506">
        <v>0</v>
      </c>
      <c r="Z31" s="492">
        <f>SUM(X31:Y31)</f>
        <v>0</v>
      </c>
      <c r="AA31" s="505">
        <f>W31+Z31</f>
        <v>0</v>
      </c>
      <c r="AB31" s="321">
        <f>ROUND((W31+X31)*33.8%,0)</f>
        <v>0</v>
      </c>
      <c r="AC31" s="179">
        <f>ROUND(W31*2%,0)</f>
        <v>0</v>
      </c>
      <c r="AD31" s="492">
        <v>0</v>
      </c>
      <c r="AE31" s="492">
        <v>0</v>
      </c>
      <c r="AF31" s="492">
        <f t="shared" si="2"/>
        <v>0</v>
      </c>
      <c r="AG31" s="492">
        <f t="shared" si="3"/>
        <v>0</v>
      </c>
      <c r="AH31" s="507">
        <v>0</v>
      </c>
      <c r="AI31" s="507">
        <v>0</v>
      </c>
      <c r="AJ31" s="507">
        <v>0</v>
      </c>
      <c r="AK31" s="507">
        <v>0</v>
      </c>
      <c r="AL31" s="507">
        <v>0</v>
      </c>
      <c r="AM31" s="507">
        <v>0</v>
      </c>
      <c r="AN31" s="507">
        <v>0</v>
      </c>
      <c r="AO31" s="507">
        <f t="shared" ref="AO31:AO35" si="23">AH31+AJ31+AK31+AM31</f>
        <v>0</v>
      </c>
      <c r="AP31" s="507">
        <f t="shared" ref="AP31:AP35" si="24">AI31+AL31+AN31</f>
        <v>0</v>
      </c>
      <c r="AQ31" s="508">
        <f t="shared" si="4"/>
        <v>0</v>
      </c>
      <c r="AR31" s="505">
        <f>I31+AG31</f>
        <v>36370472</v>
      </c>
      <c r="AS31" s="492">
        <f>J31+W31</f>
        <v>25754517</v>
      </c>
      <c r="AT31" s="492">
        <f>K31+Z31</f>
        <v>123432</v>
      </c>
      <c r="AU31" s="486">
        <f>L31</f>
        <v>86432</v>
      </c>
      <c r="AV31" s="492">
        <f t="shared" ref="AV31:AW35" si="25">M31+AB31</f>
        <v>8717533</v>
      </c>
      <c r="AW31" s="492">
        <f t="shared" si="25"/>
        <v>515090</v>
      </c>
      <c r="AX31" s="492">
        <f>O31+AF31</f>
        <v>1259900</v>
      </c>
      <c r="AY31" s="507">
        <f>P31+AQ31</f>
        <v>48.583599999999997</v>
      </c>
      <c r="AZ31" s="507">
        <f t="shared" ref="AZ31:BA35" si="26">Q31+AO31</f>
        <v>38.454799999999999</v>
      </c>
      <c r="BA31" s="508">
        <f t="shared" si="26"/>
        <v>10.128799999999998</v>
      </c>
    </row>
    <row r="32" spans="1:53" ht="12.95" customHeight="1" x14ac:dyDescent="0.25">
      <c r="A32" s="154">
        <v>5</v>
      </c>
      <c r="B32" s="83">
        <v>4456</v>
      </c>
      <c r="C32" s="83">
        <v>600074617</v>
      </c>
      <c r="D32" s="83">
        <v>68430132</v>
      </c>
      <c r="E32" s="498" t="s">
        <v>594</v>
      </c>
      <c r="F32" s="83">
        <v>3113</v>
      </c>
      <c r="G32" s="499" t="s">
        <v>448</v>
      </c>
      <c r="H32" s="499" t="s">
        <v>82</v>
      </c>
      <c r="I32" s="501">
        <v>2045222</v>
      </c>
      <c r="J32" s="502">
        <v>1503477</v>
      </c>
      <c r="K32" s="502">
        <v>0</v>
      </c>
      <c r="L32" s="502">
        <v>0</v>
      </c>
      <c r="M32" s="417">
        <v>508175</v>
      </c>
      <c r="N32" s="417">
        <v>30070</v>
      </c>
      <c r="O32" s="502">
        <v>3500</v>
      </c>
      <c r="P32" s="503">
        <v>4.2299999999999995</v>
      </c>
      <c r="Q32" s="418">
        <v>4.2299999999999995</v>
      </c>
      <c r="R32" s="504">
        <v>0</v>
      </c>
      <c r="S32" s="505">
        <f t="shared" si="1"/>
        <v>0</v>
      </c>
      <c r="T32" s="492">
        <v>11793</v>
      </c>
      <c r="U32" s="492">
        <v>0</v>
      </c>
      <c r="V32" s="492">
        <v>0</v>
      </c>
      <c r="W32" s="492">
        <f>SUM(S32:V32)</f>
        <v>11793</v>
      </c>
      <c r="X32" s="492">
        <v>0</v>
      </c>
      <c r="Y32" s="506">
        <v>0</v>
      </c>
      <c r="Z32" s="492">
        <f>SUM(X32:Y32)</f>
        <v>0</v>
      </c>
      <c r="AA32" s="505">
        <f>W32+Z32</f>
        <v>11793</v>
      </c>
      <c r="AB32" s="321">
        <f>ROUND((W32+X32)*33.8%,0)</f>
        <v>3986</v>
      </c>
      <c r="AC32" s="179">
        <f>ROUND(W32*2%,0)</f>
        <v>236</v>
      </c>
      <c r="AD32" s="492">
        <v>0</v>
      </c>
      <c r="AE32" s="492">
        <v>0</v>
      </c>
      <c r="AF32" s="492">
        <f t="shared" si="2"/>
        <v>0</v>
      </c>
      <c r="AG32" s="492">
        <f t="shared" si="3"/>
        <v>16015</v>
      </c>
      <c r="AH32" s="507">
        <v>0</v>
      </c>
      <c r="AI32" s="507">
        <v>0</v>
      </c>
      <c r="AJ32" s="507">
        <v>0.04</v>
      </c>
      <c r="AK32" s="507">
        <v>0</v>
      </c>
      <c r="AL32" s="507">
        <v>0</v>
      </c>
      <c r="AM32" s="507">
        <v>0</v>
      </c>
      <c r="AN32" s="507">
        <v>0</v>
      </c>
      <c r="AO32" s="507">
        <f t="shared" si="23"/>
        <v>0.04</v>
      </c>
      <c r="AP32" s="507">
        <f t="shared" si="24"/>
        <v>0</v>
      </c>
      <c r="AQ32" s="508">
        <f t="shared" si="4"/>
        <v>0.04</v>
      </c>
      <c r="AR32" s="505">
        <f>I32+AG32</f>
        <v>2061237</v>
      </c>
      <c r="AS32" s="492">
        <f>J32+W32</f>
        <v>1515270</v>
      </c>
      <c r="AT32" s="492">
        <f>K32+Z32</f>
        <v>0</v>
      </c>
      <c r="AU32" s="486">
        <f>L32</f>
        <v>0</v>
      </c>
      <c r="AV32" s="492">
        <f t="shared" si="25"/>
        <v>512161</v>
      </c>
      <c r="AW32" s="492">
        <f t="shared" si="25"/>
        <v>30306</v>
      </c>
      <c r="AX32" s="492">
        <f>O32+AF32</f>
        <v>3500</v>
      </c>
      <c r="AY32" s="507">
        <f>P32+AQ32</f>
        <v>4.2699999999999996</v>
      </c>
      <c r="AZ32" s="507">
        <f t="shared" si="26"/>
        <v>4.2699999999999996</v>
      </c>
      <c r="BA32" s="508">
        <f t="shared" si="26"/>
        <v>0</v>
      </c>
    </row>
    <row r="33" spans="1:53" ht="12.95" customHeight="1" x14ac:dyDescent="0.25">
      <c r="A33" s="154">
        <v>5</v>
      </c>
      <c r="B33" s="83">
        <v>4456</v>
      </c>
      <c r="C33" s="83">
        <v>600074617</v>
      </c>
      <c r="D33" s="83">
        <v>68430132</v>
      </c>
      <c r="E33" s="498" t="s">
        <v>594</v>
      </c>
      <c r="F33" s="83">
        <v>3141</v>
      </c>
      <c r="G33" s="499" t="s">
        <v>88</v>
      </c>
      <c r="H33" s="499" t="s">
        <v>82</v>
      </c>
      <c r="I33" s="501">
        <v>3875258</v>
      </c>
      <c r="J33" s="502">
        <v>2809767</v>
      </c>
      <c r="K33" s="502">
        <v>17600</v>
      </c>
      <c r="L33" s="502">
        <v>0</v>
      </c>
      <c r="M33" s="417">
        <v>955650</v>
      </c>
      <c r="N33" s="417">
        <v>56195</v>
      </c>
      <c r="O33" s="502">
        <v>36046</v>
      </c>
      <c r="P33" s="503">
        <v>9.6199999999999992</v>
      </c>
      <c r="Q33" s="418">
        <v>0</v>
      </c>
      <c r="R33" s="504">
        <v>9.6199999999999992</v>
      </c>
      <c r="S33" s="505">
        <f t="shared" si="1"/>
        <v>0</v>
      </c>
      <c r="T33" s="492">
        <v>0</v>
      </c>
      <c r="U33" s="492">
        <v>-12983</v>
      </c>
      <c r="V33" s="492">
        <v>0</v>
      </c>
      <c r="W33" s="492">
        <f>SUM(S33:V33)</f>
        <v>-12983</v>
      </c>
      <c r="X33" s="492">
        <v>0</v>
      </c>
      <c r="Y33" s="506">
        <v>0</v>
      </c>
      <c r="Z33" s="492">
        <f>SUM(X33:Y33)</f>
        <v>0</v>
      </c>
      <c r="AA33" s="505">
        <f>W33+Z33</f>
        <v>-12983</v>
      </c>
      <c r="AB33" s="321">
        <f>ROUND((W33+X33)*33.8%,0)</f>
        <v>-4388</v>
      </c>
      <c r="AC33" s="179">
        <f>ROUND(W33*2%,0)</f>
        <v>-260</v>
      </c>
      <c r="AD33" s="492">
        <v>0</v>
      </c>
      <c r="AE33" s="492">
        <v>0</v>
      </c>
      <c r="AF33" s="492">
        <f t="shared" si="2"/>
        <v>0</v>
      </c>
      <c r="AG33" s="492">
        <f t="shared" si="3"/>
        <v>-17631</v>
      </c>
      <c r="AH33" s="507">
        <v>0</v>
      </c>
      <c r="AI33" s="507">
        <v>0</v>
      </c>
      <c r="AJ33" s="507">
        <v>0</v>
      </c>
      <c r="AK33" s="507">
        <v>0</v>
      </c>
      <c r="AL33" s="507">
        <v>-0.05</v>
      </c>
      <c r="AM33" s="507">
        <v>0</v>
      </c>
      <c r="AN33" s="507">
        <v>0</v>
      </c>
      <c r="AO33" s="507">
        <f t="shared" si="23"/>
        <v>0</v>
      </c>
      <c r="AP33" s="507">
        <f t="shared" si="24"/>
        <v>-0.05</v>
      </c>
      <c r="AQ33" s="508">
        <f t="shared" si="4"/>
        <v>-0.05</v>
      </c>
      <c r="AR33" s="505">
        <f>I33+AG33</f>
        <v>3857627</v>
      </c>
      <c r="AS33" s="492">
        <f>J33+W33</f>
        <v>2796784</v>
      </c>
      <c r="AT33" s="492">
        <f>K33+Z33</f>
        <v>17600</v>
      </c>
      <c r="AU33" s="486">
        <f>L33</f>
        <v>0</v>
      </c>
      <c r="AV33" s="492">
        <f t="shared" si="25"/>
        <v>951262</v>
      </c>
      <c r="AW33" s="492">
        <f t="shared" si="25"/>
        <v>55935</v>
      </c>
      <c r="AX33" s="492">
        <f>O33+AF33</f>
        <v>36046</v>
      </c>
      <c r="AY33" s="507">
        <f>P33+AQ33</f>
        <v>9.5699999999999985</v>
      </c>
      <c r="AZ33" s="507">
        <f t="shared" si="26"/>
        <v>0</v>
      </c>
      <c r="BA33" s="508">
        <f t="shared" si="26"/>
        <v>9.5699999999999985</v>
      </c>
    </row>
    <row r="34" spans="1:53" ht="12.95" customHeight="1" x14ac:dyDescent="0.25">
      <c r="A34" s="154">
        <v>5</v>
      </c>
      <c r="B34" s="83">
        <v>4456</v>
      </c>
      <c r="C34" s="83">
        <v>600074617</v>
      </c>
      <c r="D34" s="83">
        <v>68430132</v>
      </c>
      <c r="E34" s="498" t="s">
        <v>594</v>
      </c>
      <c r="F34" s="83">
        <v>3143</v>
      </c>
      <c r="G34" s="499" t="s">
        <v>149</v>
      </c>
      <c r="H34" s="499" t="s">
        <v>86</v>
      </c>
      <c r="I34" s="501">
        <v>2875693</v>
      </c>
      <c r="J34" s="502">
        <v>2097889</v>
      </c>
      <c r="K34" s="502">
        <v>20000</v>
      </c>
      <c r="L34" s="502">
        <v>0</v>
      </c>
      <c r="M34" s="417">
        <v>715846</v>
      </c>
      <c r="N34" s="417">
        <v>41958</v>
      </c>
      <c r="O34" s="502">
        <v>0</v>
      </c>
      <c r="P34" s="503">
        <v>4.3213999999999997</v>
      </c>
      <c r="Q34" s="418">
        <v>4.3213999999999997</v>
      </c>
      <c r="R34" s="504">
        <v>0</v>
      </c>
      <c r="S34" s="505">
        <f t="shared" si="1"/>
        <v>0</v>
      </c>
      <c r="T34" s="492">
        <v>0</v>
      </c>
      <c r="U34" s="492">
        <v>0</v>
      </c>
      <c r="V34" s="492">
        <v>0</v>
      </c>
      <c r="W34" s="492">
        <f>SUM(S34:V34)</f>
        <v>0</v>
      </c>
      <c r="X34" s="492">
        <v>0</v>
      </c>
      <c r="Y34" s="506">
        <v>0</v>
      </c>
      <c r="Z34" s="492">
        <f>SUM(X34:Y34)</f>
        <v>0</v>
      </c>
      <c r="AA34" s="505">
        <f>W34+Z34</f>
        <v>0</v>
      </c>
      <c r="AB34" s="321">
        <f>ROUND((W34+X34)*33.8%,0)</f>
        <v>0</v>
      </c>
      <c r="AC34" s="179">
        <f>ROUND(W34*2%,0)</f>
        <v>0</v>
      </c>
      <c r="AD34" s="492">
        <v>0</v>
      </c>
      <c r="AE34" s="492">
        <v>0</v>
      </c>
      <c r="AF34" s="492">
        <f t="shared" si="2"/>
        <v>0</v>
      </c>
      <c r="AG34" s="492">
        <f t="shared" si="3"/>
        <v>0</v>
      </c>
      <c r="AH34" s="507">
        <v>0</v>
      </c>
      <c r="AI34" s="507">
        <v>0</v>
      </c>
      <c r="AJ34" s="507">
        <v>0</v>
      </c>
      <c r="AK34" s="507">
        <v>0</v>
      </c>
      <c r="AL34" s="507">
        <v>0</v>
      </c>
      <c r="AM34" s="507">
        <v>0</v>
      </c>
      <c r="AN34" s="507">
        <v>0</v>
      </c>
      <c r="AO34" s="507">
        <f t="shared" si="23"/>
        <v>0</v>
      </c>
      <c r="AP34" s="507">
        <f t="shared" si="24"/>
        <v>0</v>
      </c>
      <c r="AQ34" s="508">
        <f t="shared" si="4"/>
        <v>0</v>
      </c>
      <c r="AR34" s="505">
        <f>I34+AG34</f>
        <v>2875693</v>
      </c>
      <c r="AS34" s="492">
        <f>J34+W34</f>
        <v>2097889</v>
      </c>
      <c r="AT34" s="492">
        <f>K34+Z34</f>
        <v>20000</v>
      </c>
      <c r="AU34" s="486">
        <f>L34</f>
        <v>0</v>
      </c>
      <c r="AV34" s="492">
        <f t="shared" si="25"/>
        <v>715846</v>
      </c>
      <c r="AW34" s="492">
        <f t="shared" si="25"/>
        <v>41958</v>
      </c>
      <c r="AX34" s="492">
        <f>O34+AF34</f>
        <v>0</v>
      </c>
      <c r="AY34" s="507">
        <f>P34+AQ34</f>
        <v>4.3213999999999997</v>
      </c>
      <c r="AZ34" s="507">
        <f t="shared" si="26"/>
        <v>4.3213999999999997</v>
      </c>
      <c r="BA34" s="508">
        <f t="shared" si="26"/>
        <v>0</v>
      </c>
    </row>
    <row r="35" spans="1:53" ht="12.95" customHeight="1" x14ac:dyDescent="0.25">
      <c r="A35" s="154">
        <v>5</v>
      </c>
      <c r="B35" s="83">
        <v>4456</v>
      </c>
      <c r="C35" s="83">
        <v>600074617</v>
      </c>
      <c r="D35" s="83">
        <v>68430132</v>
      </c>
      <c r="E35" s="498" t="s">
        <v>594</v>
      </c>
      <c r="F35" s="83">
        <v>3143</v>
      </c>
      <c r="G35" s="499" t="s">
        <v>150</v>
      </c>
      <c r="H35" s="499" t="s">
        <v>82</v>
      </c>
      <c r="I35" s="501">
        <v>103927</v>
      </c>
      <c r="J35" s="502">
        <v>73260</v>
      </c>
      <c r="K35" s="502">
        <v>0</v>
      </c>
      <c r="L35" s="502">
        <v>0</v>
      </c>
      <c r="M35" s="417">
        <v>24762</v>
      </c>
      <c r="N35" s="417">
        <v>1465</v>
      </c>
      <c r="O35" s="502">
        <v>4440</v>
      </c>
      <c r="P35" s="503">
        <v>0.31</v>
      </c>
      <c r="Q35" s="418">
        <v>0</v>
      </c>
      <c r="R35" s="504">
        <v>0.31</v>
      </c>
      <c r="S35" s="505">
        <f t="shared" si="1"/>
        <v>0</v>
      </c>
      <c r="T35" s="492">
        <v>0</v>
      </c>
      <c r="U35" s="492">
        <v>0</v>
      </c>
      <c r="V35" s="492">
        <v>0</v>
      </c>
      <c r="W35" s="492">
        <f>SUM(S35:V35)</f>
        <v>0</v>
      </c>
      <c r="X35" s="492">
        <v>0</v>
      </c>
      <c r="Y35" s="506">
        <v>0</v>
      </c>
      <c r="Z35" s="492">
        <f>SUM(X35:Y35)</f>
        <v>0</v>
      </c>
      <c r="AA35" s="505">
        <f>W35+Z35</f>
        <v>0</v>
      </c>
      <c r="AB35" s="321">
        <f>ROUND((W35+X35)*33.8%,0)</f>
        <v>0</v>
      </c>
      <c r="AC35" s="179">
        <f>ROUND(W35*2%,0)</f>
        <v>0</v>
      </c>
      <c r="AD35" s="492">
        <v>0</v>
      </c>
      <c r="AE35" s="492">
        <v>0</v>
      </c>
      <c r="AF35" s="492">
        <f t="shared" si="2"/>
        <v>0</v>
      </c>
      <c r="AG35" s="492">
        <f t="shared" si="3"/>
        <v>0</v>
      </c>
      <c r="AH35" s="507">
        <v>0</v>
      </c>
      <c r="AI35" s="507">
        <v>0</v>
      </c>
      <c r="AJ35" s="507">
        <v>0</v>
      </c>
      <c r="AK35" s="507">
        <v>0</v>
      </c>
      <c r="AL35" s="507">
        <v>0</v>
      </c>
      <c r="AM35" s="507">
        <v>0</v>
      </c>
      <c r="AN35" s="507">
        <v>0</v>
      </c>
      <c r="AO35" s="507">
        <f t="shared" si="23"/>
        <v>0</v>
      </c>
      <c r="AP35" s="507">
        <f t="shared" si="24"/>
        <v>0</v>
      </c>
      <c r="AQ35" s="508">
        <f t="shared" si="4"/>
        <v>0</v>
      </c>
      <c r="AR35" s="505">
        <f>I35+AG35</f>
        <v>103927</v>
      </c>
      <c r="AS35" s="492">
        <f>J35+W35</f>
        <v>73260</v>
      </c>
      <c r="AT35" s="492">
        <f>K35+Z35</f>
        <v>0</v>
      </c>
      <c r="AU35" s="486">
        <f>L35</f>
        <v>0</v>
      </c>
      <c r="AV35" s="492">
        <f t="shared" si="25"/>
        <v>24762</v>
      </c>
      <c r="AW35" s="492">
        <f t="shared" si="25"/>
        <v>1465</v>
      </c>
      <c r="AX35" s="492">
        <f>O35+AF35</f>
        <v>4440</v>
      </c>
      <c r="AY35" s="507">
        <f>P35+AQ35</f>
        <v>0.31</v>
      </c>
      <c r="AZ35" s="507">
        <f t="shared" si="26"/>
        <v>0</v>
      </c>
      <c r="BA35" s="508">
        <f t="shared" si="26"/>
        <v>0.31</v>
      </c>
    </row>
    <row r="36" spans="1:53" ht="12.95" customHeight="1" x14ac:dyDescent="0.25">
      <c r="A36" s="155">
        <v>5</v>
      </c>
      <c r="B36" s="85">
        <v>4456</v>
      </c>
      <c r="C36" s="85">
        <v>600074617</v>
      </c>
      <c r="D36" s="85">
        <v>68430132</v>
      </c>
      <c r="E36" s="89" t="s">
        <v>595</v>
      </c>
      <c r="F36" s="92"/>
      <c r="G36" s="93"/>
      <c r="H36" s="93"/>
      <c r="I36" s="147">
        <v>45270572</v>
      </c>
      <c r="J36" s="91">
        <v>32238910</v>
      </c>
      <c r="K36" s="91">
        <v>161032</v>
      </c>
      <c r="L36" s="91">
        <v>86432</v>
      </c>
      <c r="M36" s="91">
        <v>10921966</v>
      </c>
      <c r="N36" s="91">
        <v>644778</v>
      </c>
      <c r="O36" s="91">
        <v>1303886</v>
      </c>
      <c r="P36" s="94">
        <v>67.064999999999998</v>
      </c>
      <c r="Q36" s="94">
        <v>47.006199999999993</v>
      </c>
      <c r="R36" s="277">
        <v>20.058799999999994</v>
      </c>
      <c r="S36" s="142">
        <f t="shared" ref="S36:BA36" si="27">SUM(S31:S35)</f>
        <v>0</v>
      </c>
      <c r="T36" s="91">
        <f t="shared" si="27"/>
        <v>11793</v>
      </c>
      <c r="U36" s="91">
        <f t="shared" si="27"/>
        <v>-12983</v>
      </c>
      <c r="V36" s="91">
        <f t="shared" si="27"/>
        <v>0</v>
      </c>
      <c r="W36" s="91">
        <f t="shared" si="27"/>
        <v>-1190</v>
      </c>
      <c r="X36" s="91">
        <f t="shared" si="27"/>
        <v>0</v>
      </c>
      <c r="Y36" s="449">
        <f t="shared" si="27"/>
        <v>0</v>
      </c>
      <c r="Z36" s="91">
        <f t="shared" si="27"/>
        <v>0</v>
      </c>
      <c r="AA36" s="142">
        <f t="shared" si="27"/>
        <v>-1190</v>
      </c>
      <c r="AB36" s="91">
        <f t="shared" si="27"/>
        <v>-402</v>
      </c>
      <c r="AC36" s="91">
        <f t="shared" si="27"/>
        <v>-24</v>
      </c>
      <c r="AD36" s="91">
        <f t="shared" si="27"/>
        <v>0</v>
      </c>
      <c r="AE36" s="91">
        <f t="shared" si="27"/>
        <v>0</v>
      </c>
      <c r="AF36" s="91">
        <f t="shared" si="27"/>
        <v>0</v>
      </c>
      <c r="AG36" s="91">
        <f t="shared" si="27"/>
        <v>-1616</v>
      </c>
      <c r="AH36" s="94">
        <f t="shared" si="27"/>
        <v>0</v>
      </c>
      <c r="AI36" s="94">
        <f t="shared" si="27"/>
        <v>0</v>
      </c>
      <c r="AJ36" s="94">
        <f t="shared" si="27"/>
        <v>0.04</v>
      </c>
      <c r="AK36" s="94">
        <f t="shared" ref="AK36:AL36" si="28">SUM(AK31:AK35)</f>
        <v>0</v>
      </c>
      <c r="AL36" s="94">
        <f t="shared" si="28"/>
        <v>-0.05</v>
      </c>
      <c r="AM36" s="94">
        <f t="shared" si="27"/>
        <v>0</v>
      </c>
      <c r="AN36" s="94">
        <f t="shared" si="27"/>
        <v>0</v>
      </c>
      <c r="AO36" s="94">
        <f t="shared" si="27"/>
        <v>0.04</v>
      </c>
      <c r="AP36" s="94">
        <f t="shared" si="27"/>
        <v>-0.05</v>
      </c>
      <c r="AQ36" s="277">
        <f t="shared" si="27"/>
        <v>-1.0000000000000002E-2</v>
      </c>
      <c r="AR36" s="142">
        <f t="shared" si="27"/>
        <v>45268956</v>
      </c>
      <c r="AS36" s="91">
        <f t="shared" si="27"/>
        <v>32237720</v>
      </c>
      <c r="AT36" s="91">
        <f t="shared" si="27"/>
        <v>161032</v>
      </c>
      <c r="AU36" s="91">
        <f t="shared" si="27"/>
        <v>86432</v>
      </c>
      <c r="AV36" s="91">
        <f t="shared" si="27"/>
        <v>10921564</v>
      </c>
      <c r="AW36" s="91">
        <f t="shared" si="27"/>
        <v>644754</v>
      </c>
      <c r="AX36" s="91">
        <f t="shared" si="27"/>
        <v>1303886</v>
      </c>
      <c r="AY36" s="94">
        <f t="shared" si="27"/>
        <v>67.055000000000007</v>
      </c>
      <c r="AZ36" s="94">
        <f t="shared" si="27"/>
        <v>47.046199999999999</v>
      </c>
      <c r="BA36" s="277">
        <f t="shared" si="27"/>
        <v>20.008799999999997</v>
      </c>
    </row>
    <row r="37" spans="1:53" ht="12.95" customHeight="1" x14ac:dyDescent="0.25">
      <c r="A37" s="154">
        <v>6</v>
      </c>
      <c r="B37" s="83">
        <v>4478</v>
      </c>
      <c r="C37" s="83">
        <v>600075141</v>
      </c>
      <c r="D37" s="83">
        <v>70975191</v>
      </c>
      <c r="E37" s="498" t="s">
        <v>596</v>
      </c>
      <c r="F37" s="83">
        <v>3114</v>
      </c>
      <c r="G37" s="509" t="s">
        <v>506</v>
      </c>
      <c r="H37" s="499" t="s">
        <v>86</v>
      </c>
      <c r="I37" s="501">
        <v>7697667</v>
      </c>
      <c r="J37" s="502">
        <v>5561169</v>
      </c>
      <c r="K37" s="502">
        <v>7400</v>
      </c>
      <c r="L37" s="502">
        <v>7400</v>
      </c>
      <c r="M37" s="417">
        <v>1879675</v>
      </c>
      <c r="N37" s="417">
        <v>111223</v>
      </c>
      <c r="O37" s="502">
        <v>138200</v>
      </c>
      <c r="P37" s="503">
        <v>10.400400000000001</v>
      </c>
      <c r="Q37" s="418">
        <v>7.2727000000000004</v>
      </c>
      <c r="R37" s="504">
        <v>3.1276999999999999</v>
      </c>
      <c r="S37" s="505">
        <f t="shared" si="1"/>
        <v>0</v>
      </c>
      <c r="T37" s="492">
        <v>0</v>
      </c>
      <c r="U37" s="492">
        <v>0</v>
      </c>
      <c r="V37" s="492">
        <v>0</v>
      </c>
      <c r="W37" s="492">
        <f>SUM(S37:V37)</f>
        <v>0</v>
      </c>
      <c r="X37" s="492">
        <v>0</v>
      </c>
      <c r="Y37" s="506">
        <v>0</v>
      </c>
      <c r="Z37" s="492">
        <f>SUM(X37:Y37)</f>
        <v>0</v>
      </c>
      <c r="AA37" s="505">
        <f>W37+Z37</f>
        <v>0</v>
      </c>
      <c r="AB37" s="321">
        <f>ROUND((W37+X37)*33.8%,0)</f>
        <v>0</v>
      </c>
      <c r="AC37" s="179">
        <f>ROUND(W37*2%,0)</f>
        <v>0</v>
      </c>
      <c r="AD37" s="492">
        <v>0</v>
      </c>
      <c r="AE37" s="492">
        <v>0</v>
      </c>
      <c r="AF37" s="492">
        <f t="shared" si="2"/>
        <v>0</v>
      </c>
      <c r="AG37" s="492">
        <f t="shared" si="3"/>
        <v>0</v>
      </c>
      <c r="AH37" s="507">
        <v>0</v>
      </c>
      <c r="AI37" s="507">
        <v>0</v>
      </c>
      <c r="AJ37" s="507">
        <v>0</v>
      </c>
      <c r="AK37" s="507">
        <v>0</v>
      </c>
      <c r="AL37" s="507">
        <v>0</v>
      </c>
      <c r="AM37" s="507">
        <v>0</v>
      </c>
      <c r="AN37" s="507">
        <v>0</v>
      </c>
      <c r="AO37" s="507">
        <f t="shared" ref="AO37:AO40" si="29">AH37+AJ37+AK37+AM37</f>
        <v>0</v>
      </c>
      <c r="AP37" s="507">
        <f t="shared" ref="AP37:AP40" si="30">AI37+AL37+AN37</f>
        <v>0</v>
      </c>
      <c r="AQ37" s="508">
        <f t="shared" si="4"/>
        <v>0</v>
      </c>
      <c r="AR37" s="505">
        <f>I37+AG37</f>
        <v>7697667</v>
      </c>
      <c r="AS37" s="492">
        <f>J37+W37</f>
        <v>5561169</v>
      </c>
      <c r="AT37" s="492">
        <f>K37+Z37</f>
        <v>7400</v>
      </c>
      <c r="AU37" s="486">
        <f>L37</f>
        <v>7400</v>
      </c>
      <c r="AV37" s="492">
        <f t="shared" ref="AV37:AW40" si="31">M37+AB37</f>
        <v>1879675</v>
      </c>
      <c r="AW37" s="492">
        <f t="shared" si="31"/>
        <v>111223</v>
      </c>
      <c r="AX37" s="492">
        <f>O37+AF37</f>
        <v>138200</v>
      </c>
      <c r="AY37" s="507">
        <f>P37+AQ37</f>
        <v>10.400400000000001</v>
      </c>
      <c r="AZ37" s="507">
        <f t="shared" ref="AZ37:BA40" si="32">Q37+AO37</f>
        <v>7.2727000000000004</v>
      </c>
      <c r="BA37" s="508">
        <f t="shared" si="32"/>
        <v>3.1276999999999999</v>
      </c>
    </row>
    <row r="38" spans="1:53" ht="12.95" customHeight="1" x14ac:dyDescent="0.25">
      <c r="A38" s="154">
        <v>6</v>
      </c>
      <c r="B38" s="83">
        <v>4478</v>
      </c>
      <c r="C38" s="83">
        <v>600075141</v>
      </c>
      <c r="D38" s="83">
        <v>70975191</v>
      </c>
      <c r="E38" s="498" t="s">
        <v>596</v>
      </c>
      <c r="F38" s="83">
        <v>3114</v>
      </c>
      <c r="G38" s="509" t="s">
        <v>87</v>
      </c>
      <c r="H38" s="499" t="s">
        <v>86</v>
      </c>
      <c r="I38" s="501">
        <v>373785</v>
      </c>
      <c r="J38" s="502">
        <v>275247</v>
      </c>
      <c r="K38" s="502">
        <v>0</v>
      </c>
      <c r="L38" s="502">
        <v>0</v>
      </c>
      <c r="M38" s="417">
        <v>93033</v>
      </c>
      <c r="N38" s="417">
        <v>5505</v>
      </c>
      <c r="O38" s="502">
        <v>0</v>
      </c>
      <c r="P38" s="503">
        <v>0.69440000000000002</v>
      </c>
      <c r="Q38" s="418">
        <v>0.69440000000000002</v>
      </c>
      <c r="R38" s="504">
        <v>0</v>
      </c>
      <c r="S38" s="505">
        <f t="shared" si="1"/>
        <v>0</v>
      </c>
      <c r="T38" s="492">
        <v>0</v>
      </c>
      <c r="U38" s="492">
        <v>0</v>
      </c>
      <c r="V38" s="492">
        <v>0</v>
      </c>
      <c r="W38" s="492">
        <f>SUM(S38:V38)</f>
        <v>0</v>
      </c>
      <c r="X38" s="492">
        <v>0</v>
      </c>
      <c r="Y38" s="506">
        <v>0</v>
      </c>
      <c r="Z38" s="492">
        <f>SUM(X38:Y38)</f>
        <v>0</v>
      </c>
      <c r="AA38" s="505">
        <f>W38+Z38</f>
        <v>0</v>
      </c>
      <c r="AB38" s="321">
        <f>ROUND((W38+X38)*33.8%,0)</f>
        <v>0</v>
      </c>
      <c r="AC38" s="179">
        <f>ROUND(W38*2%,0)</f>
        <v>0</v>
      </c>
      <c r="AD38" s="492">
        <v>0</v>
      </c>
      <c r="AE38" s="492">
        <v>0</v>
      </c>
      <c r="AF38" s="492">
        <f t="shared" si="2"/>
        <v>0</v>
      </c>
      <c r="AG38" s="492">
        <f t="shared" si="3"/>
        <v>0</v>
      </c>
      <c r="AH38" s="507">
        <v>0</v>
      </c>
      <c r="AI38" s="507">
        <v>0</v>
      </c>
      <c r="AJ38" s="507">
        <v>0</v>
      </c>
      <c r="AK38" s="507">
        <v>0</v>
      </c>
      <c r="AL38" s="507">
        <v>0</v>
      </c>
      <c r="AM38" s="507">
        <v>0</v>
      </c>
      <c r="AN38" s="507">
        <v>0</v>
      </c>
      <c r="AO38" s="507">
        <f t="shared" si="29"/>
        <v>0</v>
      </c>
      <c r="AP38" s="507">
        <f t="shared" si="30"/>
        <v>0</v>
      </c>
      <c r="AQ38" s="508">
        <f t="shared" si="4"/>
        <v>0</v>
      </c>
      <c r="AR38" s="505">
        <f>I38+AG38</f>
        <v>373785</v>
      </c>
      <c r="AS38" s="492">
        <f>J38+W38</f>
        <v>275247</v>
      </c>
      <c r="AT38" s="492">
        <f>K38+Z38</f>
        <v>0</v>
      </c>
      <c r="AU38" s="486">
        <f>L38</f>
        <v>0</v>
      </c>
      <c r="AV38" s="492">
        <f t="shared" si="31"/>
        <v>93033</v>
      </c>
      <c r="AW38" s="492">
        <f t="shared" si="31"/>
        <v>5505</v>
      </c>
      <c r="AX38" s="492">
        <f>O38+AF38</f>
        <v>0</v>
      </c>
      <c r="AY38" s="507">
        <f>P38+AQ38</f>
        <v>0.69440000000000002</v>
      </c>
      <c r="AZ38" s="507">
        <f t="shared" si="32"/>
        <v>0.69440000000000002</v>
      </c>
      <c r="BA38" s="508">
        <f t="shared" si="32"/>
        <v>0</v>
      </c>
    </row>
    <row r="39" spans="1:53" ht="12.95" customHeight="1" x14ac:dyDescent="0.25">
      <c r="A39" s="154">
        <v>6</v>
      </c>
      <c r="B39" s="83">
        <v>4478</v>
      </c>
      <c r="C39" s="83">
        <v>600075141</v>
      </c>
      <c r="D39" s="83">
        <v>70975191</v>
      </c>
      <c r="E39" s="498" t="s">
        <v>596</v>
      </c>
      <c r="F39" s="83">
        <v>3143</v>
      </c>
      <c r="G39" s="499" t="s">
        <v>149</v>
      </c>
      <c r="H39" s="499" t="s">
        <v>86</v>
      </c>
      <c r="I39" s="501">
        <v>318101</v>
      </c>
      <c r="J39" s="502">
        <v>234242</v>
      </c>
      <c r="K39" s="502">
        <v>0</v>
      </c>
      <c r="L39" s="502">
        <v>0</v>
      </c>
      <c r="M39" s="417">
        <v>79174</v>
      </c>
      <c r="N39" s="417">
        <v>4685</v>
      </c>
      <c r="O39" s="502">
        <v>0</v>
      </c>
      <c r="P39" s="503">
        <v>0.57130000000000003</v>
      </c>
      <c r="Q39" s="418">
        <v>0.57130000000000003</v>
      </c>
      <c r="R39" s="504">
        <v>0</v>
      </c>
      <c r="S39" s="505">
        <f t="shared" si="1"/>
        <v>0</v>
      </c>
      <c r="T39" s="492">
        <v>0</v>
      </c>
      <c r="U39" s="492">
        <v>0</v>
      </c>
      <c r="V39" s="492">
        <v>0</v>
      </c>
      <c r="W39" s="492">
        <f>SUM(S39:V39)</f>
        <v>0</v>
      </c>
      <c r="X39" s="492">
        <v>0</v>
      </c>
      <c r="Y39" s="506">
        <v>0</v>
      </c>
      <c r="Z39" s="492">
        <f>SUM(X39:Y39)</f>
        <v>0</v>
      </c>
      <c r="AA39" s="505">
        <f>W39+Z39</f>
        <v>0</v>
      </c>
      <c r="AB39" s="321">
        <f>ROUND((W39+X39)*33.8%,0)</f>
        <v>0</v>
      </c>
      <c r="AC39" s="179">
        <f>ROUND(W39*2%,0)</f>
        <v>0</v>
      </c>
      <c r="AD39" s="492">
        <v>0</v>
      </c>
      <c r="AE39" s="492">
        <v>0</v>
      </c>
      <c r="AF39" s="492">
        <f t="shared" si="2"/>
        <v>0</v>
      </c>
      <c r="AG39" s="492">
        <f t="shared" si="3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si="29"/>
        <v>0</v>
      </c>
      <c r="AP39" s="507">
        <f t="shared" si="30"/>
        <v>0</v>
      </c>
      <c r="AQ39" s="508">
        <f t="shared" si="4"/>
        <v>0</v>
      </c>
      <c r="AR39" s="505">
        <f>I39+AG39</f>
        <v>318101</v>
      </c>
      <c r="AS39" s="492">
        <f>J39+W39</f>
        <v>234242</v>
      </c>
      <c r="AT39" s="492">
        <f>K39+Z39</f>
        <v>0</v>
      </c>
      <c r="AU39" s="486">
        <f>L39</f>
        <v>0</v>
      </c>
      <c r="AV39" s="492">
        <f t="shared" si="31"/>
        <v>79174</v>
      </c>
      <c r="AW39" s="492">
        <f t="shared" si="31"/>
        <v>4685</v>
      </c>
      <c r="AX39" s="492">
        <f>O39+AF39</f>
        <v>0</v>
      </c>
      <c r="AY39" s="507">
        <f>P39+AQ39</f>
        <v>0.57130000000000003</v>
      </c>
      <c r="AZ39" s="507">
        <f t="shared" si="32"/>
        <v>0.57130000000000003</v>
      </c>
      <c r="BA39" s="508">
        <f t="shared" si="32"/>
        <v>0</v>
      </c>
    </row>
    <row r="40" spans="1:53" ht="12.95" customHeight="1" x14ac:dyDescent="0.25">
      <c r="A40" s="154">
        <v>6</v>
      </c>
      <c r="B40" s="83">
        <v>4478</v>
      </c>
      <c r="C40" s="83">
        <v>600075141</v>
      </c>
      <c r="D40" s="83">
        <v>70975191</v>
      </c>
      <c r="E40" s="498" t="s">
        <v>596</v>
      </c>
      <c r="F40" s="83">
        <v>3143</v>
      </c>
      <c r="G40" s="499" t="s">
        <v>150</v>
      </c>
      <c r="H40" s="499" t="s">
        <v>82</v>
      </c>
      <c r="I40" s="501">
        <v>7022</v>
      </c>
      <c r="J40" s="502">
        <v>4950</v>
      </c>
      <c r="K40" s="502">
        <v>0</v>
      </c>
      <c r="L40" s="502">
        <v>0</v>
      </c>
      <c r="M40" s="417">
        <v>1673</v>
      </c>
      <c r="N40" s="417">
        <v>99</v>
      </c>
      <c r="O40" s="502">
        <v>300</v>
      </c>
      <c r="P40" s="503">
        <v>0.02</v>
      </c>
      <c r="Q40" s="418">
        <v>0</v>
      </c>
      <c r="R40" s="504">
        <v>0.02</v>
      </c>
      <c r="S40" s="505">
        <f t="shared" si="1"/>
        <v>0</v>
      </c>
      <c r="T40" s="492">
        <v>0</v>
      </c>
      <c r="U40" s="492">
        <v>0</v>
      </c>
      <c r="V40" s="492">
        <v>0</v>
      </c>
      <c r="W40" s="492">
        <f>SUM(S40:V40)</f>
        <v>0</v>
      </c>
      <c r="X40" s="492">
        <v>0</v>
      </c>
      <c r="Y40" s="506">
        <v>0</v>
      </c>
      <c r="Z40" s="492">
        <f>SUM(X40:Y40)</f>
        <v>0</v>
      </c>
      <c r="AA40" s="505">
        <f>W40+Z40</f>
        <v>0</v>
      </c>
      <c r="AB40" s="321">
        <f>ROUND((W40+X40)*33.8%,0)</f>
        <v>0</v>
      </c>
      <c r="AC40" s="179">
        <f>ROUND(W40*2%,0)</f>
        <v>0</v>
      </c>
      <c r="AD40" s="492">
        <v>0</v>
      </c>
      <c r="AE40" s="492">
        <v>0</v>
      </c>
      <c r="AF40" s="492">
        <f t="shared" si="2"/>
        <v>0</v>
      </c>
      <c r="AG40" s="492">
        <f t="shared" si="3"/>
        <v>0</v>
      </c>
      <c r="AH40" s="507">
        <v>0</v>
      </c>
      <c r="AI40" s="507">
        <v>0</v>
      </c>
      <c r="AJ40" s="507">
        <v>0</v>
      </c>
      <c r="AK40" s="507">
        <v>0</v>
      </c>
      <c r="AL40" s="507">
        <v>0</v>
      </c>
      <c r="AM40" s="507">
        <v>0</v>
      </c>
      <c r="AN40" s="507">
        <v>0</v>
      </c>
      <c r="AO40" s="507">
        <f t="shared" si="29"/>
        <v>0</v>
      </c>
      <c r="AP40" s="507">
        <f t="shared" si="30"/>
        <v>0</v>
      </c>
      <c r="AQ40" s="508">
        <f t="shared" si="4"/>
        <v>0</v>
      </c>
      <c r="AR40" s="505">
        <f>I40+AG40</f>
        <v>7022</v>
      </c>
      <c r="AS40" s="492">
        <f>J40+W40</f>
        <v>4950</v>
      </c>
      <c r="AT40" s="492">
        <f>K40+Z40</f>
        <v>0</v>
      </c>
      <c r="AU40" s="486">
        <f>L40</f>
        <v>0</v>
      </c>
      <c r="AV40" s="492">
        <f t="shared" si="31"/>
        <v>1673</v>
      </c>
      <c r="AW40" s="492">
        <f t="shared" si="31"/>
        <v>99</v>
      </c>
      <c r="AX40" s="492">
        <f>O40+AF40</f>
        <v>300</v>
      </c>
      <c r="AY40" s="507">
        <f>P40+AQ40</f>
        <v>0.02</v>
      </c>
      <c r="AZ40" s="507">
        <f t="shared" si="32"/>
        <v>0</v>
      </c>
      <c r="BA40" s="508">
        <f t="shared" si="32"/>
        <v>0.02</v>
      </c>
    </row>
    <row r="41" spans="1:53" ht="12.95" customHeight="1" x14ac:dyDescent="0.25">
      <c r="A41" s="155">
        <v>6</v>
      </c>
      <c r="B41" s="85">
        <v>4478</v>
      </c>
      <c r="C41" s="85">
        <v>600075141</v>
      </c>
      <c r="D41" s="85">
        <v>70975191</v>
      </c>
      <c r="E41" s="89" t="s">
        <v>597</v>
      </c>
      <c r="F41" s="92"/>
      <c r="G41" s="93"/>
      <c r="H41" s="93"/>
      <c r="I41" s="147">
        <v>8396575</v>
      </c>
      <c r="J41" s="91">
        <v>6075608</v>
      </c>
      <c r="K41" s="91">
        <v>7400</v>
      </c>
      <c r="L41" s="91">
        <v>7400</v>
      </c>
      <c r="M41" s="91">
        <v>2053555</v>
      </c>
      <c r="N41" s="91">
        <v>121512</v>
      </c>
      <c r="O41" s="91">
        <v>138500</v>
      </c>
      <c r="P41" s="94">
        <v>11.686100000000001</v>
      </c>
      <c r="Q41" s="94">
        <v>8.5384000000000011</v>
      </c>
      <c r="R41" s="277">
        <v>3.1476999999999999</v>
      </c>
      <c r="S41" s="142">
        <f t="shared" ref="S41:BA41" si="33">SUM(S37:S40)</f>
        <v>0</v>
      </c>
      <c r="T41" s="91">
        <f t="shared" si="33"/>
        <v>0</v>
      </c>
      <c r="U41" s="91">
        <f t="shared" si="33"/>
        <v>0</v>
      </c>
      <c r="V41" s="91">
        <f t="shared" si="33"/>
        <v>0</v>
      </c>
      <c r="W41" s="91">
        <f t="shared" si="33"/>
        <v>0</v>
      </c>
      <c r="X41" s="91">
        <f t="shared" si="33"/>
        <v>0</v>
      </c>
      <c r="Y41" s="449">
        <f t="shared" si="33"/>
        <v>0</v>
      </c>
      <c r="Z41" s="91">
        <f t="shared" si="33"/>
        <v>0</v>
      </c>
      <c r="AA41" s="142">
        <f t="shared" si="33"/>
        <v>0</v>
      </c>
      <c r="AB41" s="91">
        <f t="shared" si="33"/>
        <v>0</v>
      </c>
      <c r="AC41" s="91">
        <f t="shared" si="33"/>
        <v>0</v>
      </c>
      <c r="AD41" s="91">
        <f t="shared" si="33"/>
        <v>0</v>
      </c>
      <c r="AE41" s="91">
        <f t="shared" si="33"/>
        <v>0</v>
      </c>
      <c r="AF41" s="91">
        <f t="shared" si="33"/>
        <v>0</v>
      </c>
      <c r="AG41" s="91">
        <f t="shared" si="33"/>
        <v>0</v>
      </c>
      <c r="AH41" s="94">
        <f t="shared" si="33"/>
        <v>0</v>
      </c>
      <c r="AI41" s="94">
        <f t="shared" si="33"/>
        <v>0</v>
      </c>
      <c r="AJ41" s="94">
        <f t="shared" si="33"/>
        <v>0</v>
      </c>
      <c r="AK41" s="94">
        <f t="shared" ref="AK41:AL41" si="34">SUM(AK37:AK40)</f>
        <v>0</v>
      </c>
      <c r="AL41" s="94">
        <f t="shared" si="34"/>
        <v>0</v>
      </c>
      <c r="AM41" s="94">
        <f t="shared" si="33"/>
        <v>0</v>
      </c>
      <c r="AN41" s="94">
        <f t="shared" si="33"/>
        <v>0</v>
      </c>
      <c r="AO41" s="94">
        <f t="shared" si="33"/>
        <v>0</v>
      </c>
      <c r="AP41" s="94">
        <f t="shared" si="33"/>
        <v>0</v>
      </c>
      <c r="AQ41" s="277">
        <f t="shared" si="33"/>
        <v>0</v>
      </c>
      <c r="AR41" s="142">
        <f t="shared" si="33"/>
        <v>8396575</v>
      </c>
      <c r="AS41" s="91">
        <f t="shared" si="33"/>
        <v>6075608</v>
      </c>
      <c r="AT41" s="91">
        <f t="shared" si="33"/>
        <v>7400</v>
      </c>
      <c r="AU41" s="91">
        <f t="shared" si="33"/>
        <v>7400</v>
      </c>
      <c r="AV41" s="91">
        <f t="shared" si="33"/>
        <v>2053555</v>
      </c>
      <c r="AW41" s="91">
        <f t="shared" si="33"/>
        <v>121512</v>
      </c>
      <c r="AX41" s="91">
        <f t="shared" si="33"/>
        <v>138500</v>
      </c>
      <c r="AY41" s="94">
        <f t="shared" si="33"/>
        <v>11.686100000000001</v>
      </c>
      <c r="AZ41" s="94">
        <f t="shared" si="33"/>
        <v>8.5384000000000011</v>
      </c>
      <c r="BA41" s="277">
        <f t="shared" si="33"/>
        <v>3.1476999999999999</v>
      </c>
    </row>
    <row r="42" spans="1:53" ht="12.95" customHeight="1" x14ac:dyDescent="0.25">
      <c r="A42" s="154">
        <v>7</v>
      </c>
      <c r="B42" s="83">
        <v>4471</v>
      </c>
      <c r="C42" s="83">
        <v>600075061</v>
      </c>
      <c r="D42" s="83">
        <v>70975205</v>
      </c>
      <c r="E42" s="498" t="s">
        <v>598</v>
      </c>
      <c r="F42" s="83">
        <v>3231</v>
      </c>
      <c r="G42" s="499" t="s">
        <v>153</v>
      </c>
      <c r="H42" s="499" t="s">
        <v>86</v>
      </c>
      <c r="I42" s="501">
        <v>9002202</v>
      </c>
      <c r="J42" s="502">
        <v>6586500</v>
      </c>
      <c r="K42" s="502">
        <v>20000</v>
      </c>
      <c r="L42" s="502">
        <v>0</v>
      </c>
      <c r="M42" s="417">
        <v>2232997</v>
      </c>
      <c r="N42" s="417">
        <v>131730</v>
      </c>
      <c r="O42" s="502">
        <v>30975</v>
      </c>
      <c r="P42" s="503">
        <v>12.975100000000001</v>
      </c>
      <c r="Q42" s="418">
        <v>11.5235</v>
      </c>
      <c r="R42" s="504">
        <v>1.4516</v>
      </c>
      <c r="S42" s="505">
        <f t="shared" si="1"/>
        <v>0</v>
      </c>
      <c r="T42" s="492">
        <v>0</v>
      </c>
      <c r="U42" s="492">
        <v>0</v>
      </c>
      <c r="V42" s="492">
        <v>0</v>
      </c>
      <c r="W42" s="492">
        <f>SUM(S42:V42)</f>
        <v>0</v>
      </c>
      <c r="X42" s="492">
        <v>0</v>
      </c>
      <c r="Y42" s="506">
        <v>0</v>
      </c>
      <c r="Z42" s="492">
        <f>SUM(X42:Y42)</f>
        <v>0</v>
      </c>
      <c r="AA42" s="505">
        <f>W42+Z42</f>
        <v>0</v>
      </c>
      <c r="AB42" s="321">
        <f>ROUND((W42+X42)*33.8%,0)</f>
        <v>0</v>
      </c>
      <c r="AC42" s="179">
        <f>ROUND(W42*2%,0)</f>
        <v>0</v>
      </c>
      <c r="AD42" s="492">
        <v>0</v>
      </c>
      <c r="AE42" s="492">
        <v>0</v>
      </c>
      <c r="AF42" s="492">
        <f t="shared" si="2"/>
        <v>0</v>
      </c>
      <c r="AG42" s="492">
        <f t="shared" si="3"/>
        <v>0</v>
      </c>
      <c r="AH42" s="507">
        <v>0</v>
      </c>
      <c r="AI42" s="507">
        <v>0</v>
      </c>
      <c r="AJ42" s="507">
        <v>0</v>
      </c>
      <c r="AK42" s="507">
        <v>0</v>
      </c>
      <c r="AL42" s="507">
        <v>0</v>
      </c>
      <c r="AM42" s="507">
        <v>0</v>
      </c>
      <c r="AN42" s="507">
        <v>0</v>
      </c>
      <c r="AO42" s="507">
        <f>AH42+AJ42+AK42+AM42</f>
        <v>0</v>
      </c>
      <c r="AP42" s="507">
        <f>AI42+AL42+AN42</f>
        <v>0</v>
      </c>
      <c r="AQ42" s="508">
        <f t="shared" si="4"/>
        <v>0</v>
      </c>
      <c r="AR42" s="505">
        <f>I42+AG42</f>
        <v>9002202</v>
      </c>
      <c r="AS42" s="492">
        <f>J42+W42</f>
        <v>6586500</v>
      </c>
      <c r="AT42" s="492">
        <f>K42+Z42</f>
        <v>20000</v>
      </c>
      <c r="AU42" s="486">
        <f>L42</f>
        <v>0</v>
      </c>
      <c r="AV42" s="492">
        <f>M42+AB42</f>
        <v>2232997</v>
      </c>
      <c r="AW42" s="492">
        <f>N42+AC42</f>
        <v>131730</v>
      </c>
      <c r="AX42" s="492">
        <f>O42+AF42</f>
        <v>30975</v>
      </c>
      <c r="AY42" s="507">
        <f>P42+AQ42</f>
        <v>12.975100000000001</v>
      </c>
      <c r="AZ42" s="507">
        <f>Q42+AO42</f>
        <v>11.5235</v>
      </c>
      <c r="BA42" s="508">
        <f>R42+AP42</f>
        <v>1.4516</v>
      </c>
    </row>
    <row r="43" spans="1:53" ht="12.95" customHeight="1" x14ac:dyDescent="0.25">
      <c r="A43" s="155">
        <v>7</v>
      </c>
      <c r="B43" s="85">
        <v>4471</v>
      </c>
      <c r="C43" s="85">
        <v>600075061</v>
      </c>
      <c r="D43" s="85">
        <v>70975205</v>
      </c>
      <c r="E43" s="89" t="s">
        <v>599</v>
      </c>
      <c r="F43" s="92"/>
      <c r="G43" s="93"/>
      <c r="H43" s="93"/>
      <c r="I43" s="147">
        <v>9002202</v>
      </c>
      <c r="J43" s="91">
        <v>6586500</v>
      </c>
      <c r="K43" s="91">
        <v>20000</v>
      </c>
      <c r="L43" s="91">
        <v>0</v>
      </c>
      <c r="M43" s="91">
        <v>2232997</v>
      </c>
      <c r="N43" s="91">
        <v>131730</v>
      </c>
      <c r="O43" s="91">
        <v>30975</v>
      </c>
      <c r="P43" s="94">
        <v>12.975100000000001</v>
      </c>
      <c r="Q43" s="94">
        <v>11.5235</v>
      </c>
      <c r="R43" s="277">
        <v>1.4516</v>
      </c>
      <c r="S43" s="142">
        <f t="shared" ref="S43:BA43" si="35">SUM(S42)</f>
        <v>0</v>
      </c>
      <c r="T43" s="91">
        <f t="shared" si="35"/>
        <v>0</v>
      </c>
      <c r="U43" s="91">
        <f t="shared" si="35"/>
        <v>0</v>
      </c>
      <c r="V43" s="91">
        <f t="shared" si="35"/>
        <v>0</v>
      </c>
      <c r="W43" s="91">
        <f t="shared" si="35"/>
        <v>0</v>
      </c>
      <c r="X43" s="91">
        <f t="shared" si="35"/>
        <v>0</v>
      </c>
      <c r="Y43" s="449">
        <f t="shared" si="35"/>
        <v>0</v>
      </c>
      <c r="Z43" s="91">
        <f t="shared" si="35"/>
        <v>0</v>
      </c>
      <c r="AA43" s="142">
        <f t="shared" si="35"/>
        <v>0</v>
      </c>
      <c r="AB43" s="91">
        <f t="shared" si="35"/>
        <v>0</v>
      </c>
      <c r="AC43" s="91">
        <f t="shared" si="35"/>
        <v>0</v>
      </c>
      <c r="AD43" s="91">
        <f t="shared" si="35"/>
        <v>0</v>
      </c>
      <c r="AE43" s="91">
        <f t="shared" si="35"/>
        <v>0</v>
      </c>
      <c r="AF43" s="91">
        <f t="shared" si="35"/>
        <v>0</v>
      </c>
      <c r="AG43" s="91">
        <f t="shared" si="35"/>
        <v>0</v>
      </c>
      <c r="AH43" s="94">
        <f t="shared" si="35"/>
        <v>0</v>
      </c>
      <c r="AI43" s="94">
        <f t="shared" si="35"/>
        <v>0</v>
      </c>
      <c r="AJ43" s="94">
        <f t="shared" si="35"/>
        <v>0</v>
      </c>
      <c r="AK43" s="94">
        <f t="shared" si="35"/>
        <v>0</v>
      </c>
      <c r="AL43" s="94">
        <f t="shared" si="35"/>
        <v>0</v>
      </c>
      <c r="AM43" s="94">
        <f t="shared" si="35"/>
        <v>0</v>
      </c>
      <c r="AN43" s="94">
        <f t="shared" si="35"/>
        <v>0</v>
      </c>
      <c r="AO43" s="94">
        <f t="shared" si="35"/>
        <v>0</v>
      </c>
      <c r="AP43" s="94">
        <f t="shared" si="35"/>
        <v>0</v>
      </c>
      <c r="AQ43" s="277">
        <f t="shared" si="35"/>
        <v>0</v>
      </c>
      <c r="AR43" s="142">
        <f t="shared" si="35"/>
        <v>9002202</v>
      </c>
      <c r="AS43" s="91">
        <f t="shared" si="35"/>
        <v>6586500</v>
      </c>
      <c r="AT43" s="91">
        <f t="shared" si="35"/>
        <v>20000</v>
      </c>
      <c r="AU43" s="91">
        <f t="shared" si="35"/>
        <v>0</v>
      </c>
      <c r="AV43" s="91">
        <f t="shared" si="35"/>
        <v>2232997</v>
      </c>
      <c r="AW43" s="91">
        <f t="shared" si="35"/>
        <v>131730</v>
      </c>
      <c r="AX43" s="91">
        <f t="shared" si="35"/>
        <v>30975</v>
      </c>
      <c r="AY43" s="94">
        <f t="shared" si="35"/>
        <v>12.975100000000001</v>
      </c>
      <c r="AZ43" s="94">
        <f t="shared" si="35"/>
        <v>11.5235</v>
      </c>
      <c r="BA43" s="277">
        <f t="shared" si="35"/>
        <v>1.4516</v>
      </c>
    </row>
    <row r="44" spans="1:53" ht="12.95" customHeight="1" x14ac:dyDescent="0.25">
      <c r="A44" s="154">
        <v>8</v>
      </c>
      <c r="B44" s="83">
        <v>4474</v>
      </c>
      <c r="C44" s="83">
        <v>600075192</v>
      </c>
      <c r="D44" s="83">
        <v>49864661</v>
      </c>
      <c r="E44" s="498" t="s">
        <v>600</v>
      </c>
      <c r="F44" s="83">
        <v>3233</v>
      </c>
      <c r="G44" s="511" t="s">
        <v>81</v>
      </c>
      <c r="H44" s="499" t="s">
        <v>82</v>
      </c>
      <c r="I44" s="501">
        <v>2104888</v>
      </c>
      <c r="J44" s="502">
        <v>1497158</v>
      </c>
      <c r="K44" s="502">
        <v>50000</v>
      </c>
      <c r="L44" s="502">
        <v>0</v>
      </c>
      <c r="M44" s="417">
        <v>522939</v>
      </c>
      <c r="N44" s="417">
        <v>29943</v>
      </c>
      <c r="O44" s="502">
        <v>4848</v>
      </c>
      <c r="P44" s="503">
        <v>3.32</v>
      </c>
      <c r="Q44" s="418">
        <v>2.5</v>
      </c>
      <c r="R44" s="504">
        <v>0.82000000000000006</v>
      </c>
      <c r="S44" s="505">
        <f t="shared" si="1"/>
        <v>0</v>
      </c>
      <c r="T44" s="492">
        <v>0</v>
      </c>
      <c r="U44" s="492">
        <v>0</v>
      </c>
      <c r="V44" s="492">
        <v>0</v>
      </c>
      <c r="W44" s="492">
        <f>SUM(S44:V44)</f>
        <v>0</v>
      </c>
      <c r="X44" s="492">
        <v>0</v>
      </c>
      <c r="Y44" s="506">
        <v>0</v>
      </c>
      <c r="Z44" s="492">
        <f>SUM(X44:Y44)</f>
        <v>0</v>
      </c>
      <c r="AA44" s="505">
        <f>W44+Z44</f>
        <v>0</v>
      </c>
      <c r="AB44" s="321">
        <f>ROUND((W44+X44)*33.8%,0)</f>
        <v>0</v>
      </c>
      <c r="AC44" s="179">
        <f>ROUND(W44*2%,0)</f>
        <v>0</v>
      </c>
      <c r="AD44" s="492">
        <v>0</v>
      </c>
      <c r="AE44" s="492">
        <v>0</v>
      </c>
      <c r="AF44" s="492">
        <f t="shared" si="2"/>
        <v>0</v>
      </c>
      <c r="AG44" s="492">
        <f t="shared" si="3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>AH44+AJ44+AK44+AM44</f>
        <v>0</v>
      </c>
      <c r="AP44" s="507">
        <f>AI44+AL44+AN44</f>
        <v>0</v>
      </c>
      <c r="AQ44" s="508">
        <f t="shared" si="4"/>
        <v>0</v>
      </c>
      <c r="AR44" s="505">
        <f>I44+AG44</f>
        <v>2104888</v>
      </c>
      <c r="AS44" s="492">
        <f>J44+W44</f>
        <v>1497158</v>
      </c>
      <c r="AT44" s="492">
        <f>K44+Z44</f>
        <v>50000</v>
      </c>
      <c r="AU44" s="486">
        <f>L44</f>
        <v>0</v>
      </c>
      <c r="AV44" s="492">
        <f>M44+AB44</f>
        <v>522939</v>
      </c>
      <c r="AW44" s="492">
        <f>N44+AC44</f>
        <v>29943</v>
      </c>
      <c r="AX44" s="492">
        <f>O44+AF44</f>
        <v>4848</v>
      </c>
      <c r="AY44" s="507">
        <f>P44+AQ44</f>
        <v>3.32</v>
      </c>
      <c r="AZ44" s="507">
        <f>Q44+AO44</f>
        <v>2.5</v>
      </c>
      <c r="BA44" s="508">
        <f>R44+AP44</f>
        <v>0.82000000000000006</v>
      </c>
    </row>
    <row r="45" spans="1:53" ht="12.95" customHeight="1" x14ac:dyDescent="0.25">
      <c r="A45" s="155">
        <v>8</v>
      </c>
      <c r="B45" s="85">
        <v>4474</v>
      </c>
      <c r="C45" s="85">
        <v>600075192</v>
      </c>
      <c r="D45" s="85">
        <v>49864661</v>
      </c>
      <c r="E45" s="89" t="s">
        <v>601</v>
      </c>
      <c r="F45" s="92"/>
      <c r="G45" s="93"/>
      <c r="H45" s="93"/>
      <c r="I45" s="147">
        <v>2104888</v>
      </c>
      <c r="J45" s="91">
        <v>1497158</v>
      </c>
      <c r="K45" s="91">
        <v>50000</v>
      </c>
      <c r="L45" s="91">
        <v>0</v>
      </c>
      <c r="M45" s="91">
        <v>522939</v>
      </c>
      <c r="N45" s="91">
        <v>29943</v>
      </c>
      <c r="O45" s="91">
        <v>4848</v>
      </c>
      <c r="P45" s="94">
        <v>3.32</v>
      </c>
      <c r="Q45" s="94">
        <v>2.5</v>
      </c>
      <c r="R45" s="277">
        <v>0.82000000000000006</v>
      </c>
      <c r="S45" s="142">
        <f t="shared" ref="S45:BA45" si="36">SUM(S44)</f>
        <v>0</v>
      </c>
      <c r="T45" s="91">
        <f t="shared" si="36"/>
        <v>0</v>
      </c>
      <c r="U45" s="91">
        <f t="shared" si="36"/>
        <v>0</v>
      </c>
      <c r="V45" s="91">
        <f t="shared" si="36"/>
        <v>0</v>
      </c>
      <c r="W45" s="91">
        <f t="shared" si="36"/>
        <v>0</v>
      </c>
      <c r="X45" s="91">
        <f t="shared" si="36"/>
        <v>0</v>
      </c>
      <c r="Y45" s="449">
        <f t="shared" si="36"/>
        <v>0</v>
      </c>
      <c r="Z45" s="91">
        <f t="shared" si="36"/>
        <v>0</v>
      </c>
      <c r="AA45" s="142">
        <f t="shared" si="36"/>
        <v>0</v>
      </c>
      <c r="AB45" s="91">
        <f t="shared" si="36"/>
        <v>0</v>
      </c>
      <c r="AC45" s="91">
        <f t="shared" si="36"/>
        <v>0</v>
      </c>
      <c r="AD45" s="91">
        <f t="shared" si="36"/>
        <v>0</v>
      </c>
      <c r="AE45" s="91">
        <f t="shared" si="36"/>
        <v>0</v>
      </c>
      <c r="AF45" s="91">
        <f t="shared" si="36"/>
        <v>0</v>
      </c>
      <c r="AG45" s="91">
        <f t="shared" si="36"/>
        <v>0</v>
      </c>
      <c r="AH45" s="94">
        <f t="shared" si="36"/>
        <v>0</v>
      </c>
      <c r="AI45" s="94">
        <f t="shared" si="36"/>
        <v>0</v>
      </c>
      <c r="AJ45" s="94">
        <f t="shared" si="36"/>
        <v>0</v>
      </c>
      <c r="AK45" s="94">
        <f t="shared" si="36"/>
        <v>0</v>
      </c>
      <c r="AL45" s="94">
        <f t="shared" si="36"/>
        <v>0</v>
      </c>
      <c r="AM45" s="94">
        <f t="shared" si="36"/>
        <v>0</v>
      </c>
      <c r="AN45" s="94">
        <f t="shared" si="36"/>
        <v>0</v>
      </c>
      <c r="AO45" s="94">
        <f t="shared" si="36"/>
        <v>0</v>
      </c>
      <c r="AP45" s="94">
        <f t="shared" si="36"/>
        <v>0</v>
      </c>
      <c r="AQ45" s="277">
        <f t="shared" si="36"/>
        <v>0</v>
      </c>
      <c r="AR45" s="142">
        <f t="shared" si="36"/>
        <v>2104888</v>
      </c>
      <c r="AS45" s="91">
        <f t="shared" si="36"/>
        <v>1497158</v>
      </c>
      <c r="AT45" s="91">
        <f t="shared" si="36"/>
        <v>50000</v>
      </c>
      <c r="AU45" s="91">
        <f t="shared" si="36"/>
        <v>0</v>
      </c>
      <c r="AV45" s="91">
        <f t="shared" si="36"/>
        <v>522939</v>
      </c>
      <c r="AW45" s="91">
        <f t="shared" si="36"/>
        <v>29943</v>
      </c>
      <c r="AX45" s="91">
        <f t="shared" si="36"/>
        <v>4848</v>
      </c>
      <c r="AY45" s="94">
        <f t="shared" si="36"/>
        <v>3.32</v>
      </c>
      <c r="AZ45" s="94">
        <f t="shared" si="36"/>
        <v>2.5</v>
      </c>
      <c r="BA45" s="277">
        <f t="shared" si="36"/>
        <v>0.82000000000000006</v>
      </c>
    </row>
    <row r="46" spans="1:53" ht="12.95" customHeight="1" x14ac:dyDescent="0.25">
      <c r="A46" s="154">
        <v>9</v>
      </c>
      <c r="B46" s="83">
        <v>4402</v>
      </c>
      <c r="C46" s="497">
        <v>600074021</v>
      </c>
      <c r="D46" s="83">
        <v>70695342</v>
      </c>
      <c r="E46" s="498" t="s">
        <v>602</v>
      </c>
      <c r="F46" s="83">
        <v>3111</v>
      </c>
      <c r="G46" s="499" t="s">
        <v>586</v>
      </c>
      <c r="H46" s="499" t="s">
        <v>86</v>
      </c>
      <c r="I46" s="501">
        <v>11046853</v>
      </c>
      <c r="J46" s="502">
        <v>8052690</v>
      </c>
      <c r="K46" s="502">
        <v>0</v>
      </c>
      <c r="L46" s="502">
        <v>0</v>
      </c>
      <c r="M46" s="417">
        <v>2721809</v>
      </c>
      <c r="N46" s="417">
        <v>161054</v>
      </c>
      <c r="O46" s="502">
        <v>111300</v>
      </c>
      <c r="P46" s="503">
        <v>19.4251</v>
      </c>
      <c r="Q46" s="418">
        <v>13.790100000000001</v>
      </c>
      <c r="R46" s="504">
        <v>5.6349999999999998</v>
      </c>
      <c r="S46" s="505">
        <f t="shared" si="1"/>
        <v>0</v>
      </c>
      <c r="T46" s="492">
        <v>0</v>
      </c>
      <c r="U46" s="492">
        <v>0</v>
      </c>
      <c r="V46" s="492">
        <v>0</v>
      </c>
      <c r="W46" s="492">
        <f>SUM(S46:V46)</f>
        <v>0</v>
      </c>
      <c r="X46" s="492">
        <v>0</v>
      </c>
      <c r="Y46" s="506">
        <v>0</v>
      </c>
      <c r="Z46" s="492">
        <f>SUM(X46:Y46)</f>
        <v>0</v>
      </c>
      <c r="AA46" s="505">
        <f>W46+Z46</f>
        <v>0</v>
      </c>
      <c r="AB46" s="321">
        <f>ROUND((W46+X46)*33.8%,0)</f>
        <v>0</v>
      </c>
      <c r="AC46" s="179">
        <f>ROUND(W46*2%,0)</f>
        <v>0</v>
      </c>
      <c r="AD46" s="492">
        <v>0</v>
      </c>
      <c r="AE46" s="492">
        <v>0</v>
      </c>
      <c r="AF46" s="492">
        <f t="shared" si="2"/>
        <v>0</v>
      </c>
      <c r="AG46" s="492">
        <f t="shared" si="3"/>
        <v>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ref="AO46:AO48" si="37">AH46+AJ46+AK46+AM46</f>
        <v>0</v>
      </c>
      <c r="AP46" s="507">
        <f t="shared" ref="AP46:AP48" si="38">AI46+AL46+AN46</f>
        <v>0</v>
      </c>
      <c r="AQ46" s="508">
        <f t="shared" si="4"/>
        <v>0</v>
      </c>
      <c r="AR46" s="505">
        <f>I46+AG46</f>
        <v>11046853</v>
      </c>
      <c r="AS46" s="492">
        <f>J46+W46</f>
        <v>8052690</v>
      </c>
      <c r="AT46" s="492">
        <f>K46+Z46</f>
        <v>0</v>
      </c>
      <c r="AU46" s="486">
        <f>L46</f>
        <v>0</v>
      </c>
      <c r="AV46" s="492">
        <f t="shared" ref="AV46:AW48" si="39">M46+AB46</f>
        <v>2721809</v>
      </c>
      <c r="AW46" s="492">
        <f t="shared" si="39"/>
        <v>161054</v>
      </c>
      <c r="AX46" s="492">
        <f>O46+AF46</f>
        <v>111300</v>
      </c>
      <c r="AY46" s="507">
        <f>P46+AQ46</f>
        <v>19.4251</v>
      </c>
      <c r="AZ46" s="507">
        <f t="shared" ref="AZ46:BA48" si="40">Q46+AO46</f>
        <v>13.790100000000001</v>
      </c>
      <c r="BA46" s="508">
        <f t="shared" si="40"/>
        <v>5.6349999999999998</v>
      </c>
    </row>
    <row r="47" spans="1:53" ht="12.95" customHeight="1" x14ac:dyDescent="0.25">
      <c r="A47" s="154">
        <v>9</v>
      </c>
      <c r="B47" s="83">
        <v>4402</v>
      </c>
      <c r="C47" s="497">
        <v>600074021</v>
      </c>
      <c r="D47" s="83">
        <v>70695342</v>
      </c>
      <c r="E47" s="498" t="s">
        <v>602</v>
      </c>
      <c r="F47" s="83">
        <v>3111</v>
      </c>
      <c r="G47" s="499" t="s">
        <v>448</v>
      </c>
      <c r="H47" s="499" t="s">
        <v>82</v>
      </c>
      <c r="I47" s="501">
        <v>185886</v>
      </c>
      <c r="J47" s="502">
        <v>136883</v>
      </c>
      <c r="K47" s="502">
        <v>0</v>
      </c>
      <c r="L47" s="502">
        <v>0</v>
      </c>
      <c r="M47" s="417">
        <v>46266</v>
      </c>
      <c r="N47" s="417">
        <v>2737</v>
      </c>
      <c r="O47" s="502">
        <v>0</v>
      </c>
      <c r="P47" s="503">
        <v>0.47000000000000008</v>
      </c>
      <c r="Q47" s="418">
        <v>0.47000000000000008</v>
      </c>
      <c r="R47" s="504">
        <v>0</v>
      </c>
      <c r="S47" s="505">
        <f t="shared" si="1"/>
        <v>0</v>
      </c>
      <c r="T47" s="492">
        <v>0</v>
      </c>
      <c r="U47" s="492">
        <v>0</v>
      </c>
      <c r="V47" s="492">
        <v>0</v>
      </c>
      <c r="W47" s="492">
        <f>SUM(S47:V47)</f>
        <v>0</v>
      </c>
      <c r="X47" s="492">
        <v>0</v>
      </c>
      <c r="Y47" s="506">
        <v>0</v>
      </c>
      <c r="Z47" s="492">
        <f>SUM(X47:Y47)</f>
        <v>0</v>
      </c>
      <c r="AA47" s="505">
        <f>W47+Z47</f>
        <v>0</v>
      </c>
      <c r="AB47" s="321">
        <f>ROUND((W47+X47)*33.8%,0)</f>
        <v>0</v>
      </c>
      <c r="AC47" s="179">
        <f>ROUND(W47*2%,0)</f>
        <v>0</v>
      </c>
      <c r="AD47" s="492">
        <v>0</v>
      </c>
      <c r="AE47" s="492">
        <v>0</v>
      </c>
      <c r="AF47" s="492">
        <f t="shared" si="2"/>
        <v>0</v>
      </c>
      <c r="AG47" s="492">
        <f t="shared" si="3"/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f t="shared" si="37"/>
        <v>0</v>
      </c>
      <c r="AP47" s="507">
        <f t="shared" si="38"/>
        <v>0</v>
      </c>
      <c r="AQ47" s="508">
        <f t="shared" si="4"/>
        <v>0</v>
      </c>
      <c r="AR47" s="505">
        <f>I47+AG47</f>
        <v>185886</v>
      </c>
      <c r="AS47" s="492">
        <f>J47+W47</f>
        <v>136883</v>
      </c>
      <c r="AT47" s="492">
        <f>K47+Z47</f>
        <v>0</v>
      </c>
      <c r="AU47" s="486">
        <f>L47</f>
        <v>0</v>
      </c>
      <c r="AV47" s="492">
        <f t="shared" si="39"/>
        <v>46266</v>
      </c>
      <c r="AW47" s="492">
        <f t="shared" si="39"/>
        <v>2737</v>
      </c>
      <c r="AX47" s="492">
        <f>O47+AF47</f>
        <v>0</v>
      </c>
      <c r="AY47" s="507">
        <f>P47+AQ47</f>
        <v>0.47000000000000008</v>
      </c>
      <c r="AZ47" s="507">
        <f t="shared" si="40"/>
        <v>0.47000000000000008</v>
      </c>
      <c r="BA47" s="508">
        <f t="shared" si="40"/>
        <v>0</v>
      </c>
    </row>
    <row r="48" spans="1:53" ht="12.95" customHeight="1" x14ac:dyDescent="0.25">
      <c r="A48" s="154">
        <v>9</v>
      </c>
      <c r="B48" s="83">
        <v>4402</v>
      </c>
      <c r="C48" s="497">
        <v>600074021</v>
      </c>
      <c r="D48" s="83">
        <v>70695342</v>
      </c>
      <c r="E48" s="498" t="s">
        <v>602</v>
      </c>
      <c r="F48" s="83">
        <v>3141</v>
      </c>
      <c r="G48" s="499" t="s">
        <v>88</v>
      </c>
      <c r="H48" s="499" t="s">
        <v>82</v>
      </c>
      <c r="I48" s="501">
        <v>1858113</v>
      </c>
      <c r="J48" s="502">
        <v>1361309</v>
      </c>
      <c r="K48" s="502">
        <v>0</v>
      </c>
      <c r="L48" s="502">
        <v>0</v>
      </c>
      <c r="M48" s="417">
        <v>460122</v>
      </c>
      <c r="N48" s="417">
        <v>27226</v>
      </c>
      <c r="O48" s="502">
        <v>9456</v>
      </c>
      <c r="P48" s="503">
        <v>4.6399999999999997</v>
      </c>
      <c r="Q48" s="418">
        <v>0</v>
      </c>
      <c r="R48" s="504">
        <v>4.6399999999999997</v>
      </c>
      <c r="S48" s="505">
        <f t="shared" si="1"/>
        <v>0</v>
      </c>
      <c r="T48" s="492">
        <v>0</v>
      </c>
      <c r="U48" s="492">
        <v>10898</v>
      </c>
      <c r="V48" s="492">
        <v>0</v>
      </c>
      <c r="W48" s="492">
        <f>SUM(S48:V48)</f>
        <v>10898</v>
      </c>
      <c r="X48" s="492">
        <v>0</v>
      </c>
      <c r="Y48" s="506">
        <v>0</v>
      </c>
      <c r="Z48" s="492">
        <f>SUM(X48:Y48)</f>
        <v>0</v>
      </c>
      <c r="AA48" s="505">
        <f>W48+Z48</f>
        <v>10898</v>
      </c>
      <c r="AB48" s="321">
        <f>ROUND((W48+X48)*33.8%,0)</f>
        <v>3684</v>
      </c>
      <c r="AC48" s="179">
        <f>ROUND(W48*2%,0)</f>
        <v>218</v>
      </c>
      <c r="AD48" s="492">
        <v>0</v>
      </c>
      <c r="AE48" s="492">
        <v>0</v>
      </c>
      <c r="AF48" s="492">
        <f t="shared" si="2"/>
        <v>0</v>
      </c>
      <c r="AG48" s="492">
        <f t="shared" si="3"/>
        <v>14800</v>
      </c>
      <c r="AH48" s="507">
        <v>0</v>
      </c>
      <c r="AI48" s="507">
        <v>0</v>
      </c>
      <c r="AJ48" s="507">
        <v>0</v>
      </c>
      <c r="AK48" s="507">
        <v>0</v>
      </c>
      <c r="AL48" s="507">
        <v>0.03</v>
      </c>
      <c r="AM48" s="507">
        <v>0</v>
      </c>
      <c r="AN48" s="507">
        <v>0</v>
      </c>
      <c r="AO48" s="507">
        <f t="shared" si="37"/>
        <v>0</v>
      </c>
      <c r="AP48" s="507">
        <f t="shared" si="38"/>
        <v>0.03</v>
      </c>
      <c r="AQ48" s="508">
        <f t="shared" si="4"/>
        <v>0.03</v>
      </c>
      <c r="AR48" s="505">
        <f>I48+AG48</f>
        <v>1872913</v>
      </c>
      <c r="AS48" s="492">
        <f>J48+W48</f>
        <v>1372207</v>
      </c>
      <c r="AT48" s="492">
        <f>K48+Z48</f>
        <v>0</v>
      </c>
      <c r="AU48" s="486">
        <f>L48</f>
        <v>0</v>
      </c>
      <c r="AV48" s="492">
        <f t="shared" si="39"/>
        <v>463806</v>
      </c>
      <c r="AW48" s="492">
        <f t="shared" si="39"/>
        <v>27444</v>
      </c>
      <c r="AX48" s="492">
        <f>O48+AF48</f>
        <v>9456</v>
      </c>
      <c r="AY48" s="507">
        <f>P48+AQ48</f>
        <v>4.67</v>
      </c>
      <c r="AZ48" s="507">
        <f t="shared" si="40"/>
        <v>0</v>
      </c>
      <c r="BA48" s="508">
        <f t="shared" si="40"/>
        <v>4.67</v>
      </c>
    </row>
    <row r="49" spans="1:53" ht="12.95" customHeight="1" x14ac:dyDescent="0.25">
      <c r="A49" s="155">
        <v>9</v>
      </c>
      <c r="B49" s="85">
        <v>4402</v>
      </c>
      <c r="C49" s="510">
        <v>600074021</v>
      </c>
      <c r="D49" s="85">
        <v>70695342</v>
      </c>
      <c r="E49" s="89" t="s">
        <v>603</v>
      </c>
      <c r="F49" s="92"/>
      <c r="G49" s="93"/>
      <c r="H49" s="93"/>
      <c r="I49" s="147">
        <v>13090852</v>
      </c>
      <c r="J49" s="91">
        <v>9550882</v>
      </c>
      <c r="K49" s="91">
        <v>0</v>
      </c>
      <c r="L49" s="91">
        <v>0</v>
      </c>
      <c r="M49" s="91">
        <v>3228197</v>
      </c>
      <c r="N49" s="91">
        <v>191017</v>
      </c>
      <c r="O49" s="91">
        <v>120756</v>
      </c>
      <c r="P49" s="94">
        <v>24.5351</v>
      </c>
      <c r="Q49" s="94">
        <v>14.260100000000001</v>
      </c>
      <c r="R49" s="277">
        <v>10.274999999999999</v>
      </c>
      <c r="S49" s="142">
        <f t="shared" ref="S49:BA49" si="41">SUM(S46:S48)</f>
        <v>0</v>
      </c>
      <c r="T49" s="91">
        <f t="shared" si="41"/>
        <v>0</v>
      </c>
      <c r="U49" s="91">
        <f t="shared" si="41"/>
        <v>10898</v>
      </c>
      <c r="V49" s="91">
        <f t="shared" si="41"/>
        <v>0</v>
      </c>
      <c r="W49" s="91">
        <f t="shared" si="41"/>
        <v>10898</v>
      </c>
      <c r="X49" s="91">
        <f t="shared" si="41"/>
        <v>0</v>
      </c>
      <c r="Y49" s="449">
        <f t="shared" si="41"/>
        <v>0</v>
      </c>
      <c r="Z49" s="91">
        <f t="shared" si="41"/>
        <v>0</v>
      </c>
      <c r="AA49" s="142">
        <f t="shared" si="41"/>
        <v>10898</v>
      </c>
      <c r="AB49" s="91">
        <f t="shared" si="41"/>
        <v>3684</v>
      </c>
      <c r="AC49" s="91">
        <f t="shared" si="41"/>
        <v>218</v>
      </c>
      <c r="AD49" s="91">
        <f t="shared" si="41"/>
        <v>0</v>
      </c>
      <c r="AE49" s="91">
        <f t="shared" si="41"/>
        <v>0</v>
      </c>
      <c r="AF49" s="91">
        <f t="shared" si="41"/>
        <v>0</v>
      </c>
      <c r="AG49" s="91">
        <f t="shared" si="41"/>
        <v>14800</v>
      </c>
      <c r="AH49" s="94">
        <f t="shared" si="41"/>
        <v>0</v>
      </c>
      <c r="AI49" s="94">
        <f t="shared" si="41"/>
        <v>0</v>
      </c>
      <c r="AJ49" s="94">
        <f t="shared" si="41"/>
        <v>0</v>
      </c>
      <c r="AK49" s="94">
        <f t="shared" ref="AK49:AL49" si="42">SUM(AK46:AK48)</f>
        <v>0</v>
      </c>
      <c r="AL49" s="94">
        <f t="shared" si="42"/>
        <v>0.03</v>
      </c>
      <c r="AM49" s="94">
        <f t="shared" si="41"/>
        <v>0</v>
      </c>
      <c r="AN49" s="94">
        <f t="shared" si="41"/>
        <v>0</v>
      </c>
      <c r="AO49" s="94">
        <f t="shared" si="41"/>
        <v>0</v>
      </c>
      <c r="AP49" s="94">
        <f t="shared" si="41"/>
        <v>0.03</v>
      </c>
      <c r="AQ49" s="277">
        <f t="shared" si="41"/>
        <v>0.03</v>
      </c>
      <c r="AR49" s="142">
        <f t="shared" si="41"/>
        <v>13105652</v>
      </c>
      <c r="AS49" s="91">
        <f t="shared" si="41"/>
        <v>9561780</v>
      </c>
      <c r="AT49" s="91">
        <f t="shared" si="41"/>
        <v>0</v>
      </c>
      <c r="AU49" s="91">
        <f t="shared" si="41"/>
        <v>0</v>
      </c>
      <c r="AV49" s="91">
        <f t="shared" si="41"/>
        <v>3231881</v>
      </c>
      <c r="AW49" s="91">
        <f t="shared" si="41"/>
        <v>191235</v>
      </c>
      <c r="AX49" s="91">
        <f t="shared" si="41"/>
        <v>120756</v>
      </c>
      <c r="AY49" s="94">
        <f t="shared" si="41"/>
        <v>24.565100000000001</v>
      </c>
      <c r="AZ49" s="94">
        <f t="shared" si="41"/>
        <v>14.260100000000001</v>
      </c>
      <c r="BA49" s="277">
        <f t="shared" si="41"/>
        <v>10.305</v>
      </c>
    </row>
    <row r="50" spans="1:53" ht="12.95" customHeight="1" x14ac:dyDescent="0.25">
      <c r="A50" s="154">
        <v>10</v>
      </c>
      <c r="B50" s="83">
        <v>4481</v>
      </c>
      <c r="C50" s="83">
        <v>600074722</v>
      </c>
      <c r="D50" s="83">
        <v>70942692</v>
      </c>
      <c r="E50" s="498" t="s">
        <v>604</v>
      </c>
      <c r="F50" s="83">
        <v>3113</v>
      </c>
      <c r="G50" s="499" t="s">
        <v>605</v>
      </c>
      <c r="H50" s="499" t="s">
        <v>86</v>
      </c>
      <c r="I50" s="501">
        <v>24153154</v>
      </c>
      <c r="J50" s="502">
        <v>17123870</v>
      </c>
      <c r="K50" s="502">
        <v>101904</v>
      </c>
      <c r="L50" s="502">
        <v>51504</v>
      </c>
      <c r="M50" s="417">
        <v>5804903</v>
      </c>
      <c r="N50" s="417">
        <v>342477</v>
      </c>
      <c r="O50" s="502">
        <v>780000</v>
      </c>
      <c r="P50" s="503">
        <v>32.386200000000002</v>
      </c>
      <c r="Q50" s="418">
        <v>24.583600000000001</v>
      </c>
      <c r="R50" s="504">
        <v>7.8026000000000009</v>
      </c>
      <c r="S50" s="505">
        <f t="shared" si="1"/>
        <v>0</v>
      </c>
      <c r="T50" s="492">
        <v>0</v>
      </c>
      <c r="U50" s="492">
        <v>0</v>
      </c>
      <c r="V50" s="492">
        <v>0</v>
      </c>
      <c r="W50" s="492">
        <f>SUM(S50:V50)</f>
        <v>0</v>
      </c>
      <c r="X50" s="492">
        <v>0</v>
      </c>
      <c r="Y50" s="506">
        <v>0</v>
      </c>
      <c r="Z50" s="492">
        <f>SUM(X50:Y50)</f>
        <v>0</v>
      </c>
      <c r="AA50" s="505">
        <f>W50+Z50</f>
        <v>0</v>
      </c>
      <c r="AB50" s="321">
        <f>ROUND((W50+X50)*33.8%,0)</f>
        <v>0</v>
      </c>
      <c r="AC50" s="179">
        <f>ROUND(W50*2%,0)</f>
        <v>0</v>
      </c>
      <c r="AD50" s="492">
        <v>0</v>
      </c>
      <c r="AE50" s="492">
        <v>0</v>
      </c>
      <c r="AF50" s="492">
        <f t="shared" si="2"/>
        <v>0</v>
      </c>
      <c r="AG50" s="492">
        <f t="shared" si="3"/>
        <v>0</v>
      </c>
      <c r="AH50" s="507">
        <v>0</v>
      </c>
      <c r="AI50" s="507">
        <v>0</v>
      </c>
      <c r="AJ50" s="507">
        <v>0</v>
      </c>
      <c r="AK50" s="507">
        <v>0</v>
      </c>
      <c r="AL50" s="507">
        <v>0</v>
      </c>
      <c r="AM50" s="507">
        <v>0</v>
      </c>
      <c r="AN50" s="507">
        <v>0</v>
      </c>
      <c r="AO50" s="507">
        <f t="shared" ref="AO50:AO54" si="43">AH50+AJ50+AK50+AM50</f>
        <v>0</v>
      </c>
      <c r="AP50" s="507">
        <f t="shared" ref="AP50:AP54" si="44">AI50+AL50+AN50</f>
        <v>0</v>
      </c>
      <c r="AQ50" s="508">
        <f t="shared" si="4"/>
        <v>0</v>
      </c>
      <c r="AR50" s="505">
        <f>I50+AG50</f>
        <v>24153154</v>
      </c>
      <c r="AS50" s="492">
        <f>J50+W50</f>
        <v>17123870</v>
      </c>
      <c r="AT50" s="492">
        <f>K50+Z50</f>
        <v>101904</v>
      </c>
      <c r="AU50" s="486">
        <f>L50</f>
        <v>51504</v>
      </c>
      <c r="AV50" s="492">
        <f t="shared" ref="AV50:AW54" si="45">M50+AB50</f>
        <v>5804903</v>
      </c>
      <c r="AW50" s="492">
        <f t="shared" si="45"/>
        <v>342477</v>
      </c>
      <c r="AX50" s="492">
        <f>O50+AF50</f>
        <v>780000</v>
      </c>
      <c r="AY50" s="507">
        <f>P50+AQ50</f>
        <v>32.386200000000002</v>
      </c>
      <c r="AZ50" s="507">
        <f t="shared" ref="AZ50:BA54" si="46">Q50+AO50</f>
        <v>24.583600000000001</v>
      </c>
      <c r="BA50" s="508">
        <f t="shared" si="46"/>
        <v>7.8026000000000009</v>
      </c>
    </row>
    <row r="51" spans="1:53" ht="12.95" customHeight="1" x14ac:dyDescent="0.25">
      <c r="A51" s="154">
        <v>10</v>
      </c>
      <c r="B51" s="83">
        <v>4481</v>
      </c>
      <c r="C51" s="83">
        <v>600074722</v>
      </c>
      <c r="D51" s="83">
        <v>70942692</v>
      </c>
      <c r="E51" s="498" t="s">
        <v>606</v>
      </c>
      <c r="F51" s="83">
        <v>3113</v>
      </c>
      <c r="G51" s="499" t="s">
        <v>448</v>
      </c>
      <c r="H51" s="499" t="s">
        <v>82</v>
      </c>
      <c r="I51" s="501">
        <v>1449104</v>
      </c>
      <c r="J51" s="502">
        <v>1060460</v>
      </c>
      <c r="K51" s="502">
        <v>0</v>
      </c>
      <c r="L51" s="502">
        <v>0</v>
      </c>
      <c r="M51" s="417">
        <v>358435</v>
      </c>
      <c r="N51" s="417">
        <v>21209</v>
      </c>
      <c r="O51" s="502">
        <v>9000</v>
      </c>
      <c r="P51" s="503">
        <v>3.27</v>
      </c>
      <c r="Q51" s="418">
        <v>3.27</v>
      </c>
      <c r="R51" s="504">
        <v>0</v>
      </c>
      <c r="S51" s="505">
        <f t="shared" si="1"/>
        <v>0</v>
      </c>
      <c r="T51" s="492">
        <v>0</v>
      </c>
      <c r="U51" s="492">
        <v>0</v>
      </c>
      <c r="V51" s="492">
        <v>0</v>
      </c>
      <c r="W51" s="492">
        <f>SUM(S51:V51)</f>
        <v>0</v>
      </c>
      <c r="X51" s="492">
        <v>0</v>
      </c>
      <c r="Y51" s="506">
        <v>0</v>
      </c>
      <c r="Z51" s="492">
        <f>SUM(X51:Y51)</f>
        <v>0</v>
      </c>
      <c r="AA51" s="505">
        <f>W51+Z51</f>
        <v>0</v>
      </c>
      <c r="AB51" s="321">
        <f>ROUND((W51+X51)*33.8%,0)</f>
        <v>0</v>
      </c>
      <c r="AC51" s="179">
        <f>ROUND(W51*2%,0)</f>
        <v>0</v>
      </c>
      <c r="AD51" s="492">
        <v>0</v>
      </c>
      <c r="AE51" s="492">
        <v>0</v>
      </c>
      <c r="AF51" s="492">
        <f t="shared" si="2"/>
        <v>0</v>
      </c>
      <c r="AG51" s="492">
        <f t="shared" si="3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si="43"/>
        <v>0</v>
      </c>
      <c r="AP51" s="507">
        <f t="shared" si="44"/>
        <v>0</v>
      </c>
      <c r="AQ51" s="508">
        <f t="shared" si="4"/>
        <v>0</v>
      </c>
      <c r="AR51" s="505">
        <f>I51+AG51</f>
        <v>1449104</v>
      </c>
      <c r="AS51" s="492">
        <f>J51+W51</f>
        <v>1060460</v>
      </c>
      <c r="AT51" s="492">
        <f>K51+Z51</f>
        <v>0</v>
      </c>
      <c r="AU51" s="486">
        <f>L51</f>
        <v>0</v>
      </c>
      <c r="AV51" s="492">
        <f t="shared" si="45"/>
        <v>358435</v>
      </c>
      <c r="AW51" s="492">
        <f t="shared" si="45"/>
        <v>21209</v>
      </c>
      <c r="AX51" s="492">
        <f>O51+AF51</f>
        <v>9000</v>
      </c>
      <c r="AY51" s="507">
        <f>P51+AQ51</f>
        <v>3.27</v>
      </c>
      <c r="AZ51" s="507">
        <f t="shared" si="46"/>
        <v>3.27</v>
      </c>
      <c r="BA51" s="508">
        <f t="shared" si="46"/>
        <v>0</v>
      </c>
    </row>
    <row r="52" spans="1:53" ht="12.95" customHeight="1" x14ac:dyDescent="0.25">
      <c r="A52" s="154">
        <v>10</v>
      </c>
      <c r="B52" s="83">
        <v>4481</v>
      </c>
      <c r="C52" s="83">
        <v>600074722</v>
      </c>
      <c r="D52" s="83">
        <v>70942692</v>
      </c>
      <c r="E52" s="498" t="s">
        <v>606</v>
      </c>
      <c r="F52" s="83">
        <v>3141</v>
      </c>
      <c r="G52" s="499" t="s">
        <v>88</v>
      </c>
      <c r="H52" s="499" t="s">
        <v>82</v>
      </c>
      <c r="I52" s="501">
        <v>1562278</v>
      </c>
      <c r="J52" s="502">
        <v>1140645</v>
      </c>
      <c r="K52" s="502">
        <v>0</v>
      </c>
      <c r="L52" s="502">
        <v>0</v>
      </c>
      <c r="M52" s="417">
        <v>385538</v>
      </c>
      <c r="N52" s="417">
        <v>22813</v>
      </c>
      <c r="O52" s="502">
        <v>13282</v>
      </c>
      <c r="P52" s="503">
        <v>3.88</v>
      </c>
      <c r="Q52" s="418">
        <v>0</v>
      </c>
      <c r="R52" s="504">
        <v>3.88</v>
      </c>
      <c r="S52" s="505">
        <f t="shared" si="1"/>
        <v>0</v>
      </c>
      <c r="T52" s="492">
        <v>0</v>
      </c>
      <c r="U52" s="492">
        <v>-53469</v>
      </c>
      <c r="V52" s="492">
        <v>0</v>
      </c>
      <c r="W52" s="492">
        <f>SUM(S52:V52)</f>
        <v>-53469</v>
      </c>
      <c r="X52" s="492">
        <v>0</v>
      </c>
      <c r="Y52" s="506">
        <v>0</v>
      </c>
      <c r="Z52" s="492">
        <f>SUM(X52:Y52)</f>
        <v>0</v>
      </c>
      <c r="AA52" s="505">
        <f>W52+Z52</f>
        <v>-53469</v>
      </c>
      <c r="AB52" s="321">
        <f>ROUND((W52+X52)*33.8%,0)</f>
        <v>-18073</v>
      </c>
      <c r="AC52" s="179">
        <f>ROUND(W52*2%,0)</f>
        <v>-1069</v>
      </c>
      <c r="AD52" s="492">
        <v>0</v>
      </c>
      <c r="AE52" s="492">
        <v>0</v>
      </c>
      <c r="AF52" s="492">
        <f t="shared" si="2"/>
        <v>0</v>
      </c>
      <c r="AG52" s="492">
        <f t="shared" si="3"/>
        <v>-72611</v>
      </c>
      <c r="AH52" s="507">
        <v>0</v>
      </c>
      <c r="AI52" s="507">
        <v>0</v>
      </c>
      <c r="AJ52" s="507">
        <v>0</v>
      </c>
      <c r="AK52" s="507">
        <v>0</v>
      </c>
      <c r="AL52" s="507">
        <v>-0.18</v>
      </c>
      <c r="AM52" s="507">
        <v>0</v>
      </c>
      <c r="AN52" s="507">
        <v>0</v>
      </c>
      <c r="AO52" s="507">
        <f t="shared" si="43"/>
        <v>0</v>
      </c>
      <c r="AP52" s="507">
        <f t="shared" si="44"/>
        <v>-0.18</v>
      </c>
      <c r="AQ52" s="508">
        <f t="shared" si="4"/>
        <v>-0.18</v>
      </c>
      <c r="AR52" s="505">
        <f>I52+AG52</f>
        <v>1489667</v>
      </c>
      <c r="AS52" s="492">
        <f>J52+W52</f>
        <v>1087176</v>
      </c>
      <c r="AT52" s="492">
        <f>K52+Z52</f>
        <v>0</v>
      </c>
      <c r="AU52" s="486">
        <f>L52</f>
        <v>0</v>
      </c>
      <c r="AV52" s="492">
        <f t="shared" si="45"/>
        <v>367465</v>
      </c>
      <c r="AW52" s="492">
        <f t="shared" si="45"/>
        <v>21744</v>
      </c>
      <c r="AX52" s="492">
        <f>O52+AF52</f>
        <v>13282</v>
      </c>
      <c r="AY52" s="507">
        <f>P52+AQ52</f>
        <v>3.6999999999999997</v>
      </c>
      <c r="AZ52" s="507">
        <f t="shared" si="46"/>
        <v>0</v>
      </c>
      <c r="BA52" s="508">
        <f t="shared" si="46"/>
        <v>3.6999999999999997</v>
      </c>
    </row>
    <row r="53" spans="1:53" ht="12.95" customHeight="1" x14ac:dyDescent="0.25">
      <c r="A53" s="154">
        <v>10</v>
      </c>
      <c r="B53" s="83">
        <v>4481</v>
      </c>
      <c r="C53" s="83">
        <v>600074722</v>
      </c>
      <c r="D53" s="83">
        <v>70942692</v>
      </c>
      <c r="E53" s="498" t="s">
        <v>606</v>
      </c>
      <c r="F53" s="83">
        <v>3143</v>
      </c>
      <c r="G53" s="499" t="s">
        <v>149</v>
      </c>
      <c r="H53" s="499" t="s">
        <v>86</v>
      </c>
      <c r="I53" s="501">
        <v>1576754</v>
      </c>
      <c r="J53" s="502">
        <v>1161085</v>
      </c>
      <c r="K53" s="502">
        <v>0</v>
      </c>
      <c r="L53" s="502">
        <v>0</v>
      </c>
      <c r="M53" s="417">
        <v>392447</v>
      </c>
      <c r="N53" s="417">
        <v>23222</v>
      </c>
      <c r="O53" s="502">
        <v>0</v>
      </c>
      <c r="P53" s="503">
        <v>2.5356999999999998</v>
      </c>
      <c r="Q53" s="418">
        <v>2.5356999999999998</v>
      </c>
      <c r="R53" s="504">
        <v>0</v>
      </c>
      <c r="S53" s="505">
        <f t="shared" si="1"/>
        <v>0</v>
      </c>
      <c r="T53" s="492">
        <v>0</v>
      </c>
      <c r="U53" s="492">
        <v>0</v>
      </c>
      <c r="V53" s="492">
        <v>0</v>
      </c>
      <c r="W53" s="492">
        <f>SUM(S53:V53)</f>
        <v>0</v>
      </c>
      <c r="X53" s="492">
        <v>0</v>
      </c>
      <c r="Y53" s="506">
        <v>0</v>
      </c>
      <c r="Z53" s="492">
        <f>SUM(X53:Y53)</f>
        <v>0</v>
      </c>
      <c r="AA53" s="505">
        <f>W53+Z53</f>
        <v>0</v>
      </c>
      <c r="AB53" s="321">
        <f>ROUND((W53+X53)*33.8%,0)</f>
        <v>0</v>
      </c>
      <c r="AC53" s="179">
        <f>ROUND(W53*2%,0)</f>
        <v>0</v>
      </c>
      <c r="AD53" s="492">
        <v>0</v>
      </c>
      <c r="AE53" s="492">
        <v>0</v>
      </c>
      <c r="AF53" s="492">
        <f t="shared" si="2"/>
        <v>0</v>
      </c>
      <c r="AG53" s="492">
        <f t="shared" si="3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 t="shared" si="43"/>
        <v>0</v>
      </c>
      <c r="AP53" s="507">
        <f t="shared" si="44"/>
        <v>0</v>
      </c>
      <c r="AQ53" s="508">
        <f t="shared" si="4"/>
        <v>0</v>
      </c>
      <c r="AR53" s="505">
        <f>I53+AG53</f>
        <v>1576754</v>
      </c>
      <c r="AS53" s="492">
        <f>J53+W53</f>
        <v>1161085</v>
      </c>
      <c r="AT53" s="492">
        <f>K53+Z53</f>
        <v>0</v>
      </c>
      <c r="AU53" s="486">
        <f>L53</f>
        <v>0</v>
      </c>
      <c r="AV53" s="492">
        <f t="shared" si="45"/>
        <v>392447</v>
      </c>
      <c r="AW53" s="492">
        <f t="shared" si="45"/>
        <v>23222</v>
      </c>
      <c r="AX53" s="492">
        <f>O53+AF53</f>
        <v>0</v>
      </c>
      <c r="AY53" s="507">
        <f>P53+AQ53</f>
        <v>2.5356999999999998</v>
      </c>
      <c r="AZ53" s="507">
        <f t="shared" si="46"/>
        <v>2.5356999999999998</v>
      </c>
      <c r="BA53" s="508">
        <f t="shared" si="46"/>
        <v>0</v>
      </c>
    </row>
    <row r="54" spans="1:53" ht="12.95" customHeight="1" x14ac:dyDescent="0.25">
      <c r="A54" s="154">
        <v>10</v>
      </c>
      <c r="B54" s="83">
        <v>4481</v>
      </c>
      <c r="C54" s="83">
        <v>600074722</v>
      </c>
      <c r="D54" s="83">
        <v>70942692</v>
      </c>
      <c r="E54" s="498" t="s">
        <v>606</v>
      </c>
      <c r="F54" s="83">
        <v>3143</v>
      </c>
      <c r="G54" s="499" t="s">
        <v>150</v>
      </c>
      <c r="H54" s="499" t="s">
        <v>82</v>
      </c>
      <c r="I54" s="501">
        <v>53368</v>
      </c>
      <c r="J54" s="502">
        <v>37620</v>
      </c>
      <c r="K54" s="502">
        <v>0</v>
      </c>
      <c r="L54" s="502">
        <v>0</v>
      </c>
      <c r="M54" s="417">
        <v>12716</v>
      </c>
      <c r="N54" s="417">
        <v>752</v>
      </c>
      <c r="O54" s="502">
        <v>2280</v>
      </c>
      <c r="P54" s="503">
        <v>0.16</v>
      </c>
      <c r="Q54" s="418">
        <v>0</v>
      </c>
      <c r="R54" s="504">
        <v>0.16</v>
      </c>
      <c r="S54" s="505">
        <f t="shared" si="1"/>
        <v>0</v>
      </c>
      <c r="T54" s="492">
        <v>0</v>
      </c>
      <c r="U54" s="492">
        <v>0</v>
      </c>
      <c r="V54" s="492">
        <v>0</v>
      </c>
      <c r="W54" s="492">
        <f>SUM(S54:V54)</f>
        <v>0</v>
      </c>
      <c r="X54" s="492">
        <v>0</v>
      </c>
      <c r="Y54" s="506">
        <v>0</v>
      </c>
      <c r="Z54" s="492">
        <f>SUM(X54:Y54)</f>
        <v>0</v>
      </c>
      <c r="AA54" s="505">
        <f>W54+Z54</f>
        <v>0</v>
      </c>
      <c r="AB54" s="321">
        <f>ROUND((W54+X54)*33.8%,0)</f>
        <v>0</v>
      </c>
      <c r="AC54" s="179">
        <f>ROUND(W54*2%,0)</f>
        <v>0</v>
      </c>
      <c r="AD54" s="492">
        <v>0</v>
      </c>
      <c r="AE54" s="492">
        <v>0</v>
      </c>
      <c r="AF54" s="492">
        <f t="shared" si="2"/>
        <v>0</v>
      </c>
      <c r="AG54" s="492">
        <f t="shared" si="3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 t="shared" si="43"/>
        <v>0</v>
      </c>
      <c r="AP54" s="507">
        <f t="shared" si="44"/>
        <v>0</v>
      </c>
      <c r="AQ54" s="508">
        <f t="shared" si="4"/>
        <v>0</v>
      </c>
      <c r="AR54" s="505">
        <f>I54+AG54</f>
        <v>53368</v>
      </c>
      <c r="AS54" s="492">
        <f>J54+W54</f>
        <v>37620</v>
      </c>
      <c r="AT54" s="492">
        <f>K54+Z54</f>
        <v>0</v>
      </c>
      <c r="AU54" s="486">
        <f>L54</f>
        <v>0</v>
      </c>
      <c r="AV54" s="492">
        <f t="shared" si="45"/>
        <v>12716</v>
      </c>
      <c r="AW54" s="492">
        <f t="shared" si="45"/>
        <v>752</v>
      </c>
      <c r="AX54" s="492">
        <f>O54+AF54</f>
        <v>2280</v>
      </c>
      <c r="AY54" s="507">
        <f>P54+AQ54</f>
        <v>0.16</v>
      </c>
      <c r="AZ54" s="507">
        <f t="shared" si="46"/>
        <v>0</v>
      </c>
      <c r="BA54" s="508">
        <f t="shared" si="46"/>
        <v>0.16</v>
      </c>
    </row>
    <row r="55" spans="1:53" ht="12.95" customHeight="1" x14ac:dyDescent="0.25">
      <c r="A55" s="155">
        <v>10</v>
      </c>
      <c r="B55" s="85">
        <v>4481</v>
      </c>
      <c r="C55" s="85">
        <v>600074722</v>
      </c>
      <c r="D55" s="85">
        <v>70942692</v>
      </c>
      <c r="E55" s="89" t="s">
        <v>607</v>
      </c>
      <c r="F55" s="92"/>
      <c r="G55" s="93"/>
      <c r="H55" s="93"/>
      <c r="I55" s="147">
        <v>28794658</v>
      </c>
      <c r="J55" s="91">
        <v>20523680</v>
      </c>
      <c r="K55" s="91">
        <v>101904</v>
      </c>
      <c r="L55" s="91">
        <v>51504</v>
      </c>
      <c r="M55" s="91">
        <v>6954039</v>
      </c>
      <c r="N55" s="91">
        <v>410473</v>
      </c>
      <c r="O55" s="91">
        <v>804562</v>
      </c>
      <c r="P55" s="94">
        <v>42.231900000000003</v>
      </c>
      <c r="Q55" s="94">
        <v>30.389299999999999</v>
      </c>
      <c r="R55" s="277">
        <v>11.842600000000001</v>
      </c>
      <c r="S55" s="142">
        <f t="shared" ref="S55:BA55" si="47">SUM(S50:S54)</f>
        <v>0</v>
      </c>
      <c r="T55" s="91">
        <f t="shared" si="47"/>
        <v>0</v>
      </c>
      <c r="U55" s="91">
        <f t="shared" si="47"/>
        <v>-53469</v>
      </c>
      <c r="V55" s="91">
        <f t="shared" si="47"/>
        <v>0</v>
      </c>
      <c r="W55" s="91">
        <f t="shared" si="47"/>
        <v>-53469</v>
      </c>
      <c r="X55" s="91">
        <f t="shared" si="47"/>
        <v>0</v>
      </c>
      <c r="Y55" s="449">
        <f t="shared" si="47"/>
        <v>0</v>
      </c>
      <c r="Z55" s="91">
        <f t="shared" si="47"/>
        <v>0</v>
      </c>
      <c r="AA55" s="142">
        <f t="shared" si="47"/>
        <v>-53469</v>
      </c>
      <c r="AB55" s="91">
        <f t="shared" si="47"/>
        <v>-18073</v>
      </c>
      <c r="AC55" s="91">
        <f t="shared" si="47"/>
        <v>-1069</v>
      </c>
      <c r="AD55" s="91">
        <f t="shared" si="47"/>
        <v>0</v>
      </c>
      <c r="AE55" s="91">
        <f t="shared" si="47"/>
        <v>0</v>
      </c>
      <c r="AF55" s="91">
        <f t="shared" si="47"/>
        <v>0</v>
      </c>
      <c r="AG55" s="91">
        <f t="shared" si="47"/>
        <v>-72611</v>
      </c>
      <c r="AH55" s="94">
        <f t="shared" si="47"/>
        <v>0</v>
      </c>
      <c r="AI55" s="94">
        <f t="shared" si="47"/>
        <v>0</v>
      </c>
      <c r="AJ55" s="94">
        <f t="shared" si="47"/>
        <v>0</v>
      </c>
      <c r="AK55" s="94">
        <f t="shared" ref="AK55:AL55" si="48">SUM(AK50:AK54)</f>
        <v>0</v>
      </c>
      <c r="AL55" s="94">
        <f t="shared" si="48"/>
        <v>-0.18</v>
      </c>
      <c r="AM55" s="94">
        <f t="shared" si="47"/>
        <v>0</v>
      </c>
      <c r="AN55" s="94">
        <f t="shared" si="47"/>
        <v>0</v>
      </c>
      <c r="AO55" s="94">
        <f t="shared" si="47"/>
        <v>0</v>
      </c>
      <c r="AP55" s="94">
        <f t="shared" si="47"/>
        <v>-0.18</v>
      </c>
      <c r="AQ55" s="277">
        <f t="shared" si="47"/>
        <v>-0.18</v>
      </c>
      <c r="AR55" s="142">
        <f t="shared" si="47"/>
        <v>28722047</v>
      </c>
      <c r="AS55" s="91">
        <f t="shared" si="47"/>
        <v>20470211</v>
      </c>
      <c r="AT55" s="91">
        <f t="shared" si="47"/>
        <v>101904</v>
      </c>
      <c r="AU55" s="91">
        <f t="shared" si="47"/>
        <v>51504</v>
      </c>
      <c r="AV55" s="91">
        <f t="shared" si="47"/>
        <v>6935966</v>
      </c>
      <c r="AW55" s="91">
        <f t="shared" si="47"/>
        <v>409404</v>
      </c>
      <c r="AX55" s="91">
        <f t="shared" si="47"/>
        <v>804562</v>
      </c>
      <c r="AY55" s="94">
        <f t="shared" si="47"/>
        <v>42.051900000000003</v>
      </c>
      <c r="AZ55" s="94">
        <f t="shared" si="47"/>
        <v>30.389299999999999</v>
      </c>
      <c r="BA55" s="277">
        <f t="shared" si="47"/>
        <v>11.662600000000001</v>
      </c>
    </row>
    <row r="56" spans="1:53" ht="12.95" customHeight="1" x14ac:dyDescent="0.25">
      <c r="A56" s="154">
        <v>11</v>
      </c>
      <c r="B56" s="83">
        <v>4469</v>
      </c>
      <c r="C56" s="83">
        <v>600075079</v>
      </c>
      <c r="D56" s="83">
        <v>70695334</v>
      </c>
      <c r="E56" s="498" t="s">
        <v>608</v>
      </c>
      <c r="F56" s="83">
        <v>3231</v>
      </c>
      <c r="G56" s="499" t="s">
        <v>609</v>
      </c>
      <c r="H56" s="499" t="s">
        <v>86</v>
      </c>
      <c r="I56" s="501">
        <v>3032626</v>
      </c>
      <c r="J56" s="502">
        <v>2225553</v>
      </c>
      <c r="K56" s="502">
        <v>0</v>
      </c>
      <c r="L56" s="502">
        <v>0</v>
      </c>
      <c r="M56" s="417">
        <v>752237</v>
      </c>
      <c r="N56" s="417">
        <v>44511</v>
      </c>
      <c r="O56" s="502">
        <v>10325</v>
      </c>
      <c r="P56" s="503">
        <v>4.3783000000000003</v>
      </c>
      <c r="Q56" s="418">
        <v>3.8812000000000002</v>
      </c>
      <c r="R56" s="504">
        <v>0.49709999999999999</v>
      </c>
      <c r="S56" s="505">
        <f t="shared" si="1"/>
        <v>0</v>
      </c>
      <c r="T56" s="492">
        <v>0</v>
      </c>
      <c r="U56" s="492">
        <v>0</v>
      </c>
      <c r="V56" s="492">
        <v>0</v>
      </c>
      <c r="W56" s="492">
        <f>SUM(S56:V56)</f>
        <v>0</v>
      </c>
      <c r="X56" s="492">
        <v>0</v>
      </c>
      <c r="Y56" s="506">
        <v>0</v>
      </c>
      <c r="Z56" s="492">
        <f>SUM(X56:Y56)</f>
        <v>0</v>
      </c>
      <c r="AA56" s="505">
        <f>W56+Z56</f>
        <v>0</v>
      </c>
      <c r="AB56" s="321">
        <f>ROUND((W56+X56)*33.8%,0)</f>
        <v>0</v>
      </c>
      <c r="AC56" s="179">
        <f>ROUND(W56*2%,0)</f>
        <v>0</v>
      </c>
      <c r="AD56" s="492">
        <v>0</v>
      </c>
      <c r="AE56" s="492">
        <v>0</v>
      </c>
      <c r="AF56" s="492">
        <f t="shared" si="2"/>
        <v>0</v>
      </c>
      <c r="AG56" s="492">
        <f t="shared" si="3"/>
        <v>0</v>
      </c>
      <c r="AH56" s="507">
        <v>0</v>
      </c>
      <c r="AI56" s="507">
        <v>0</v>
      </c>
      <c r="AJ56" s="507">
        <v>0</v>
      </c>
      <c r="AK56" s="507">
        <v>0</v>
      </c>
      <c r="AL56" s="507">
        <v>0</v>
      </c>
      <c r="AM56" s="507">
        <v>0</v>
      </c>
      <c r="AN56" s="507">
        <v>0</v>
      </c>
      <c r="AO56" s="507">
        <f>AH56+AJ56+AK56+AM56</f>
        <v>0</v>
      </c>
      <c r="AP56" s="507">
        <f>AI56+AL56+AN56</f>
        <v>0</v>
      </c>
      <c r="AQ56" s="508">
        <f t="shared" si="4"/>
        <v>0</v>
      </c>
      <c r="AR56" s="505">
        <f>I56+AG56</f>
        <v>3032626</v>
      </c>
      <c r="AS56" s="492">
        <f>J56+W56</f>
        <v>2225553</v>
      </c>
      <c r="AT56" s="492">
        <f>K56+Z56</f>
        <v>0</v>
      </c>
      <c r="AU56" s="486">
        <f>L56</f>
        <v>0</v>
      </c>
      <c r="AV56" s="492">
        <f>M56+AB56</f>
        <v>752237</v>
      </c>
      <c r="AW56" s="492">
        <f>N56+AC56</f>
        <v>44511</v>
      </c>
      <c r="AX56" s="492">
        <f>O56+AF56</f>
        <v>10325</v>
      </c>
      <c r="AY56" s="507">
        <f>P56+AQ56</f>
        <v>4.3783000000000003</v>
      </c>
      <c r="AZ56" s="507">
        <f>Q56+AO56</f>
        <v>3.8812000000000002</v>
      </c>
      <c r="BA56" s="508">
        <f>R56+AP56</f>
        <v>0.49709999999999999</v>
      </c>
    </row>
    <row r="57" spans="1:53" ht="12.95" customHeight="1" x14ac:dyDescent="0.25">
      <c r="A57" s="155">
        <v>11</v>
      </c>
      <c r="B57" s="85">
        <v>4469</v>
      </c>
      <c r="C57" s="85">
        <v>600075079</v>
      </c>
      <c r="D57" s="85">
        <v>70695334</v>
      </c>
      <c r="E57" s="89" t="s">
        <v>610</v>
      </c>
      <c r="F57" s="92"/>
      <c r="G57" s="93"/>
      <c r="H57" s="93"/>
      <c r="I57" s="147">
        <v>3032626</v>
      </c>
      <c r="J57" s="91">
        <v>2225553</v>
      </c>
      <c r="K57" s="91">
        <v>0</v>
      </c>
      <c r="L57" s="91">
        <v>0</v>
      </c>
      <c r="M57" s="91">
        <v>752237</v>
      </c>
      <c r="N57" s="91">
        <v>44511</v>
      </c>
      <c r="O57" s="91">
        <v>10325</v>
      </c>
      <c r="P57" s="94">
        <v>4.3783000000000003</v>
      </c>
      <c r="Q57" s="94">
        <v>3.8812000000000002</v>
      </c>
      <c r="R57" s="277">
        <v>0.49709999999999999</v>
      </c>
      <c r="S57" s="142">
        <f t="shared" ref="S57:BA57" si="49">SUM(S56)</f>
        <v>0</v>
      </c>
      <c r="T57" s="91">
        <f t="shared" si="49"/>
        <v>0</v>
      </c>
      <c r="U57" s="91">
        <f t="shared" si="49"/>
        <v>0</v>
      </c>
      <c r="V57" s="91">
        <f t="shared" si="49"/>
        <v>0</v>
      </c>
      <c r="W57" s="91">
        <f t="shared" si="49"/>
        <v>0</v>
      </c>
      <c r="X57" s="91">
        <f t="shared" si="49"/>
        <v>0</v>
      </c>
      <c r="Y57" s="449">
        <f t="shared" si="49"/>
        <v>0</v>
      </c>
      <c r="Z57" s="91">
        <f t="shared" si="49"/>
        <v>0</v>
      </c>
      <c r="AA57" s="142">
        <f t="shared" si="49"/>
        <v>0</v>
      </c>
      <c r="AB57" s="91">
        <f t="shared" si="49"/>
        <v>0</v>
      </c>
      <c r="AC57" s="91">
        <f t="shared" si="49"/>
        <v>0</v>
      </c>
      <c r="AD57" s="91">
        <f t="shared" si="49"/>
        <v>0</v>
      </c>
      <c r="AE57" s="91">
        <f t="shared" si="49"/>
        <v>0</v>
      </c>
      <c r="AF57" s="91">
        <f t="shared" si="49"/>
        <v>0</v>
      </c>
      <c r="AG57" s="91">
        <f t="shared" si="49"/>
        <v>0</v>
      </c>
      <c r="AH57" s="94">
        <f t="shared" si="49"/>
        <v>0</v>
      </c>
      <c r="AI57" s="94">
        <f t="shared" si="49"/>
        <v>0</v>
      </c>
      <c r="AJ57" s="94">
        <f t="shared" si="49"/>
        <v>0</v>
      </c>
      <c r="AK57" s="94">
        <f t="shared" si="49"/>
        <v>0</v>
      </c>
      <c r="AL57" s="94">
        <f t="shared" si="49"/>
        <v>0</v>
      </c>
      <c r="AM57" s="94">
        <f t="shared" si="49"/>
        <v>0</v>
      </c>
      <c r="AN57" s="94">
        <f t="shared" si="49"/>
        <v>0</v>
      </c>
      <c r="AO57" s="94">
        <f t="shared" si="49"/>
        <v>0</v>
      </c>
      <c r="AP57" s="94">
        <f t="shared" si="49"/>
        <v>0</v>
      </c>
      <c r="AQ57" s="277">
        <f t="shared" si="49"/>
        <v>0</v>
      </c>
      <c r="AR57" s="142">
        <f t="shared" si="49"/>
        <v>3032626</v>
      </c>
      <c r="AS57" s="91">
        <f t="shared" si="49"/>
        <v>2225553</v>
      </c>
      <c r="AT57" s="91">
        <f t="shared" si="49"/>
        <v>0</v>
      </c>
      <c r="AU57" s="91">
        <f t="shared" si="49"/>
        <v>0</v>
      </c>
      <c r="AV57" s="91">
        <f t="shared" si="49"/>
        <v>752237</v>
      </c>
      <c r="AW57" s="91">
        <f t="shared" si="49"/>
        <v>44511</v>
      </c>
      <c r="AX57" s="91">
        <f t="shared" si="49"/>
        <v>10325</v>
      </c>
      <c r="AY57" s="94">
        <f t="shared" si="49"/>
        <v>4.3783000000000003</v>
      </c>
      <c r="AZ57" s="94">
        <f t="shared" si="49"/>
        <v>3.8812000000000002</v>
      </c>
      <c r="BA57" s="277">
        <f t="shared" si="49"/>
        <v>0.49709999999999999</v>
      </c>
    </row>
    <row r="58" spans="1:53" ht="12.95" customHeight="1" x14ac:dyDescent="0.25">
      <c r="A58" s="154">
        <v>12</v>
      </c>
      <c r="B58" s="83">
        <v>4451</v>
      </c>
      <c r="C58" s="83">
        <v>600074927</v>
      </c>
      <c r="D58" s="83">
        <v>49864653</v>
      </c>
      <c r="E58" s="498" t="s">
        <v>611</v>
      </c>
      <c r="F58" s="83">
        <v>3111</v>
      </c>
      <c r="G58" s="499" t="s">
        <v>586</v>
      </c>
      <c r="H58" s="499" t="s">
        <v>86</v>
      </c>
      <c r="I58" s="501">
        <v>7557188</v>
      </c>
      <c r="J58" s="502">
        <v>5487217</v>
      </c>
      <c r="K58" s="502">
        <v>18720</v>
      </c>
      <c r="L58" s="502">
        <v>0</v>
      </c>
      <c r="M58" s="417">
        <v>1861007</v>
      </c>
      <c r="N58" s="417">
        <v>109744</v>
      </c>
      <c r="O58" s="502">
        <v>80500</v>
      </c>
      <c r="P58" s="503">
        <v>12.699800000000002</v>
      </c>
      <c r="Q58" s="418">
        <v>10.145200000000001</v>
      </c>
      <c r="R58" s="504">
        <v>2.5546000000000002</v>
      </c>
      <c r="S58" s="505">
        <f t="shared" si="1"/>
        <v>0</v>
      </c>
      <c r="T58" s="492">
        <v>0</v>
      </c>
      <c r="U58" s="492">
        <v>0</v>
      </c>
      <c r="V58" s="492">
        <v>0</v>
      </c>
      <c r="W58" s="492">
        <f t="shared" ref="W58:W63" si="50">SUM(S58:V58)</f>
        <v>0</v>
      </c>
      <c r="X58" s="492">
        <v>0</v>
      </c>
      <c r="Y58" s="506">
        <v>0</v>
      </c>
      <c r="Z58" s="492">
        <f t="shared" ref="Z58:Z63" si="51">SUM(X58:Y58)</f>
        <v>0</v>
      </c>
      <c r="AA58" s="505">
        <f t="shared" ref="AA58:AA63" si="52">W58+Z58</f>
        <v>0</v>
      </c>
      <c r="AB58" s="321">
        <f t="shared" ref="AB58:AB63" si="53">ROUND((W58+X58)*33.8%,0)</f>
        <v>0</v>
      </c>
      <c r="AC58" s="179">
        <f t="shared" ref="AC58:AC63" si="54">ROUND(W58*2%,0)</f>
        <v>0</v>
      </c>
      <c r="AD58" s="492">
        <v>0</v>
      </c>
      <c r="AE58" s="492">
        <v>0</v>
      </c>
      <c r="AF58" s="492">
        <f t="shared" si="2"/>
        <v>0</v>
      </c>
      <c r="AG58" s="492">
        <f t="shared" si="3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ref="AO58:AO63" si="55">AH58+AJ58+AK58+AM58</f>
        <v>0</v>
      </c>
      <c r="AP58" s="507">
        <f t="shared" ref="AP58:AP63" si="56">AI58+AL58+AN58</f>
        <v>0</v>
      </c>
      <c r="AQ58" s="508">
        <f t="shared" si="4"/>
        <v>0</v>
      </c>
      <c r="AR58" s="505">
        <f t="shared" ref="AR58:AR63" si="57">I58+AG58</f>
        <v>7557188</v>
      </c>
      <c r="AS58" s="492">
        <f t="shared" ref="AS58:AS63" si="58">J58+W58</f>
        <v>5487217</v>
      </c>
      <c r="AT58" s="492">
        <f t="shared" ref="AT58:AT63" si="59">K58+Z58</f>
        <v>18720</v>
      </c>
      <c r="AU58" s="486">
        <f t="shared" ref="AU58:AU63" si="60">L58</f>
        <v>0</v>
      </c>
      <c r="AV58" s="492">
        <f t="shared" ref="AV58:AW63" si="61">M58+AB58</f>
        <v>1861007</v>
      </c>
      <c r="AW58" s="492">
        <f t="shared" si="61"/>
        <v>109744</v>
      </c>
      <c r="AX58" s="492">
        <f t="shared" ref="AX58:AX63" si="62">O58+AF58</f>
        <v>80500</v>
      </c>
      <c r="AY58" s="507">
        <f t="shared" ref="AY58:AY63" si="63">P58+AQ58</f>
        <v>12.699800000000002</v>
      </c>
      <c r="AZ58" s="507">
        <f t="shared" ref="AZ58:BA63" si="64">Q58+AO58</f>
        <v>10.145200000000001</v>
      </c>
      <c r="BA58" s="508">
        <f t="shared" si="64"/>
        <v>2.5546000000000002</v>
      </c>
    </row>
    <row r="59" spans="1:53" ht="12.95" customHeight="1" x14ac:dyDescent="0.25">
      <c r="A59" s="154">
        <v>12</v>
      </c>
      <c r="B59" s="83">
        <v>4451</v>
      </c>
      <c r="C59" s="83">
        <v>600074927</v>
      </c>
      <c r="D59" s="83">
        <v>49864653</v>
      </c>
      <c r="E59" s="498" t="s">
        <v>611</v>
      </c>
      <c r="F59" s="83">
        <v>3113</v>
      </c>
      <c r="G59" s="499" t="s">
        <v>284</v>
      </c>
      <c r="H59" s="499" t="s">
        <v>86</v>
      </c>
      <c r="I59" s="501">
        <v>25272354</v>
      </c>
      <c r="J59" s="502">
        <v>17859805</v>
      </c>
      <c r="K59" s="502">
        <v>161658</v>
      </c>
      <c r="L59" s="502">
        <v>54908</v>
      </c>
      <c r="M59" s="417">
        <v>6072696</v>
      </c>
      <c r="N59" s="417">
        <v>357195</v>
      </c>
      <c r="O59" s="502">
        <v>821000</v>
      </c>
      <c r="P59" s="503">
        <v>35.479799999999997</v>
      </c>
      <c r="Q59" s="418">
        <v>26.400099999999998</v>
      </c>
      <c r="R59" s="504">
        <v>9.079699999999999</v>
      </c>
      <c r="S59" s="505">
        <f t="shared" si="1"/>
        <v>0</v>
      </c>
      <c r="T59" s="492">
        <v>0</v>
      </c>
      <c r="U59" s="492">
        <v>0</v>
      </c>
      <c r="V59" s="492">
        <v>0</v>
      </c>
      <c r="W59" s="492">
        <f t="shared" si="50"/>
        <v>0</v>
      </c>
      <c r="X59" s="492">
        <v>0</v>
      </c>
      <c r="Y59" s="506">
        <v>0</v>
      </c>
      <c r="Z59" s="492">
        <f t="shared" si="51"/>
        <v>0</v>
      </c>
      <c r="AA59" s="505">
        <f t="shared" si="52"/>
        <v>0</v>
      </c>
      <c r="AB59" s="321">
        <f t="shared" si="53"/>
        <v>0</v>
      </c>
      <c r="AC59" s="179">
        <f t="shared" si="54"/>
        <v>0</v>
      </c>
      <c r="AD59" s="492">
        <v>0</v>
      </c>
      <c r="AE59" s="492">
        <v>0</v>
      </c>
      <c r="AF59" s="492">
        <f t="shared" si="2"/>
        <v>0</v>
      </c>
      <c r="AG59" s="492">
        <f t="shared" si="3"/>
        <v>0</v>
      </c>
      <c r="AH59" s="507">
        <v>0</v>
      </c>
      <c r="AI59" s="507">
        <v>0</v>
      </c>
      <c r="AJ59" s="507">
        <v>0</v>
      </c>
      <c r="AK59" s="507">
        <v>0</v>
      </c>
      <c r="AL59" s="507">
        <v>0</v>
      </c>
      <c r="AM59" s="507">
        <v>0</v>
      </c>
      <c r="AN59" s="507">
        <v>0</v>
      </c>
      <c r="AO59" s="507">
        <f t="shared" si="55"/>
        <v>0</v>
      </c>
      <c r="AP59" s="507">
        <f t="shared" si="56"/>
        <v>0</v>
      </c>
      <c r="AQ59" s="508">
        <f t="shared" si="4"/>
        <v>0</v>
      </c>
      <c r="AR59" s="505">
        <f t="shared" si="57"/>
        <v>25272354</v>
      </c>
      <c r="AS59" s="492">
        <f t="shared" si="58"/>
        <v>17859805</v>
      </c>
      <c r="AT59" s="492">
        <f t="shared" si="59"/>
        <v>161658</v>
      </c>
      <c r="AU59" s="486">
        <f t="shared" si="60"/>
        <v>54908</v>
      </c>
      <c r="AV59" s="492">
        <f t="shared" si="61"/>
        <v>6072696</v>
      </c>
      <c r="AW59" s="492">
        <f t="shared" si="61"/>
        <v>357195</v>
      </c>
      <c r="AX59" s="492">
        <f t="shared" si="62"/>
        <v>821000</v>
      </c>
      <c r="AY59" s="507">
        <f t="shared" si="63"/>
        <v>35.479799999999997</v>
      </c>
      <c r="AZ59" s="507">
        <f t="shared" si="64"/>
        <v>26.400099999999998</v>
      </c>
      <c r="BA59" s="508">
        <f t="shared" si="64"/>
        <v>9.079699999999999</v>
      </c>
    </row>
    <row r="60" spans="1:53" ht="12.95" customHeight="1" x14ac:dyDescent="0.25">
      <c r="A60" s="154">
        <v>12</v>
      </c>
      <c r="B60" s="83">
        <v>4451</v>
      </c>
      <c r="C60" s="83">
        <v>600074927</v>
      </c>
      <c r="D60" s="83">
        <v>49864653</v>
      </c>
      <c r="E60" s="498" t="s">
        <v>611</v>
      </c>
      <c r="F60" s="83">
        <v>3113</v>
      </c>
      <c r="G60" s="499" t="s">
        <v>448</v>
      </c>
      <c r="H60" s="499" t="s">
        <v>82</v>
      </c>
      <c r="I60" s="501">
        <v>3305860</v>
      </c>
      <c r="J60" s="502">
        <v>2431414</v>
      </c>
      <c r="K60" s="502">
        <v>0</v>
      </c>
      <c r="L60" s="502">
        <v>0</v>
      </c>
      <c r="M60" s="417">
        <v>821818</v>
      </c>
      <c r="N60" s="417">
        <v>48628</v>
      </c>
      <c r="O60" s="502">
        <v>4000</v>
      </c>
      <c r="P60" s="503">
        <v>8.39</v>
      </c>
      <c r="Q60" s="418">
        <v>8.39</v>
      </c>
      <c r="R60" s="504">
        <v>0</v>
      </c>
      <c r="S60" s="505">
        <f t="shared" si="1"/>
        <v>0</v>
      </c>
      <c r="T60" s="492">
        <v>0</v>
      </c>
      <c r="U60" s="492">
        <v>0</v>
      </c>
      <c r="V60" s="492">
        <v>0</v>
      </c>
      <c r="W60" s="492">
        <f t="shared" si="50"/>
        <v>0</v>
      </c>
      <c r="X60" s="492">
        <v>0</v>
      </c>
      <c r="Y60" s="506">
        <v>0</v>
      </c>
      <c r="Z60" s="492">
        <f t="shared" si="51"/>
        <v>0</v>
      </c>
      <c r="AA60" s="505">
        <f t="shared" si="52"/>
        <v>0</v>
      </c>
      <c r="AB60" s="321">
        <f t="shared" si="53"/>
        <v>0</v>
      </c>
      <c r="AC60" s="179">
        <f t="shared" si="54"/>
        <v>0</v>
      </c>
      <c r="AD60" s="492">
        <v>0</v>
      </c>
      <c r="AE60" s="492">
        <v>0</v>
      </c>
      <c r="AF60" s="492">
        <f t="shared" si="2"/>
        <v>0</v>
      </c>
      <c r="AG60" s="492">
        <f t="shared" si="3"/>
        <v>0</v>
      </c>
      <c r="AH60" s="507">
        <v>0</v>
      </c>
      <c r="AI60" s="507">
        <v>0</v>
      </c>
      <c r="AJ60" s="507">
        <v>0</v>
      </c>
      <c r="AK60" s="507">
        <v>0</v>
      </c>
      <c r="AL60" s="507">
        <v>0</v>
      </c>
      <c r="AM60" s="507">
        <v>0</v>
      </c>
      <c r="AN60" s="507">
        <v>0</v>
      </c>
      <c r="AO60" s="507">
        <f t="shared" si="55"/>
        <v>0</v>
      </c>
      <c r="AP60" s="507">
        <f t="shared" si="56"/>
        <v>0</v>
      </c>
      <c r="AQ60" s="508">
        <f t="shared" si="4"/>
        <v>0</v>
      </c>
      <c r="AR60" s="505">
        <f t="shared" si="57"/>
        <v>3305860</v>
      </c>
      <c r="AS60" s="492">
        <f t="shared" si="58"/>
        <v>2431414</v>
      </c>
      <c r="AT60" s="492">
        <f t="shared" si="59"/>
        <v>0</v>
      </c>
      <c r="AU60" s="486">
        <f t="shared" si="60"/>
        <v>0</v>
      </c>
      <c r="AV60" s="492">
        <f t="shared" si="61"/>
        <v>821818</v>
      </c>
      <c r="AW60" s="492">
        <f t="shared" si="61"/>
        <v>48628</v>
      </c>
      <c r="AX60" s="492">
        <f t="shared" si="62"/>
        <v>4000</v>
      </c>
      <c r="AY60" s="507">
        <f t="shared" si="63"/>
        <v>8.39</v>
      </c>
      <c r="AZ60" s="507">
        <f t="shared" si="64"/>
        <v>8.39</v>
      </c>
      <c r="BA60" s="508">
        <f t="shared" si="64"/>
        <v>0</v>
      </c>
    </row>
    <row r="61" spans="1:53" ht="12.95" customHeight="1" x14ac:dyDescent="0.25">
      <c r="A61" s="154">
        <v>12</v>
      </c>
      <c r="B61" s="83">
        <v>4451</v>
      </c>
      <c r="C61" s="83">
        <v>600074927</v>
      </c>
      <c r="D61" s="83">
        <v>49864653</v>
      </c>
      <c r="E61" s="498" t="s">
        <v>611</v>
      </c>
      <c r="F61" s="83">
        <v>3141</v>
      </c>
      <c r="G61" s="499" t="s">
        <v>88</v>
      </c>
      <c r="H61" s="499" t="s">
        <v>82</v>
      </c>
      <c r="I61" s="501">
        <v>4132437</v>
      </c>
      <c r="J61" s="502">
        <v>3019322</v>
      </c>
      <c r="K61" s="502">
        <v>0</v>
      </c>
      <c r="L61" s="502">
        <v>0</v>
      </c>
      <c r="M61" s="417">
        <v>1020531</v>
      </c>
      <c r="N61" s="417">
        <v>60386</v>
      </c>
      <c r="O61" s="502">
        <v>32198</v>
      </c>
      <c r="P61" s="503">
        <v>10.27</v>
      </c>
      <c r="Q61" s="418">
        <v>0</v>
      </c>
      <c r="R61" s="504">
        <v>10.27</v>
      </c>
      <c r="S61" s="505">
        <f t="shared" si="1"/>
        <v>0</v>
      </c>
      <c r="T61" s="492">
        <v>0</v>
      </c>
      <c r="U61" s="492">
        <v>17774</v>
      </c>
      <c r="V61" s="492">
        <v>0</v>
      </c>
      <c r="W61" s="492">
        <f t="shared" si="50"/>
        <v>17774</v>
      </c>
      <c r="X61" s="492">
        <v>0</v>
      </c>
      <c r="Y61" s="506">
        <v>0</v>
      </c>
      <c r="Z61" s="492">
        <f t="shared" si="51"/>
        <v>0</v>
      </c>
      <c r="AA61" s="505">
        <f t="shared" si="52"/>
        <v>17774</v>
      </c>
      <c r="AB61" s="321">
        <f t="shared" si="53"/>
        <v>6008</v>
      </c>
      <c r="AC61" s="179">
        <f t="shared" si="54"/>
        <v>355</v>
      </c>
      <c r="AD61" s="492">
        <v>0</v>
      </c>
      <c r="AE61" s="492">
        <v>0</v>
      </c>
      <c r="AF61" s="492">
        <f t="shared" si="2"/>
        <v>0</v>
      </c>
      <c r="AG61" s="492">
        <f t="shared" si="3"/>
        <v>24137</v>
      </c>
      <c r="AH61" s="507">
        <v>0</v>
      </c>
      <c r="AI61" s="507">
        <v>0</v>
      </c>
      <c r="AJ61" s="507">
        <v>0</v>
      </c>
      <c r="AK61" s="507">
        <v>0</v>
      </c>
      <c r="AL61" s="507">
        <v>0.06</v>
      </c>
      <c r="AM61" s="507">
        <v>0</v>
      </c>
      <c r="AN61" s="507">
        <v>0</v>
      </c>
      <c r="AO61" s="507">
        <f t="shared" si="55"/>
        <v>0</v>
      </c>
      <c r="AP61" s="507">
        <f t="shared" si="56"/>
        <v>0.06</v>
      </c>
      <c r="AQ61" s="508">
        <f t="shared" si="4"/>
        <v>0.06</v>
      </c>
      <c r="AR61" s="505">
        <f t="shared" si="57"/>
        <v>4156574</v>
      </c>
      <c r="AS61" s="492">
        <f t="shared" si="58"/>
        <v>3037096</v>
      </c>
      <c r="AT61" s="492">
        <f t="shared" si="59"/>
        <v>0</v>
      </c>
      <c r="AU61" s="486">
        <f t="shared" si="60"/>
        <v>0</v>
      </c>
      <c r="AV61" s="492">
        <f t="shared" si="61"/>
        <v>1026539</v>
      </c>
      <c r="AW61" s="492">
        <f t="shared" si="61"/>
        <v>60741</v>
      </c>
      <c r="AX61" s="492">
        <f t="shared" si="62"/>
        <v>32198</v>
      </c>
      <c r="AY61" s="507">
        <f t="shared" si="63"/>
        <v>10.33</v>
      </c>
      <c r="AZ61" s="507">
        <f t="shared" si="64"/>
        <v>0</v>
      </c>
      <c r="BA61" s="508">
        <f t="shared" si="64"/>
        <v>10.33</v>
      </c>
    </row>
    <row r="62" spans="1:53" ht="12.95" customHeight="1" x14ac:dyDescent="0.25">
      <c r="A62" s="154">
        <v>12</v>
      </c>
      <c r="B62" s="83">
        <v>4451</v>
      </c>
      <c r="C62" s="83">
        <v>600074927</v>
      </c>
      <c r="D62" s="83">
        <v>49864653</v>
      </c>
      <c r="E62" s="498" t="s">
        <v>611</v>
      </c>
      <c r="F62" s="83">
        <v>3143</v>
      </c>
      <c r="G62" s="499" t="s">
        <v>149</v>
      </c>
      <c r="H62" s="499" t="s">
        <v>86</v>
      </c>
      <c r="I62" s="501">
        <v>2001199</v>
      </c>
      <c r="J62" s="502">
        <v>1473637</v>
      </c>
      <c r="K62" s="502">
        <v>0</v>
      </c>
      <c r="L62" s="502">
        <v>0</v>
      </c>
      <c r="M62" s="417">
        <v>498089</v>
      </c>
      <c r="N62" s="417">
        <v>29473</v>
      </c>
      <c r="O62" s="502">
        <v>0</v>
      </c>
      <c r="P62" s="503">
        <v>3.25</v>
      </c>
      <c r="Q62" s="418">
        <v>3.25</v>
      </c>
      <c r="R62" s="504">
        <v>0</v>
      </c>
      <c r="S62" s="505">
        <f t="shared" si="1"/>
        <v>0</v>
      </c>
      <c r="T62" s="492">
        <v>0</v>
      </c>
      <c r="U62" s="492">
        <v>0</v>
      </c>
      <c r="V62" s="492">
        <v>0</v>
      </c>
      <c r="W62" s="492">
        <f t="shared" si="50"/>
        <v>0</v>
      </c>
      <c r="X62" s="492">
        <v>0</v>
      </c>
      <c r="Y62" s="506">
        <v>0</v>
      </c>
      <c r="Z62" s="492">
        <f t="shared" si="51"/>
        <v>0</v>
      </c>
      <c r="AA62" s="505">
        <f t="shared" si="52"/>
        <v>0</v>
      </c>
      <c r="AB62" s="321">
        <f t="shared" si="53"/>
        <v>0</v>
      </c>
      <c r="AC62" s="179">
        <f t="shared" si="54"/>
        <v>0</v>
      </c>
      <c r="AD62" s="492">
        <v>0</v>
      </c>
      <c r="AE62" s="492">
        <v>0</v>
      </c>
      <c r="AF62" s="492">
        <f t="shared" si="2"/>
        <v>0</v>
      </c>
      <c r="AG62" s="492">
        <f t="shared" si="3"/>
        <v>0</v>
      </c>
      <c r="AH62" s="507">
        <v>0</v>
      </c>
      <c r="AI62" s="507">
        <v>0</v>
      </c>
      <c r="AJ62" s="507">
        <v>0</v>
      </c>
      <c r="AK62" s="507">
        <v>0</v>
      </c>
      <c r="AL62" s="507">
        <v>0</v>
      </c>
      <c r="AM62" s="507">
        <v>0</v>
      </c>
      <c r="AN62" s="507">
        <v>0</v>
      </c>
      <c r="AO62" s="507">
        <f t="shared" si="55"/>
        <v>0</v>
      </c>
      <c r="AP62" s="507">
        <f t="shared" si="56"/>
        <v>0</v>
      </c>
      <c r="AQ62" s="508">
        <f t="shared" si="4"/>
        <v>0</v>
      </c>
      <c r="AR62" s="505">
        <f t="shared" si="57"/>
        <v>2001199</v>
      </c>
      <c r="AS62" s="492">
        <f t="shared" si="58"/>
        <v>1473637</v>
      </c>
      <c r="AT62" s="492">
        <f t="shared" si="59"/>
        <v>0</v>
      </c>
      <c r="AU62" s="486">
        <f t="shared" si="60"/>
        <v>0</v>
      </c>
      <c r="AV62" s="492">
        <f t="shared" si="61"/>
        <v>498089</v>
      </c>
      <c r="AW62" s="492">
        <f t="shared" si="61"/>
        <v>29473</v>
      </c>
      <c r="AX62" s="492">
        <f t="shared" si="62"/>
        <v>0</v>
      </c>
      <c r="AY62" s="507">
        <f t="shared" si="63"/>
        <v>3.25</v>
      </c>
      <c r="AZ62" s="507">
        <f t="shared" si="64"/>
        <v>3.25</v>
      </c>
      <c r="BA62" s="508">
        <f t="shared" si="64"/>
        <v>0</v>
      </c>
    </row>
    <row r="63" spans="1:53" ht="12.95" customHeight="1" x14ac:dyDescent="0.25">
      <c r="A63" s="154">
        <v>12</v>
      </c>
      <c r="B63" s="83">
        <v>4451</v>
      </c>
      <c r="C63" s="83">
        <v>600074927</v>
      </c>
      <c r="D63" s="83">
        <v>49864653</v>
      </c>
      <c r="E63" s="498" t="s">
        <v>611</v>
      </c>
      <c r="F63" s="83">
        <v>3143</v>
      </c>
      <c r="G63" s="499" t="s">
        <v>150</v>
      </c>
      <c r="H63" s="499" t="s">
        <v>82</v>
      </c>
      <c r="I63" s="501">
        <v>64604</v>
      </c>
      <c r="J63" s="502">
        <v>45540</v>
      </c>
      <c r="K63" s="502">
        <v>0</v>
      </c>
      <c r="L63" s="502">
        <v>0</v>
      </c>
      <c r="M63" s="417">
        <v>15393</v>
      </c>
      <c r="N63" s="417">
        <v>911</v>
      </c>
      <c r="O63" s="502">
        <v>2760</v>
      </c>
      <c r="P63" s="503">
        <v>0.19</v>
      </c>
      <c r="Q63" s="418">
        <v>0</v>
      </c>
      <c r="R63" s="504">
        <v>0.19</v>
      </c>
      <c r="S63" s="505">
        <f t="shared" si="1"/>
        <v>0</v>
      </c>
      <c r="T63" s="492">
        <v>0</v>
      </c>
      <c r="U63" s="492">
        <v>0</v>
      </c>
      <c r="V63" s="492">
        <v>0</v>
      </c>
      <c r="W63" s="492">
        <f t="shared" si="50"/>
        <v>0</v>
      </c>
      <c r="X63" s="492">
        <v>0</v>
      </c>
      <c r="Y63" s="506">
        <v>0</v>
      </c>
      <c r="Z63" s="492">
        <f t="shared" si="51"/>
        <v>0</v>
      </c>
      <c r="AA63" s="505">
        <f t="shared" si="52"/>
        <v>0</v>
      </c>
      <c r="AB63" s="321">
        <f t="shared" si="53"/>
        <v>0</v>
      </c>
      <c r="AC63" s="179">
        <f t="shared" si="54"/>
        <v>0</v>
      </c>
      <c r="AD63" s="492">
        <v>0</v>
      </c>
      <c r="AE63" s="492">
        <v>0</v>
      </c>
      <c r="AF63" s="492">
        <f t="shared" si="2"/>
        <v>0</v>
      </c>
      <c r="AG63" s="492">
        <f t="shared" si="3"/>
        <v>0</v>
      </c>
      <c r="AH63" s="507">
        <v>0</v>
      </c>
      <c r="AI63" s="507">
        <v>0</v>
      </c>
      <c r="AJ63" s="507">
        <v>0</v>
      </c>
      <c r="AK63" s="507">
        <v>0</v>
      </c>
      <c r="AL63" s="507">
        <v>0</v>
      </c>
      <c r="AM63" s="507">
        <v>0</v>
      </c>
      <c r="AN63" s="507">
        <v>0</v>
      </c>
      <c r="AO63" s="507">
        <f t="shared" si="55"/>
        <v>0</v>
      </c>
      <c r="AP63" s="507">
        <f t="shared" si="56"/>
        <v>0</v>
      </c>
      <c r="AQ63" s="508">
        <f t="shared" si="4"/>
        <v>0</v>
      </c>
      <c r="AR63" s="505">
        <f t="shared" si="57"/>
        <v>64604</v>
      </c>
      <c r="AS63" s="492">
        <f t="shared" si="58"/>
        <v>45540</v>
      </c>
      <c r="AT63" s="492">
        <f t="shared" si="59"/>
        <v>0</v>
      </c>
      <c r="AU63" s="486">
        <f t="shared" si="60"/>
        <v>0</v>
      </c>
      <c r="AV63" s="492">
        <f t="shared" si="61"/>
        <v>15393</v>
      </c>
      <c r="AW63" s="492">
        <f t="shared" si="61"/>
        <v>911</v>
      </c>
      <c r="AX63" s="492">
        <f t="shared" si="62"/>
        <v>2760</v>
      </c>
      <c r="AY63" s="507">
        <f t="shared" si="63"/>
        <v>0.19</v>
      </c>
      <c r="AZ63" s="507">
        <f t="shared" si="64"/>
        <v>0</v>
      </c>
      <c r="BA63" s="508">
        <f t="shared" si="64"/>
        <v>0.19</v>
      </c>
    </row>
    <row r="64" spans="1:53" ht="12.95" customHeight="1" x14ac:dyDescent="0.25">
      <c r="A64" s="155">
        <v>12</v>
      </c>
      <c r="B64" s="85">
        <v>4451</v>
      </c>
      <c r="C64" s="85">
        <v>600074927</v>
      </c>
      <c r="D64" s="85">
        <v>49864653</v>
      </c>
      <c r="E64" s="89" t="s">
        <v>612</v>
      </c>
      <c r="F64" s="92"/>
      <c r="G64" s="93"/>
      <c r="H64" s="93"/>
      <c r="I64" s="147">
        <v>42333642</v>
      </c>
      <c r="J64" s="91">
        <v>30316935</v>
      </c>
      <c r="K64" s="91">
        <v>180378</v>
      </c>
      <c r="L64" s="91">
        <v>54908</v>
      </c>
      <c r="M64" s="91">
        <v>10289534</v>
      </c>
      <c r="N64" s="91">
        <v>606337</v>
      </c>
      <c r="O64" s="91">
        <v>940458</v>
      </c>
      <c r="P64" s="94">
        <v>70.279600000000002</v>
      </c>
      <c r="Q64" s="94">
        <v>48.185299999999998</v>
      </c>
      <c r="R64" s="277">
        <v>22.0943</v>
      </c>
      <c r="S64" s="142">
        <f t="shared" ref="S64:BA64" si="65">SUM(S58:S63)</f>
        <v>0</v>
      </c>
      <c r="T64" s="91">
        <f t="shared" si="65"/>
        <v>0</v>
      </c>
      <c r="U64" s="91">
        <f t="shared" si="65"/>
        <v>17774</v>
      </c>
      <c r="V64" s="91">
        <f t="shared" si="65"/>
        <v>0</v>
      </c>
      <c r="W64" s="91">
        <f t="shared" si="65"/>
        <v>17774</v>
      </c>
      <c r="X64" s="91">
        <f t="shared" si="65"/>
        <v>0</v>
      </c>
      <c r="Y64" s="449">
        <f t="shared" si="65"/>
        <v>0</v>
      </c>
      <c r="Z64" s="91">
        <f t="shared" si="65"/>
        <v>0</v>
      </c>
      <c r="AA64" s="142">
        <f t="shared" si="65"/>
        <v>17774</v>
      </c>
      <c r="AB64" s="91">
        <f t="shared" si="65"/>
        <v>6008</v>
      </c>
      <c r="AC64" s="91">
        <f t="shared" si="65"/>
        <v>355</v>
      </c>
      <c r="AD64" s="91">
        <f t="shared" si="65"/>
        <v>0</v>
      </c>
      <c r="AE64" s="91">
        <f t="shared" si="65"/>
        <v>0</v>
      </c>
      <c r="AF64" s="91">
        <f t="shared" si="65"/>
        <v>0</v>
      </c>
      <c r="AG64" s="91">
        <f t="shared" si="65"/>
        <v>24137</v>
      </c>
      <c r="AH64" s="94">
        <f t="shared" si="65"/>
        <v>0</v>
      </c>
      <c r="AI64" s="94">
        <f t="shared" si="65"/>
        <v>0</v>
      </c>
      <c r="AJ64" s="94">
        <f t="shared" si="65"/>
        <v>0</v>
      </c>
      <c r="AK64" s="94">
        <f t="shared" si="65"/>
        <v>0</v>
      </c>
      <c r="AL64" s="94">
        <f t="shared" si="65"/>
        <v>0.06</v>
      </c>
      <c r="AM64" s="94">
        <f t="shared" si="65"/>
        <v>0</v>
      </c>
      <c r="AN64" s="94">
        <f t="shared" si="65"/>
        <v>0</v>
      </c>
      <c r="AO64" s="94">
        <f t="shared" si="65"/>
        <v>0</v>
      </c>
      <c r="AP64" s="94">
        <f t="shared" si="65"/>
        <v>0.06</v>
      </c>
      <c r="AQ64" s="277">
        <f t="shared" si="65"/>
        <v>0.06</v>
      </c>
      <c r="AR64" s="142">
        <f t="shared" si="65"/>
        <v>42357779</v>
      </c>
      <c r="AS64" s="91">
        <f t="shared" si="65"/>
        <v>30334709</v>
      </c>
      <c r="AT64" s="91">
        <f t="shared" si="65"/>
        <v>180378</v>
      </c>
      <c r="AU64" s="91">
        <f t="shared" si="65"/>
        <v>54908</v>
      </c>
      <c r="AV64" s="91">
        <f t="shared" si="65"/>
        <v>10295542</v>
      </c>
      <c r="AW64" s="91">
        <f t="shared" si="65"/>
        <v>606692</v>
      </c>
      <c r="AX64" s="91">
        <f t="shared" si="65"/>
        <v>940458</v>
      </c>
      <c r="AY64" s="94">
        <f t="shared" si="65"/>
        <v>70.339600000000004</v>
      </c>
      <c r="AZ64" s="94">
        <f t="shared" si="65"/>
        <v>48.185299999999998</v>
      </c>
      <c r="BA64" s="277">
        <f t="shared" si="65"/>
        <v>22.154300000000003</v>
      </c>
    </row>
    <row r="65" spans="1:53" ht="12.95" customHeight="1" x14ac:dyDescent="0.25">
      <c r="A65" s="154">
        <v>13</v>
      </c>
      <c r="B65" s="83">
        <v>4450</v>
      </c>
      <c r="C65" s="83">
        <v>650033841</v>
      </c>
      <c r="D65" s="83">
        <v>72744995</v>
      </c>
      <c r="E65" s="498" t="s">
        <v>613</v>
      </c>
      <c r="F65" s="83">
        <v>3111</v>
      </c>
      <c r="G65" s="499" t="s">
        <v>614</v>
      </c>
      <c r="H65" s="499" t="s">
        <v>86</v>
      </c>
      <c r="I65" s="501">
        <v>1481821</v>
      </c>
      <c r="J65" s="502">
        <v>1058587</v>
      </c>
      <c r="K65" s="502">
        <v>20000</v>
      </c>
      <c r="L65" s="502">
        <v>0</v>
      </c>
      <c r="M65" s="417">
        <v>364562</v>
      </c>
      <c r="N65" s="417">
        <v>21172</v>
      </c>
      <c r="O65" s="502">
        <v>17500</v>
      </c>
      <c r="P65" s="503">
        <v>2.4464000000000001</v>
      </c>
      <c r="Q65" s="418">
        <v>1.9355</v>
      </c>
      <c r="R65" s="504">
        <v>0.51090000000000002</v>
      </c>
      <c r="S65" s="505">
        <f t="shared" si="1"/>
        <v>0</v>
      </c>
      <c r="T65" s="492">
        <v>0</v>
      </c>
      <c r="U65" s="492">
        <v>0</v>
      </c>
      <c r="V65" s="492">
        <v>0</v>
      </c>
      <c r="W65" s="492">
        <f t="shared" ref="W65:W70" si="66">SUM(S65:V65)</f>
        <v>0</v>
      </c>
      <c r="X65" s="492">
        <v>0</v>
      </c>
      <c r="Y65" s="506">
        <v>0</v>
      </c>
      <c r="Z65" s="492">
        <f t="shared" ref="Z65:Z70" si="67">SUM(X65:Y65)</f>
        <v>0</v>
      </c>
      <c r="AA65" s="505">
        <f t="shared" ref="AA65:AA70" si="68">W65+Z65</f>
        <v>0</v>
      </c>
      <c r="AB65" s="321">
        <f t="shared" ref="AB65:AB70" si="69">ROUND((W65+X65)*33.8%,0)</f>
        <v>0</v>
      </c>
      <c r="AC65" s="179">
        <f t="shared" ref="AC65:AC70" si="70">ROUND(W65*2%,0)</f>
        <v>0</v>
      </c>
      <c r="AD65" s="492">
        <v>0</v>
      </c>
      <c r="AE65" s="492">
        <v>0</v>
      </c>
      <c r="AF65" s="492">
        <f t="shared" si="2"/>
        <v>0</v>
      </c>
      <c r="AG65" s="492">
        <f t="shared" si="3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ref="AO65:AO70" si="71">AH65+AJ65+AK65+AM65</f>
        <v>0</v>
      </c>
      <c r="AP65" s="507">
        <f t="shared" ref="AP65:AP70" si="72">AI65+AL65+AN65</f>
        <v>0</v>
      </c>
      <c r="AQ65" s="508">
        <f t="shared" si="4"/>
        <v>0</v>
      </c>
      <c r="AR65" s="505">
        <f t="shared" ref="AR65:AR70" si="73">I65+AG65</f>
        <v>1481821</v>
      </c>
      <c r="AS65" s="492">
        <f t="shared" ref="AS65:AS70" si="74">J65+W65</f>
        <v>1058587</v>
      </c>
      <c r="AT65" s="492">
        <f t="shared" ref="AT65:AT70" si="75">K65+Z65</f>
        <v>20000</v>
      </c>
      <c r="AU65" s="486">
        <f t="shared" ref="AU65:AU70" si="76">L65</f>
        <v>0</v>
      </c>
      <c r="AV65" s="492">
        <f t="shared" ref="AV65:AW70" si="77">M65+AB65</f>
        <v>364562</v>
      </c>
      <c r="AW65" s="492">
        <f t="shared" si="77"/>
        <v>21172</v>
      </c>
      <c r="AX65" s="492">
        <f t="shared" ref="AX65:AX70" si="78">O65+AF65</f>
        <v>17500</v>
      </c>
      <c r="AY65" s="507">
        <f t="shared" ref="AY65:AY70" si="79">P65+AQ65</f>
        <v>2.4464000000000001</v>
      </c>
      <c r="AZ65" s="507">
        <f t="shared" ref="AZ65:BA70" si="80">Q65+AO65</f>
        <v>1.9355</v>
      </c>
      <c r="BA65" s="508">
        <f t="shared" si="80"/>
        <v>0.51090000000000002</v>
      </c>
    </row>
    <row r="66" spans="1:53" ht="12.95" customHeight="1" x14ac:dyDescent="0.25">
      <c r="A66" s="154">
        <v>13</v>
      </c>
      <c r="B66" s="83">
        <v>4450</v>
      </c>
      <c r="C66" s="83">
        <v>650033841</v>
      </c>
      <c r="D66" s="83">
        <v>72744995</v>
      </c>
      <c r="E66" s="498" t="s">
        <v>613</v>
      </c>
      <c r="F66" s="83">
        <v>3117</v>
      </c>
      <c r="G66" s="499" t="s">
        <v>284</v>
      </c>
      <c r="H66" s="499" t="s">
        <v>86</v>
      </c>
      <c r="I66" s="501">
        <v>2920937</v>
      </c>
      <c r="J66" s="502">
        <v>2083105</v>
      </c>
      <c r="K66" s="502">
        <v>13700</v>
      </c>
      <c r="L66" s="502">
        <v>3700</v>
      </c>
      <c r="M66" s="417">
        <v>707470</v>
      </c>
      <c r="N66" s="417">
        <v>41662</v>
      </c>
      <c r="O66" s="502">
        <v>75000</v>
      </c>
      <c r="P66" s="503">
        <v>4.2004000000000001</v>
      </c>
      <c r="Q66" s="418">
        <v>3</v>
      </c>
      <c r="R66" s="504">
        <v>1.2004000000000001</v>
      </c>
      <c r="S66" s="505">
        <f t="shared" si="1"/>
        <v>0</v>
      </c>
      <c r="T66" s="492">
        <v>0</v>
      </c>
      <c r="U66" s="492">
        <v>0</v>
      </c>
      <c r="V66" s="492">
        <v>0</v>
      </c>
      <c r="W66" s="492">
        <f t="shared" si="66"/>
        <v>0</v>
      </c>
      <c r="X66" s="492">
        <v>0</v>
      </c>
      <c r="Y66" s="506">
        <v>0</v>
      </c>
      <c r="Z66" s="492">
        <f t="shared" si="67"/>
        <v>0</v>
      </c>
      <c r="AA66" s="505">
        <f t="shared" si="68"/>
        <v>0</v>
      </c>
      <c r="AB66" s="321">
        <f t="shared" si="69"/>
        <v>0</v>
      </c>
      <c r="AC66" s="179">
        <f t="shared" si="70"/>
        <v>0</v>
      </c>
      <c r="AD66" s="492">
        <v>0</v>
      </c>
      <c r="AE66" s="492">
        <v>0</v>
      </c>
      <c r="AF66" s="492">
        <f t="shared" si="2"/>
        <v>0</v>
      </c>
      <c r="AG66" s="492">
        <f t="shared" si="3"/>
        <v>0</v>
      </c>
      <c r="AH66" s="507">
        <v>0</v>
      </c>
      <c r="AI66" s="507">
        <v>0</v>
      </c>
      <c r="AJ66" s="507">
        <v>0</v>
      </c>
      <c r="AK66" s="507">
        <v>0</v>
      </c>
      <c r="AL66" s="507">
        <v>0</v>
      </c>
      <c r="AM66" s="507">
        <v>0</v>
      </c>
      <c r="AN66" s="507">
        <v>0</v>
      </c>
      <c r="AO66" s="507">
        <f t="shared" si="71"/>
        <v>0</v>
      </c>
      <c r="AP66" s="507">
        <f t="shared" si="72"/>
        <v>0</v>
      </c>
      <c r="AQ66" s="508">
        <f t="shared" si="4"/>
        <v>0</v>
      </c>
      <c r="AR66" s="505">
        <f t="shared" si="73"/>
        <v>2920937</v>
      </c>
      <c r="AS66" s="492">
        <f t="shared" si="74"/>
        <v>2083105</v>
      </c>
      <c r="AT66" s="492">
        <f t="shared" si="75"/>
        <v>13700</v>
      </c>
      <c r="AU66" s="486">
        <f t="shared" si="76"/>
        <v>3700</v>
      </c>
      <c r="AV66" s="492">
        <f t="shared" si="77"/>
        <v>707470</v>
      </c>
      <c r="AW66" s="492">
        <f t="shared" si="77"/>
        <v>41662</v>
      </c>
      <c r="AX66" s="492">
        <f t="shared" si="78"/>
        <v>75000</v>
      </c>
      <c r="AY66" s="507">
        <f t="shared" si="79"/>
        <v>4.2004000000000001</v>
      </c>
      <c r="AZ66" s="507">
        <f t="shared" si="80"/>
        <v>3</v>
      </c>
      <c r="BA66" s="508">
        <f t="shared" si="80"/>
        <v>1.2004000000000001</v>
      </c>
    </row>
    <row r="67" spans="1:53" ht="12.95" customHeight="1" x14ac:dyDescent="0.25">
      <c r="A67" s="154">
        <v>13</v>
      </c>
      <c r="B67" s="83">
        <v>4450</v>
      </c>
      <c r="C67" s="83">
        <v>650033841</v>
      </c>
      <c r="D67" s="83">
        <v>72744995</v>
      </c>
      <c r="E67" s="498" t="s">
        <v>613</v>
      </c>
      <c r="F67" s="83">
        <v>3117</v>
      </c>
      <c r="G67" s="499" t="s">
        <v>448</v>
      </c>
      <c r="H67" s="499" t="s">
        <v>82</v>
      </c>
      <c r="I67" s="501">
        <v>1240547</v>
      </c>
      <c r="J67" s="502">
        <v>894365</v>
      </c>
      <c r="K67" s="502">
        <v>0</v>
      </c>
      <c r="L67" s="502">
        <v>0</v>
      </c>
      <c r="M67" s="417">
        <v>302295</v>
      </c>
      <c r="N67" s="417">
        <v>17887</v>
      </c>
      <c r="O67" s="502">
        <v>26000</v>
      </c>
      <c r="P67" s="503">
        <v>2.6</v>
      </c>
      <c r="Q67" s="418">
        <v>2.6</v>
      </c>
      <c r="R67" s="504">
        <v>0</v>
      </c>
      <c r="S67" s="505">
        <f t="shared" si="1"/>
        <v>0</v>
      </c>
      <c r="T67" s="492">
        <v>117918</v>
      </c>
      <c r="U67" s="492">
        <v>0</v>
      </c>
      <c r="V67" s="492">
        <v>0</v>
      </c>
      <c r="W67" s="492">
        <f t="shared" si="66"/>
        <v>117918</v>
      </c>
      <c r="X67" s="492">
        <v>0</v>
      </c>
      <c r="Y67" s="506">
        <v>0</v>
      </c>
      <c r="Z67" s="492">
        <f t="shared" si="67"/>
        <v>0</v>
      </c>
      <c r="AA67" s="505">
        <f t="shared" si="68"/>
        <v>117918</v>
      </c>
      <c r="AB67" s="321">
        <f t="shared" si="69"/>
        <v>39856</v>
      </c>
      <c r="AC67" s="179">
        <f t="shared" si="70"/>
        <v>2358</v>
      </c>
      <c r="AD67" s="492">
        <v>7250</v>
      </c>
      <c r="AE67" s="492">
        <v>0</v>
      </c>
      <c r="AF67" s="492">
        <f t="shared" si="2"/>
        <v>7250</v>
      </c>
      <c r="AG67" s="492">
        <f t="shared" si="3"/>
        <v>167382</v>
      </c>
      <c r="AH67" s="507">
        <v>0</v>
      </c>
      <c r="AI67" s="507">
        <v>0</v>
      </c>
      <c r="AJ67" s="507">
        <v>0.35</v>
      </c>
      <c r="AK67" s="507">
        <v>0</v>
      </c>
      <c r="AL67" s="507">
        <v>0</v>
      </c>
      <c r="AM67" s="507">
        <v>0</v>
      </c>
      <c r="AN67" s="507">
        <v>0</v>
      </c>
      <c r="AO67" s="507">
        <f t="shared" si="71"/>
        <v>0.35</v>
      </c>
      <c r="AP67" s="507">
        <f t="shared" si="72"/>
        <v>0</v>
      </c>
      <c r="AQ67" s="508">
        <f t="shared" si="4"/>
        <v>0.35</v>
      </c>
      <c r="AR67" s="505">
        <f t="shared" si="73"/>
        <v>1407929</v>
      </c>
      <c r="AS67" s="492">
        <f t="shared" si="74"/>
        <v>1012283</v>
      </c>
      <c r="AT67" s="492">
        <f t="shared" si="75"/>
        <v>0</v>
      </c>
      <c r="AU67" s="486">
        <f t="shared" si="76"/>
        <v>0</v>
      </c>
      <c r="AV67" s="492">
        <f t="shared" si="77"/>
        <v>342151</v>
      </c>
      <c r="AW67" s="492">
        <f t="shared" si="77"/>
        <v>20245</v>
      </c>
      <c r="AX67" s="492">
        <f t="shared" si="78"/>
        <v>33250</v>
      </c>
      <c r="AY67" s="507">
        <f t="shared" si="79"/>
        <v>2.95</v>
      </c>
      <c r="AZ67" s="507">
        <f t="shared" si="80"/>
        <v>2.95</v>
      </c>
      <c r="BA67" s="508">
        <f t="shared" si="80"/>
        <v>0</v>
      </c>
    </row>
    <row r="68" spans="1:53" ht="12.95" customHeight="1" x14ac:dyDescent="0.25">
      <c r="A68" s="154">
        <v>13</v>
      </c>
      <c r="B68" s="83">
        <v>4450</v>
      </c>
      <c r="C68" s="83">
        <v>650033841</v>
      </c>
      <c r="D68" s="83">
        <v>72744995</v>
      </c>
      <c r="E68" s="498" t="s">
        <v>613</v>
      </c>
      <c r="F68" s="83">
        <v>3141</v>
      </c>
      <c r="G68" s="499" t="s">
        <v>88</v>
      </c>
      <c r="H68" s="499" t="s">
        <v>82</v>
      </c>
      <c r="I68" s="501">
        <v>253864</v>
      </c>
      <c r="J68" s="502">
        <v>173801</v>
      </c>
      <c r="K68" s="502">
        <v>12000</v>
      </c>
      <c r="L68" s="502">
        <v>0</v>
      </c>
      <c r="M68" s="417">
        <v>62801</v>
      </c>
      <c r="N68" s="417">
        <v>3476</v>
      </c>
      <c r="O68" s="502">
        <v>1786</v>
      </c>
      <c r="P68" s="503">
        <v>0.6</v>
      </c>
      <c r="Q68" s="418">
        <v>0</v>
      </c>
      <c r="R68" s="504">
        <v>0.6</v>
      </c>
      <c r="S68" s="505">
        <f t="shared" si="1"/>
        <v>0</v>
      </c>
      <c r="T68" s="492">
        <v>0</v>
      </c>
      <c r="U68" s="492">
        <v>5477</v>
      </c>
      <c r="V68" s="492">
        <v>0</v>
      </c>
      <c r="W68" s="492">
        <f t="shared" si="66"/>
        <v>5477</v>
      </c>
      <c r="X68" s="492">
        <v>0</v>
      </c>
      <c r="Y68" s="506">
        <v>0</v>
      </c>
      <c r="Z68" s="492">
        <f t="shared" si="67"/>
        <v>0</v>
      </c>
      <c r="AA68" s="505">
        <f t="shared" si="68"/>
        <v>5477</v>
      </c>
      <c r="AB68" s="321">
        <f t="shared" si="69"/>
        <v>1851</v>
      </c>
      <c r="AC68" s="179">
        <f t="shared" si="70"/>
        <v>110</v>
      </c>
      <c r="AD68" s="492">
        <v>0</v>
      </c>
      <c r="AE68" s="492">
        <v>0</v>
      </c>
      <c r="AF68" s="492">
        <f t="shared" si="2"/>
        <v>0</v>
      </c>
      <c r="AG68" s="492">
        <f t="shared" si="3"/>
        <v>7438</v>
      </c>
      <c r="AH68" s="507">
        <v>0</v>
      </c>
      <c r="AI68" s="507">
        <v>0</v>
      </c>
      <c r="AJ68" s="507">
        <v>0</v>
      </c>
      <c r="AK68" s="507">
        <v>0</v>
      </c>
      <c r="AL68" s="507">
        <v>0.02</v>
      </c>
      <c r="AM68" s="507">
        <v>0</v>
      </c>
      <c r="AN68" s="507">
        <v>0</v>
      </c>
      <c r="AO68" s="507">
        <f t="shared" si="71"/>
        <v>0</v>
      </c>
      <c r="AP68" s="507">
        <f t="shared" si="72"/>
        <v>0.02</v>
      </c>
      <c r="AQ68" s="508">
        <f t="shared" si="4"/>
        <v>0.02</v>
      </c>
      <c r="AR68" s="505">
        <f t="shared" si="73"/>
        <v>261302</v>
      </c>
      <c r="AS68" s="492">
        <f t="shared" si="74"/>
        <v>179278</v>
      </c>
      <c r="AT68" s="492">
        <f t="shared" si="75"/>
        <v>12000</v>
      </c>
      <c r="AU68" s="486">
        <f t="shared" si="76"/>
        <v>0</v>
      </c>
      <c r="AV68" s="492">
        <f t="shared" si="77"/>
        <v>64652</v>
      </c>
      <c r="AW68" s="492">
        <f t="shared" si="77"/>
        <v>3586</v>
      </c>
      <c r="AX68" s="492">
        <f t="shared" si="78"/>
        <v>1786</v>
      </c>
      <c r="AY68" s="507">
        <f t="shared" si="79"/>
        <v>0.62</v>
      </c>
      <c r="AZ68" s="507">
        <f t="shared" si="80"/>
        <v>0</v>
      </c>
      <c r="BA68" s="508">
        <f t="shared" si="80"/>
        <v>0.62</v>
      </c>
    </row>
    <row r="69" spans="1:53" ht="12.95" customHeight="1" x14ac:dyDescent="0.25">
      <c r="A69" s="154">
        <v>13</v>
      </c>
      <c r="B69" s="83">
        <v>4450</v>
      </c>
      <c r="C69" s="83">
        <v>650033841</v>
      </c>
      <c r="D69" s="83">
        <v>72744995</v>
      </c>
      <c r="E69" s="498" t="s">
        <v>613</v>
      </c>
      <c r="F69" s="83">
        <v>3143</v>
      </c>
      <c r="G69" s="499" t="s">
        <v>149</v>
      </c>
      <c r="H69" s="499" t="s">
        <v>86</v>
      </c>
      <c r="I69" s="501">
        <v>388950</v>
      </c>
      <c r="J69" s="502">
        <v>286414</v>
      </c>
      <c r="K69" s="502">
        <v>0</v>
      </c>
      <c r="L69" s="502">
        <v>0</v>
      </c>
      <c r="M69" s="417">
        <v>96808</v>
      </c>
      <c r="N69" s="417">
        <v>5728</v>
      </c>
      <c r="O69" s="502">
        <v>0</v>
      </c>
      <c r="P69" s="503">
        <v>0.66669999999999996</v>
      </c>
      <c r="Q69" s="418">
        <v>0.66669999999999996</v>
      </c>
      <c r="R69" s="504">
        <v>0</v>
      </c>
      <c r="S69" s="505">
        <f t="shared" si="1"/>
        <v>0</v>
      </c>
      <c r="T69" s="492">
        <v>0</v>
      </c>
      <c r="U69" s="492">
        <v>0</v>
      </c>
      <c r="V69" s="492">
        <v>0</v>
      </c>
      <c r="W69" s="492">
        <f t="shared" si="66"/>
        <v>0</v>
      </c>
      <c r="X69" s="492">
        <v>0</v>
      </c>
      <c r="Y69" s="506">
        <v>0</v>
      </c>
      <c r="Z69" s="492">
        <f t="shared" si="67"/>
        <v>0</v>
      </c>
      <c r="AA69" s="505">
        <f t="shared" si="68"/>
        <v>0</v>
      </c>
      <c r="AB69" s="321">
        <f t="shared" si="69"/>
        <v>0</v>
      </c>
      <c r="AC69" s="179">
        <f t="shared" si="70"/>
        <v>0</v>
      </c>
      <c r="AD69" s="492">
        <v>0</v>
      </c>
      <c r="AE69" s="492">
        <v>0</v>
      </c>
      <c r="AF69" s="492">
        <f t="shared" si="2"/>
        <v>0</v>
      </c>
      <c r="AG69" s="492">
        <f t="shared" si="3"/>
        <v>0</v>
      </c>
      <c r="AH69" s="507">
        <v>0</v>
      </c>
      <c r="AI69" s="507">
        <v>0</v>
      </c>
      <c r="AJ69" s="507">
        <v>0</v>
      </c>
      <c r="AK69" s="507">
        <v>0</v>
      </c>
      <c r="AL69" s="507">
        <v>0</v>
      </c>
      <c r="AM69" s="507">
        <v>0</v>
      </c>
      <c r="AN69" s="507">
        <v>0</v>
      </c>
      <c r="AO69" s="507">
        <f t="shared" si="71"/>
        <v>0</v>
      </c>
      <c r="AP69" s="507">
        <f t="shared" si="72"/>
        <v>0</v>
      </c>
      <c r="AQ69" s="508">
        <f t="shared" si="4"/>
        <v>0</v>
      </c>
      <c r="AR69" s="505">
        <f t="shared" si="73"/>
        <v>388950</v>
      </c>
      <c r="AS69" s="492">
        <f t="shared" si="74"/>
        <v>286414</v>
      </c>
      <c r="AT69" s="492">
        <f t="shared" si="75"/>
        <v>0</v>
      </c>
      <c r="AU69" s="486">
        <f t="shared" si="76"/>
        <v>0</v>
      </c>
      <c r="AV69" s="492">
        <f t="shared" si="77"/>
        <v>96808</v>
      </c>
      <c r="AW69" s="492">
        <f t="shared" si="77"/>
        <v>5728</v>
      </c>
      <c r="AX69" s="492">
        <f t="shared" si="78"/>
        <v>0</v>
      </c>
      <c r="AY69" s="507">
        <f t="shared" si="79"/>
        <v>0.66669999999999996</v>
      </c>
      <c r="AZ69" s="507">
        <f t="shared" si="80"/>
        <v>0.66669999999999996</v>
      </c>
      <c r="BA69" s="508">
        <f t="shared" si="80"/>
        <v>0</v>
      </c>
    </row>
    <row r="70" spans="1:53" ht="12.95" customHeight="1" x14ac:dyDescent="0.25">
      <c r="A70" s="154">
        <v>13</v>
      </c>
      <c r="B70" s="83">
        <v>4450</v>
      </c>
      <c r="C70" s="83">
        <v>650033841</v>
      </c>
      <c r="D70" s="83">
        <v>72744995</v>
      </c>
      <c r="E70" s="498" t="s">
        <v>613</v>
      </c>
      <c r="F70" s="83">
        <v>3143</v>
      </c>
      <c r="G70" s="499" t="s">
        <v>150</v>
      </c>
      <c r="H70" s="499" t="s">
        <v>82</v>
      </c>
      <c r="I70" s="501">
        <v>11937</v>
      </c>
      <c r="J70" s="502">
        <v>8415</v>
      </c>
      <c r="K70" s="502">
        <v>0</v>
      </c>
      <c r="L70" s="502">
        <v>0</v>
      </c>
      <c r="M70" s="417">
        <v>2844</v>
      </c>
      <c r="N70" s="417">
        <v>168</v>
      </c>
      <c r="O70" s="502">
        <v>510</v>
      </c>
      <c r="P70" s="503">
        <v>0.04</v>
      </c>
      <c r="Q70" s="418">
        <v>0</v>
      </c>
      <c r="R70" s="504">
        <v>0.04</v>
      </c>
      <c r="S70" s="505">
        <f t="shared" si="1"/>
        <v>0</v>
      </c>
      <c r="T70" s="492">
        <v>0</v>
      </c>
      <c r="U70" s="492">
        <v>0</v>
      </c>
      <c r="V70" s="492">
        <v>0</v>
      </c>
      <c r="W70" s="492">
        <f t="shared" si="66"/>
        <v>0</v>
      </c>
      <c r="X70" s="492">
        <v>0</v>
      </c>
      <c r="Y70" s="506">
        <v>0</v>
      </c>
      <c r="Z70" s="492">
        <f t="shared" si="67"/>
        <v>0</v>
      </c>
      <c r="AA70" s="505">
        <f t="shared" si="68"/>
        <v>0</v>
      </c>
      <c r="AB70" s="321">
        <f t="shared" si="69"/>
        <v>0</v>
      </c>
      <c r="AC70" s="179">
        <f t="shared" si="70"/>
        <v>0</v>
      </c>
      <c r="AD70" s="492">
        <v>0</v>
      </c>
      <c r="AE70" s="492">
        <v>0</v>
      </c>
      <c r="AF70" s="492">
        <f t="shared" si="2"/>
        <v>0</v>
      </c>
      <c r="AG70" s="492">
        <f t="shared" si="3"/>
        <v>0</v>
      </c>
      <c r="AH70" s="507">
        <v>0</v>
      </c>
      <c r="AI70" s="507">
        <v>0</v>
      </c>
      <c r="AJ70" s="507">
        <v>0</v>
      </c>
      <c r="AK70" s="507">
        <v>0</v>
      </c>
      <c r="AL70" s="507">
        <v>0</v>
      </c>
      <c r="AM70" s="507">
        <v>0</v>
      </c>
      <c r="AN70" s="507">
        <v>0</v>
      </c>
      <c r="AO70" s="507">
        <f t="shared" si="71"/>
        <v>0</v>
      </c>
      <c r="AP70" s="507">
        <f t="shared" si="72"/>
        <v>0</v>
      </c>
      <c r="AQ70" s="508">
        <f t="shared" si="4"/>
        <v>0</v>
      </c>
      <c r="AR70" s="505">
        <f t="shared" si="73"/>
        <v>11937</v>
      </c>
      <c r="AS70" s="492">
        <f t="shared" si="74"/>
        <v>8415</v>
      </c>
      <c r="AT70" s="492">
        <f t="shared" si="75"/>
        <v>0</v>
      </c>
      <c r="AU70" s="486">
        <f t="shared" si="76"/>
        <v>0</v>
      </c>
      <c r="AV70" s="492">
        <f t="shared" si="77"/>
        <v>2844</v>
      </c>
      <c r="AW70" s="492">
        <f t="shared" si="77"/>
        <v>168</v>
      </c>
      <c r="AX70" s="492">
        <f t="shared" si="78"/>
        <v>510</v>
      </c>
      <c r="AY70" s="507">
        <f t="shared" si="79"/>
        <v>0.04</v>
      </c>
      <c r="AZ70" s="507">
        <f t="shared" si="80"/>
        <v>0</v>
      </c>
      <c r="BA70" s="508">
        <f t="shared" si="80"/>
        <v>0.04</v>
      </c>
    </row>
    <row r="71" spans="1:53" ht="12.95" customHeight="1" x14ac:dyDescent="0.25">
      <c r="A71" s="155">
        <v>13</v>
      </c>
      <c r="B71" s="85">
        <v>4450</v>
      </c>
      <c r="C71" s="85">
        <v>650033841</v>
      </c>
      <c r="D71" s="85">
        <v>72744995</v>
      </c>
      <c r="E71" s="89" t="s">
        <v>615</v>
      </c>
      <c r="F71" s="92"/>
      <c r="G71" s="93"/>
      <c r="H71" s="93"/>
      <c r="I71" s="147">
        <v>6298056</v>
      </c>
      <c r="J71" s="91">
        <v>4504687</v>
      </c>
      <c r="K71" s="91">
        <v>45700</v>
      </c>
      <c r="L71" s="91">
        <v>3700</v>
      </c>
      <c r="M71" s="91">
        <v>1536780</v>
      </c>
      <c r="N71" s="91">
        <v>90093</v>
      </c>
      <c r="O71" s="91">
        <v>120796</v>
      </c>
      <c r="P71" s="94">
        <v>10.5535</v>
      </c>
      <c r="Q71" s="94">
        <v>8.2022000000000013</v>
      </c>
      <c r="R71" s="277">
        <v>2.3513000000000002</v>
      </c>
      <c r="S71" s="142">
        <f t="shared" ref="S71:BA71" si="81">SUM(S65:S70)</f>
        <v>0</v>
      </c>
      <c r="T71" s="91">
        <f t="shared" si="81"/>
        <v>117918</v>
      </c>
      <c r="U71" s="91">
        <f t="shared" si="81"/>
        <v>5477</v>
      </c>
      <c r="V71" s="91">
        <f t="shared" si="81"/>
        <v>0</v>
      </c>
      <c r="W71" s="91">
        <f t="shared" si="81"/>
        <v>123395</v>
      </c>
      <c r="X71" s="91">
        <f t="shared" si="81"/>
        <v>0</v>
      </c>
      <c r="Y71" s="449">
        <f t="shared" si="81"/>
        <v>0</v>
      </c>
      <c r="Z71" s="91">
        <f t="shared" si="81"/>
        <v>0</v>
      </c>
      <c r="AA71" s="142">
        <f t="shared" si="81"/>
        <v>123395</v>
      </c>
      <c r="AB71" s="91">
        <f t="shared" si="81"/>
        <v>41707</v>
      </c>
      <c r="AC71" s="91">
        <f t="shared" si="81"/>
        <v>2468</v>
      </c>
      <c r="AD71" s="91">
        <f t="shared" si="81"/>
        <v>7250</v>
      </c>
      <c r="AE71" s="91">
        <f t="shared" si="81"/>
        <v>0</v>
      </c>
      <c r="AF71" s="91">
        <f t="shared" si="81"/>
        <v>7250</v>
      </c>
      <c r="AG71" s="91">
        <f t="shared" si="81"/>
        <v>174820</v>
      </c>
      <c r="AH71" s="94">
        <f t="shared" si="81"/>
        <v>0</v>
      </c>
      <c r="AI71" s="94">
        <f t="shared" si="81"/>
        <v>0</v>
      </c>
      <c r="AJ71" s="94">
        <f t="shared" si="81"/>
        <v>0.35</v>
      </c>
      <c r="AK71" s="94">
        <f t="shared" si="81"/>
        <v>0</v>
      </c>
      <c r="AL71" s="94">
        <f t="shared" si="81"/>
        <v>0.02</v>
      </c>
      <c r="AM71" s="94">
        <f t="shared" si="81"/>
        <v>0</v>
      </c>
      <c r="AN71" s="94">
        <f t="shared" si="81"/>
        <v>0</v>
      </c>
      <c r="AO71" s="94">
        <f t="shared" si="81"/>
        <v>0.35</v>
      </c>
      <c r="AP71" s="94">
        <f t="shared" si="81"/>
        <v>0.02</v>
      </c>
      <c r="AQ71" s="277">
        <f t="shared" si="81"/>
        <v>0.37</v>
      </c>
      <c r="AR71" s="142">
        <f t="shared" si="81"/>
        <v>6472876</v>
      </c>
      <c r="AS71" s="91">
        <f t="shared" si="81"/>
        <v>4628082</v>
      </c>
      <c r="AT71" s="91">
        <f t="shared" si="81"/>
        <v>45700</v>
      </c>
      <c r="AU71" s="91">
        <f t="shared" si="81"/>
        <v>3700</v>
      </c>
      <c r="AV71" s="91">
        <f t="shared" si="81"/>
        <v>1578487</v>
      </c>
      <c r="AW71" s="91">
        <f t="shared" si="81"/>
        <v>92561</v>
      </c>
      <c r="AX71" s="91">
        <f t="shared" si="81"/>
        <v>128046</v>
      </c>
      <c r="AY71" s="94">
        <f t="shared" si="81"/>
        <v>10.923500000000001</v>
      </c>
      <c r="AZ71" s="94">
        <f t="shared" si="81"/>
        <v>8.5522000000000009</v>
      </c>
      <c r="BA71" s="277">
        <f t="shared" si="81"/>
        <v>2.3713000000000002</v>
      </c>
    </row>
    <row r="72" spans="1:53" ht="12.95" customHeight="1" x14ac:dyDescent="0.25">
      <c r="A72" s="154">
        <v>14</v>
      </c>
      <c r="B72" s="83">
        <v>4430</v>
      </c>
      <c r="C72" s="83">
        <v>600074862</v>
      </c>
      <c r="D72" s="83">
        <v>70695024</v>
      </c>
      <c r="E72" s="498" t="s">
        <v>616</v>
      </c>
      <c r="F72" s="83">
        <v>3111</v>
      </c>
      <c r="G72" s="499" t="s">
        <v>614</v>
      </c>
      <c r="H72" s="499" t="s">
        <v>86</v>
      </c>
      <c r="I72" s="501">
        <v>801099</v>
      </c>
      <c r="J72" s="502">
        <v>581664</v>
      </c>
      <c r="K72" s="502">
        <v>0</v>
      </c>
      <c r="L72" s="502">
        <v>0</v>
      </c>
      <c r="M72" s="417">
        <v>196602</v>
      </c>
      <c r="N72" s="417">
        <v>11633</v>
      </c>
      <c r="O72" s="502">
        <v>11200</v>
      </c>
      <c r="P72" s="503">
        <v>1.4609000000000001</v>
      </c>
      <c r="Q72" s="418">
        <v>1</v>
      </c>
      <c r="R72" s="504">
        <v>0.46089999999999998</v>
      </c>
      <c r="S72" s="505">
        <f t="shared" si="1"/>
        <v>0</v>
      </c>
      <c r="T72" s="492">
        <v>0</v>
      </c>
      <c r="U72" s="492">
        <v>0</v>
      </c>
      <c r="V72" s="492">
        <v>0</v>
      </c>
      <c r="W72" s="492">
        <f t="shared" ref="W72:W77" si="82">SUM(S72:V72)</f>
        <v>0</v>
      </c>
      <c r="X72" s="492">
        <v>0</v>
      </c>
      <c r="Y72" s="506">
        <v>0</v>
      </c>
      <c r="Z72" s="492">
        <f t="shared" ref="Z72:Z77" si="83">SUM(X72:Y72)</f>
        <v>0</v>
      </c>
      <c r="AA72" s="505">
        <f t="shared" ref="AA72:AA77" si="84">W72+Z72</f>
        <v>0</v>
      </c>
      <c r="AB72" s="321">
        <f t="shared" ref="AB72:AB77" si="85">ROUND((W72+X72)*33.8%,0)</f>
        <v>0</v>
      </c>
      <c r="AC72" s="179">
        <f t="shared" ref="AC72:AC77" si="86">ROUND(W72*2%,0)</f>
        <v>0</v>
      </c>
      <c r="AD72" s="492">
        <v>0</v>
      </c>
      <c r="AE72" s="492">
        <v>0</v>
      </c>
      <c r="AF72" s="492">
        <f t="shared" si="2"/>
        <v>0</v>
      </c>
      <c r="AG72" s="492">
        <f t="shared" si="3"/>
        <v>0</v>
      </c>
      <c r="AH72" s="507">
        <v>0</v>
      </c>
      <c r="AI72" s="507">
        <v>0</v>
      </c>
      <c r="AJ72" s="507">
        <v>0</v>
      </c>
      <c r="AK72" s="507">
        <v>0</v>
      </c>
      <c r="AL72" s="507">
        <v>0</v>
      </c>
      <c r="AM72" s="507">
        <v>0</v>
      </c>
      <c r="AN72" s="507">
        <v>0</v>
      </c>
      <c r="AO72" s="507">
        <f t="shared" ref="AO72:AO77" si="87">AH72+AJ72+AK72+AM72</f>
        <v>0</v>
      </c>
      <c r="AP72" s="507">
        <f t="shared" ref="AP72:AP77" si="88">AI72+AL72+AN72</f>
        <v>0</v>
      </c>
      <c r="AQ72" s="508">
        <f t="shared" si="4"/>
        <v>0</v>
      </c>
      <c r="AR72" s="505">
        <f t="shared" ref="AR72:AR77" si="89">I72+AG72</f>
        <v>801099</v>
      </c>
      <c r="AS72" s="492">
        <f t="shared" ref="AS72:AS77" si="90">J72+W72</f>
        <v>581664</v>
      </c>
      <c r="AT72" s="492">
        <f t="shared" ref="AT72:AT77" si="91">K72+Z72</f>
        <v>0</v>
      </c>
      <c r="AU72" s="486">
        <f t="shared" ref="AU72:AU77" si="92">L72</f>
        <v>0</v>
      </c>
      <c r="AV72" s="492">
        <f t="shared" ref="AV72:AW77" si="93">M72+AB72</f>
        <v>196602</v>
      </c>
      <c r="AW72" s="492">
        <f t="shared" si="93"/>
        <v>11633</v>
      </c>
      <c r="AX72" s="492">
        <f t="shared" ref="AX72:AX77" si="94">O72+AF72</f>
        <v>11200</v>
      </c>
      <c r="AY72" s="507">
        <f t="shared" ref="AY72:AY77" si="95">P72+AQ72</f>
        <v>1.4609000000000001</v>
      </c>
      <c r="AZ72" s="507">
        <f t="shared" ref="AZ72:BA77" si="96">Q72+AO72</f>
        <v>1</v>
      </c>
      <c r="BA72" s="508">
        <f t="shared" si="96"/>
        <v>0.46089999999999998</v>
      </c>
    </row>
    <row r="73" spans="1:53" ht="12.95" customHeight="1" x14ac:dyDescent="0.25">
      <c r="A73" s="154">
        <v>14</v>
      </c>
      <c r="B73" s="83">
        <v>4430</v>
      </c>
      <c r="C73" s="83">
        <v>600074862</v>
      </c>
      <c r="D73" s="83">
        <v>70695024</v>
      </c>
      <c r="E73" s="498" t="s">
        <v>616</v>
      </c>
      <c r="F73" s="83">
        <v>3117</v>
      </c>
      <c r="G73" s="499" t="s">
        <v>148</v>
      </c>
      <c r="H73" s="499" t="s">
        <v>86</v>
      </c>
      <c r="I73" s="501">
        <v>2992739</v>
      </c>
      <c r="J73" s="502">
        <v>2145831</v>
      </c>
      <c r="K73" s="502">
        <v>3700</v>
      </c>
      <c r="L73" s="502">
        <v>3700</v>
      </c>
      <c r="M73" s="417">
        <v>725291</v>
      </c>
      <c r="N73" s="417">
        <v>42917</v>
      </c>
      <c r="O73" s="502">
        <v>75000</v>
      </c>
      <c r="P73" s="503">
        <v>4.1538000000000004</v>
      </c>
      <c r="Q73" s="418">
        <v>2.9533999999999998</v>
      </c>
      <c r="R73" s="504">
        <v>1.2004000000000001</v>
      </c>
      <c r="S73" s="505">
        <f t="shared" si="1"/>
        <v>0</v>
      </c>
      <c r="T73" s="492">
        <v>0</v>
      </c>
      <c r="U73" s="492">
        <v>0</v>
      </c>
      <c r="V73" s="492">
        <v>0</v>
      </c>
      <c r="W73" s="492">
        <f t="shared" si="82"/>
        <v>0</v>
      </c>
      <c r="X73" s="492">
        <v>0</v>
      </c>
      <c r="Y73" s="506">
        <v>0</v>
      </c>
      <c r="Z73" s="492">
        <f t="shared" si="83"/>
        <v>0</v>
      </c>
      <c r="AA73" s="505">
        <f t="shared" si="84"/>
        <v>0</v>
      </c>
      <c r="AB73" s="321">
        <f t="shared" si="85"/>
        <v>0</v>
      </c>
      <c r="AC73" s="179">
        <f t="shared" si="86"/>
        <v>0</v>
      </c>
      <c r="AD73" s="492">
        <v>0</v>
      </c>
      <c r="AE73" s="492">
        <v>0</v>
      </c>
      <c r="AF73" s="492">
        <f t="shared" si="2"/>
        <v>0</v>
      </c>
      <c r="AG73" s="492">
        <f t="shared" si="3"/>
        <v>0</v>
      </c>
      <c r="AH73" s="507">
        <v>0</v>
      </c>
      <c r="AI73" s="507">
        <v>0</v>
      </c>
      <c r="AJ73" s="507">
        <v>0</v>
      </c>
      <c r="AK73" s="507">
        <v>0</v>
      </c>
      <c r="AL73" s="507">
        <v>0</v>
      </c>
      <c r="AM73" s="507">
        <v>0</v>
      </c>
      <c r="AN73" s="507">
        <v>0</v>
      </c>
      <c r="AO73" s="507">
        <f t="shared" si="87"/>
        <v>0</v>
      </c>
      <c r="AP73" s="507">
        <f t="shared" si="88"/>
        <v>0</v>
      </c>
      <c r="AQ73" s="508">
        <f t="shared" si="4"/>
        <v>0</v>
      </c>
      <c r="AR73" s="505">
        <f t="shared" si="89"/>
        <v>2992739</v>
      </c>
      <c r="AS73" s="492">
        <f t="shared" si="90"/>
        <v>2145831</v>
      </c>
      <c r="AT73" s="492">
        <f t="shared" si="91"/>
        <v>3700</v>
      </c>
      <c r="AU73" s="486">
        <f t="shared" si="92"/>
        <v>3700</v>
      </c>
      <c r="AV73" s="492">
        <f t="shared" si="93"/>
        <v>725291</v>
      </c>
      <c r="AW73" s="492">
        <f t="shared" si="93"/>
        <v>42917</v>
      </c>
      <c r="AX73" s="492">
        <f t="shared" si="94"/>
        <v>75000</v>
      </c>
      <c r="AY73" s="507">
        <f t="shared" si="95"/>
        <v>4.1538000000000004</v>
      </c>
      <c r="AZ73" s="507">
        <f t="shared" si="96"/>
        <v>2.9533999999999998</v>
      </c>
      <c r="BA73" s="508">
        <f t="shared" si="96"/>
        <v>1.2004000000000001</v>
      </c>
    </row>
    <row r="74" spans="1:53" ht="12.95" customHeight="1" x14ac:dyDescent="0.25">
      <c r="A74" s="154">
        <v>14</v>
      </c>
      <c r="B74" s="83">
        <v>4430</v>
      </c>
      <c r="C74" s="83">
        <v>600074862</v>
      </c>
      <c r="D74" s="83">
        <v>70695024</v>
      </c>
      <c r="E74" s="498" t="s">
        <v>616</v>
      </c>
      <c r="F74" s="83">
        <v>3117</v>
      </c>
      <c r="G74" s="499" t="s">
        <v>448</v>
      </c>
      <c r="H74" s="499" t="s">
        <v>82</v>
      </c>
      <c r="I74" s="501">
        <v>2567</v>
      </c>
      <c r="J74" s="502">
        <v>1890</v>
      </c>
      <c r="K74" s="502">
        <v>0</v>
      </c>
      <c r="L74" s="502">
        <v>0</v>
      </c>
      <c r="M74" s="417">
        <v>639</v>
      </c>
      <c r="N74" s="417">
        <v>38</v>
      </c>
      <c r="O74" s="502">
        <v>0</v>
      </c>
      <c r="P74" s="503">
        <v>0</v>
      </c>
      <c r="Q74" s="418">
        <v>0</v>
      </c>
      <c r="R74" s="504">
        <v>0</v>
      </c>
      <c r="S74" s="505">
        <f t="shared" si="1"/>
        <v>0</v>
      </c>
      <c r="T74" s="492">
        <v>0</v>
      </c>
      <c r="U74" s="492">
        <v>0</v>
      </c>
      <c r="V74" s="492">
        <v>0</v>
      </c>
      <c r="W74" s="492">
        <f t="shared" si="82"/>
        <v>0</v>
      </c>
      <c r="X74" s="492">
        <v>0</v>
      </c>
      <c r="Y74" s="506">
        <v>0</v>
      </c>
      <c r="Z74" s="492">
        <f t="shared" si="83"/>
        <v>0</v>
      </c>
      <c r="AA74" s="505">
        <f t="shared" si="84"/>
        <v>0</v>
      </c>
      <c r="AB74" s="321">
        <f t="shared" si="85"/>
        <v>0</v>
      </c>
      <c r="AC74" s="179">
        <f t="shared" si="86"/>
        <v>0</v>
      </c>
      <c r="AD74" s="492">
        <v>0</v>
      </c>
      <c r="AE74" s="492">
        <v>0</v>
      </c>
      <c r="AF74" s="492">
        <f t="shared" si="2"/>
        <v>0</v>
      </c>
      <c r="AG74" s="492">
        <f t="shared" si="3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 t="shared" si="87"/>
        <v>0</v>
      </c>
      <c r="AP74" s="507">
        <f t="shared" si="88"/>
        <v>0</v>
      </c>
      <c r="AQ74" s="508">
        <f t="shared" si="4"/>
        <v>0</v>
      </c>
      <c r="AR74" s="505">
        <f t="shared" si="89"/>
        <v>2567</v>
      </c>
      <c r="AS74" s="492">
        <f t="shared" si="90"/>
        <v>1890</v>
      </c>
      <c r="AT74" s="492">
        <f t="shared" si="91"/>
        <v>0</v>
      </c>
      <c r="AU74" s="486">
        <f t="shared" si="92"/>
        <v>0</v>
      </c>
      <c r="AV74" s="492">
        <f t="shared" si="93"/>
        <v>639</v>
      </c>
      <c r="AW74" s="492">
        <f t="shared" si="93"/>
        <v>38</v>
      </c>
      <c r="AX74" s="492">
        <f t="shared" si="94"/>
        <v>0</v>
      </c>
      <c r="AY74" s="507">
        <f t="shared" si="95"/>
        <v>0</v>
      </c>
      <c r="AZ74" s="507">
        <f t="shared" si="96"/>
        <v>0</v>
      </c>
      <c r="BA74" s="508">
        <f t="shared" si="96"/>
        <v>0</v>
      </c>
    </row>
    <row r="75" spans="1:53" ht="12.95" customHeight="1" x14ac:dyDescent="0.25">
      <c r="A75" s="154">
        <v>14</v>
      </c>
      <c r="B75" s="83">
        <v>4430</v>
      </c>
      <c r="C75" s="83">
        <v>600074862</v>
      </c>
      <c r="D75" s="83">
        <v>70695024</v>
      </c>
      <c r="E75" s="498" t="s">
        <v>616</v>
      </c>
      <c r="F75" s="83">
        <v>3141</v>
      </c>
      <c r="G75" s="499" t="s">
        <v>88</v>
      </c>
      <c r="H75" s="499" t="s">
        <v>82</v>
      </c>
      <c r="I75" s="501">
        <v>551837</v>
      </c>
      <c r="J75" s="502">
        <v>404609</v>
      </c>
      <c r="K75" s="502">
        <v>0</v>
      </c>
      <c r="L75" s="502">
        <v>0</v>
      </c>
      <c r="M75" s="417">
        <v>136758</v>
      </c>
      <c r="N75" s="417">
        <v>8092</v>
      </c>
      <c r="O75" s="502">
        <v>2378</v>
      </c>
      <c r="P75" s="503">
        <v>1.38</v>
      </c>
      <c r="Q75" s="418">
        <v>0</v>
      </c>
      <c r="R75" s="504">
        <v>1.38</v>
      </c>
      <c r="S75" s="505">
        <f t="shared" si="1"/>
        <v>0</v>
      </c>
      <c r="T75" s="492">
        <v>0</v>
      </c>
      <c r="U75" s="492">
        <v>7635</v>
      </c>
      <c r="V75" s="492">
        <v>0</v>
      </c>
      <c r="W75" s="492">
        <f t="shared" si="82"/>
        <v>7635</v>
      </c>
      <c r="X75" s="492">
        <v>0</v>
      </c>
      <c r="Y75" s="506">
        <v>0</v>
      </c>
      <c r="Z75" s="492">
        <f t="shared" si="83"/>
        <v>0</v>
      </c>
      <c r="AA75" s="505">
        <f t="shared" si="84"/>
        <v>7635</v>
      </c>
      <c r="AB75" s="321">
        <f t="shared" si="85"/>
        <v>2581</v>
      </c>
      <c r="AC75" s="179">
        <f t="shared" si="86"/>
        <v>153</v>
      </c>
      <c r="AD75" s="492">
        <v>0</v>
      </c>
      <c r="AE75" s="492">
        <v>0</v>
      </c>
      <c r="AF75" s="492">
        <f t="shared" si="2"/>
        <v>0</v>
      </c>
      <c r="AG75" s="492">
        <f t="shared" si="3"/>
        <v>10369</v>
      </c>
      <c r="AH75" s="507">
        <v>0</v>
      </c>
      <c r="AI75" s="507">
        <v>0</v>
      </c>
      <c r="AJ75" s="507">
        <v>0</v>
      </c>
      <c r="AK75" s="507">
        <v>0</v>
      </c>
      <c r="AL75" s="507">
        <v>0.02</v>
      </c>
      <c r="AM75" s="507">
        <v>0</v>
      </c>
      <c r="AN75" s="507">
        <v>0</v>
      </c>
      <c r="AO75" s="507">
        <f t="shared" si="87"/>
        <v>0</v>
      </c>
      <c r="AP75" s="507">
        <f t="shared" si="88"/>
        <v>0.02</v>
      </c>
      <c r="AQ75" s="508">
        <f t="shared" si="4"/>
        <v>0.02</v>
      </c>
      <c r="AR75" s="505">
        <f t="shared" si="89"/>
        <v>562206</v>
      </c>
      <c r="AS75" s="492">
        <f t="shared" si="90"/>
        <v>412244</v>
      </c>
      <c r="AT75" s="492">
        <f t="shared" si="91"/>
        <v>0</v>
      </c>
      <c r="AU75" s="486">
        <f t="shared" si="92"/>
        <v>0</v>
      </c>
      <c r="AV75" s="492">
        <f t="shared" si="93"/>
        <v>139339</v>
      </c>
      <c r="AW75" s="492">
        <f t="shared" si="93"/>
        <v>8245</v>
      </c>
      <c r="AX75" s="492">
        <f t="shared" si="94"/>
        <v>2378</v>
      </c>
      <c r="AY75" s="507">
        <f t="shared" si="95"/>
        <v>1.4</v>
      </c>
      <c r="AZ75" s="507">
        <f t="shared" si="96"/>
        <v>0</v>
      </c>
      <c r="BA75" s="508">
        <f t="shared" si="96"/>
        <v>1.4</v>
      </c>
    </row>
    <row r="76" spans="1:53" ht="12.95" customHeight="1" x14ac:dyDescent="0.25">
      <c r="A76" s="154">
        <v>14</v>
      </c>
      <c r="B76" s="83">
        <v>4430</v>
      </c>
      <c r="C76" s="83">
        <v>600074862</v>
      </c>
      <c r="D76" s="83">
        <v>70695024</v>
      </c>
      <c r="E76" s="498" t="s">
        <v>616</v>
      </c>
      <c r="F76" s="83">
        <v>3143</v>
      </c>
      <c r="G76" s="499" t="s">
        <v>149</v>
      </c>
      <c r="H76" s="499" t="s">
        <v>86</v>
      </c>
      <c r="I76" s="501">
        <v>462567</v>
      </c>
      <c r="J76" s="502">
        <v>340624</v>
      </c>
      <c r="K76" s="502">
        <v>0</v>
      </c>
      <c r="L76" s="502">
        <v>0</v>
      </c>
      <c r="M76" s="417">
        <v>115131</v>
      </c>
      <c r="N76" s="417">
        <v>6812</v>
      </c>
      <c r="O76" s="502">
        <v>0</v>
      </c>
      <c r="P76" s="503">
        <v>0.75</v>
      </c>
      <c r="Q76" s="418">
        <v>0.75</v>
      </c>
      <c r="R76" s="504">
        <v>0</v>
      </c>
      <c r="S76" s="505">
        <f t="shared" si="1"/>
        <v>0</v>
      </c>
      <c r="T76" s="492">
        <v>0</v>
      </c>
      <c r="U76" s="492">
        <v>0</v>
      </c>
      <c r="V76" s="492">
        <v>0</v>
      </c>
      <c r="W76" s="492">
        <f t="shared" si="82"/>
        <v>0</v>
      </c>
      <c r="X76" s="492">
        <v>0</v>
      </c>
      <c r="Y76" s="506">
        <v>0</v>
      </c>
      <c r="Z76" s="492">
        <f t="shared" si="83"/>
        <v>0</v>
      </c>
      <c r="AA76" s="505">
        <f t="shared" si="84"/>
        <v>0</v>
      </c>
      <c r="AB76" s="321">
        <f t="shared" si="85"/>
        <v>0</v>
      </c>
      <c r="AC76" s="179">
        <f t="shared" si="86"/>
        <v>0</v>
      </c>
      <c r="AD76" s="492">
        <v>0</v>
      </c>
      <c r="AE76" s="492">
        <v>0</v>
      </c>
      <c r="AF76" s="492">
        <f t="shared" si="2"/>
        <v>0</v>
      </c>
      <c r="AG76" s="492">
        <f t="shared" si="3"/>
        <v>0</v>
      </c>
      <c r="AH76" s="507">
        <v>0</v>
      </c>
      <c r="AI76" s="507">
        <v>0</v>
      </c>
      <c r="AJ76" s="507">
        <v>0</v>
      </c>
      <c r="AK76" s="507">
        <v>0</v>
      </c>
      <c r="AL76" s="507">
        <v>0</v>
      </c>
      <c r="AM76" s="507">
        <v>0</v>
      </c>
      <c r="AN76" s="507">
        <v>0</v>
      </c>
      <c r="AO76" s="507">
        <f t="shared" si="87"/>
        <v>0</v>
      </c>
      <c r="AP76" s="507">
        <f t="shared" si="88"/>
        <v>0</v>
      </c>
      <c r="AQ76" s="508">
        <f t="shared" si="4"/>
        <v>0</v>
      </c>
      <c r="AR76" s="505">
        <f t="shared" si="89"/>
        <v>462567</v>
      </c>
      <c r="AS76" s="492">
        <f t="shared" si="90"/>
        <v>340624</v>
      </c>
      <c r="AT76" s="492">
        <f t="shared" si="91"/>
        <v>0</v>
      </c>
      <c r="AU76" s="486">
        <f t="shared" si="92"/>
        <v>0</v>
      </c>
      <c r="AV76" s="492">
        <f t="shared" si="93"/>
        <v>115131</v>
      </c>
      <c r="AW76" s="492">
        <f t="shared" si="93"/>
        <v>6812</v>
      </c>
      <c r="AX76" s="492">
        <f t="shared" si="94"/>
        <v>0</v>
      </c>
      <c r="AY76" s="507">
        <f t="shared" si="95"/>
        <v>0.75</v>
      </c>
      <c r="AZ76" s="507">
        <f t="shared" si="96"/>
        <v>0.75</v>
      </c>
      <c r="BA76" s="508">
        <f t="shared" si="96"/>
        <v>0</v>
      </c>
    </row>
    <row r="77" spans="1:53" ht="12.95" customHeight="1" x14ac:dyDescent="0.25">
      <c r="A77" s="154">
        <v>14</v>
      </c>
      <c r="B77" s="83">
        <v>4430</v>
      </c>
      <c r="C77" s="83">
        <v>600074862</v>
      </c>
      <c r="D77" s="83">
        <v>70695024</v>
      </c>
      <c r="E77" s="498" t="s">
        <v>616</v>
      </c>
      <c r="F77" s="83">
        <v>3143</v>
      </c>
      <c r="G77" s="499" t="s">
        <v>150</v>
      </c>
      <c r="H77" s="499" t="s">
        <v>82</v>
      </c>
      <c r="I77" s="501">
        <v>14747</v>
      </c>
      <c r="J77" s="502">
        <v>10395</v>
      </c>
      <c r="K77" s="502">
        <v>0</v>
      </c>
      <c r="L77" s="502">
        <v>0</v>
      </c>
      <c r="M77" s="417">
        <v>3514</v>
      </c>
      <c r="N77" s="417">
        <v>208</v>
      </c>
      <c r="O77" s="502">
        <v>630</v>
      </c>
      <c r="P77" s="503">
        <v>0.04</v>
      </c>
      <c r="Q77" s="418">
        <v>0</v>
      </c>
      <c r="R77" s="504">
        <v>0.04</v>
      </c>
      <c r="S77" s="505">
        <f t="shared" si="1"/>
        <v>0</v>
      </c>
      <c r="T77" s="492">
        <v>0</v>
      </c>
      <c r="U77" s="492">
        <v>0</v>
      </c>
      <c r="V77" s="492">
        <v>0</v>
      </c>
      <c r="W77" s="492">
        <f t="shared" si="82"/>
        <v>0</v>
      </c>
      <c r="X77" s="492">
        <v>0</v>
      </c>
      <c r="Y77" s="506">
        <v>0</v>
      </c>
      <c r="Z77" s="492">
        <f t="shared" si="83"/>
        <v>0</v>
      </c>
      <c r="AA77" s="505">
        <f t="shared" si="84"/>
        <v>0</v>
      </c>
      <c r="AB77" s="321">
        <f t="shared" si="85"/>
        <v>0</v>
      </c>
      <c r="AC77" s="179">
        <f t="shared" si="86"/>
        <v>0</v>
      </c>
      <c r="AD77" s="492">
        <v>0</v>
      </c>
      <c r="AE77" s="492">
        <v>0</v>
      </c>
      <c r="AF77" s="492">
        <f t="shared" si="2"/>
        <v>0</v>
      </c>
      <c r="AG77" s="492">
        <f t="shared" si="3"/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 t="shared" si="87"/>
        <v>0</v>
      </c>
      <c r="AP77" s="507">
        <f t="shared" si="88"/>
        <v>0</v>
      </c>
      <c r="AQ77" s="508">
        <f t="shared" si="4"/>
        <v>0</v>
      </c>
      <c r="AR77" s="505">
        <f t="shared" si="89"/>
        <v>14747</v>
      </c>
      <c r="AS77" s="492">
        <f t="shared" si="90"/>
        <v>10395</v>
      </c>
      <c r="AT77" s="492">
        <f t="shared" si="91"/>
        <v>0</v>
      </c>
      <c r="AU77" s="486">
        <f t="shared" si="92"/>
        <v>0</v>
      </c>
      <c r="AV77" s="492">
        <f t="shared" si="93"/>
        <v>3514</v>
      </c>
      <c r="AW77" s="492">
        <f t="shared" si="93"/>
        <v>208</v>
      </c>
      <c r="AX77" s="492">
        <f t="shared" si="94"/>
        <v>630</v>
      </c>
      <c r="AY77" s="507">
        <f t="shared" si="95"/>
        <v>0.04</v>
      </c>
      <c r="AZ77" s="507">
        <f t="shared" si="96"/>
        <v>0</v>
      </c>
      <c r="BA77" s="508">
        <f t="shared" si="96"/>
        <v>0.04</v>
      </c>
    </row>
    <row r="78" spans="1:53" ht="12.95" customHeight="1" x14ac:dyDescent="0.25">
      <c r="A78" s="155">
        <v>14</v>
      </c>
      <c r="B78" s="85">
        <v>4430</v>
      </c>
      <c r="C78" s="85">
        <v>600074862</v>
      </c>
      <c r="D78" s="85">
        <v>70695024</v>
      </c>
      <c r="E78" s="89" t="s">
        <v>617</v>
      </c>
      <c r="F78" s="92"/>
      <c r="G78" s="93"/>
      <c r="H78" s="93"/>
      <c r="I78" s="147">
        <v>4825556</v>
      </c>
      <c r="J78" s="91">
        <v>3485013</v>
      </c>
      <c r="K78" s="91">
        <v>3700</v>
      </c>
      <c r="L78" s="91">
        <v>3700</v>
      </c>
      <c r="M78" s="91">
        <v>1177935</v>
      </c>
      <c r="N78" s="91">
        <v>69700</v>
      </c>
      <c r="O78" s="91">
        <v>89208</v>
      </c>
      <c r="P78" s="94">
        <v>7.7847000000000008</v>
      </c>
      <c r="Q78" s="94">
        <v>4.7034000000000002</v>
      </c>
      <c r="R78" s="277">
        <v>3.0813000000000001</v>
      </c>
      <c r="S78" s="142">
        <f t="shared" ref="S78:BA78" si="97">SUM(S72:S77)</f>
        <v>0</v>
      </c>
      <c r="T78" s="91">
        <f t="shared" si="97"/>
        <v>0</v>
      </c>
      <c r="U78" s="91">
        <f t="shared" si="97"/>
        <v>7635</v>
      </c>
      <c r="V78" s="91">
        <f t="shared" si="97"/>
        <v>0</v>
      </c>
      <c r="W78" s="91">
        <f t="shared" si="97"/>
        <v>7635</v>
      </c>
      <c r="X78" s="91">
        <f t="shared" si="97"/>
        <v>0</v>
      </c>
      <c r="Y78" s="449">
        <f t="shared" si="97"/>
        <v>0</v>
      </c>
      <c r="Z78" s="91">
        <f t="shared" si="97"/>
        <v>0</v>
      </c>
      <c r="AA78" s="142">
        <f t="shared" si="97"/>
        <v>7635</v>
      </c>
      <c r="AB78" s="91">
        <f t="shared" si="97"/>
        <v>2581</v>
      </c>
      <c r="AC78" s="91">
        <f t="shared" si="97"/>
        <v>153</v>
      </c>
      <c r="AD78" s="91">
        <f t="shared" si="97"/>
        <v>0</v>
      </c>
      <c r="AE78" s="91">
        <f t="shared" si="97"/>
        <v>0</v>
      </c>
      <c r="AF78" s="91">
        <f t="shared" si="97"/>
        <v>0</v>
      </c>
      <c r="AG78" s="91">
        <f t="shared" si="97"/>
        <v>10369</v>
      </c>
      <c r="AH78" s="94">
        <f t="shared" si="97"/>
        <v>0</v>
      </c>
      <c r="AI78" s="94">
        <f t="shared" si="97"/>
        <v>0</v>
      </c>
      <c r="AJ78" s="94">
        <f t="shared" si="97"/>
        <v>0</v>
      </c>
      <c r="AK78" s="94">
        <f t="shared" si="97"/>
        <v>0</v>
      </c>
      <c r="AL78" s="94">
        <f t="shared" si="97"/>
        <v>0.02</v>
      </c>
      <c r="AM78" s="94">
        <f t="shared" si="97"/>
        <v>0</v>
      </c>
      <c r="AN78" s="94">
        <f t="shared" si="97"/>
        <v>0</v>
      </c>
      <c r="AO78" s="94">
        <f t="shared" si="97"/>
        <v>0</v>
      </c>
      <c r="AP78" s="94">
        <f t="shared" si="97"/>
        <v>0.02</v>
      </c>
      <c r="AQ78" s="277">
        <f t="shared" si="97"/>
        <v>0.02</v>
      </c>
      <c r="AR78" s="142">
        <f t="shared" si="97"/>
        <v>4835925</v>
      </c>
      <c r="AS78" s="91">
        <f t="shared" si="97"/>
        <v>3492648</v>
      </c>
      <c r="AT78" s="91">
        <f t="shared" si="97"/>
        <v>3700</v>
      </c>
      <c r="AU78" s="91">
        <f t="shared" si="97"/>
        <v>3700</v>
      </c>
      <c r="AV78" s="91">
        <f t="shared" si="97"/>
        <v>1180516</v>
      </c>
      <c r="AW78" s="91">
        <f t="shared" si="97"/>
        <v>69853</v>
      </c>
      <c r="AX78" s="91">
        <f t="shared" si="97"/>
        <v>89208</v>
      </c>
      <c r="AY78" s="94">
        <f t="shared" si="97"/>
        <v>7.8047000000000013</v>
      </c>
      <c r="AZ78" s="94">
        <f t="shared" si="97"/>
        <v>4.7034000000000002</v>
      </c>
      <c r="BA78" s="277">
        <f t="shared" si="97"/>
        <v>3.1013000000000002</v>
      </c>
    </row>
    <row r="79" spans="1:53" ht="12.95" customHeight="1" x14ac:dyDescent="0.25">
      <c r="A79" s="154">
        <v>15</v>
      </c>
      <c r="B79" s="83">
        <v>4433</v>
      </c>
      <c r="C79" s="83">
        <v>600075001</v>
      </c>
      <c r="D79" s="83">
        <v>70695440</v>
      </c>
      <c r="E79" s="498" t="s">
        <v>618</v>
      </c>
      <c r="F79" s="83">
        <v>3111</v>
      </c>
      <c r="G79" s="499" t="s">
        <v>586</v>
      </c>
      <c r="H79" s="499" t="s">
        <v>86</v>
      </c>
      <c r="I79" s="501">
        <v>1488667</v>
      </c>
      <c r="J79" s="502">
        <v>1085395</v>
      </c>
      <c r="K79" s="502">
        <v>0</v>
      </c>
      <c r="L79" s="502">
        <v>0</v>
      </c>
      <c r="M79" s="417">
        <v>366864</v>
      </c>
      <c r="N79" s="417">
        <v>21708</v>
      </c>
      <c r="O79" s="502">
        <v>14700</v>
      </c>
      <c r="P79" s="503">
        <v>2.5108999999999999</v>
      </c>
      <c r="Q79" s="418">
        <v>2</v>
      </c>
      <c r="R79" s="504">
        <v>0.51090000000000002</v>
      </c>
      <c r="S79" s="505">
        <f t="shared" si="1"/>
        <v>0</v>
      </c>
      <c r="T79" s="492">
        <v>0</v>
      </c>
      <c r="U79" s="492">
        <v>0</v>
      </c>
      <c r="V79" s="492">
        <v>0</v>
      </c>
      <c r="W79" s="492">
        <f t="shared" ref="W79:W84" si="98">SUM(S79:V79)</f>
        <v>0</v>
      </c>
      <c r="X79" s="492">
        <v>0</v>
      </c>
      <c r="Y79" s="506">
        <v>0</v>
      </c>
      <c r="Z79" s="492">
        <f t="shared" ref="Z79:Z84" si="99">SUM(X79:Y79)</f>
        <v>0</v>
      </c>
      <c r="AA79" s="505">
        <f t="shared" ref="AA79:AA84" si="100">W79+Z79</f>
        <v>0</v>
      </c>
      <c r="AB79" s="321">
        <f t="shared" ref="AB79:AB84" si="101">ROUND((W79+X79)*33.8%,0)</f>
        <v>0</v>
      </c>
      <c r="AC79" s="179">
        <f t="shared" ref="AC79:AC84" si="102">ROUND(W79*2%,0)</f>
        <v>0</v>
      </c>
      <c r="AD79" s="492">
        <v>0</v>
      </c>
      <c r="AE79" s="492">
        <v>0</v>
      </c>
      <c r="AF79" s="492">
        <f t="shared" ref="AF79:AF120" si="103">SUM(AD79:AE79)</f>
        <v>0</v>
      </c>
      <c r="AG79" s="492">
        <f t="shared" ref="AG79:AG120" si="104">AA79+AB79+AC79+AF79</f>
        <v>0</v>
      </c>
      <c r="AH79" s="507">
        <v>0</v>
      </c>
      <c r="AI79" s="507">
        <v>0</v>
      </c>
      <c r="AJ79" s="507">
        <v>0</v>
      </c>
      <c r="AK79" s="507">
        <v>0</v>
      </c>
      <c r="AL79" s="507">
        <v>0</v>
      </c>
      <c r="AM79" s="507">
        <v>0</v>
      </c>
      <c r="AN79" s="507">
        <v>0</v>
      </c>
      <c r="AO79" s="507">
        <f t="shared" ref="AO79:AO84" si="105">AH79+AJ79+AK79+AM79</f>
        <v>0</v>
      </c>
      <c r="AP79" s="507">
        <f t="shared" ref="AP79:AP84" si="106">AI79+AL79+AN79</f>
        <v>0</v>
      </c>
      <c r="AQ79" s="508">
        <f t="shared" ref="AQ79:AQ120" si="107">SUM(AO79:AP79)</f>
        <v>0</v>
      </c>
      <c r="AR79" s="505">
        <f t="shared" ref="AR79:AR84" si="108">I79+AG79</f>
        <v>1488667</v>
      </c>
      <c r="AS79" s="492">
        <f t="shared" ref="AS79:AS84" si="109">J79+W79</f>
        <v>1085395</v>
      </c>
      <c r="AT79" s="492">
        <f t="shared" ref="AT79:AT84" si="110">K79+Z79</f>
        <v>0</v>
      </c>
      <c r="AU79" s="486">
        <f t="shared" ref="AU79:AU84" si="111">L79</f>
        <v>0</v>
      </c>
      <c r="AV79" s="492">
        <f t="shared" ref="AV79:AW84" si="112">M79+AB79</f>
        <v>366864</v>
      </c>
      <c r="AW79" s="492">
        <f t="shared" si="112"/>
        <v>21708</v>
      </c>
      <c r="AX79" s="492">
        <f t="shared" ref="AX79:AX84" si="113">O79+AF79</f>
        <v>14700</v>
      </c>
      <c r="AY79" s="507">
        <f t="shared" ref="AY79:AY84" si="114">P79+AQ79</f>
        <v>2.5108999999999999</v>
      </c>
      <c r="AZ79" s="507">
        <f t="shared" ref="AZ79:BA84" si="115">Q79+AO79</f>
        <v>2</v>
      </c>
      <c r="BA79" s="508">
        <f t="shared" si="115"/>
        <v>0.51090000000000002</v>
      </c>
    </row>
    <row r="80" spans="1:53" ht="12.95" customHeight="1" x14ac:dyDescent="0.25">
      <c r="A80" s="154">
        <v>15</v>
      </c>
      <c r="B80" s="83">
        <v>4433</v>
      </c>
      <c r="C80" s="83">
        <v>600075001</v>
      </c>
      <c r="D80" s="83">
        <v>70695440</v>
      </c>
      <c r="E80" s="498" t="s">
        <v>618</v>
      </c>
      <c r="F80" s="83">
        <v>3117</v>
      </c>
      <c r="G80" s="499" t="s">
        <v>284</v>
      </c>
      <c r="H80" s="499" t="s">
        <v>86</v>
      </c>
      <c r="I80" s="501">
        <v>1572211</v>
      </c>
      <c r="J80" s="502">
        <v>1134559</v>
      </c>
      <c r="K80" s="502">
        <v>1480</v>
      </c>
      <c r="L80" s="502">
        <v>1480</v>
      </c>
      <c r="M80" s="417">
        <v>383481</v>
      </c>
      <c r="N80" s="417">
        <v>22691</v>
      </c>
      <c r="O80" s="502">
        <v>30000</v>
      </c>
      <c r="P80" s="503">
        <v>2.3726000000000003</v>
      </c>
      <c r="Q80" s="418">
        <v>1.5455000000000001</v>
      </c>
      <c r="R80" s="504">
        <v>0.82710000000000006</v>
      </c>
      <c r="S80" s="505">
        <f t="shared" ref="S80:S84" si="116">X80*-1</f>
        <v>0</v>
      </c>
      <c r="T80" s="492">
        <v>0</v>
      </c>
      <c r="U80" s="492">
        <v>0</v>
      </c>
      <c r="V80" s="492">
        <v>0</v>
      </c>
      <c r="W80" s="492">
        <f t="shared" si="98"/>
        <v>0</v>
      </c>
      <c r="X80" s="492">
        <v>0</v>
      </c>
      <c r="Y80" s="506">
        <v>0</v>
      </c>
      <c r="Z80" s="492">
        <f t="shared" si="99"/>
        <v>0</v>
      </c>
      <c r="AA80" s="505">
        <f t="shared" si="100"/>
        <v>0</v>
      </c>
      <c r="AB80" s="321">
        <f t="shared" si="101"/>
        <v>0</v>
      </c>
      <c r="AC80" s="179">
        <f t="shared" si="102"/>
        <v>0</v>
      </c>
      <c r="AD80" s="492">
        <v>0</v>
      </c>
      <c r="AE80" s="492">
        <v>0</v>
      </c>
      <c r="AF80" s="492">
        <f t="shared" si="103"/>
        <v>0</v>
      </c>
      <c r="AG80" s="492">
        <f t="shared" si="104"/>
        <v>0</v>
      </c>
      <c r="AH80" s="507">
        <v>0</v>
      </c>
      <c r="AI80" s="507">
        <v>0</v>
      </c>
      <c r="AJ80" s="507">
        <v>0</v>
      </c>
      <c r="AK80" s="507">
        <v>0</v>
      </c>
      <c r="AL80" s="507">
        <v>0</v>
      </c>
      <c r="AM80" s="507">
        <v>0</v>
      </c>
      <c r="AN80" s="507">
        <v>0</v>
      </c>
      <c r="AO80" s="507">
        <f t="shared" si="105"/>
        <v>0</v>
      </c>
      <c r="AP80" s="507">
        <f t="shared" si="106"/>
        <v>0</v>
      </c>
      <c r="AQ80" s="508">
        <f t="shared" si="107"/>
        <v>0</v>
      </c>
      <c r="AR80" s="505">
        <f t="shared" si="108"/>
        <v>1572211</v>
      </c>
      <c r="AS80" s="492">
        <f t="shared" si="109"/>
        <v>1134559</v>
      </c>
      <c r="AT80" s="492">
        <f t="shared" si="110"/>
        <v>1480</v>
      </c>
      <c r="AU80" s="486">
        <f t="shared" si="111"/>
        <v>1480</v>
      </c>
      <c r="AV80" s="492">
        <f t="shared" si="112"/>
        <v>383481</v>
      </c>
      <c r="AW80" s="492">
        <f t="shared" si="112"/>
        <v>22691</v>
      </c>
      <c r="AX80" s="492">
        <f t="shared" si="113"/>
        <v>30000</v>
      </c>
      <c r="AY80" s="507">
        <f t="shared" si="114"/>
        <v>2.3726000000000003</v>
      </c>
      <c r="AZ80" s="507">
        <f t="shared" si="115"/>
        <v>1.5455000000000001</v>
      </c>
      <c r="BA80" s="508">
        <f t="shared" si="115"/>
        <v>0.82710000000000006</v>
      </c>
    </row>
    <row r="81" spans="1:53" ht="12.95" customHeight="1" x14ac:dyDescent="0.25">
      <c r="A81" s="154">
        <v>15</v>
      </c>
      <c r="B81" s="83">
        <v>4433</v>
      </c>
      <c r="C81" s="83">
        <v>600075001</v>
      </c>
      <c r="D81" s="83">
        <v>70695440</v>
      </c>
      <c r="E81" s="498" t="s">
        <v>618</v>
      </c>
      <c r="F81" s="83">
        <v>3117</v>
      </c>
      <c r="G81" s="499" t="s">
        <v>448</v>
      </c>
      <c r="H81" s="499" t="s">
        <v>82</v>
      </c>
      <c r="I81" s="501">
        <v>0</v>
      </c>
      <c r="J81" s="502">
        <v>0</v>
      </c>
      <c r="K81" s="502">
        <v>0</v>
      </c>
      <c r="L81" s="502">
        <v>0</v>
      </c>
      <c r="M81" s="417">
        <v>0</v>
      </c>
      <c r="N81" s="417">
        <v>0</v>
      </c>
      <c r="O81" s="502">
        <v>0</v>
      </c>
      <c r="P81" s="503">
        <v>0</v>
      </c>
      <c r="Q81" s="418">
        <v>0</v>
      </c>
      <c r="R81" s="504">
        <v>0</v>
      </c>
      <c r="S81" s="505">
        <f t="shared" si="116"/>
        <v>0</v>
      </c>
      <c r="T81" s="492">
        <v>0</v>
      </c>
      <c r="U81" s="492">
        <v>0</v>
      </c>
      <c r="V81" s="492">
        <v>0</v>
      </c>
      <c r="W81" s="492">
        <f t="shared" si="98"/>
        <v>0</v>
      </c>
      <c r="X81" s="492">
        <v>0</v>
      </c>
      <c r="Y81" s="506">
        <v>0</v>
      </c>
      <c r="Z81" s="492">
        <f t="shared" si="99"/>
        <v>0</v>
      </c>
      <c r="AA81" s="505">
        <f t="shared" si="100"/>
        <v>0</v>
      </c>
      <c r="AB81" s="321">
        <f t="shared" si="101"/>
        <v>0</v>
      </c>
      <c r="AC81" s="179">
        <f t="shared" si="102"/>
        <v>0</v>
      </c>
      <c r="AD81" s="492">
        <v>0</v>
      </c>
      <c r="AE81" s="492">
        <v>0</v>
      </c>
      <c r="AF81" s="492">
        <f t="shared" si="103"/>
        <v>0</v>
      </c>
      <c r="AG81" s="492">
        <f t="shared" si="104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05"/>
        <v>0</v>
      </c>
      <c r="AP81" s="507">
        <f t="shared" si="106"/>
        <v>0</v>
      </c>
      <c r="AQ81" s="508">
        <f t="shared" si="107"/>
        <v>0</v>
      </c>
      <c r="AR81" s="505">
        <f t="shared" si="108"/>
        <v>0</v>
      </c>
      <c r="AS81" s="492">
        <f t="shared" si="109"/>
        <v>0</v>
      </c>
      <c r="AT81" s="492">
        <f t="shared" si="110"/>
        <v>0</v>
      </c>
      <c r="AU81" s="486">
        <f t="shared" si="111"/>
        <v>0</v>
      </c>
      <c r="AV81" s="492">
        <f t="shared" si="112"/>
        <v>0</v>
      </c>
      <c r="AW81" s="492">
        <f t="shared" si="112"/>
        <v>0</v>
      </c>
      <c r="AX81" s="492">
        <f t="shared" si="113"/>
        <v>0</v>
      </c>
      <c r="AY81" s="507">
        <f t="shared" si="114"/>
        <v>0</v>
      </c>
      <c r="AZ81" s="507">
        <f t="shared" si="115"/>
        <v>0</v>
      </c>
      <c r="BA81" s="508">
        <f t="shared" si="115"/>
        <v>0</v>
      </c>
    </row>
    <row r="82" spans="1:53" ht="12.95" customHeight="1" x14ac:dyDescent="0.25">
      <c r="A82" s="154">
        <v>15</v>
      </c>
      <c r="B82" s="83">
        <v>4433</v>
      </c>
      <c r="C82" s="83">
        <v>600075001</v>
      </c>
      <c r="D82" s="83">
        <v>70695440</v>
      </c>
      <c r="E82" s="498" t="s">
        <v>618</v>
      </c>
      <c r="F82" s="83">
        <v>3141</v>
      </c>
      <c r="G82" s="499" t="s">
        <v>88</v>
      </c>
      <c r="H82" s="499" t="s">
        <v>82</v>
      </c>
      <c r="I82" s="501">
        <v>450040</v>
      </c>
      <c r="J82" s="502">
        <v>330075</v>
      </c>
      <c r="K82" s="502">
        <v>0</v>
      </c>
      <c r="L82" s="502">
        <v>0</v>
      </c>
      <c r="M82" s="417">
        <v>111565</v>
      </c>
      <c r="N82" s="417">
        <v>6602</v>
      </c>
      <c r="O82" s="502">
        <v>1798</v>
      </c>
      <c r="P82" s="503">
        <v>1.1200000000000001</v>
      </c>
      <c r="Q82" s="418">
        <v>0</v>
      </c>
      <c r="R82" s="504">
        <v>1.1200000000000001</v>
      </c>
      <c r="S82" s="505">
        <f t="shared" si="116"/>
        <v>0</v>
      </c>
      <c r="T82" s="492">
        <v>0</v>
      </c>
      <c r="U82" s="492">
        <v>8543</v>
      </c>
      <c r="V82" s="492">
        <v>0</v>
      </c>
      <c r="W82" s="492">
        <f t="shared" si="98"/>
        <v>8543</v>
      </c>
      <c r="X82" s="492">
        <v>0</v>
      </c>
      <c r="Y82" s="506">
        <v>0</v>
      </c>
      <c r="Z82" s="492">
        <f t="shared" si="99"/>
        <v>0</v>
      </c>
      <c r="AA82" s="505">
        <f t="shared" si="100"/>
        <v>8543</v>
      </c>
      <c r="AB82" s="321">
        <f t="shared" si="101"/>
        <v>2888</v>
      </c>
      <c r="AC82" s="179">
        <f t="shared" si="102"/>
        <v>171</v>
      </c>
      <c r="AD82" s="492">
        <v>0</v>
      </c>
      <c r="AE82" s="492">
        <v>0</v>
      </c>
      <c r="AF82" s="492">
        <f t="shared" si="103"/>
        <v>0</v>
      </c>
      <c r="AG82" s="492">
        <f t="shared" si="104"/>
        <v>11602</v>
      </c>
      <c r="AH82" s="507">
        <v>0</v>
      </c>
      <c r="AI82" s="507">
        <v>0</v>
      </c>
      <c r="AJ82" s="507">
        <v>0</v>
      </c>
      <c r="AK82" s="507">
        <v>0</v>
      </c>
      <c r="AL82" s="507">
        <v>0.03</v>
      </c>
      <c r="AM82" s="507">
        <v>0</v>
      </c>
      <c r="AN82" s="507">
        <v>0</v>
      </c>
      <c r="AO82" s="507">
        <f t="shared" si="105"/>
        <v>0</v>
      </c>
      <c r="AP82" s="507">
        <f t="shared" si="106"/>
        <v>0.03</v>
      </c>
      <c r="AQ82" s="508">
        <f t="shared" si="107"/>
        <v>0.03</v>
      </c>
      <c r="AR82" s="505">
        <f t="shared" si="108"/>
        <v>461642</v>
      </c>
      <c r="AS82" s="492">
        <f t="shared" si="109"/>
        <v>338618</v>
      </c>
      <c r="AT82" s="492">
        <f t="shared" si="110"/>
        <v>0</v>
      </c>
      <c r="AU82" s="486">
        <f t="shared" si="111"/>
        <v>0</v>
      </c>
      <c r="AV82" s="492">
        <f t="shared" si="112"/>
        <v>114453</v>
      </c>
      <c r="AW82" s="492">
        <f t="shared" si="112"/>
        <v>6773</v>
      </c>
      <c r="AX82" s="492">
        <f t="shared" si="113"/>
        <v>1798</v>
      </c>
      <c r="AY82" s="507">
        <f t="shared" si="114"/>
        <v>1.1500000000000001</v>
      </c>
      <c r="AZ82" s="507">
        <f t="shared" si="115"/>
        <v>0</v>
      </c>
      <c r="BA82" s="508">
        <f t="shared" si="115"/>
        <v>1.1500000000000001</v>
      </c>
    </row>
    <row r="83" spans="1:53" ht="12.95" customHeight="1" x14ac:dyDescent="0.25">
      <c r="A83" s="154">
        <v>15</v>
      </c>
      <c r="B83" s="83">
        <v>4433</v>
      </c>
      <c r="C83" s="83">
        <v>600075001</v>
      </c>
      <c r="D83" s="83">
        <v>70695440</v>
      </c>
      <c r="E83" s="498" t="s">
        <v>618</v>
      </c>
      <c r="F83" s="83">
        <v>3143</v>
      </c>
      <c r="G83" s="499" t="s">
        <v>149</v>
      </c>
      <c r="H83" s="499" t="s">
        <v>86</v>
      </c>
      <c r="I83" s="501">
        <v>220611</v>
      </c>
      <c r="J83" s="502">
        <v>162453</v>
      </c>
      <c r="K83" s="502">
        <v>0</v>
      </c>
      <c r="L83" s="502">
        <v>0</v>
      </c>
      <c r="M83" s="417">
        <v>54909</v>
      </c>
      <c r="N83" s="417">
        <v>3249</v>
      </c>
      <c r="O83" s="502">
        <v>0</v>
      </c>
      <c r="P83" s="503">
        <v>0.5</v>
      </c>
      <c r="Q83" s="418">
        <v>0.5</v>
      </c>
      <c r="R83" s="504">
        <v>0</v>
      </c>
      <c r="S83" s="505">
        <f t="shared" si="116"/>
        <v>0</v>
      </c>
      <c r="T83" s="492">
        <v>0</v>
      </c>
      <c r="U83" s="492">
        <v>0</v>
      </c>
      <c r="V83" s="492">
        <v>0</v>
      </c>
      <c r="W83" s="492">
        <f t="shared" si="98"/>
        <v>0</v>
      </c>
      <c r="X83" s="492">
        <v>0</v>
      </c>
      <c r="Y83" s="506">
        <v>0</v>
      </c>
      <c r="Z83" s="492">
        <f t="shared" si="99"/>
        <v>0</v>
      </c>
      <c r="AA83" s="505">
        <f t="shared" si="100"/>
        <v>0</v>
      </c>
      <c r="AB83" s="321">
        <f t="shared" si="101"/>
        <v>0</v>
      </c>
      <c r="AC83" s="179">
        <f t="shared" si="102"/>
        <v>0</v>
      </c>
      <c r="AD83" s="492">
        <v>0</v>
      </c>
      <c r="AE83" s="492">
        <v>0</v>
      </c>
      <c r="AF83" s="492">
        <f t="shared" si="103"/>
        <v>0</v>
      </c>
      <c r="AG83" s="492">
        <f t="shared" si="104"/>
        <v>0</v>
      </c>
      <c r="AH83" s="507">
        <v>0</v>
      </c>
      <c r="AI83" s="507">
        <v>0</v>
      </c>
      <c r="AJ83" s="507">
        <v>0</v>
      </c>
      <c r="AK83" s="507">
        <v>0</v>
      </c>
      <c r="AL83" s="507">
        <v>0</v>
      </c>
      <c r="AM83" s="507">
        <v>0</v>
      </c>
      <c r="AN83" s="507">
        <v>0</v>
      </c>
      <c r="AO83" s="507">
        <f t="shared" si="105"/>
        <v>0</v>
      </c>
      <c r="AP83" s="507">
        <f t="shared" si="106"/>
        <v>0</v>
      </c>
      <c r="AQ83" s="508">
        <f t="shared" si="107"/>
        <v>0</v>
      </c>
      <c r="AR83" s="505">
        <f t="shared" si="108"/>
        <v>220611</v>
      </c>
      <c r="AS83" s="492">
        <f t="shared" si="109"/>
        <v>162453</v>
      </c>
      <c r="AT83" s="492">
        <f t="shared" si="110"/>
        <v>0</v>
      </c>
      <c r="AU83" s="486">
        <f t="shared" si="111"/>
        <v>0</v>
      </c>
      <c r="AV83" s="492">
        <f t="shared" si="112"/>
        <v>54909</v>
      </c>
      <c r="AW83" s="492">
        <f t="shared" si="112"/>
        <v>3249</v>
      </c>
      <c r="AX83" s="492">
        <f t="shared" si="113"/>
        <v>0</v>
      </c>
      <c r="AY83" s="507">
        <f t="shared" si="114"/>
        <v>0.5</v>
      </c>
      <c r="AZ83" s="507">
        <f t="shared" si="115"/>
        <v>0.5</v>
      </c>
      <c r="BA83" s="508">
        <f t="shared" si="115"/>
        <v>0</v>
      </c>
    </row>
    <row r="84" spans="1:53" ht="12.95" customHeight="1" x14ac:dyDescent="0.25">
      <c r="A84" s="154">
        <v>15</v>
      </c>
      <c r="B84" s="83">
        <v>4433</v>
      </c>
      <c r="C84" s="83">
        <v>600075001</v>
      </c>
      <c r="D84" s="83">
        <v>70695440</v>
      </c>
      <c r="E84" s="498" t="s">
        <v>618</v>
      </c>
      <c r="F84" s="83">
        <v>3143</v>
      </c>
      <c r="G84" s="499" t="s">
        <v>150</v>
      </c>
      <c r="H84" s="499" t="s">
        <v>82</v>
      </c>
      <c r="I84" s="501">
        <v>7022</v>
      </c>
      <c r="J84" s="502">
        <v>4950</v>
      </c>
      <c r="K84" s="502">
        <v>0</v>
      </c>
      <c r="L84" s="502">
        <v>0</v>
      </c>
      <c r="M84" s="417">
        <v>1673</v>
      </c>
      <c r="N84" s="417">
        <v>99</v>
      </c>
      <c r="O84" s="502">
        <v>300</v>
      </c>
      <c r="P84" s="503">
        <v>0.02</v>
      </c>
      <c r="Q84" s="418">
        <v>0</v>
      </c>
      <c r="R84" s="504">
        <v>0.02</v>
      </c>
      <c r="S84" s="505">
        <f t="shared" si="116"/>
        <v>0</v>
      </c>
      <c r="T84" s="492">
        <v>0</v>
      </c>
      <c r="U84" s="492">
        <v>0</v>
      </c>
      <c r="V84" s="492">
        <v>0</v>
      </c>
      <c r="W84" s="492">
        <f t="shared" si="98"/>
        <v>0</v>
      </c>
      <c r="X84" s="492">
        <v>0</v>
      </c>
      <c r="Y84" s="506">
        <v>0</v>
      </c>
      <c r="Z84" s="492">
        <f t="shared" si="99"/>
        <v>0</v>
      </c>
      <c r="AA84" s="505">
        <f t="shared" si="100"/>
        <v>0</v>
      </c>
      <c r="AB84" s="321">
        <f t="shared" si="101"/>
        <v>0</v>
      </c>
      <c r="AC84" s="179">
        <f t="shared" si="102"/>
        <v>0</v>
      </c>
      <c r="AD84" s="492">
        <v>0</v>
      </c>
      <c r="AE84" s="492">
        <v>0</v>
      </c>
      <c r="AF84" s="492">
        <f t="shared" si="103"/>
        <v>0</v>
      </c>
      <c r="AG84" s="492">
        <f t="shared" si="104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si="105"/>
        <v>0</v>
      </c>
      <c r="AP84" s="507">
        <f t="shared" si="106"/>
        <v>0</v>
      </c>
      <c r="AQ84" s="508">
        <f t="shared" si="107"/>
        <v>0</v>
      </c>
      <c r="AR84" s="505">
        <f t="shared" si="108"/>
        <v>7022</v>
      </c>
      <c r="AS84" s="492">
        <f t="shared" si="109"/>
        <v>4950</v>
      </c>
      <c r="AT84" s="492">
        <f t="shared" si="110"/>
        <v>0</v>
      </c>
      <c r="AU84" s="486">
        <f t="shared" si="111"/>
        <v>0</v>
      </c>
      <c r="AV84" s="492">
        <f t="shared" si="112"/>
        <v>1673</v>
      </c>
      <c r="AW84" s="492">
        <f t="shared" si="112"/>
        <v>99</v>
      </c>
      <c r="AX84" s="492">
        <f t="shared" si="113"/>
        <v>300</v>
      </c>
      <c r="AY84" s="507">
        <f t="shared" si="114"/>
        <v>0.02</v>
      </c>
      <c r="AZ84" s="507">
        <f t="shared" si="115"/>
        <v>0</v>
      </c>
      <c r="BA84" s="508">
        <f t="shared" si="115"/>
        <v>0.02</v>
      </c>
    </row>
    <row r="85" spans="1:53" ht="12.95" customHeight="1" x14ac:dyDescent="0.25">
      <c r="A85" s="155">
        <v>15</v>
      </c>
      <c r="B85" s="85">
        <v>4433</v>
      </c>
      <c r="C85" s="85">
        <v>600075001</v>
      </c>
      <c r="D85" s="85">
        <v>70695440</v>
      </c>
      <c r="E85" s="89" t="s">
        <v>619</v>
      </c>
      <c r="F85" s="92"/>
      <c r="G85" s="93"/>
      <c r="H85" s="93"/>
      <c r="I85" s="147">
        <v>3738551</v>
      </c>
      <c r="J85" s="91">
        <v>2717432</v>
      </c>
      <c r="K85" s="91">
        <v>1480</v>
      </c>
      <c r="L85" s="91">
        <v>1480</v>
      </c>
      <c r="M85" s="91">
        <v>918492</v>
      </c>
      <c r="N85" s="91">
        <v>54349</v>
      </c>
      <c r="O85" s="91">
        <v>46798</v>
      </c>
      <c r="P85" s="94">
        <v>6.5234999999999994</v>
      </c>
      <c r="Q85" s="94">
        <v>4.0455000000000005</v>
      </c>
      <c r="R85" s="277">
        <v>2.4780000000000002</v>
      </c>
      <c r="S85" s="142">
        <f t="shared" ref="S85:BA85" si="117">SUM(S79:S84)</f>
        <v>0</v>
      </c>
      <c r="T85" s="91">
        <f t="shared" si="117"/>
        <v>0</v>
      </c>
      <c r="U85" s="91">
        <f t="shared" si="117"/>
        <v>8543</v>
      </c>
      <c r="V85" s="91">
        <f t="shared" si="117"/>
        <v>0</v>
      </c>
      <c r="W85" s="91">
        <f t="shared" si="117"/>
        <v>8543</v>
      </c>
      <c r="X85" s="91">
        <f t="shared" si="117"/>
        <v>0</v>
      </c>
      <c r="Y85" s="449">
        <f t="shared" si="117"/>
        <v>0</v>
      </c>
      <c r="Z85" s="91">
        <f t="shared" si="117"/>
        <v>0</v>
      </c>
      <c r="AA85" s="142">
        <f t="shared" si="117"/>
        <v>8543</v>
      </c>
      <c r="AB85" s="91">
        <f t="shared" si="117"/>
        <v>2888</v>
      </c>
      <c r="AC85" s="91">
        <f t="shared" si="117"/>
        <v>171</v>
      </c>
      <c r="AD85" s="91">
        <f t="shared" si="117"/>
        <v>0</v>
      </c>
      <c r="AE85" s="91">
        <f t="shared" si="117"/>
        <v>0</v>
      </c>
      <c r="AF85" s="91">
        <f t="shared" si="117"/>
        <v>0</v>
      </c>
      <c r="AG85" s="91">
        <f t="shared" si="117"/>
        <v>11602</v>
      </c>
      <c r="AH85" s="94">
        <f t="shared" si="117"/>
        <v>0</v>
      </c>
      <c r="AI85" s="94">
        <f t="shared" si="117"/>
        <v>0</v>
      </c>
      <c r="AJ85" s="94">
        <f t="shared" si="117"/>
        <v>0</v>
      </c>
      <c r="AK85" s="94">
        <f t="shared" ref="AK85:AL85" si="118">SUM(AK79:AK84)</f>
        <v>0</v>
      </c>
      <c r="AL85" s="94">
        <f t="shared" si="118"/>
        <v>0.03</v>
      </c>
      <c r="AM85" s="94">
        <f t="shared" si="117"/>
        <v>0</v>
      </c>
      <c r="AN85" s="94">
        <f t="shared" si="117"/>
        <v>0</v>
      </c>
      <c r="AO85" s="94">
        <f t="shared" si="117"/>
        <v>0</v>
      </c>
      <c r="AP85" s="94">
        <f t="shared" si="117"/>
        <v>0.03</v>
      </c>
      <c r="AQ85" s="277">
        <f t="shared" si="117"/>
        <v>0.03</v>
      </c>
      <c r="AR85" s="142">
        <f t="shared" si="117"/>
        <v>3750153</v>
      </c>
      <c r="AS85" s="91">
        <f t="shared" si="117"/>
        <v>2725975</v>
      </c>
      <c r="AT85" s="91">
        <f t="shared" si="117"/>
        <v>1480</v>
      </c>
      <c r="AU85" s="91">
        <f t="shared" si="117"/>
        <v>1480</v>
      </c>
      <c r="AV85" s="91">
        <f t="shared" si="117"/>
        <v>921380</v>
      </c>
      <c r="AW85" s="91">
        <f t="shared" si="117"/>
        <v>54520</v>
      </c>
      <c r="AX85" s="91">
        <f t="shared" si="117"/>
        <v>46798</v>
      </c>
      <c r="AY85" s="94">
        <f t="shared" si="117"/>
        <v>6.5534999999999997</v>
      </c>
      <c r="AZ85" s="94">
        <f t="shared" si="117"/>
        <v>4.0455000000000005</v>
      </c>
      <c r="BA85" s="277">
        <f t="shared" si="117"/>
        <v>2.5080000000000005</v>
      </c>
    </row>
    <row r="86" spans="1:53" ht="12.95" customHeight="1" x14ac:dyDescent="0.25">
      <c r="A86" s="154">
        <v>16</v>
      </c>
      <c r="B86" s="83">
        <v>4487</v>
      </c>
      <c r="C86" s="83">
        <v>600074854</v>
      </c>
      <c r="D86" s="83">
        <v>70698503</v>
      </c>
      <c r="E86" s="498" t="s">
        <v>620</v>
      </c>
      <c r="F86" s="83">
        <v>3111</v>
      </c>
      <c r="G86" s="499" t="s">
        <v>586</v>
      </c>
      <c r="H86" s="499" t="s">
        <v>86</v>
      </c>
      <c r="I86" s="501">
        <v>2361240</v>
      </c>
      <c r="J86" s="502">
        <v>1676384</v>
      </c>
      <c r="K86" s="502">
        <v>45000</v>
      </c>
      <c r="L86" s="502">
        <v>0</v>
      </c>
      <c r="M86" s="417">
        <v>581828</v>
      </c>
      <c r="N86" s="417">
        <v>33528</v>
      </c>
      <c r="O86" s="502">
        <v>24500</v>
      </c>
      <c r="P86" s="503">
        <v>4.0918000000000001</v>
      </c>
      <c r="Q86" s="418">
        <v>3.3</v>
      </c>
      <c r="R86" s="504">
        <v>0.79179999999999995</v>
      </c>
      <c r="S86" s="505">
        <f t="shared" ref="S86:S91" si="119">X86*-1</f>
        <v>0</v>
      </c>
      <c r="T86" s="492">
        <v>0</v>
      </c>
      <c r="U86" s="492">
        <v>0</v>
      </c>
      <c r="V86" s="492">
        <v>0</v>
      </c>
      <c r="W86" s="492">
        <f t="shared" ref="W86:W91" si="120">SUM(S86:V86)</f>
        <v>0</v>
      </c>
      <c r="X86" s="492">
        <v>0</v>
      </c>
      <c r="Y86" s="506">
        <v>0</v>
      </c>
      <c r="Z86" s="492">
        <f t="shared" ref="Z86:Z91" si="121">SUM(X86:Y86)</f>
        <v>0</v>
      </c>
      <c r="AA86" s="505">
        <f t="shared" ref="AA86:AA91" si="122">W86+Z86</f>
        <v>0</v>
      </c>
      <c r="AB86" s="321">
        <f t="shared" ref="AB86:AB91" si="123">ROUND((W86+X86)*33.8%,0)</f>
        <v>0</v>
      </c>
      <c r="AC86" s="179">
        <f t="shared" ref="AC86:AC91" si="124">ROUND(W86*2%,0)</f>
        <v>0</v>
      </c>
      <c r="AD86" s="492">
        <v>0</v>
      </c>
      <c r="AE86" s="492">
        <v>0</v>
      </c>
      <c r="AF86" s="492">
        <f t="shared" si="103"/>
        <v>0</v>
      </c>
      <c r="AG86" s="492">
        <f t="shared" si="104"/>
        <v>0</v>
      </c>
      <c r="AH86" s="507">
        <v>0</v>
      </c>
      <c r="AI86" s="507">
        <v>0</v>
      </c>
      <c r="AJ86" s="507">
        <v>0</v>
      </c>
      <c r="AK86" s="507">
        <v>0</v>
      </c>
      <c r="AL86" s="507">
        <v>0</v>
      </c>
      <c r="AM86" s="507">
        <v>0</v>
      </c>
      <c r="AN86" s="507">
        <v>0</v>
      </c>
      <c r="AO86" s="507">
        <f t="shared" ref="AO86:AO91" si="125">AH86+AJ86+AK86+AM86</f>
        <v>0</v>
      </c>
      <c r="AP86" s="507">
        <f t="shared" ref="AP86:AP91" si="126">AI86+AL86+AN86</f>
        <v>0</v>
      </c>
      <c r="AQ86" s="508">
        <f t="shared" si="107"/>
        <v>0</v>
      </c>
      <c r="AR86" s="505">
        <f t="shared" ref="AR86:AR91" si="127">I86+AG86</f>
        <v>2361240</v>
      </c>
      <c r="AS86" s="492">
        <f t="shared" ref="AS86:AS91" si="128">J86+W86</f>
        <v>1676384</v>
      </c>
      <c r="AT86" s="492">
        <f t="shared" ref="AT86:AT91" si="129">K86+Z86</f>
        <v>45000</v>
      </c>
      <c r="AU86" s="486">
        <f t="shared" ref="AU86:AU91" si="130">L86</f>
        <v>0</v>
      </c>
      <c r="AV86" s="492">
        <f t="shared" ref="AV86:AW91" si="131">M86+AB86</f>
        <v>581828</v>
      </c>
      <c r="AW86" s="492">
        <f t="shared" si="131"/>
        <v>33528</v>
      </c>
      <c r="AX86" s="492">
        <f t="shared" ref="AX86:AX91" si="132">O86+AF86</f>
        <v>24500</v>
      </c>
      <c r="AY86" s="507">
        <f t="shared" ref="AY86:AY91" si="133">P86+AQ86</f>
        <v>4.0918000000000001</v>
      </c>
      <c r="AZ86" s="507">
        <f t="shared" ref="AZ86:BA91" si="134">Q86+AO86</f>
        <v>3.3</v>
      </c>
      <c r="BA86" s="508">
        <f t="shared" si="134"/>
        <v>0.79179999999999995</v>
      </c>
    </row>
    <row r="87" spans="1:53" ht="12.95" customHeight="1" x14ac:dyDescent="0.25">
      <c r="A87" s="154">
        <v>16</v>
      </c>
      <c r="B87" s="83">
        <v>4487</v>
      </c>
      <c r="C87" s="83">
        <v>600074854</v>
      </c>
      <c r="D87" s="83">
        <v>70698503</v>
      </c>
      <c r="E87" s="498" t="s">
        <v>620</v>
      </c>
      <c r="F87" s="83">
        <v>3117</v>
      </c>
      <c r="G87" s="499" t="s">
        <v>284</v>
      </c>
      <c r="H87" s="499" t="s">
        <v>86</v>
      </c>
      <c r="I87" s="501">
        <v>4462879</v>
      </c>
      <c r="J87" s="502">
        <v>3165820</v>
      </c>
      <c r="K87" s="502">
        <v>7696</v>
      </c>
      <c r="L87" s="502">
        <v>7696</v>
      </c>
      <c r="M87" s="417">
        <v>1070047</v>
      </c>
      <c r="N87" s="417">
        <v>63316</v>
      </c>
      <c r="O87" s="502">
        <v>156000</v>
      </c>
      <c r="P87" s="503">
        <v>6.5366999999999997</v>
      </c>
      <c r="Q87" s="418">
        <v>4.3362999999999996</v>
      </c>
      <c r="R87" s="504">
        <v>2.2004000000000001</v>
      </c>
      <c r="S87" s="505">
        <f t="shared" si="119"/>
        <v>0</v>
      </c>
      <c r="T87" s="492">
        <v>0</v>
      </c>
      <c r="U87" s="492">
        <v>0</v>
      </c>
      <c r="V87" s="492">
        <v>0</v>
      </c>
      <c r="W87" s="492">
        <f t="shared" si="120"/>
        <v>0</v>
      </c>
      <c r="X87" s="492">
        <v>0</v>
      </c>
      <c r="Y87" s="506">
        <v>0</v>
      </c>
      <c r="Z87" s="492">
        <f t="shared" si="121"/>
        <v>0</v>
      </c>
      <c r="AA87" s="505">
        <f t="shared" si="122"/>
        <v>0</v>
      </c>
      <c r="AB87" s="321">
        <f t="shared" si="123"/>
        <v>0</v>
      </c>
      <c r="AC87" s="179">
        <f t="shared" si="124"/>
        <v>0</v>
      </c>
      <c r="AD87" s="492">
        <v>0</v>
      </c>
      <c r="AE87" s="492">
        <v>0</v>
      </c>
      <c r="AF87" s="492">
        <f t="shared" si="103"/>
        <v>0</v>
      </c>
      <c r="AG87" s="492">
        <f t="shared" si="104"/>
        <v>0</v>
      </c>
      <c r="AH87" s="507">
        <v>0</v>
      </c>
      <c r="AI87" s="507">
        <v>0</v>
      </c>
      <c r="AJ87" s="507">
        <v>0</v>
      </c>
      <c r="AK87" s="507">
        <v>0</v>
      </c>
      <c r="AL87" s="507">
        <v>0</v>
      </c>
      <c r="AM87" s="507">
        <v>0</v>
      </c>
      <c r="AN87" s="507">
        <v>0</v>
      </c>
      <c r="AO87" s="507">
        <f t="shared" si="125"/>
        <v>0</v>
      </c>
      <c r="AP87" s="507">
        <f t="shared" si="126"/>
        <v>0</v>
      </c>
      <c r="AQ87" s="508">
        <f t="shared" si="107"/>
        <v>0</v>
      </c>
      <c r="AR87" s="505">
        <f t="shared" si="127"/>
        <v>4462879</v>
      </c>
      <c r="AS87" s="492">
        <f t="shared" si="128"/>
        <v>3165820</v>
      </c>
      <c r="AT87" s="492">
        <f t="shared" si="129"/>
        <v>7696</v>
      </c>
      <c r="AU87" s="486">
        <f t="shared" si="130"/>
        <v>7696</v>
      </c>
      <c r="AV87" s="492">
        <f t="shared" si="131"/>
        <v>1070047</v>
      </c>
      <c r="AW87" s="492">
        <f t="shared" si="131"/>
        <v>63316</v>
      </c>
      <c r="AX87" s="492">
        <f t="shared" si="132"/>
        <v>156000</v>
      </c>
      <c r="AY87" s="507">
        <f t="shared" si="133"/>
        <v>6.5366999999999997</v>
      </c>
      <c r="AZ87" s="507">
        <f t="shared" si="134"/>
        <v>4.3362999999999996</v>
      </c>
      <c r="BA87" s="508">
        <f t="shared" si="134"/>
        <v>2.2004000000000001</v>
      </c>
    </row>
    <row r="88" spans="1:53" ht="12.95" customHeight="1" x14ac:dyDescent="0.25">
      <c r="A88" s="154">
        <v>16</v>
      </c>
      <c r="B88" s="83">
        <v>4487</v>
      </c>
      <c r="C88" s="83">
        <v>600074854</v>
      </c>
      <c r="D88" s="83">
        <v>70698503</v>
      </c>
      <c r="E88" s="498" t="s">
        <v>620</v>
      </c>
      <c r="F88" s="83">
        <v>3117</v>
      </c>
      <c r="G88" s="499" t="s">
        <v>448</v>
      </c>
      <c r="H88" s="499" t="s">
        <v>82</v>
      </c>
      <c r="I88" s="501">
        <v>1298611</v>
      </c>
      <c r="J88" s="502">
        <v>955899</v>
      </c>
      <c r="K88" s="502">
        <v>0</v>
      </c>
      <c r="L88" s="502">
        <v>0</v>
      </c>
      <c r="M88" s="417">
        <v>323094</v>
      </c>
      <c r="N88" s="417">
        <v>19118</v>
      </c>
      <c r="O88" s="502">
        <v>500</v>
      </c>
      <c r="P88" s="503">
        <v>3.07</v>
      </c>
      <c r="Q88" s="418">
        <v>3.07</v>
      </c>
      <c r="R88" s="504">
        <v>0</v>
      </c>
      <c r="S88" s="505">
        <f t="shared" si="119"/>
        <v>0</v>
      </c>
      <c r="T88" s="492">
        <v>0</v>
      </c>
      <c r="U88" s="492">
        <v>0</v>
      </c>
      <c r="V88" s="492">
        <v>0</v>
      </c>
      <c r="W88" s="492">
        <f t="shared" si="120"/>
        <v>0</v>
      </c>
      <c r="X88" s="492">
        <v>0</v>
      </c>
      <c r="Y88" s="506">
        <v>0</v>
      </c>
      <c r="Z88" s="492">
        <f t="shared" si="121"/>
        <v>0</v>
      </c>
      <c r="AA88" s="505">
        <f t="shared" si="122"/>
        <v>0</v>
      </c>
      <c r="AB88" s="321">
        <f t="shared" si="123"/>
        <v>0</v>
      </c>
      <c r="AC88" s="179">
        <f t="shared" si="124"/>
        <v>0</v>
      </c>
      <c r="AD88" s="492">
        <v>0</v>
      </c>
      <c r="AE88" s="492">
        <v>0</v>
      </c>
      <c r="AF88" s="492">
        <f t="shared" si="103"/>
        <v>0</v>
      </c>
      <c r="AG88" s="492">
        <f t="shared" si="104"/>
        <v>0</v>
      </c>
      <c r="AH88" s="507">
        <v>0</v>
      </c>
      <c r="AI88" s="507">
        <v>0</v>
      </c>
      <c r="AJ88" s="507">
        <v>0</v>
      </c>
      <c r="AK88" s="507">
        <v>0</v>
      </c>
      <c r="AL88" s="507">
        <v>0</v>
      </c>
      <c r="AM88" s="507">
        <v>0</v>
      </c>
      <c r="AN88" s="507">
        <v>0</v>
      </c>
      <c r="AO88" s="507">
        <f t="shared" si="125"/>
        <v>0</v>
      </c>
      <c r="AP88" s="507">
        <f t="shared" si="126"/>
        <v>0</v>
      </c>
      <c r="AQ88" s="508">
        <f t="shared" si="107"/>
        <v>0</v>
      </c>
      <c r="AR88" s="505">
        <f t="shared" si="127"/>
        <v>1298611</v>
      </c>
      <c r="AS88" s="492">
        <f t="shared" si="128"/>
        <v>955899</v>
      </c>
      <c r="AT88" s="492">
        <f t="shared" si="129"/>
        <v>0</v>
      </c>
      <c r="AU88" s="486">
        <f t="shared" si="130"/>
        <v>0</v>
      </c>
      <c r="AV88" s="492">
        <f t="shared" si="131"/>
        <v>323094</v>
      </c>
      <c r="AW88" s="492">
        <f t="shared" si="131"/>
        <v>19118</v>
      </c>
      <c r="AX88" s="492">
        <f t="shared" si="132"/>
        <v>500</v>
      </c>
      <c r="AY88" s="507">
        <f t="shared" si="133"/>
        <v>3.07</v>
      </c>
      <c r="AZ88" s="507">
        <f t="shared" si="134"/>
        <v>3.07</v>
      </c>
      <c r="BA88" s="508">
        <f t="shared" si="134"/>
        <v>0</v>
      </c>
    </row>
    <row r="89" spans="1:53" ht="12.95" customHeight="1" x14ac:dyDescent="0.25">
      <c r="A89" s="154">
        <v>16</v>
      </c>
      <c r="B89" s="83">
        <v>4487</v>
      </c>
      <c r="C89" s="83">
        <v>600074854</v>
      </c>
      <c r="D89" s="83">
        <v>70698503</v>
      </c>
      <c r="E89" s="498" t="s">
        <v>620</v>
      </c>
      <c r="F89" s="83">
        <v>3141</v>
      </c>
      <c r="G89" s="499" t="s">
        <v>88</v>
      </c>
      <c r="H89" s="499" t="s">
        <v>82</v>
      </c>
      <c r="I89" s="501">
        <v>983776</v>
      </c>
      <c r="J89" s="502">
        <v>720800</v>
      </c>
      <c r="K89" s="502">
        <v>0</v>
      </c>
      <c r="L89" s="502">
        <v>0</v>
      </c>
      <c r="M89" s="417">
        <v>243630</v>
      </c>
      <c r="N89" s="417">
        <v>14416</v>
      </c>
      <c r="O89" s="502">
        <v>4930</v>
      </c>
      <c r="P89" s="503">
        <v>2.4500000000000002</v>
      </c>
      <c r="Q89" s="418">
        <v>0</v>
      </c>
      <c r="R89" s="504">
        <v>2.4500000000000002</v>
      </c>
      <c r="S89" s="505">
        <f t="shared" si="119"/>
        <v>0</v>
      </c>
      <c r="T89" s="492">
        <v>0</v>
      </c>
      <c r="U89" s="492">
        <v>-11953</v>
      </c>
      <c r="V89" s="492">
        <v>0</v>
      </c>
      <c r="W89" s="492">
        <f t="shared" si="120"/>
        <v>-11953</v>
      </c>
      <c r="X89" s="492">
        <v>0</v>
      </c>
      <c r="Y89" s="506">
        <v>0</v>
      </c>
      <c r="Z89" s="492">
        <f t="shared" si="121"/>
        <v>0</v>
      </c>
      <c r="AA89" s="505">
        <f t="shared" si="122"/>
        <v>-11953</v>
      </c>
      <c r="AB89" s="321">
        <f t="shared" si="123"/>
        <v>-4040</v>
      </c>
      <c r="AC89" s="179">
        <f t="shared" si="124"/>
        <v>-239</v>
      </c>
      <c r="AD89" s="492">
        <v>0</v>
      </c>
      <c r="AE89" s="492">
        <v>0</v>
      </c>
      <c r="AF89" s="492">
        <f t="shared" si="103"/>
        <v>0</v>
      </c>
      <c r="AG89" s="492">
        <f t="shared" si="104"/>
        <v>-16232</v>
      </c>
      <c r="AH89" s="507">
        <v>0</v>
      </c>
      <c r="AI89" s="507">
        <v>0</v>
      </c>
      <c r="AJ89" s="507">
        <v>0</v>
      </c>
      <c r="AK89" s="507">
        <v>0</v>
      </c>
      <c r="AL89" s="507">
        <v>-0.04</v>
      </c>
      <c r="AM89" s="507">
        <v>0</v>
      </c>
      <c r="AN89" s="507">
        <v>0</v>
      </c>
      <c r="AO89" s="507">
        <f t="shared" si="125"/>
        <v>0</v>
      </c>
      <c r="AP89" s="507">
        <f t="shared" si="126"/>
        <v>-0.04</v>
      </c>
      <c r="AQ89" s="508">
        <f t="shared" si="107"/>
        <v>-0.04</v>
      </c>
      <c r="AR89" s="505">
        <f t="shared" si="127"/>
        <v>967544</v>
      </c>
      <c r="AS89" s="492">
        <f t="shared" si="128"/>
        <v>708847</v>
      </c>
      <c r="AT89" s="492">
        <f t="shared" si="129"/>
        <v>0</v>
      </c>
      <c r="AU89" s="486">
        <f t="shared" si="130"/>
        <v>0</v>
      </c>
      <c r="AV89" s="492">
        <f t="shared" si="131"/>
        <v>239590</v>
      </c>
      <c r="AW89" s="492">
        <f t="shared" si="131"/>
        <v>14177</v>
      </c>
      <c r="AX89" s="492">
        <f t="shared" si="132"/>
        <v>4930</v>
      </c>
      <c r="AY89" s="507">
        <f t="shared" si="133"/>
        <v>2.41</v>
      </c>
      <c r="AZ89" s="507">
        <f t="shared" si="134"/>
        <v>0</v>
      </c>
      <c r="BA89" s="508">
        <f t="shared" si="134"/>
        <v>2.41</v>
      </c>
    </row>
    <row r="90" spans="1:53" ht="12.95" customHeight="1" x14ac:dyDescent="0.25">
      <c r="A90" s="154">
        <v>16</v>
      </c>
      <c r="B90" s="83">
        <v>4487</v>
      </c>
      <c r="C90" s="83">
        <v>600074854</v>
      </c>
      <c r="D90" s="83">
        <v>70698503</v>
      </c>
      <c r="E90" s="498" t="s">
        <v>620</v>
      </c>
      <c r="F90" s="83">
        <v>3143</v>
      </c>
      <c r="G90" s="499" t="s">
        <v>149</v>
      </c>
      <c r="H90" s="499" t="s">
        <v>86</v>
      </c>
      <c r="I90" s="501">
        <v>642054</v>
      </c>
      <c r="J90" s="502">
        <v>472794</v>
      </c>
      <c r="K90" s="502">
        <v>0</v>
      </c>
      <c r="L90" s="502">
        <v>0</v>
      </c>
      <c r="M90" s="417">
        <v>159804</v>
      </c>
      <c r="N90" s="417">
        <v>9456</v>
      </c>
      <c r="O90" s="502">
        <v>0</v>
      </c>
      <c r="P90" s="503">
        <v>1</v>
      </c>
      <c r="Q90" s="418">
        <v>1</v>
      </c>
      <c r="R90" s="504">
        <v>0</v>
      </c>
      <c r="S90" s="505">
        <f t="shared" si="119"/>
        <v>0</v>
      </c>
      <c r="T90" s="492">
        <v>0</v>
      </c>
      <c r="U90" s="492">
        <v>0</v>
      </c>
      <c r="V90" s="492">
        <v>0</v>
      </c>
      <c r="W90" s="492">
        <f t="shared" si="120"/>
        <v>0</v>
      </c>
      <c r="X90" s="492">
        <v>0</v>
      </c>
      <c r="Y90" s="506">
        <v>0</v>
      </c>
      <c r="Z90" s="492">
        <f t="shared" si="121"/>
        <v>0</v>
      </c>
      <c r="AA90" s="505">
        <f t="shared" si="122"/>
        <v>0</v>
      </c>
      <c r="AB90" s="321">
        <f t="shared" si="123"/>
        <v>0</v>
      </c>
      <c r="AC90" s="179">
        <f t="shared" si="124"/>
        <v>0</v>
      </c>
      <c r="AD90" s="492">
        <v>0</v>
      </c>
      <c r="AE90" s="492">
        <v>0</v>
      </c>
      <c r="AF90" s="492">
        <f t="shared" si="103"/>
        <v>0</v>
      </c>
      <c r="AG90" s="492">
        <f t="shared" si="104"/>
        <v>0</v>
      </c>
      <c r="AH90" s="507">
        <v>0</v>
      </c>
      <c r="AI90" s="507">
        <v>0</v>
      </c>
      <c r="AJ90" s="507">
        <v>0</v>
      </c>
      <c r="AK90" s="507">
        <v>0</v>
      </c>
      <c r="AL90" s="507">
        <v>0</v>
      </c>
      <c r="AM90" s="507">
        <v>0</v>
      </c>
      <c r="AN90" s="507">
        <v>0</v>
      </c>
      <c r="AO90" s="507">
        <f t="shared" si="125"/>
        <v>0</v>
      </c>
      <c r="AP90" s="507">
        <f t="shared" si="126"/>
        <v>0</v>
      </c>
      <c r="AQ90" s="508">
        <f t="shared" si="107"/>
        <v>0</v>
      </c>
      <c r="AR90" s="505">
        <f t="shared" si="127"/>
        <v>642054</v>
      </c>
      <c r="AS90" s="492">
        <f t="shared" si="128"/>
        <v>472794</v>
      </c>
      <c r="AT90" s="492">
        <f t="shared" si="129"/>
        <v>0</v>
      </c>
      <c r="AU90" s="486">
        <f t="shared" si="130"/>
        <v>0</v>
      </c>
      <c r="AV90" s="492">
        <f t="shared" si="131"/>
        <v>159804</v>
      </c>
      <c r="AW90" s="492">
        <f t="shared" si="131"/>
        <v>9456</v>
      </c>
      <c r="AX90" s="492">
        <f t="shared" si="132"/>
        <v>0</v>
      </c>
      <c r="AY90" s="507">
        <f t="shared" si="133"/>
        <v>1</v>
      </c>
      <c r="AZ90" s="507">
        <f t="shared" si="134"/>
        <v>1</v>
      </c>
      <c r="BA90" s="508">
        <f t="shared" si="134"/>
        <v>0</v>
      </c>
    </row>
    <row r="91" spans="1:53" ht="12.95" customHeight="1" x14ac:dyDescent="0.25">
      <c r="A91" s="154">
        <v>16</v>
      </c>
      <c r="B91" s="83">
        <v>4487</v>
      </c>
      <c r="C91" s="83">
        <v>600074854</v>
      </c>
      <c r="D91" s="83">
        <v>70698503</v>
      </c>
      <c r="E91" s="498" t="s">
        <v>620</v>
      </c>
      <c r="F91" s="83">
        <v>3143</v>
      </c>
      <c r="G91" s="499" t="s">
        <v>150</v>
      </c>
      <c r="H91" s="499" t="s">
        <v>82</v>
      </c>
      <c r="I91" s="501">
        <v>21066</v>
      </c>
      <c r="J91" s="502">
        <v>14850</v>
      </c>
      <c r="K91" s="502">
        <v>0</v>
      </c>
      <c r="L91" s="502">
        <v>0</v>
      </c>
      <c r="M91" s="417">
        <v>5019</v>
      </c>
      <c r="N91" s="417">
        <v>297</v>
      </c>
      <c r="O91" s="502">
        <v>900</v>
      </c>
      <c r="P91" s="503">
        <v>0.06</v>
      </c>
      <c r="Q91" s="418">
        <v>0</v>
      </c>
      <c r="R91" s="504">
        <v>0.06</v>
      </c>
      <c r="S91" s="505">
        <f t="shared" si="119"/>
        <v>0</v>
      </c>
      <c r="T91" s="492">
        <v>0</v>
      </c>
      <c r="U91" s="492">
        <v>0</v>
      </c>
      <c r="V91" s="492">
        <v>0</v>
      </c>
      <c r="W91" s="492">
        <f t="shared" si="120"/>
        <v>0</v>
      </c>
      <c r="X91" s="492">
        <v>0</v>
      </c>
      <c r="Y91" s="506">
        <v>0</v>
      </c>
      <c r="Z91" s="492">
        <f t="shared" si="121"/>
        <v>0</v>
      </c>
      <c r="AA91" s="505">
        <f t="shared" si="122"/>
        <v>0</v>
      </c>
      <c r="AB91" s="321">
        <f t="shared" si="123"/>
        <v>0</v>
      </c>
      <c r="AC91" s="179">
        <f t="shared" si="124"/>
        <v>0</v>
      </c>
      <c r="AD91" s="492">
        <v>0</v>
      </c>
      <c r="AE91" s="492">
        <v>0</v>
      </c>
      <c r="AF91" s="492">
        <f t="shared" si="103"/>
        <v>0</v>
      </c>
      <c r="AG91" s="492">
        <f t="shared" si="104"/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 t="shared" si="125"/>
        <v>0</v>
      </c>
      <c r="AP91" s="507">
        <f t="shared" si="126"/>
        <v>0</v>
      </c>
      <c r="AQ91" s="508">
        <f t="shared" si="107"/>
        <v>0</v>
      </c>
      <c r="AR91" s="505">
        <f t="shared" si="127"/>
        <v>21066</v>
      </c>
      <c r="AS91" s="492">
        <f t="shared" si="128"/>
        <v>14850</v>
      </c>
      <c r="AT91" s="492">
        <f t="shared" si="129"/>
        <v>0</v>
      </c>
      <c r="AU91" s="486">
        <f t="shared" si="130"/>
        <v>0</v>
      </c>
      <c r="AV91" s="492">
        <f t="shared" si="131"/>
        <v>5019</v>
      </c>
      <c r="AW91" s="492">
        <f t="shared" si="131"/>
        <v>297</v>
      </c>
      <c r="AX91" s="492">
        <f t="shared" si="132"/>
        <v>900</v>
      </c>
      <c r="AY91" s="507">
        <f t="shared" si="133"/>
        <v>0.06</v>
      </c>
      <c r="AZ91" s="507">
        <f t="shared" si="134"/>
        <v>0</v>
      </c>
      <c r="BA91" s="508">
        <f t="shared" si="134"/>
        <v>0.06</v>
      </c>
    </row>
    <row r="92" spans="1:53" ht="12.95" customHeight="1" x14ac:dyDescent="0.25">
      <c r="A92" s="155">
        <v>16</v>
      </c>
      <c r="B92" s="85">
        <v>4487</v>
      </c>
      <c r="C92" s="85">
        <v>600074854</v>
      </c>
      <c r="D92" s="85">
        <v>70698503</v>
      </c>
      <c r="E92" s="89" t="s">
        <v>621</v>
      </c>
      <c r="F92" s="92"/>
      <c r="G92" s="93"/>
      <c r="H92" s="93"/>
      <c r="I92" s="147">
        <v>9769626</v>
      </c>
      <c r="J92" s="91">
        <v>7006547</v>
      </c>
      <c r="K92" s="91">
        <v>52696</v>
      </c>
      <c r="L92" s="91">
        <v>7696</v>
      </c>
      <c r="M92" s="91">
        <v>2383422</v>
      </c>
      <c r="N92" s="91">
        <v>140131</v>
      </c>
      <c r="O92" s="91">
        <v>186830</v>
      </c>
      <c r="P92" s="94">
        <v>17.208499999999997</v>
      </c>
      <c r="Q92" s="94">
        <v>11.706299999999999</v>
      </c>
      <c r="R92" s="277">
        <v>5.5021999999999993</v>
      </c>
      <c r="S92" s="142">
        <f t="shared" ref="S92:BA92" si="135">SUM(S86:S91)</f>
        <v>0</v>
      </c>
      <c r="T92" s="91">
        <f t="shared" si="135"/>
        <v>0</v>
      </c>
      <c r="U92" s="91">
        <f t="shared" si="135"/>
        <v>-11953</v>
      </c>
      <c r="V92" s="91">
        <f t="shared" si="135"/>
        <v>0</v>
      </c>
      <c r="W92" s="91">
        <f t="shared" si="135"/>
        <v>-11953</v>
      </c>
      <c r="X92" s="91">
        <f t="shared" si="135"/>
        <v>0</v>
      </c>
      <c r="Y92" s="449">
        <f t="shared" si="135"/>
        <v>0</v>
      </c>
      <c r="Z92" s="91">
        <f t="shared" si="135"/>
        <v>0</v>
      </c>
      <c r="AA92" s="142">
        <f t="shared" si="135"/>
        <v>-11953</v>
      </c>
      <c r="AB92" s="91">
        <f t="shared" si="135"/>
        <v>-4040</v>
      </c>
      <c r="AC92" s="91">
        <f t="shared" si="135"/>
        <v>-239</v>
      </c>
      <c r="AD92" s="91">
        <f t="shared" si="135"/>
        <v>0</v>
      </c>
      <c r="AE92" s="91">
        <f t="shared" si="135"/>
        <v>0</v>
      </c>
      <c r="AF92" s="91">
        <f t="shared" si="135"/>
        <v>0</v>
      </c>
      <c r="AG92" s="91">
        <f t="shared" si="135"/>
        <v>-16232</v>
      </c>
      <c r="AH92" s="94">
        <f t="shared" si="135"/>
        <v>0</v>
      </c>
      <c r="AI92" s="94">
        <f t="shared" si="135"/>
        <v>0</v>
      </c>
      <c r="AJ92" s="94">
        <f t="shared" si="135"/>
        <v>0</v>
      </c>
      <c r="AK92" s="94">
        <f t="shared" si="135"/>
        <v>0</v>
      </c>
      <c r="AL92" s="94">
        <f t="shared" si="135"/>
        <v>-0.04</v>
      </c>
      <c r="AM92" s="94">
        <f t="shared" si="135"/>
        <v>0</v>
      </c>
      <c r="AN92" s="94">
        <f t="shared" si="135"/>
        <v>0</v>
      </c>
      <c r="AO92" s="94">
        <f t="shared" si="135"/>
        <v>0</v>
      </c>
      <c r="AP92" s="94">
        <f t="shared" si="135"/>
        <v>-0.04</v>
      </c>
      <c r="AQ92" s="277">
        <f t="shared" si="135"/>
        <v>-0.04</v>
      </c>
      <c r="AR92" s="142">
        <f t="shared" si="135"/>
        <v>9753394</v>
      </c>
      <c r="AS92" s="91">
        <f t="shared" si="135"/>
        <v>6994594</v>
      </c>
      <c r="AT92" s="91">
        <f t="shared" si="135"/>
        <v>52696</v>
      </c>
      <c r="AU92" s="91">
        <f t="shared" si="135"/>
        <v>7696</v>
      </c>
      <c r="AV92" s="91">
        <f t="shared" si="135"/>
        <v>2379382</v>
      </c>
      <c r="AW92" s="91">
        <f t="shared" si="135"/>
        <v>139892</v>
      </c>
      <c r="AX92" s="91">
        <f t="shared" si="135"/>
        <v>186830</v>
      </c>
      <c r="AY92" s="94">
        <f t="shared" si="135"/>
        <v>17.168499999999998</v>
      </c>
      <c r="AZ92" s="94">
        <f t="shared" si="135"/>
        <v>11.706299999999999</v>
      </c>
      <c r="BA92" s="277">
        <f t="shared" si="135"/>
        <v>5.4622000000000002</v>
      </c>
    </row>
    <row r="93" spans="1:53" ht="12.95" customHeight="1" x14ac:dyDescent="0.25">
      <c r="A93" s="154">
        <v>17</v>
      </c>
      <c r="B93" s="83">
        <v>4488</v>
      </c>
      <c r="C93" s="83">
        <v>600074803</v>
      </c>
      <c r="D93" s="83">
        <v>72742089</v>
      </c>
      <c r="E93" s="498" t="s">
        <v>622</v>
      </c>
      <c r="F93" s="83">
        <v>3111</v>
      </c>
      <c r="G93" s="499" t="s">
        <v>586</v>
      </c>
      <c r="H93" s="499" t="s">
        <v>86</v>
      </c>
      <c r="I93" s="501">
        <v>1395029</v>
      </c>
      <c r="J93" s="502">
        <v>1017474</v>
      </c>
      <c r="K93" s="502">
        <v>0</v>
      </c>
      <c r="L93" s="502">
        <v>0</v>
      </c>
      <c r="M93" s="417">
        <v>343906</v>
      </c>
      <c r="N93" s="417">
        <v>20349</v>
      </c>
      <c r="O93" s="502">
        <v>13300</v>
      </c>
      <c r="P93" s="503">
        <v>2.4609000000000001</v>
      </c>
      <c r="Q93" s="418">
        <v>2</v>
      </c>
      <c r="R93" s="504">
        <v>0.46089999999999998</v>
      </c>
      <c r="S93" s="505">
        <f t="shared" ref="S93:S98" si="136">X93*-1</f>
        <v>0</v>
      </c>
      <c r="T93" s="492">
        <v>0</v>
      </c>
      <c r="U93" s="492">
        <v>0</v>
      </c>
      <c r="V93" s="492">
        <v>0</v>
      </c>
      <c r="W93" s="492">
        <f t="shared" ref="W93:W98" si="137">SUM(S93:V93)</f>
        <v>0</v>
      </c>
      <c r="X93" s="492">
        <v>0</v>
      </c>
      <c r="Y93" s="506">
        <v>0</v>
      </c>
      <c r="Z93" s="492">
        <f t="shared" ref="Z93:Z98" si="138">SUM(X93:Y93)</f>
        <v>0</v>
      </c>
      <c r="AA93" s="505">
        <f t="shared" ref="AA93:AA98" si="139">W93+Z93</f>
        <v>0</v>
      </c>
      <c r="AB93" s="321">
        <f t="shared" ref="AB93:AB98" si="140">ROUND((W93+X93)*33.8%,0)</f>
        <v>0</v>
      </c>
      <c r="AC93" s="179">
        <f t="shared" ref="AC93:AC98" si="141">ROUND(W93*2%,0)</f>
        <v>0</v>
      </c>
      <c r="AD93" s="492">
        <v>0</v>
      </c>
      <c r="AE93" s="492">
        <v>0</v>
      </c>
      <c r="AF93" s="492">
        <f t="shared" si="103"/>
        <v>0</v>
      </c>
      <c r="AG93" s="492">
        <f t="shared" si="104"/>
        <v>0</v>
      </c>
      <c r="AH93" s="507">
        <v>0</v>
      </c>
      <c r="AI93" s="507">
        <v>0</v>
      </c>
      <c r="AJ93" s="507">
        <v>0</v>
      </c>
      <c r="AK93" s="507">
        <v>0</v>
      </c>
      <c r="AL93" s="507">
        <v>0</v>
      </c>
      <c r="AM93" s="507">
        <v>0</v>
      </c>
      <c r="AN93" s="507">
        <v>0</v>
      </c>
      <c r="AO93" s="507">
        <f t="shared" ref="AO93:AO98" si="142">AH93+AJ93+AK93+AM93</f>
        <v>0</v>
      </c>
      <c r="AP93" s="507">
        <f t="shared" ref="AP93:AP98" si="143">AI93+AL93+AN93</f>
        <v>0</v>
      </c>
      <c r="AQ93" s="508">
        <f t="shared" si="107"/>
        <v>0</v>
      </c>
      <c r="AR93" s="505">
        <f t="shared" ref="AR93:AR98" si="144">I93+AG93</f>
        <v>1395029</v>
      </c>
      <c r="AS93" s="492">
        <f t="shared" ref="AS93:AS98" si="145">J93+W93</f>
        <v>1017474</v>
      </c>
      <c r="AT93" s="492">
        <f t="shared" ref="AT93:AT98" si="146">K93+Z93</f>
        <v>0</v>
      </c>
      <c r="AU93" s="486">
        <f t="shared" ref="AU93:AU98" si="147">L93</f>
        <v>0</v>
      </c>
      <c r="AV93" s="492">
        <f t="shared" ref="AV93:AW98" si="148">M93+AB93</f>
        <v>343906</v>
      </c>
      <c r="AW93" s="492">
        <f t="shared" si="148"/>
        <v>20349</v>
      </c>
      <c r="AX93" s="492">
        <f t="shared" ref="AX93:AX98" si="149">O93+AF93</f>
        <v>13300</v>
      </c>
      <c r="AY93" s="507">
        <f t="shared" ref="AY93:AY98" si="150">P93+AQ93</f>
        <v>2.4609000000000001</v>
      </c>
      <c r="AZ93" s="507">
        <f t="shared" ref="AZ93:BA98" si="151">Q93+AO93</f>
        <v>2</v>
      </c>
      <c r="BA93" s="508">
        <f t="shared" si="151"/>
        <v>0.46089999999999998</v>
      </c>
    </row>
    <row r="94" spans="1:53" ht="12.95" customHeight="1" x14ac:dyDescent="0.25">
      <c r="A94" s="154">
        <v>17</v>
      </c>
      <c r="B94" s="83">
        <v>4488</v>
      </c>
      <c r="C94" s="83">
        <v>600074803</v>
      </c>
      <c r="D94" s="83">
        <v>72742089</v>
      </c>
      <c r="E94" s="498" t="s">
        <v>622</v>
      </c>
      <c r="F94" s="83">
        <v>3117</v>
      </c>
      <c r="G94" s="499" t="s">
        <v>284</v>
      </c>
      <c r="H94" s="499" t="s">
        <v>86</v>
      </c>
      <c r="I94" s="501">
        <v>3373314</v>
      </c>
      <c r="J94" s="502">
        <v>2404635</v>
      </c>
      <c r="K94" s="502">
        <v>14440</v>
      </c>
      <c r="L94" s="502">
        <v>4440</v>
      </c>
      <c r="M94" s="417">
        <v>816146</v>
      </c>
      <c r="N94" s="417">
        <v>48093</v>
      </c>
      <c r="O94" s="502">
        <v>90000</v>
      </c>
      <c r="P94" s="503">
        <v>4.8658999999999999</v>
      </c>
      <c r="Q94" s="418">
        <v>3.3182</v>
      </c>
      <c r="R94" s="504">
        <v>1.5477000000000001</v>
      </c>
      <c r="S94" s="505">
        <f t="shared" si="136"/>
        <v>0</v>
      </c>
      <c r="T94" s="492">
        <v>0</v>
      </c>
      <c r="U94" s="492">
        <v>0</v>
      </c>
      <c r="V94" s="492">
        <v>0</v>
      </c>
      <c r="W94" s="492">
        <f t="shared" si="137"/>
        <v>0</v>
      </c>
      <c r="X94" s="492">
        <v>0</v>
      </c>
      <c r="Y94" s="506">
        <v>0</v>
      </c>
      <c r="Z94" s="492">
        <f t="shared" si="138"/>
        <v>0</v>
      </c>
      <c r="AA94" s="505">
        <f t="shared" si="139"/>
        <v>0</v>
      </c>
      <c r="AB94" s="321">
        <f t="shared" si="140"/>
        <v>0</v>
      </c>
      <c r="AC94" s="179">
        <f t="shared" si="141"/>
        <v>0</v>
      </c>
      <c r="AD94" s="492">
        <v>0</v>
      </c>
      <c r="AE94" s="492">
        <v>0</v>
      </c>
      <c r="AF94" s="492">
        <f t="shared" si="103"/>
        <v>0</v>
      </c>
      <c r="AG94" s="492">
        <f t="shared" si="104"/>
        <v>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 t="shared" si="142"/>
        <v>0</v>
      </c>
      <c r="AP94" s="507">
        <f t="shared" si="143"/>
        <v>0</v>
      </c>
      <c r="AQ94" s="508">
        <f t="shared" si="107"/>
        <v>0</v>
      </c>
      <c r="AR94" s="505">
        <f t="shared" si="144"/>
        <v>3373314</v>
      </c>
      <c r="AS94" s="492">
        <f t="shared" si="145"/>
        <v>2404635</v>
      </c>
      <c r="AT94" s="492">
        <f t="shared" si="146"/>
        <v>14440</v>
      </c>
      <c r="AU94" s="486">
        <f t="shared" si="147"/>
        <v>4440</v>
      </c>
      <c r="AV94" s="492">
        <f t="shared" si="148"/>
        <v>816146</v>
      </c>
      <c r="AW94" s="492">
        <f t="shared" si="148"/>
        <v>48093</v>
      </c>
      <c r="AX94" s="492">
        <f t="shared" si="149"/>
        <v>90000</v>
      </c>
      <c r="AY94" s="507">
        <f t="shared" si="150"/>
        <v>4.8658999999999999</v>
      </c>
      <c r="AZ94" s="507">
        <f t="shared" si="151"/>
        <v>3.3182</v>
      </c>
      <c r="BA94" s="508">
        <f t="shared" si="151"/>
        <v>1.5477000000000001</v>
      </c>
    </row>
    <row r="95" spans="1:53" ht="12.95" customHeight="1" x14ac:dyDescent="0.25">
      <c r="A95" s="154">
        <v>17</v>
      </c>
      <c r="B95" s="83">
        <v>4488</v>
      </c>
      <c r="C95" s="83">
        <v>600074803</v>
      </c>
      <c r="D95" s="83">
        <v>72742089</v>
      </c>
      <c r="E95" s="498" t="s">
        <v>622</v>
      </c>
      <c r="F95" s="83">
        <v>3117</v>
      </c>
      <c r="G95" s="499" t="s">
        <v>448</v>
      </c>
      <c r="H95" s="499" t="s">
        <v>82</v>
      </c>
      <c r="I95" s="501">
        <v>351019</v>
      </c>
      <c r="J95" s="502">
        <v>258482</v>
      </c>
      <c r="K95" s="502">
        <v>0</v>
      </c>
      <c r="L95" s="502">
        <v>0</v>
      </c>
      <c r="M95" s="417">
        <v>87367</v>
      </c>
      <c r="N95" s="417">
        <v>5170</v>
      </c>
      <c r="O95" s="502">
        <v>0</v>
      </c>
      <c r="P95" s="503">
        <v>0.76</v>
      </c>
      <c r="Q95" s="418">
        <v>0.76</v>
      </c>
      <c r="R95" s="504">
        <v>0</v>
      </c>
      <c r="S95" s="505">
        <f t="shared" si="136"/>
        <v>0</v>
      </c>
      <c r="T95" s="492">
        <v>0</v>
      </c>
      <c r="U95" s="492">
        <v>0</v>
      </c>
      <c r="V95" s="492">
        <v>0</v>
      </c>
      <c r="W95" s="492">
        <f t="shared" si="137"/>
        <v>0</v>
      </c>
      <c r="X95" s="492">
        <v>0</v>
      </c>
      <c r="Y95" s="506">
        <v>0</v>
      </c>
      <c r="Z95" s="492">
        <f t="shared" si="138"/>
        <v>0</v>
      </c>
      <c r="AA95" s="505">
        <f t="shared" si="139"/>
        <v>0</v>
      </c>
      <c r="AB95" s="321">
        <f t="shared" si="140"/>
        <v>0</v>
      </c>
      <c r="AC95" s="179">
        <f t="shared" si="141"/>
        <v>0</v>
      </c>
      <c r="AD95" s="492">
        <v>0</v>
      </c>
      <c r="AE95" s="492">
        <v>0</v>
      </c>
      <c r="AF95" s="492">
        <f t="shared" si="103"/>
        <v>0</v>
      </c>
      <c r="AG95" s="492">
        <f t="shared" si="104"/>
        <v>0</v>
      </c>
      <c r="AH95" s="507">
        <v>0</v>
      </c>
      <c r="AI95" s="507">
        <v>0</v>
      </c>
      <c r="AJ95" s="507">
        <v>0</v>
      </c>
      <c r="AK95" s="507">
        <v>0</v>
      </c>
      <c r="AL95" s="507">
        <v>0</v>
      </c>
      <c r="AM95" s="507">
        <v>0</v>
      </c>
      <c r="AN95" s="507">
        <v>0</v>
      </c>
      <c r="AO95" s="507">
        <f t="shared" si="142"/>
        <v>0</v>
      </c>
      <c r="AP95" s="507">
        <f t="shared" si="143"/>
        <v>0</v>
      </c>
      <c r="AQ95" s="508">
        <f t="shared" si="107"/>
        <v>0</v>
      </c>
      <c r="AR95" s="505">
        <f t="shared" si="144"/>
        <v>351019</v>
      </c>
      <c r="AS95" s="492">
        <f t="shared" si="145"/>
        <v>258482</v>
      </c>
      <c r="AT95" s="492">
        <f t="shared" si="146"/>
        <v>0</v>
      </c>
      <c r="AU95" s="486">
        <f t="shared" si="147"/>
        <v>0</v>
      </c>
      <c r="AV95" s="492">
        <f t="shared" si="148"/>
        <v>87367</v>
      </c>
      <c r="AW95" s="492">
        <f t="shared" si="148"/>
        <v>5170</v>
      </c>
      <c r="AX95" s="492">
        <f t="shared" si="149"/>
        <v>0</v>
      </c>
      <c r="AY95" s="507">
        <f t="shared" si="150"/>
        <v>0.76</v>
      </c>
      <c r="AZ95" s="507">
        <f t="shared" si="151"/>
        <v>0.76</v>
      </c>
      <c r="BA95" s="508">
        <f t="shared" si="151"/>
        <v>0</v>
      </c>
    </row>
    <row r="96" spans="1:53" ht="12.95" customHeight="1" x14ac:dyDescent="0.25">
      <c r="A96" s="154">
        <v>17</v>
      </c>
      <c r="B96" s="83">
        <v>4488</v>
      </c>
      <c r="C96" s="83">
        <v>600074803</v>
      </c>
      <c r="D96" s="83">
        <v>72742089</v>
      </c>
      <c r="E96" s="498" t="s">
        <v>622</v>
      </c>
      <c r="F96" s="83">
        <v>3141</v>
      </c>
      <c r="G96" s="499" t="s">
        <v>88</v>
      </c>
      <c r="H96" s="499" t="s">
        <v>82</v>
      </c>
      <c r="I96" s="501">
        <v>251140</v>
      </c>
      <c r="J96" s="502">
        <v>183619</v>
      </c>
      <c r="K96" s="502">
        <v>0</v>
      </c>
      <c r="L96" s="502">
        <v>0</v>
      </c>
      <c r="M96" s="417">
        <v>62063</v>
      </c>
      <c r="N96" s="417">
        <v>3672</v>
      </c>
      <c r="O96" s="502">
        <v>1786</v>
      </c>
      <c r="P96" s="503">
        <v>0.62</v>
      </c>
      <c r="Q96" s="418">
        <v>0</v>
      </c>
      <c r="R96" s="504">
        <v>0.62</v>
      </c>
      <c r="S96" s="505">
        <f t="shared" si="136"/>
        <v>0</v>
      </c>
      <c r="T96" s="492">
        <v>0</v>
      </c>
      <c r="U96" s="492">
        <v>7301</v>
      </c>
      <c r="V96" s="492">
        <v>0</v>
      </c>
      <c r="W96" s="492">
        <f t="shared" si="137"/>
        <v>7301</v>
      </c>
      <c r="X96" s="492">
        <v>0</v>
      </c>
      <c r="Y96" s="506">
        <v>0</v>
      </c>
      <c r="Z96" s="492">
        <f t="shared" si="138"/>
        <v>0</v>
      </c>
      <c r="AA96" s="505">
        <f t="shared" si="139"/>
        <v>7301</v>
      </c>
      <c r="AB96" s="321">
        <f t="shared" si="140"/>
        <v>2468</v>
      </c>
      <c r="AC96" s="179">
        <f t="shared" si="141"/>
        <v>146</v>
      </c>
      <c r="AD96" s="492">
        <v>0</v>
      </c>
      <c r="AE96" s="492">
        <v>0</v>
      </c>
      <c r="AF96" s="492">
        <f t="shared" si="103"/>
        <v>0</v>
      </c>
      <c r="AG96" s="492">
        <f t="shared" si="104"/>
        <v>9915</v>
      </c>
      <c r="AH96" s="507">
        <v>0</v>
      </c>
      <c r="AI96" s="507">
        <v>0</v>
      </c>
      <c r="AJ96" s="507">
        <v>0</v>
      </c>
      <c r="AK96" s="507">
        <v>0</v>
      </c>
      <c r="AL96" s="507">
        <v>0.02</v>
      </c>
      <c r="AM96" s="507">
        <v>0</v>
      </c>
      <c r="AN96" s="507">
        <v>0</v>
      </c>
      <c r="AO96" s="507">
        <f t="shared" si="142"/>
        <v>0</v>
      </c>
      <c r="AP96" s="507">
        <f t="shared" si="143"/>
        <v>0.02</v>
      </c>
      <c r="AQ96" s="508">
        <f t="shared" si="107"/>
        <v>0.02</v>
      </c>
      <c r="AR96" s="505">
        <f t="shared" si="144"/>
        <v>261055</v>
      </c>
      <c r="AS96" s="492">
        <f t="shared" si="145"/>
        <v>190920</v>
      </c>
      <c r="AT96" s="492">
        <f t="shared" si="146"/>
        <v>0</v>
      </c>
      <c r="AU96" s="486">
        <f t="shared" si="147"/>
        <v>0</v>
      </c>
      <c r="AV96" s="492">
        <f t="shared" si="148"/>
        <v>64531</v>
      </c>
      <c r="AW96" s="492">
        <f t="shared" si="148"/>
        <v>3818</v>
      </c>
      <c r="AX96" s="492">
        <f t="shared" si="149"/>
        <v>1786</v>
      </c>
      <c r="AY96" s="507">
        <f t="shared" si="150"/>
        <v>0.64</v>
      </c>
      <c r="AZ96" s="507">
        <f t="shared" si="151"/>
        <v>0</v>
      </c>
      <c r="BA96" s="508">
        <f t="shared" si="151"/>
        <v>0.64</v>
      </c>
    </row>
    <row r="97" spans="1:53" ht="12.95" customHeight="1" x14ac:dyDescent="0.25">
      <c r="A97" s="154">
        <v>17</v>
      </c>
      <c r="B97" s="83">
        <v>4488</v>
      </c>
      <c r="C97" s="83">
        <v>600074803</v>
      </c>
      <c r="D97" s="83">
        <v>72742089</v>
      </c>
      <c r="E97" s="498" t="s">
        <v>622</v>
      </c>
      <c r="F97" s="83">
        <v>3143</v>
      </c>
      <c r="G97" s="499" t="s">
        <v>149</v>
      </c>
      <c r="H97" s="499" t="s">
        <v>86</v>
      </c>
      <c r="I97" s="501">
        <v>602336</v>
      </c>
      <c r="J97" s="502">
        <v>443546</v>
      </c>
      <c r="K97" s="502">
        <v>0</v>
      </c>
      <c r="L97" s="502">
        <v>0</v>
      </c>
      <c r="M97" s="417">
        <v>149919</v>
      </c>
      <c r="N97" s="417">
        <v>8871</v>
      </c>
      <c r="O97" s="502">
        <v>0</v>
      </c>
      <c r="P97" s="503">
        <v>0.93100000000000005</v>
      </c>
      <c r="Q97" s="418">
        <v>0.93100000000000005</v>
      </c>
      <c r="R97" s="504">
        <v>0</v>
      </c>
      <c r="S97" s="505">
        <f t="shared" si="136"/>
        <v>0</v>
      </c>
      <c r="T97" s="492">
        <v>0</v>
      </c>
      <c r="U97" s="492">
        <v>0</v>
      </c>
      <c r="V97" s="492">
        <v>0</v>
      </c>
      <c r="W97" s="492">
        <f t="shared" si="137"/>
        <v>0</v>
      </c>
      <c r="X97" s="492">
        <v>0</v>
      </c>
      <c r="Y97" s="506">
        <v>0</v>
      </c>
      <c r="Z97" s="492">
        <f t="shared" si="138"/>
        <v>0</v>
      </c>
      <c r="AA97" s="505">
        <f t="shared" si="139"/>
        <v>0</v>
      </c>
      <c r="AB97" s="321">
        <f t="shared" si="140"/>
        <v>0</v>
      </c>
      <c r="AC97" s="179">
        <f t="shared" si="141"/>
        <v>0</v>
      </c>
      <c r="AD97" s="492">
        <v>0</v>
      </c>
      <c r="AE97" s="492">
        <v>0</v>
      </c>
      <c r="AF97" s="492">
        <f t="shared" si="103"/>
        <v>0</v>
      </c>
      <c r="AG97" s="492">
        <f t="shared" si="104"/>
        <v>0</v>
      </c>
      <c r="AH97" s="507">
        <v>0</v>
      </c>
      <c r="AI97" s="507">
        <v>0</v>
      </c>
      <c r="AJ97" s="507">
        <v>0</v>
      </c>
      <c r="AK97" s="507">
        <v>0</v>
      </c>
      <c r="AL97" s="507">
        <v>0</v>
      </c>
      <c r="AM97" s="507">
        <v>0</v>
      </c>
      <c r="AN97" s="507">
        <v>0</v>
      </c>
      <c r="AO97" s="507">
        <f t="shared" si="142"/>
        <v>0</v>
      </c>
      <c r="AP97" s="507">
        <f t="shared" si="143"/>
        <v>0</v>
      </c>
      <c r="AQ97" s="508">
        <f t="shared" si="107"/>
        <v>0</v>
      </c>
      <c r="AR97" s="505">
        <f t="shared" si="144"/>
        <v>602336</v>
      </c>
      <c r="AS97" s="492">
        <f t="shared" si="145"/>
        <v>443546</v>
      </c>
      <c r="AT97" s="492">
        <f t="shared" si="146"/>
        <v>0</v>
      </c>
      <c r="AU97" s="486">
        <f t="shared" si="147"/>
        <v>0</v>
      </c>
      <c r="AV97" s="492">
        <f t="shared" si="148"/>
        <v>149919</v>
      </c>
      <c r="AW97" s="492">
        <f t="shared" si="148"/>
        <v>8871</v>
      </c>
      <c r="AX97" s="492">
        <f t="shared" si="149"/>
        <v>0</v>
      </c>
      <c r="AY97" s="507">
        <f t="shared" si="150"/>
        <v>0.93100000000000005</v>
      </c>
      <c r="AZ97" s="507">
        <f t="shared" si="151"/>
        <v>0.93100000000000005</v>
      </c>
      <c r="BA97" s="508">
        <f t="shared" si="151"/>
        <v>0</v>
      </c>
    </row>
    <row r="98" spans="1:53" ht="12.95" customHeight="1" x14ac:dyDescent="0.25">
      <c r="A98" s="154">
        <v>17</v>
      </c>
      <c r="B98" s="83">
        <v>4488</v>
      </c>
      <c r="C98" s="83">
        <v>600074803</v>
      </c>
      <c r="D98" s="83">
        <v>72742089</v>
      </c>
      <c r="E98" s="498" t="s">
        <v>622</v>
      </c>
      <c r="F98" s="83">
        <v>3143</v>
      </c>
      <c r="G98" s="499" t="s">
        <v>150</v>
      </c>
      <c r="H98" s="499" t="s">
        <v>82</v>
      </c>
      <c r="I98" s="501">
        <v>17556</v>
      </c>
      <c r="J98" s="502">
        <v>12375</v>
      </c>
      <c r="K98" s="502">
        <v>0</v>
      </c>
      <c r="L98" s="502">
        <v>0</v>
      </c>
      <c r="M98" s="417">
        <v>4183</v>
      </c>
      <c r="N98" s="417">
        <v>248</v>
      </c>
      <c r="O98" s="502">
        <v>750</v>
      </c>
      <c r="P98" s="503">
        <v>0.05</v>
      </c>
      <c r="Q98" s="418">
        <v>0</v>
      </c>
      <c r="R98" s="504">
        <v>0.05</v>
      </c>
      <c r="S98" s="505">
        <f t="shared" si="136"/>
        <v>0</v>
      </c>
      <c r="T98" s="492">
        <v>0</v>
      </c>
      <c r="U98" s="492">
        <v>0</v>
      </c>
      <c r="V98" s="492">
        <v>0</v>
      </c>
      <c r="W98" s="492">
        <f t="shared" si="137"/>
        <v>0</v>
      </c>
      <c r="X98" s="492">
        <v>0</v>
      </c>
      <c r="Y98" s="506">
        <v>0</v>
      </c>
      <c r="Z98" s="492">
        <f t="shared" si="138"/>
        <v>0</v>
      </c>
      <c r="AA98" s="505">
        <f t="shared" si="139"/>
        <v>0</v>
      </c>
      <c r="AB98" s="321">
        <f t="shared" si="140"/>
        <v>0</v>
      </c>
      <c r="AC98" s="179">
        <f t="shared" si="141"/>
        <v>0</v>
      </c>
      <c r="AD98" s="492">
        <v>0</v>
      </c>
      <c r="AE98" s="492">
        <v>0</v>
      </c>
      <c r="AF98" s="492">
        <f t="shared" si="103"/>
        <v>0</v>
      </c>
      <c r="AG98" s="492">
        <f t="shared" si="104"/>
        <v>0</v>
      </c>
      <c r="AH98" s="507">
        <v>0</v>
      </c>
      <c r="AI98" s="507">
        <v>0</v>
      </c>
      <c r="AJ98" s="507">
        <v>0</v>
      </c>
      <c r="AK98" s="507">
        <v>0</v>
      </c>
      <c r="AL98" s="507">
        <v>0</v>
      </c>
      <c r="AM98" s="507">
        <v>0</v>
      </c>
      <c r="AN98" s="507">
        <v>0</v>
      </c>
      <c r="AO98" s="507">
        <f t="shared" si="142"/>
        <v>0</v>
      </c>
      <c r="AP98" s="507">
        <f t="shared" si="143"/>
        <v>0</v>
      </c>
      <c r="AQ98" s="508">
        <f t="shared" si="107"/>
        <v>0</v>
      </c>
      <c r="AR98" s="505">
        <f t="shared" si="144"/>
        <v>17556</v>
      </c>
      <c r="AS98" s="492">
        <f t="shared" si="145"/>
        <v>12375</v>
      </c>
      <c r="AT98" s="492">
        <f t="shared" si="146"/>
        <v>0</v>
      </c>
      <c r="AU98" s="486">
        <f t="shared" si="147"/>
        <v>0</v>
      </c>
      <c r="AV98" s="492">
        <f t="shared" si="148"/>
        <v>4183</v>
      </c>
      <c r="AW98" s="492">
        <f t="shared" si="148"/>
        <v>248</v>
      </c>
      <c r="AX98" s="492">
        <f t="shared" si="149"/>
        <v>750</v>
      </c>
      <c r="AY98" s="507">
        <f t="shared" si="150"/>
        <v>0.05</v>
      </c>
      <c r="AZ98" s="507">
        <f t="shared" si="151"/>
        <v>0</v>
      </c>
      <c r="BA98" s="508">
        <f t="shared" si="151"/>
        <v>0.05</v>
      </c>
    </row>
    <row r="99" spans="1:53" ht="12.95" customHeight="1" x14ac:dyDescent="0.25">
      <c r="A99" s="155">
        <v>17</v>
      </c>
      <c r="B99" s="85">
        <v>4488</v>
      </c>
      <c r="C99" s="85">
        <v>600074803</v>
      </c>
      <c r="D99" s="85">
        <v>72742089</v>
      </c>
      <c r="E99" s="89" t="s">
        <v>623</v>
      </c>
      <c r="F99" s="92"/>
      <c r="G99" s="93"/>
      <c r="H99" s="93"/>
      <c r="I99" s="147">
        <v>5990394</v>
      </c>
      <c r="J99" s="91">
        <v>4320131</v>
      </c>
      <c r="K99" s="91">
        <v>14440</v>
      </c>
      <c r="L99" s="91">
        <v>4440</v>
      </c>
      <c r="M99" s="91">
        <v>1463584</v>
      </c>
      <c r="N99" s="91">
        <v>86403</v>
      </c>
      <c r="O99" s="91">
        <v>105836</v>
      </c>
      <c r="P99" s="94">
        <v>9.6877999999999993</v>
      </c>
      <c r="Q99" s="94">
        <v>7.0091999999999999</v>
      </c>
      <c r="R99" s="277">
        <v>2.6785999999999999</v>
      </c>
      <c r="S99" s="142">
        <f t="shared" ref="S99:BA99" si="152">SUM(S93:S98)</f>
        <v>0</v>
      </c>
      <c r="T99" s="91">
        <f t="shared" si="152"/>
        <v>0</v>
      </c>
      <c r="U99" s="91">
        <f t="shared" si="152"/>
        <v>7301</v>
      </c>
      <c r="V99" s="91">
        <f t="shared" si="152"/>
        <v>0</v>
      </c>
      <c r="W99" s="91">
        <f t="shared" si="152"/>
        <v>7301</v>
      </c>
      <c r="X99" s="91">
        <f t="shared" si="152"/>
        <v>0</v>
      </c>
      <c r="Y99" s="449">
        <f t="shared" si="152"/>
        <v>0</v>
      </c>
      <c r="Z99" s="91">
        <f t="shared" si="152"/>
        <v>0</v>
      </c>
      <c r="AA99" s="142">
        <f t="shared" si="152"/>
        <v>7301</v>
      </c>
      <c r="AB99" s="91">
        <f t="shared" si="152"/>
        <v>2468</v>
      </c>
      <c r="AC99" s="91">
        <f t="shared" si="152"/>
        <v>146</v>
      </c>
      <c r="AD99" s="91">
        <f t="shared" si="152"/>
        <v>0</v>
      </c>
      <c r="AE99" s="91">
        <f t="shared" si="152"/>
        <v>0</v>
      </c>
      <c r="AF99" s="91">
        <f t="shared" si="152"/>
        <v>0</v>
      </c>
      <c r="AG99" s="91">
        <f t="shared" si="152"/>
        <v>9915</v>
      </c>
      <c r="AH99" s="94">
        <f t="shared" si="152"/>
        <v>0</v>
      </c>
      <c r="AI99" s="94">
        <f t="shared" si="152"/>
        <v>0</v>
      </c>
      <c r="AJ99" s="94">
        <f t="shared" si="152"/>
        <v>0</v>
      </c>
      <c r="AK99" s="94">
        <f t="shared" si="152"/>
        <v>0</v>
      </c>
      <c r="AL99" s="94">
        <f t="shared" si="152"/>
        <v>0.02</v>
      </c>
      <c r="AM99" s="94">
        <f t="shared" si="152"/>
        <v>0</v>
      </c>
      <c r="AN99" s="94">
        <f t="shared" si="152"/>
        <v>0</v>
      </c>
      <c r="AO99" s="94">
        <f t="shared" si="152"/>
        <v>0</v>
      </c>
      <c r="AP99" s="94">
        <f t="shared" si="152"/>
        <v>0.02</v>
      </c>
      <c r="AQ99" s="277">
        <f t="shared" si="152"/>
        <v>0.02</v>
      </c>
      <c r="AR99" s="142">
        <f t="shared" si="152"/>
        <v>6000309</v>
      </c>
      <c r="AS99" s="91">
        <f t="shared" si="152"/>
        <v>4327432</v>
      </c>
      <c r="AT99" s="91">
        <f t="shared" si="152"/>
        <v>14440</v>
      </c>
      <c r="AU99" s="91">
        <f t="shared" si="152"/>
        <v>4440</v>
      </c>
      <c r="AV99" s="91">
        <f t="shared" si="152"/>
        <v>1466052</v>
      </c>
      <c r="AW99" s="91">
        <f t="shared" si="152"/>
        <v>86549</v>
      </c>
      <c r="AX99" s="91">
        <f t="shared" si="152"/>
        <v>105836</v>
      </c>
      <c r="AY99" s="94">
        <f t="shared" si="152"/>
        <v>9.7078000000000024</v>
      </c>
      <c r="AZ99" s="94">
        <f t="shared" si="152"/>
        <v>7.0091999999999999</v>
      </c>
      <c r="BA99" s="277">
        <f t="shared" si="152"/>
        <v>2.6985999999999999</v>
      </c>
    </row>
    <row r="100" spans="1:53" ht="12.95" customHeight="1" x14ac:dyDescent="0.25">
      <c r="A100" s="154">
        <v>18</v>
      </c>
      <c r="B100" s="83">
        <v>4434</v>
      </c>
      <c r="C100" s="83">
        <v>650025768</v>
      </c>
      <c r="D100" s="83">
        <v>72744481</v>
      </c>
      <c r="E100" s="498" t="s">
        <v>624</v>
      </c>
      <c r="F100" s="83">
        <v>3111</v>
      </c>
      <c r="G100" s="499" t="s">
        <v>586</v>
      </c>
      <c r="H100" s="499" t="s">
        <v>86</v>
      </c>
      <c r="I100" s="501">
        <v>3073156</v>
      </c>
      <c r="J100" s="502">
        <v>2238259</v>
      </c>
      <c r="K100" s="502">
        <v>0</v>
      </c>
      <c r="L100" s="502">
        <v>0</v>
      </c>
      <c r="M100" s="417">
        <v>756532</v>
      </c>
      <c r="N100" s="417">
        <v>44765</v>
      </c>
      <c r="O100" s="502">
        <v>33600</v>
      </c>
      <c r="P100" s="503">
        <v>5.0217999999999998</v>
      </c>
      <c r="Q100" s="418">
        <v>4</v>
      </c>
      <c r="R100" s="504">
        <v>1.0218</v>
      </c>
      <c r="S100" s="505">
        <f t="shared" ref="S100:S105" si="153">X100*-1</f>
        <v>0</v>
      </c>
      <c r="T100" s="492">
        <v>0</v>
      </c>
      <c r="U100" s="492">
        <v>0</v>
      </c>
      <c r="V100" s="492">
        <v>0</v>
      </c>
      <c r="W100" s="492">
        <f t="shared" ref="W100:W105" si="154">SUM(S100:V100)</f>
        <v>0</v>
      </c>
      <c r="X100" s="492">
        <v>0</v>
      </c>
      <c r="Y100" s="506">
        <v>0</v>
      </c>
      <c r="Z100" s="492">
        <f t="shared" ref="Z100:Z105" si="155">SUM(X100:Y100)</f>
        <v>0</v>
      </c>
      <c r="AA100" s="505">
        <f t="shared" ref="AA100:AA105" si="156">W100+Z100</f>
        <v>0</v>
      </c>
      <c r="AB100" s="321">
        <f t="shared" ref="AB100:AB105" si="157">ROUND((W100+X100)*33.8%,0)</f>
        <v>0</v>
      </c>
      <c r="AC100" s="179">
        <f t="shared" ref="AC100:AC105" si="158">ROUND(W100*2%,0)</f>
        <v>0</v>
      </c>
      <c r="AD100" s="492">
        <v>0</v>
      </c>
      <c r="AE100" s="492">
        <v>0</v>
      </c>
      <c r="AF100" s="492">
        <f t="shared" si="103"/>
        <v>0</v>
      </c>
      <c r="AG100" s="492">
        <f t="shared" si="104"/>
        <v>0</v>
      </c>
      <c r="AH100" s="507">
        <v>0</v>
      </c>
      <c r="AI100" s="507">
        <v>0</v>
      </c>
      <c r="AJ100" s="507">
        <v>0</v>
      </c>
      <c r="AK100" s="507">
        <v>0</v>
      </c>
      <c r="AL100" s="507">
        <v>0</v>
      </c>
      <c r="AM100" s="507">
        <v>0</v>
      </c>
      <c r="AN100" s="507">
        <v>0</v>
      </c>
      <c r="AO100" s="507">
        <f t="shared" ref="AO100:AO105" si="159">AH100+AJ100+AK100+AM100</f>
        <v>0</v>
      </c>
      <c r="AP100" s="507">
        <f t="shared" ref="AP100:AP105" si="160">AI100+AL100+AN100</f>
        <v>0</v>
      </c>
      <c r="AQ100" s="508">
        <f t="shared" si="107"/>
        <v>0</v>
      </c>
      <c r="AR100" s="505">
        <f t="shared" ref="AR100:AR105" si="161">I100+AG100</f>
        <v>3073156</v>
      </c>
      <c r="AS100" s="492">
        <f t="shared" ref="AS100:AS105" si="162">J100+W100</f>
        <v>2238259</v>
      </c>
      <c r="AT100" s="492">
        <f t="shared" ref="AT100:AT105" si="163">K100+Z100</f>
        <v>0</v>
      </c>
      <c r="AU100" s="486">
        <f t="shared" ref="AU100:AU105" si="164">L100</f>
        <v>0</v>
      </c>
      <c r="AV100" s="492">
        <f t="shared" ref="AV100:AW105" si="165">M100+AB100</f>
        <v>756532</v>
      </c>
      <c r="AW100" s="492">
        <f t="shared" si="165"/>
        <v>44765</v>
      </c>
      <c r="AX100" s="492">
        <f t="shared" ref="AX100:AX105" si="166">O100+AF100</f>
        <v>33600</v>
      </c>
      <c r="AY100" s="507">
        <f t="shared" ref="AY100:AY105" si="167">P100+AQ100</f>
        <v>5.0217999999999998</v>
      </c>
      <c r="AZ100" s="507">
        <f t="shared" ref="AZ100:BA105" si="168">Q100+AO100</f>
        <v>4</v>
      </c>
      <c r="BA100" s="508">
        <f t="shared" si="168"/>
        <v>1.0218</v>
      </c>
    </row>
    <row r="101" spans="1:53" ht="12.95" customHeight="1" x14ac:dyDescent="0.25">
      <c r="A101" s="154">
        <v>18</v>
      </c>
      <c r="B101" s="83">
        <v>4434</v>
      </c>
      <c r="C101" s="83">
        <v>650025768</v>
      </c>
      <c r="D101" s="83">
        <v>72744481</v>
      </c>
      <c r="E101" s="498" t="s">
        <v>624</v>
      </c>
      <c r="F101" s="83">
        <v>3113</v>
      </c>
      <c r="G101" s="499" t="s">
        <v>284</v>
      </c>
      <c r="H101" s="499" t="s">
        <v>86</v>
      </c>
      <c r="I101" s="501">
        <v>12145898</v>
      </c>
      <c r="J101" s="502">
        <v>8533032</v>
      </c>
      <c r="K101" s="502">
        <v>165018</v>
      </c>
      <c r="L101" s="502">
        <v>22348</v>
      </c>
      <c r="M101" s="417">
        <v>2932387</v>
      </c>
      <c r="N101" s="417">
        <v>170661</v>
      </c>
      <c r="O101" s="502">
        <v>344800</v>
      </c>
      <c r="P101" s="503">
        <v>17.610099999999999</v>
      </c>
      <c r="Q101" s="418">
        <v>12.4999</v>
      </c>
      <c r="R101" s="504">
        <v>5.1101999999999999</v>
      </c>
      <c r="S101" s="505">
        <f t="shared" si="153"/>
        <v>0</v>
      </c>
      <c r="T101" s="492">
        <v>0</v>
      </c>
      <c r="U101" s="492">
        <v>0</v>
      </c>
      <c r="V101" s="492">
        <v>0</v>
      </c>
      <c r="W101" s="492">
        <f t="shared" si="154"/>
        <v>0</v>
      </c>
      <c r="X101" s="492">
        <v>0</v>
      </c>
      <c r="Y101" s="506">
        <v>0</v>
      </c>
      <c r="Z101" s="492">
        <f t="shared" si="155"/>
        <v>0</v>
      </c>
      <c r="AA101" s="505">
        <f t="shared" si="156"/>
        <v>0</v>
      </c>
      <c r="AB101" s="321">
        <f t="shared" si="157"/>
        <v>0</v>
      </c>
      <c r="AC101" s="179">
        <f t="shared" si="158"/>
        <v>0</v>
      </c>
      <c r="AD101" s="492">
        <v>0</v>
      </c>
      <c r="AE101" s="492">
        <v>0</v>
      </c>
      <c r="AF101" s="492">
        <f t="shared" si="103"/>
        <v>0</v>
      </c>
      <c r="AG101" s="492">
        <f t="shared" si="104"/>
        <v>0</v>
      </c>
      <c r="AH101" s="507">
        <v>0</v>
      </c>
      <c r="AI101" s="507">
        <v>0</v>
      </c>
      <c r="AJ101" s="507">
        <v>0</v>
      </c>
      <c r="AK101" s="507">
        <v>0</v>
      </c>
      <c r="AL101" s="507">
        <v>0</v>
      </c>
      <c r="AM101" s="507">
        <v>0</v>
      </c>
      <c r="AN101" s="507">
        <v>0</v>
      </c>
      <c r="AO101" s="507">
        <f t="shared" si="159"/>
        <v>0</v>
      </c>
      <c r="AP101" s="507">
        <f t="shared" si="160"/>
        <v>0</v>
      </c>
      <c r="AQ101" s="508">
        <f t="shared" si="107"/>
        <v>0</v>
      </c>
      <c r="AR101" s="505">
        <f t="shared" si="161"/>
        <v>12145898</v>
      </c>
      <c r="AS101" s="492">
        <f t="shared" si="162"/>
        <v>8533032</v>
      </c>
      <c r="AT101" s="492">
        <f t="shared" si="163"/>
        <v>165018</v>
      </c>
      <c r="AU101" s="486">
        <f t="shared" si="164"/>
        <v>22348</v>
      </c>
      <c r="AV101" s="492">
        <f t="shared" si="165"/>
        <v>2932387</v>
      </c>
      <c r="AW101" s="492">
        <f t="shared" si="165"/>
        <v>170661</v>
      </c>
      <c r="AX101" s="492">
        <f t="shared" si="166"/>
        <v>344800</v>
      </c>
      <c r="AY101" s="507">
        <f t="shared" si="167"/>
        <v>17.610099999999999</v>
      </c>
      <c r="AZ101" s="507">
        <f t="shared" si="168"/>
        <v>12.4999</v>
      </c>
      <c r="BA101" s="508">
        <f t="shared" si="168"/>
        <v>5.1101999999999999</v>
      </c>
    </row>
    <row r="102" spans="1:53" ht="12.95" customHeight="1" x14ac:dyDescent="0.25">
      <c r="A102" s="154">
        <v>18</v>
      </c>
      <c r="B102" s="83">
        <v>4434</v>
      </c>
      <c r="C102" s="83">
        <v>650025768</v>
      </c>
      <c r="D102" s="83">
        <v>72744481</v>
      </c>
      <c r="E102" s="498" t="s">
        <v>624</v>
      </c>
      <c r="F102" s="83">
        <v>3113</v>
      </c>
      <c r="G102" s="499" t="s">
        <v>448</v>
      </c>
      <c r="H102" s="499" t="s">
        <v>82</v>
      </c>
      <c r="I102" s="501">
        <v>3098755</v>
      </c>
      <c r="J102" s="502">
        <v>2341284</v>
      </c>
      <c r="K102" s="502">
        <v>-60320</v>
      </c>
      <c r="L102" s="502">
        <v>0</v>
      </c>
      <c r="M102" s="417">
        <v>770966</v>
      </c>
      <c r="N102" s="417">
        <v>46825</v>
      </c>
      <c r="O102" s="502">
        <v>0</v>
      </c>
      <c r="P102" s="503">
        <v>7.4499999999999993</v>
      </c>
      <c r="Q102" s="418">
        <v>7.18</v>
      </c>
      <c r="R102" s="504">
        <v>0.27</v>
      </c>
      <c r="S102" s="505">
        <f t="shared" si="153"/>
        <v>0</v>
      </c>
      <c r="T102" s="492">
        <v>-130166</v>
      </c>
      <c r="U102" s="492">
        <v>0</v>
      </c>
      <c r="V102" s="492">
        <v>0</v>
      </c>
      <c r="W102" s="492">
        <f t="shared" si="154"/>
        <v>-130166</v>
      </c>
      <c r="X102" s="492">
        <v>0</v>
      </c>
      <c r="Y102" s="506">
        <v>0</v>
      </c>
      <c r="Z102" s="492">
        <f t="shared" si="155"/>
        <v>0</v>
      </c>
      <c r="AA102" s="505">
        <f t="shared" si="156"/>
        <v>-130166</v>
      </c>
      <c r="AB102" s="321">
        <f t="shared" si="157"/>
        <v>-43996</v>
      </c>
      <c r="AC102" s="179">
        <f t="shared" si="158"/>
        <v>-2603</v>
      </c>
      <c r="AD102" s="492">
        <v>0</v>
      </c>
      <c r="AE102" s="492">
        <v>0</v>
      </c>
      <c r="AF102" s="492">
        <f t="shared" si="103"/>
        <v>0</v>
      </c>
      <c r="AG102" s="492">
        <f t="shared" si="104"/>
        <v>-176765</v>
      </c>
      <c r="AH102" s="507">
        <v>0</v>
      </c>
      <c r="AI102" s="507">
        <v>0</v>
      </c>
      <c r="AJ102" s="507">
        <v>-0.5</v>
      </c>
      <c r="AK102" s="507">
        <v>0</v>
      </c>
      <c r="AL102" s="507">
        <v>0</v>
      </c>
      <c r="AM102" s="507">
        <v>0</v>
      </c>
      <c r="AN102" s="507">
        <v>0</v>
      </c>
      <c r="AO102" s="507">
        <f t="shared" si="159"/>
        <v>-0.5</v>
      </c>
      <c r="AP102" s="507">
        <f t="shared" si="160"/>
        <v>0</v>
      </c>
      <c r="AQ102" s="508">
        <f t="shared" si="107"/>
        <v>-0.5</v>
      </c>
      <c r="AR102" s="505">
        <f t="shared" si="161"/>
        <v>2921990</v>
      </c>
      <c r="AS102" s="492">
        <f t="shared" si="162"/>
        <v>2211118</v>
      </c>
      <c r="AT102" s="492">
        <f t="shared" si="163"/>
        <v>-60320</v>
      </c>
      <c r="AU102" s="486">
        <f t="shared" si="164"/>
        <v>0</v>
      </c>
      <c r="AV102" s="492">
        <f t="shared" si="165"/>
        <v>726970</v>
      </c>
      <c r="AW102" s="492">
        <f t="shared" si="165"/>
        <v>44222</v>
      </c>
      <c r="AX102" s="492">
        <f t="shared" si="166"/>
        <v>0</v>
      </c>
      <c r="AY102" s="507">
        <f t="shared" si="167"/>
        <v>6.9499999999999993</v>
      </c>
      <c r="AZ102" s="507">
        <f t="shared" si="168"/>
        <v>6.68</v>
      </c>
      <c r="BA102" s="508">
        <f t="shared" si="168"/>
        <v>0.27</v>
      </c>
    </row>
    <row r="103" spans="1:53" ht="12.95" customHeight="1" x14ac:dyDescent="0.25">
      <c r="A103" s="154">
        <v>18</v>
      </c>
      <c r="B103" s="83">
        <v>4434</v>
      </c>
      <c r="C103" s="83">
        <v>650025768</v>
      </c>
      <c r="D103" s="83">
        <v>72744481</v>
      </c>
      <c r="E103" s="498" t="s">
        <v>624</v>
      </c>
      <c r="F103" s="83">
        <v>3141</v>
      </c>
      <c r="G103" s="499" t="s">
        <v>88</v>
      </c>
      <c r="H103" s="499" t="s">
        <v>82</v>
      </c>
      <c r="I103" s="501">
        <v>1607218</v>
      </c>
      <c r="J103" s="502">
        <v>1097179</v>
      </c>
      <c r="K103" s="502">
        <v>80000</v>
      </c>
      <c r="L103" s="502">
        <v>0</v>
      </c>
      <c r="M103" s="417">
        <v>397887</v>
      </c>
      <c r="N103" s="417">
        <v>21944</v>
      </c>
      <c r="O103" s="502">
        <v>10208</v>
      </c>
      <c r="P103" s="503">
        <v>3.73</v>
      </c>
      <c r="Q103" s="418">
        <v>0</v>
      </c>
      <c r="R103" s="504">
        <v>3.73</v>
      </c>
      <c r="S103" s="505">
        <f t="shared" si="153"/>
        <v>0</v>
      </c>
      <c r="T103" s="492">
        <v>0</v>
      </c>
      <c r="U103" s="492">
        <v>8708</v>
      </c>
      <c r="V103" s="492">
        <v>0</v>
      </c>
      <c r="W103" s="492">
        <f t="shared" si="154"/>
        <v>8708</v>
      </c>
      <c r="X103" s="492">
        <v>0</v>
      </c>
      <c r="Y103" s="506">
        <v>0</v>
      </c>
      <c r="Z103" s="492">
        <f t="shared" si="155"/>
        <v>0</v>
      </c>
      <c r="AA103" s="505">
        <f t="shared" si="156"/>
        <v>8708</v>
      </c>
      <c r="AB103" s="321">
        <f t="shared" si="157"/>
        <v>2943</v>
      </c>
      <c r="AC103" s="179">
        <f t="shared" si="158"/>
        <v>174</v>
      </c>
      <c r="AD103" s="492">
        <v>0</v>
      </c>
      <c r="AE103" s="492">
        <v>0</v>
      </c>
      <c r="AF103" s="492">
        <f t="shared" si="103"/>
        <v>0</v>
      </c>
      <c r="AG103" s="492">
        <f t="shared" si="104"/>
        <v>11825</v>
      </c>
      <c r="AH103" s="507">
        <v>0</v>
      </c>
      <c r="AI103" s="507">
        <v>0</v>
      </c>
      <c r="AJ103" s="507">
        <v>0</v>
      </c>
      <c r="AK103" s="507">
        <v>0</v>
      </c>
      <c r="AL103" s="507">
        <v>0.03</v>
      </c>
      <c r="AM103" s="507">
        <v>0</v>
      </c>
      <c r="AN103" s="507">
        <v>0</v>
      </c>
      <c r="AO103" s="507">
        <f t="shared" si="159"/>
        <v>0</v>
      </c>
      <c r="AP103" s="507">
        <f t="shared" si="160"/>
        <v>0.03</v>
      </c>
      <c r="AQ103" s="508">
        <f t="shared" si="107"/>
        <v>0.03</v>
      </c>
      <c r="AR103" s="505">
        <f t="shared" si="161"/>
        <v>1619043</v>
      </c>
      <c r="AS103" s="492">
        <f t="shared" si="162"/>
        <v>1105887</v>
      </c>
      <c r="AT103" s="492">
        <f t="shared" si="163"/>
        <v>80000</v>
      </c>
      <c r="AU103" s="486">
        <f t="shared" si="164"/>
        <v>0</v>
      </c>
      <c r="AV103" s="492">
        <f t="shared" si="165"/>
        <v>400830</v>
      </c>
      <c r="AW103" s="492">
        <f t="shared" si="165"/>
        <v>22118</v>
      </c>
      <c r="AX103" s="492">
        <f t="shared" si="166"/>
        <v>10208</v>
      </c>
      <c r="AY103" s="507">
        <f t="shared" si="167"/>
        <v>3.76</v>
      </c>
      <c r="AZ103" s="507">
        <f t="shared" si="168"/>
        <v>0</v>
      </c>
      <c r="BA103" s="508">
        <f t="shared" si="168"/>
        <v>3.76</v>
      </c>
    </row>
    <row r="104" spans="1:53" ht="12.95" customHeight="1" x14ac:dyDescent="0.25">
      <c r="A104" s="154">
        <v>18</v>
      </c>
      <c r="B104" s="83">
        <v>4434</v>
      </c>
      <c r="C104" s="83">
        <v>650025768</v>
      </c>
      <c r="D104" s="83">
        <v>72744481</v>
      </c>
      <c r="E104" s="498" t="s">
        <v>624</v>
      </c>
      <c r="F104" s="83">
        <v>3143</v>
      </c>
      <c r="G104" s="499" t="s">
        <v>149</v>
      </c>
      <c r="H104" s="499" t="s">
        <v>86</v>
      </c>
      <c r="I104" s="501">
        <v>935460</v>
      </c>
      <c r="J104" s="502">
        <v>687225</v>
      </c>
      <c r="K104" s="502">
        <v>1650</v>
      </c>
      <c r="L104" s="502">
        <v>0</v>
      </c>
      <c r="M104" s="417">
        <v>232840</v>
      </c>
      <c r="N104" s="417">
        <v>13745</v>
      </c>
      <c r="O104" s="502">
        <v>0</v>
      </c>
      <c r="P104" s="503">
        <v>1.5</v>
      </c>
      <c r="Q104" s="418">
        <v>1.5</v>
      </c>
      <c r="R104" s="504">
        <v>0</v>
      </c>
      <c r="S104" s="505">
        <f t="shared" si="153"/>
        <v>0</v>
      </c>
      <c r="T104" s="492">
        <v>0</v>
      </c>
      <c r="U104" s="492">
        <v>0</v>
      </c>
      <c r="V104" s="492">
        <v>0</v>
      </c>
      <c r="W104" s="492">
        <f t="shared" si="154"/>
        <v>0</v>
      </c>
      <c r="X104" s="492">
        <v>0</v>
      </c>
      <c r="Y104" s="506">
        <v>0</v>
      </c>
      <c r="Z104" s="492">
        <f t="shared" si="155"/>
        <v>0</v>
      </c>
      <c r="AA104" s="505">
        <f t="shared" si="156"/>
        <v>0</v>
      </c>
      <c r="AB104" s="321">
        <f t="shared" si="157"/>
        <v>0</v>
      </c>
      <c r="AC104" s="179">
        <f t="shared" si="158"/>
        <v>0</v>
      </c>
      <c r="AD104" s="492">
        <v>0</v>
      </c>
      <c r="AE104" s="492">
        <v>0</v>
      </c>
      <c r="AF104" s="492">
        <f t="shared" si="103"/>
        <v>0</v>
      </c>
      <c r="AG104" s="492">
        <f t="shared" si="104"/>
        <v>0</v>
      </c>
      <c r="AH104" s="507">
        <v>0</v>
      </c>
      <c r="AI104" s="507">
        <v>0</v>
      </c>
      <c r="AJ104" s="507">
        <v>0</v>
      </c>
      <c r="AK104" s="507">
        <v>0</v>
      </c>
      <c r="AL104" s="507">
        <v>0</v>
      </c>
      <c r="AM104" s="507">
        <v>0</v>
      </c>
      <c r="AN104" s="507">
        <v>0</v>
      </c>
      <c r="AO104" s="507">
        <f t="shared" si="159"/>
        <v>0</v>
      </c>
      <c r="AP104" s="507">
        <f t="shared" si="160"/>
        <v>0</v>
      </c>
      <c r="AQ104" s="508">
        <f t="shared" si="107"/>
        <v>0</v>
      </c>
      <c r="AR104" s="505">
        <f t="shared" si="161"/>
        <v>935460</v>
      </c>
      <c r="AS104" s="492">
        <f t="shared" si="162"/>
        <v>687225</v>
      </c>
      <c r="AT104" s="492">
        <f t="shared" si="163"/>
        <v>1650</v>
      </c>
      <c r="AU104" s="486">
        <f t="shared" si="164"/>
        <v>0</v>
      </c>
      <c r="AV104" s="492">
        <f t="shared" si="165"/>
        <v>232840</v>
      </c>
      <c r="AW104" s="492">
        <f t="shared" si="165"/>
        <v>13745</v>
      </c>
      <c r="AX104" s="492">
        <f t="shared" si="166"/>
        <v>0</v>
      </c>
      <c r="AY104" s="507">
        <f t="shared" si="167"/>
        <v>1.5</v>
      </c>
      <c r="AZ104" s="507">
        <f t="shared" si="168"/>
        <v>1.5</v>
      </c>
      <c r="BA104" s="508">
        <f t="shared" si="168"/>
        <v>0</v>
      </c>
    </row>
    <row r="105" spans="1:53" ht="12.95" customHeight="1" x14ac:dyDescent="0.25">
      <c r="A105" s="154">
        <v>18</v>
      </c>
      <c r="B105" s="83">
        <v>4434</v>
      </c>
      <c r="C105" s="83">
        <v>650025768</v>
      </c>
      <c r="D105" s="83">
        <v>72744481</v>
      </c>
      <c r="E105" s="498" t="s">
        <v>624</v>
      </c>
      <c r="F105" s="83">
        <v>3143</v>
      </c>
      <c r="G105" s="499" t="s">
        <v>150</v>
      </c>
      <c r="H105" s="499" t="s">
        <v>82</v>
      </c>
      <c r="I105" s="501">
        <v>30195</v>
      </c>
      <c r="J105" s="502">
        <v>21285</v>
      </c>
      <c r="K105" s="502">
        <v>0</v>
      </c>
      <c r="L105" s="502">
        <v>0</v>
      </c>
      <c r="M105" s="417">
        <v>7194</v>
      </c>
      <c r="N105" s="417">
        <v>426</v>
      </c>
      <c r="O105" s="502">
        <v>1290</v>
      </c>
      <c r="P105" s="503">
        <v>0.09</v>
      </c>
      <c r="Q105" s="418">
        <v>0</v>
      </c>
      <c r="R105" s="504">
        <v>0.09</v>
      </c>
      <c r="S105" s="505">
        <f t="shared" si="153"/>
        <v>0</v>
      </c>
      <c r="T105" s="492">
        <v>0</v>
      </c>
      <c r="U105" s="492">
        <v>0</v>
      </c>
      <c r="V105" s="492">
        <v>0</v>
      </c>
      <c r="W105" s="492">
        <f t="shared" si="154"/>
        <v>0</v>
      </c>
      <c r="X105" s="492">
        <v>0</v>
      </c>
      <c r="Y105" s="506">
        <v>0</v>
      </c>
      <c r="Z105" s="492">
        <f t="shared" si="155"/>
        <v>0</v>
      </c>
      <c r="AA105" s="505">
        <f t="shared" si="156"/>
        <v>0</v>
      </c>
      <c r="AB105" s="321">
        <f t="shared" si="157"/>
        <v>0</v>
      </c>
      <c r="AC105" s="179">
        <f t="shared" si="158"/>
        <v>0</v>
      </c>
      <c r="AD105" s="492">
        <v>0</v>
      </c>
      <c r="AE105" s="492">
        <v>0</v>
      </c>
      <c r="AF105" s="492">
        <f t="shared" si="103"/>
        <v>0</v>
      </c>
      <c r="AG105" s="492">
        <f t="shared" si="104"/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 t="shared" si="159"/>
        <v>0</v>
      </c>
      <c r="AP105" s="507">
        <f t="shared" si="160"/>
        <v>0</v>
      </c>
      <c r="AQ105" s="508">
        <f t="shared" si="107"/>
        <v>0</v>
      </c>
      <c r="AR105" s="505">
        <f t="shared" si="161"/>
        <v>30195</v>
      </c>
      <c r="AS105" s="492">
        <f t="shared" si="162"/>
        <v>21285</v>
      </c>
      <c r="AT105" s="492">
        <f t="shared" si="163"/>
        <v>0</v>
      </c>
      <c r="AU105" s="486">
        <f t="shared" si="164"/>
        <v>0</v>
      </c>
      <c r="AV105" s="492">
        <f t="shared" si="165"/>
        <v>7194</v>
      </c>
      <c r="AW105" s="492">
        <f t="shared" si="165"/>
        <v>426</v>
      </c>
      <c r="AX105" s="492">
        <f t="shared" si="166"/>
        <v>1290</v>
      </c>
      <c r="AY105" s="507">
        <f t="shared" si="167"/>
        <v>0.09</v>
      </c>
      <c r="AZ105" s="507">
        <f t="shared" si="168"/>
        <v>0</v>
      </c>
      <c r="BA105" s="508">
        <f t="shared" si="168"/>
        <v>0.09</v>
      </c>
    </row>
    <row r="106" spans="1:53" ht="12.95" customHeight="1" x14ac:dyDescent="0.25">
      <c r="A106" s="155">
        <v>18</v>
      </c>
      <c r="B106" s="85">
        <v>4434</v>
      </c>
      <c r="C106" s="85">
        <v>650025768</v>
      </c>
      <c r="D106" s="85">
        <v>72744481</v>
      </c>
      <c r="E106" s="95" t="s">
        <v>625</v>
      </c>
      <c r="F106" s="96"/>
      <c r="G106" s="97"/>
      <c r="H106" s="97"/>
      <c r="I106" s="147">
        <v>20890682</v>
      </c>
      <c r="J106" s="91">
        <v>14918264</v>
      </c>
      <c r="K106" s="91">
        <v>186348</v>
      </c>
      <c r="L106" s="91">
        <v>22348</v>
      </c>
      <c r="M106" s="91">
        <v>5097806</v>
      </c>
      <c r="N106" s="91">
        <v>298366</v>
      </c>
      <c r="O106" s="91">
        <v>389898</v>
      </c>
      <c r="P106" s="94">
        <v>35.401899999999998</v>
      </c>
      <c r="Q106" s="94">
        <v>25.1799</v>
      </c>
      <c r="R106" s="277">
        <v>10.222</v>
      </c>
      <c r="S106" s="142">
        <f t="shared" ref="S106:BA106" si="169">SUM(S100:S105)</f>
        <v>0</v>
      </c>
      <c r="T106" s="91">
        <f t="shared" si="169"/>
        <v>-130166</v>
      </c>
      <c r="U106" s="91">
        <f t="shared" si="169"/>
        <v>8708</v>
      </c>
      <c r="V106" s="91">
        <f t="shared" si="169"/>
        <v>0</v>
      </c>
      <c r="W106" s="91">
        <f t="shared" si="169"/>
        <v>-121458</v>
      </c>
      <c r="X106" s="91">
        <f t="shared" si="169"/>
        <v>0</v>
      </c>
      <c r="Y106" s="449">
        <f t="shared" si="169"/>
        <v>0</v>
      </c>
      <c r="Z106" s="91">
        <f t="shared" si="169"/>
        <v>0</v>
      </c>
      <c r="AA106" s="142">
        <f t="shared" si="169"/>
        <v>-121458</v>
      </c>
      <c r="AB106" s="91">
        <f t="shared" si="169"/>
        <v>-41053</v>
      </c>
      <c r="AC106" s="91">
        <f t="shared" si="169"/>
        <v>-2429</v>
      </c>
      <c r="AD106" s="91">
        <f t="shared" si="169"/>
        <v>0</v>
      </c>
      <c r="AE106" s="91">
        <f t="shared" si="169"/>
        <v>0</v>
      </c>
      <c r="AF106" s="91">
        <f t="shared" si="169"/>
        <v>0</v>
      </c>
      <c r="AG106" s="91">
        <f t="shared" si="169"/>
        <v>-164940</v>
      </c>
      <c r="AH106" s="94">
        <f t="shared" si="169"/>
        <v>0</v>
      </c>
      <c r="AI106" s="94">
        <f t="shared" si="169"/>
        <v>0</v>
      </c>
      <c r="AJ106" s="94">
        <f t="shared" si="169"/>
        <v>-0.5</v>
      </c>
      <c r="AK106" s="94">
        <f t="shared" si="169"/>
        <v>0</v>
      </c>
      <c r="AL106" s="94">
        <f t="shared" si="169"/>
        <v>0.03</v>
      </c>
      <c r="AM106" s="94">
        <f t="shared" si="169"/>
        <v>0</v>
      </c>
      <c r="AN106" s="94">
        <f t="shared" si="169"/>
        <v>0</v>
      </c>
      <c r="AO106" s="94">
        <f t="shared" si="169"/>
        <v>-0.5</v>
      </c>
      <c r="AP106" s="94">
        <f t="shared" si="169"/>
        <v>0.03</v>
      </c>
      <c r="AQ106" s="277">
        <f t="shared" si="169"/>
        <v>-0.47</v>
      </c>
      <c r="AR106" s="142">
        <f t="shared" si="169"/>
        <v>20725742</v>
      </c>
      <c r="AS106" s="91">
        <f t="shared" si="169"/>
        <v>14796806</v>
      </c>
      <c r="AT106" s="91">
        <f t="shared" si="169"/>
        <v>186348</v>
      </c>
      <c r="AU106" s="91">
        <f t="shared" si="169"/>
        <v>22348</v>
      </c>
      <c r="AV106" s="91">
        <f t="shared" si="169"/>
        <v>5056753</v>
      </c>
      <c r="AW106" s="91">
        <f t="shared" si="169"/>
        <v>295937</v>
      </c>
      <c r="AX106" s="91">
        <f t="shared" si="169"/>
        <v>389898</v>
      </c>
      <c r="AY106" s="94">
        <f t="shared" si="169"/>
        <v>34.931899999999999</v>
      </c>
      <c r="AZ106" s="94">
        <f t="shared" si="169"/>
        <v>24.6799</v>
      </c>
      <c r="BA106" s="277">
        <f t="shared" si="169"/>
        <v>10.251999999999999</v>
      </c>
    </row>
    <row r="107" spans="1:53" ht="12.95" customHeight="1" x14ac:dyDescent="0.25">
      <c r="A107" s="154">
        <v>19</v>
      </c>
      <c r="B107" s="83">
        <v>4441</v>
      </c>
      <c r="C107" s="83">
        <v>600074668</v>
      </c>
      <c r="D107" s="83">
        <v>46750495</v>
      </c>
      <c r="E107" s="512" t="s">
        <v>626</v>
      </c>
      <c r="F107" s="513">
        <v>3111</v>
      </c>
      <c r="G107" s="499" t="s">
        <v>586</v>
      </c>
      <c r="H107" s="499" t="s">
        <v>86</v>
      </c>
      <c r="I107" s="501">
        <v>3755657</v>
      </c>
      <c r="J107" s="502">
        <v>2734652</v>
      </c>
      <c r="K107" s="502">
        <v>0</v>
      </c>
      <c r="L107" s="502">
        <v>0</v>
      </c>
      <c r="M107" s="417">
        <v>924312</v>
      </c>
      <c r="N107" s="417">
        <v>54693</v>
      </c>
      <c r="O107" s="502">
        <v>42000</v>
      </c>
      <c r="P107" s="503">
        <v>6.8666999999999998</v>
      </c>
      <c r="Q107" s="418">
        <v>5.4839000000000002</v>
      </c>
      <c r="R107" s="504">
        <v>1.3828</v>
      </c>
      <c r="S107" s="505">
        <f t="shared" ref="S107:S112" si="170">X107*-1</f>
        <v>0</v>
      </c>
      <c r="T107" s="492">
        <v>0</v>
      </c>
      <c r="U107" s="492">
        <v>0</v>
      </c>
      <c r="V107" s="492">
        <v>0</v>
      </c>
      <c r="W107" s="492">
        <f t="shared" ref="W107:W112" si="171">SUM(S107:V107)</f>
        <v>0</v>
      </c>
      <c r="X107" s="492">
        <v>0</v>
      </c>
      <c r="Y107" s="506">
        <v>0</v>
      </c>
      <c r="Z107" s="492">
        <f t="shared" ref="Z107:Z112" si="172">SUM(X107:Y107)</f>
        <v>0</v>
      </c>
      <c r="AA107" s="505">
        <f t="shared" ref="AA107:AA112" si="173">W107+Z107</f>
        <v>0</v>
      </c>
      <c r="AB107" s="321">
        <f t="shared" ref="AB107:AB112" si="174">ROUND((W107+X107)*33.8%,0)</f>
        <v>0</v>
      </c>
      <c r="AC107" s="179">
        <f t="shared" ref="AC107:AC112" si="175">ROUND(W107*2%,0)</f>
        <v>0</v>
      </c>
      <c r="AD107" s="492">
        <v>0</v>
      </c>
      <c r="AE107" s="492">
        <v>0</v>
      </c>
      <c r="AF107" s="492">
        <f t="shared" si="103"/>
        <v>0</v>
      </c>
      <c r="AG107" s="492">
        <f t="shared" si="104"/>
        <v>0</v>
      </c>
      <c r="AH107" s="507">
        <v>0</v>
      </c>
      <c r="AI107" s="507">
        <v>0</v>
      </c>
      <c r="AJ107" s="507">
        <v>0</v>
      </c>
      <c r="AK107" s="507">
        <v>0</v>
      </c>
      <c r="AL107" s="507">
        <v>0</v>
      </c>
      <c r="AM107" s="507">
        <v>0</v>
      </c>
      <c r="AN107" s="507">
        <v>0</v>
      </c>
      <c r="AO107" s="507">
        <f t="shared" ref="AO107:AO112" si="176">AH107+AJ107+AK107+AM107</f>
        <v>0</v>
      </c>
      <c r="AP107" s="507">
        <f t="shared" ref="AP107:AP112" si="177">AI107+AL107+AN107</f>
        <v>0</v>
      </c>
      <c r="AQ107" s="508">
        <f t="shared" si="107"/>
        <v>0</v>
      </c>
      <c r="AR107" s="505">
        <f t="shared" ref="AR107:AR112" si="178">I107+AG107</f>
        <v>3755657</v>
      </c>
      <c r="AS107" s="492">
        <f t="shared" ref="AS107:AS112" si="179">J107+W107</f>
        <v>2734652</v>
      </c>
      <c r="AT107" s="492">
        <f t="shared" ref="AT107:AT112" si="180">K107+Z107</f>
        <v>0</v>
      </c>
      <c r="AU107" s="486">
        <f t="shared" ref="AU107:AU112" si="181">L107</f>
        <v>0</v>
      </c>
      <c r="AV107" s="492">
        <f t="shared" ref="AV107:AW112" si="182">M107+AB107</f>
        <v>924312</v>
      </c>
      <c r="AW107" s="492">
        <f t="shared" si="182"/>
        <v>54693</v>
      </c>
      <c r="AX107" s="492">
        <f t="shared" ref="AX107:AX112" si="183">O107+AF107</f>
        <v>42000</v>
      </c>
      <c r="AY107" s="507">
        <f t="shared" ref="AY107:AY112" si="184">P107+AQ107</f>
        <v>6.8666999999999998</v>
      </c>
      <c r="AZ107" s="507">
        <f t="shared" ref="AZ107:BA112" si="185">Q107+AO107</f>
        <v>5.4839000000000002</v>
      </c>
      <c r="BA107" s="508">
        <f t="shared" si="185"/>
        <v>1.3828</v>
      </c>
    </row>
    <row r="108" spans="1:53" ht="12.95" customHeight="1" x14ac:dyDescent="0.25">
      <c r="A108" s="154">
        <v>19</v>
      </c>
      <c r="B108" s="83">
        <v>4441</v>
      </c>
      <c r="C108" s="83">
        <v>600074668</v>
      </c>
      <c r="D108" s="83">
        <v>46750495</v>
      </c>
      <c r="E108" s="512" t="s">
        <v>626</v>
      </c>
      <c r="F108" s="513">
        <v>3117</v>
      </c>
      <c r="G108" s="499" t="s">
        <v>284</v>
      </c>
      <c r="H108" s="499" t="s">
        <v>86</v>
      </c>
      <c r="I108" s="501">
        <v>4368111</v>
      </c>
      <c r="J108" s="502">
        <v>3026734</v>
      </c>
      <c r="K108" s="502">
        <v>89056</v>
      </c>
      <c r="L108" s="502">
        <v>6956</v>
      </c>
      <c r="M108" s="417">
        <v>1050786</v>
      </c>
      <c r="N108" s="417">
        <v>60535</v>
      </c>
      <c r="O108" s="502">
        <v>141000</v>
      </c>
      <c r="P108" s="503">
        <v>6.4809999999999999</v>
      </c>
      <c r="Q108" s="418">
        <v>4.2835999999999999</v>
      </c>
      <c r="R108" s="504">
        <v>2.1974</v>
      </c>
      <c r="S108" s="505">
        <f t="shared" si="170"/>
        <v>0</v>
      </c>
      <c r="T108" s="492">
        <v>0</v>
      </c>
      <c r="U108" s="492">
        <v>0</v>
      </c>
      <c r="V108" s="492">
        <v>0</v>
      </c>
      <c r="W108" s="492">
        <f t="shared" si="171"/>
        <v>0</v>
      </c>
      <c r="X108" s="492">
        <v>0</v>
      </c>
      <c r="Y108" s="506">
        <v>0</v>
      </c>
      <c r="Z108" s="492">
        <f t="shared" si="172"/>
        <v>0</v>
      </c>
      <c r="AA108" s="505">
        <f t="shared" si="173"/>
        <v>0</v>
      </c>
      <c r="AB108" s="321">
        <f t="shared" si="174"/>
        <v>0</v>
      </c>
      <c r="AC108" s="179">
        <f t="shared" si="175"/>
        <v>0</v>
      </c>
      <c r="AD108" s="492">
        <v>0</v>
      </c>
      <c r="AE108" s="492">
        <v>0</v>
      </c>
      <c r="AF108" s="492">
        <f t="shared" si="103"/>
        <v>0</v>
      </c>
      <c r="AG108" s="492">
        <f t="shared" si="104"/>
        <v>0</v>
      </c>
      <c r="AH108" s="507">
        <v>0</v>
      </c>
      <c r="AI108" s="507">
        <v>0</v>
      </c>
      <c r="AJ108" s="507">
        <v>0</v>
      </c>
      <c r="AK108" s="507">
        <v>0</v>
      </c>
      <c r="AL108" s="507">
        <v>0</v>
      </c>
      <c r="AM108" s="507">
        <v>0</v>
      </c>
      <c r="AN108" s="507">
        <v>0</v>
      </c>
      <c r="AO108" s="507">
        <f t="shared" si="176"/>
        <v>0</v>
      </c>
      <c r="AP108" s="507">
        <f t="shared" si="177"/>
        <v>0</v>
      </c>
      <c r="AQ108" s="508">
        <f t="shared" si="107"/>
        <v>0</v>
      </c>
      <c r="AR108" s="505">
        <f t="shared" si="178"/>
        <v>4368111</v>
      </c>
      <c r="AS108" s="492">
        <f t="shared" si="179"/>
        <v>3026734</v>
      </c>
      <c r="AT108" s="492">
        <f t="shared" si="180"/>
        <v>89056</v>
      </c>
      <c r="AU108" s="486">
        <f t="shared" si="181"/>
        <v>6956</v>
      </c>
      <c r="AV108" s="492">
        <f t="shared" si="182"/>
        <v>1050786</v>
      </c>
      <c r="AW108" s="492">
        <f t="shared" si="182"/>
        <v>60535</v>
      </c>
      <c r="AX108" s="492">
        <f t="shared" si="183"/>
        <v>141000</v>
      </c>
      <c r="AY108" s="507">
        <f t="shared" si="184"/>
        <v>6.4809999999999999</v>
      </c>
      <c r="AZ108" s="507">
        <f t="shared" si="185"/>
        <v>4.2835999999999999</v>
      </c>
      <c r="BA108" s="508">
        <f t="shared" si="185"/>
        <v>2.1974</v>
      </c>
    </row>
    <row r="109" spans="1:53" ht="12.95" customHeight="1" x14ac:dyDescent="0.25">
      <c r="A109" s="154">
        <v>19</v>
      </c>
      <c r="B109" s="83">
        <v>4441</v>
      </c>
      <c r="C109" s="83">
        <v>600074668</v>
      </c>
      <c r="D109" s="83">
        <v>46750495</v>
      </c>
      <c r="E109" s="512" t="s">
        <v>626</v>
      </c>
      <c r="F109" s="513">
        <v>3117</v>
      </c>
      <c r="G109" s="499" t="s">
        <v>448</v>
      </c>
      <c r="H109" s="499" t="s">
        <v>82</v>
      </c>
      <c r="I109" s="501">
        <v>433044</v>
      </c>
      <c r="J109" s="502">
        <v>318883</v>
      </c>
      <c r="K109" s="502">
        <v>0</v>
      </c>
      <c r="L109" s="502">
        <v>0</v>
      </c>
      <c r="M109" s="417">
        <v>107783</v>
      </c>
      <c r="N109" s="417">
        <v>6378</v>
      </c>
      <c r="O109" s="502">
        <v>0</v>
      </c>
      <c r="P109" s="503">
        <v>0.92999999999999994</v>
      </c>
      <c r="Q109" s="418">
        <v>0.92999999999999994</v>
      </c>
      <c r="R109" s="504">
        <v>0</v>
      </c>
      <c r="S109" s="505">
        <f t="shared" si="170"/>
        <v>0</v>
      </c>
      <c r="T109" s="492">
        <v>59913</v>
      </c>
      <c r="U109" s="492">
        <v>0</v>
      </c>
      <c r="V109" s="492">
        <v>0</v>
      </c>
      <c r="W109" s="492">
        <f t="shared" si="171"/>
        <v>59913</v>
      </c>
      <c r="X109" s="492">
        <v>0</v>
      </c>
      <c r="Y109" s="506">
        <v>0</v>
      </c>
      <c r="Z109" s="492">
        <f t="shared" si="172"/>
        <v>0</v>
      </c>
      <c r="AA109" s="505">
        <f t="shared" si="173"/>
        <v>59913</v>
      </c>
      <c r="AB109" s="321">
        <f t="shared" si="174"/>
        <v>20251</v>
      </c>
      <c r="AC109" s="179">
        <f t="shared" si="175"/>
        <v>1198</v>
      </c>
      <c r="AD109" s="492">
        <v>6000</v>
      </c>
      <c r="AE109" s="492">
        <v>0</v>
      </c>
      <c r="AF109" s="492">
        <f t="shared" si="103"/>
        <v>6000</v>
      </c>
      <c r="AG109" s="492">
        <f t="shared" si="104"/>
        <v>87362</v>
      </c>
      <c r="AH109" s="507">
        <v>0</v>
      </c>
      <c r="AI109" s="507">
        <v>0</v>
      </c>
      <c r="AJ109" s="507">
        <v>0.17</v>
      </c>
      <c r="AK109" s="507">
        <v>0</v>
      </c>
      <c r="AL109" s="507">
        <v>0</v>
      </c>
      <c r="AM109" s="507">
        <v>0</v>
      </c>
      <c r="AN109" s="507">
        <v>0</v>
      </c>
      <c r="AO109" s="507">
        <f t="shared" si="176"/>
        <v>0.17</v>
      </c>
      <c r="AP109" s="507">
        <f t="shared" si="177"/>
        <v>0</v>
      </c>
      <c r="AQ109" s="508">
        <f t="shared" si="107"/>
        <v>0.17</v>
      </c>
      <c r="AR109" s="505">
        <f t="shared" si="178"/>
        <v>520406</v>
      </c>
      <c r="AS109" s="492">
        <f t="shared" si="179"/>
        <v>378796</v>
      </c>
      <c r="AT109" s="492">
        <f t="shared" si="180"/>
        <v>0</v>
      </c>
      <c r="AU109" s="486">
        <f t="shared" si="181"/>
        <v>0</v>
      </c>
      <c r="AV109" s="492">
        <f t="shared" si="182"/>
        <v>128034</v>
      </c>
      <c r="AW109" s="492">
        <f t="shared" si="182"/>
        <v>7576</v>
      </c>
      <c r="AX109" s="492">
        <f t="shared" si="183"/>
        <v>6000</v>
      </c>
      <c r="AY109" s="507">
        <f t="shared" si="184"/>
        <v>1.0999999999999999</v>
      </c>
      <c r="AZ109" s="507">
        <f t="shared" si="185"/>
        <v>1.0999999999999999</v>
      </c>
      <c r="BA109" s="508">
        <f t="shared" si="185"/>
        <v>0</v>
      </c>
    </row>
    <row r="110" spans="1:53" ht="12.95" customHeight="1" x14ac:dyDescent="0.25">
      <c r="A110" s="154">
        <v>19</v>
      </c>
      <c r="B110" s="83">
        <v>4441</v>
      </c>
      <c r="C110" s="83">
        <v>600074668</v>
      </c>
      <c r="D110" s="83">
        <v>46750495</v>
      </c>
      <c r="E110" s="512" t="s">
        <v>626</v>
      </c>
      <c r="F110" s="513">
        <v>3141</v>
      </c>
      <c r="G110" s="499" t="s">
        <v>88</v>
      </c>
      <c r="H110" s="499" t="s">
        <v>82</v>
      </c>
      <c r="I110" s="501">
        <v>1187004</v>
      </c>
      <c r="J110" s="502">
        <v>869513</v>
      </c>
      <c r="K110" s="502">
        <v>0</v>
      </c>
      <c r="L110" s="502">
        <v>0</v>
      </c>
      <c r="M110" s="417">
        <v>293895</v>
      </c>
      <c r="N110" s="417">
        <v>17390</v>
      </c>
      <c r="O110" s="502">
        <v>6206</v>
      </c>
      <c r="P110" s="503">
        <v>2.96</v>
      </c>
      <c r="Q110" s="418">
        <v>0</v>
      </c>
      <c r="R110" s="504">
        <v>2.96</v>
      </c>
      <c r="S110" s="505">
        <f t="shared" si="170"/>
        <v>0</v>
      </c>
      <c r="T110" s="492">
        <v>0</v>
      </c>
      <c r="U110" s="492">
        <v>-10349</v>
      </c>
      <c r="V110" s="492">
        <v>0</v>
      </c>
      <c r="W110" s="492">
        <f t="shared" si="171"/>
        <v>-10349</v>
      </c>
      <c r="X110" s="492">
        <v>0</v>
      </c>
      <c r="Y110" s="506">
        <v>0</v>
      </c>
      <c r="Z110" s="492">
        <f t="shared" si="172"/>
        <v>0</v>
      </c>
      <c r="AA110" s="505">
        <f t="shared" si="173"/>
        <v>-10349</v>
      </c>
      <c r="AB110" s="321">
        <f t="shared" si="174"/>
        <v>-3498</v>
      </c>
      <c r="AC110" s="179">
        <f t="shared" si="175"/>
        <v>-207</v>
      </c>
      <c r="AD110" s="492">
        <v>0</v>
      </c>
      <c r="AE110" s="492">
        <v>0</v>
      </c>
      <c r="AF110" s="492">
        <f t="shared" si="103"/>
        <v>0</v>
      </c>
      <c r="AG110" s="492">
        <f t="shared" si="104"/>
        <v>-14054</v>
      </c>
      <c r="AH110" s="507">
        <v>0</v>
      </c>
      <c r="AI110" s="507">
        <v>0</v>
      </c>
      <c r="AJ110" s="507">
        <v>0</v>
      </c>
      <c r="AK110" s="507">
        <v>0</v>
      </c>
      <c r="AL110" s="507">
        <v>-0.04</v>
      </c>
      <c r="AM110" s="507">
        <v>0</v>
      </c>
      <c r="AN110" s="507">
        <v>0</v>
      </c>
      <c r="AO110" s="507">
        <f t="shared" si="176"/>
        <v>0</v>
      </c>
      <c r="AP110" s="507">
        <f t="shared" si="177"/>
        <v>-0.04</v>
      </c>
      <c r="AQ110" s="508">
        <f t="shared" si="107"/>
        <v>-0.04</v>
      </c>
      <c r="AR110" s="505">
        <f t="shared" si="178"/>
        <v>1172950</v>
      </c>
      <c r="AS110" s="492">
        <f t="shared" si="179"/>
        <v>859164</v>
      </c>
      <c r="AT110" s="492">
        <f t="shared" si="180"/>
        <v>0</v>
      </c>
      <c r="AU110" s="486">
        <f t="shared" si="181"/>
        <v>0</v>
      </c>
      <c r="AV110" s="492">
        <f t="shared" si="182"/>
        <v>290397</v>
      </c>
      <c r="AW110" s="492">
        <f t="shared" si="182"/>
        <v>17183</v>
      </c>
      <c r="AX110" s="492">
        <f t="shared" si="183"/>
        <v>6206</v>
      </c>
      <c r="AY110" s="507">
        <f t="shared" si="184"/>
        <v>2.92</v>
      </c>
      <c r="AZ110" s="507">
        <f t="shared" si="185"/>
        <v>0</v>
      </c>
      <c r="BA110" s="508">
        <f t="shared" si="185"/>
        <v>2.92</v>
      </c>
    </row>
    <row r="111" spans="1:53" ht="12.95" customHeight="1" x14ac:dyDescent="0.25">
      <c r="A111" s="154">
        <v>19</v>
      </c>
      <c r="B111" s="83">
        <v>4441</v>
      </c>
      <c r="C111" s="83">
        <v>600074668</v>
      </c>
      <c r="D111" s="83">
        <v>46750495</v>
      </c>
      <c r="E111" s="512" t="s">
        <v>626</v>
      </c>
      <c r="F111" s="513">
        <v>3143</v>
      </c>
      <c r="G111" s="499" t="s">
        <v>149</v>
      </c>
      <c r="H111" s="499" t="s">
        <v>86</v>
      </c>
      <c r="I111" s="501">
        <v>675298</v>
      </c>
      <c r="J111" s="502">
        <v>497274</v>
      </c>
      <c r="K111" s="502">
        <v>0</v>
      </c>
      <c r="L111" s="502">
        <v>0</v>
      </c>
      <c r="M111" s="417">
        <v>168079</v>
      </c>
      <c r="N111" s="417">
        <v>9945</v>
      </c>
      <c r="O111" s="502">
        <v>0</v>
      </c>
      <c r="P111" s="503">
        <v>1</v>
      </c>
      <c r="Q111" s="418">
        <v>1</v>
      </c>
      <c r="R111" s="504">
        <v>0</v>
      </c>
      <c r="S111" s="505">
        <f t="shared" si="170"/>
        <v>0</v>
      </c>
      <c r="T111" s="492">
        <v>0</v>
      </c>
      <c r="U111" s="492">
        <v>0</v>
      </c>
      <c r="V111" s="492">
        <v>0</v>
      </c>
      <c r="W111" s="492">
        <f t="shared" si="171"/>
        <v>0</v>
      </c>
      <c r="X111" s="492">
        <v>0</v>
      </c>
      <c r="Y111" s="506">
        <v>0</v>
      </c>
      <c r="Z111" s="492">
        <f t="shared" si="172"/>
        <v>0</v>
      </c>
      <c r="AA111" s="505">
        <f t="shared" si="173"/>
        <v>0</v>
      </c>
      <c r="AB111" s="321">
        <f t="shared" si="174"/>
        <v>0</v>
      </c>
      <c r="AC111" s="179">
        <f t="shared" si="175"/>
        <v>0</v>
      </c>
      <c r="AD111" s="492">
        <v>0</v>
      </c>
      <c r="AE111" s="492">
        <v>0</v>
      </c>
      <c r="AF111" s="492">
        <f t="shared" si="103"/>
        <v>0</v>
      </c>
      <c r="AG111" s="492">
        <f t="shared" si="104"/>
        <v>0</v>
      </c>
      <c r="AH111" s="507">
        <v>0</v>
      </c>
      <c r="AI111" s="507">
        <v>0</v>
      </c>
      <c r="AJ111" s="507">
        <v>0</v>
      </c>
      <c r="AK111" s="507">
        <v>0</v>
      </c>
      <c r="AL111" s="507">
        <v>0</v>
      </c>
      <c r="AM111" s="507">
        <v>0</v>
      </c>
      <c r="AN111" s="507">
        <v>0</v>
      </c>
      <c r="AO111" s="507">
        <f t="shared" si="176"/>
        <v>0</v>
      </c>
      <c r="AP111" s="507">
        <f t="shared" si="177"/>
        <v>0</v>
      </c>
      <c r="AQ111" s="508">
        <f t="shared" si="107"/>
        <v>0</v>
      </c>
      <c r="AR111" s="505">
        <f t="shared" si="178"/>
        <v>675298</v>
      </c>
      <c r="AS111" s="492">
        <f t="shared" si="179"/>
        <v>497274</v>
      </c>
      <c r="AT111" s="492">
        <f t="shared" si="180"/>
        <v>0</v>
      </c>
      <c r="AU111" s="486">
        <f t="shared" si="181"/>
        <v>0</v>
      </c>
      <c r="AV111" s="492">
        <f t="shared" si="182"/>
        <v>168079</v>
      </c>
      <c r="AW111" s="492">
        <f t="shared" si="182"/>
        <v>9945</v>
      </c>
      <c r="AX111" s="492">
        <f t="shared" si="183"/>
        <v>0</v>
      </c>
      <c r="AY111" s="507">
        <f t="shared" si="184"/>
        <v>1</v>
      </c>
      <c r="AZ111" s="507">
        <f t="shared" si="185"/>
        <v>1</v>
      </c>
      <c r="BA111" s="508">
        <f t="shared" si="185"/>
        <v>0</v>
      </c>
    </row>
    <row r="112" spans="1:53" ht="12.95" customHeight="1" x14ac:dyDescent="0.25">
      <c r="A112" s="154">
        <v>19</v>
      </c>
      <c r="B112" s="83">
        <v>4441</v>
      </c>
      <c r="C112" s="83">
        <v>600074668</v>
      </c>
      <c r="D112" s="83">
        <v>46750495</v>
      </c>
      <c r="E112" s="512" t="s">
        <v>626</v>
      </c>
      <c r="F112" s="513">
        <v>3143</v>
      </c>
      <c r="G112" s="499" t="s">
        <v>150</v>
      </c>
      <c r="H112" s="499" t="s">
        <v>82</v>
      </c>
      <c r="I112" s="501">
        <v>21066</v>
      </c>
      <c r="J112" s="502">
        <v>14850</v>
      </c>
      <c r="K112" s="502">
        <v>0</v>
      </c>
      <c r="L112" s="502">
        <v>0</v>
      </c>
      <c r="M112" s="417">
        <v>5019</v>
      </c>
      <c r="N112" s="417">
        <v>297</v>
      </c>
      <c r="O112" s="502">
        <v>900</v>
      </c>
      <c r="P112" s="503">
        <v>0.06</v>
      </c>
      <c r="Q112" s="418">
        <v>0</v>
      </c>
      <c r="R112" s="504">
        <v>0.06</v>
      </c>
      <c r="S112" s="505">
        <f t="shared" si="170"/>
        <v>0</v>
      </c>
      <c r="T112" s="492">
        <v>0</v>
      </c>
      <c r="U112" s="492">
        <v>0</v>
      </c>
      <c r="V112" s="492">
        <v>0</v>
      </c>
      <c r="W112" s="492">
        <f t="shared" si="171"/>
        <v>0</v>
      </c>
      <c r="X112" s="492">
        <v>0</v>
      </c>
      <c r="Y112" s="506">
        <v>0</v>
      </c>
      <c r="Z112" s="492">
        <f t="shared" si="172"/>
        <v>0</v>
      </c>
      <c r="AA112" s="505">
        <f t="shared" si="173"/>
        <v>0</v>
      </c>
      <c r="AB112" s="321">
        <f t="shared" si="174"/>
        <v>0</v>
      </c>
      <c r="AC112" s="179">
        <f t="shared" si="175"/>
        <v>0</v>
      </c>
      <c r="AD112" s="492">
        <v>0</v>
      </c>
      <c r="AE112" s="492">
        <v>0</v>
      </c>
      <c r="AF112" s="492">
        <f t="shared" si="103"/>
        <v>0</v>
      </c>
      <c r="AG112" s="492">
        <f t="shared" si="104"/>
        <v>0</v>
      </c>
      <c r="AH112" s="507">
        <v>0</v>
      </c>
      <c r="AI112" s="507">
        <v>0</v>
      </c>
      <c r="AJ112" s="507">
        <v>0</v>
      </c>
      <c r="AK112" s="507">
        <v>0</v>
      </c>
      <c r="AL112" s="507">
        <v>0</v>
      </c>
      <c r="AM112" s="507">
        <v>0</v>
      </c>
      <c r="AN112" s="507">
        <v>0</v>
      </c>
      <c r="AO112" s="507">
        <f t="shared" si="176"/>
        <v>0</v>
      </c>
      <c r="AP112" s="507">
        <f t="shared" si="177"/>
        <v>0</v>
      </c>
      <c r="AQ112" s="508">
        <f t="shared" si="107"/>
        <v>0</v>
      </c>
      <c r="AR112" s="505">
        <f t="shared" si="178"/>
        <v>21066</v>
      </c>
      <c r="AS112" s="492">
        <f t="shared" si="179"/>
        <v>14850</v>
      </c>
      <c r="AT112" s="492">
        <f t="shared" si="180"/>
        <v>0</v>
      </c>
      <c r="AU112" s="486">
        <f t="shared" si="181"/>
        <v>0</v>
      </c>
      <c r="AV112" s="492">
        <f t="shared" si="182"/>
        <v>5019</v>
      </c>
      <c r="AW112" s="492">
        <f t="shared" si="182"/>
        <v>297</v>
      </c>
      <c r="AX112" s="492">
        <f t="shared" si="183"/>
        <v>900</v>
      </c>
      <c r="AY112" s="507">
        <f t="shared" si="184"/>
        <v>0.06</v>
      </c>
      <c r="AZ112" s="507">
        <f t="shared" si="185"/>
        <v>0</v>
      </c>
      <c r="BA112" s="508">
        <f t="shared" si="185"/>
        <v>0.06</v>
      </c>
    </row>
    <row r="113" spans="1:53" ht="12.95" customHeight="1" x14ac:dyDescent="0.25">
      <c r="A113" s="155">
        <v>19</v>
      </c>
      <c r="B113" s="85">
        <v>4441</v>
      </c>
      <c r="C113" s="85">
        <v>600074668</v>
      </c>
      <c r="D113" s="85">
        <v>46750495</v>
      </c>
      <c r="E113" s="95" t="s">
        <v>627</v>
      </c>
      <c r="F113" s="96"/>
      <c r="G113" s="97"/>
      <c r="H113" s="97"/>
      <c r="I113" s="147">
        <v>10440180</v>
      </c>
      <c r="J113" s="91">
        <v>7461906</v>
      </c>
      <c r="K113" s="91">
        <v>89056</v>
      </c>
      <c r="L113" s="91">
        <v>6956</v>
      </c>
      <c r="M113" s="91">
        <v>2549874</v>
      </c>
      <c r="N113" s="91">
        <v>149238</v>
      </c>
      <c r="O113" s="91">
        <v>190106</v>
      </c>
      <c r="P113" s="94">
        <v>18.297699999999999</v>
      </c>
      <c r="Q113" s="94">
        <v>11.6975</v>
      </c>
      <c r="R113" s="277">
        <v>6.6002000000000001</v>
      </c>
      <c r="S113" s="142">
        <f t="shared" ref="S113:BA113" si="186">SUM(S107:S112)</f>
        <v>0</v>
      </c>
      <c r="T113" s="91">
        <f t="shared" si="186"/>
        <v>59913</v>
      </c>
      <c r="U113" s="91">
        <f t="shared" si="186"/>
        <v>-10349</v>
      </c>
      <c r="V113" s="91">
        <f t="shared" si="186"/>
        <v>0</v>
      </c>
      <c r="W113" s="91">
        <f t="shared" si="186"/>
        <v>49564</v>
      </c>
      <c r="X113" s="91">
        <f t="shared" si="186"/>
        <v>0</v>
      </c>
      <c r="Y113" s="449">
        <f t="shared" si="186"/>
        <v>0</v>
      </c>
      <c r="Z113" s="91">
        <f t="shared" si="186"/>
        <v>0</v>
      </c>
      <c r="AA113" s="142">
        <f t="shared" si="186"/>
        <v>49564</v>
      </c>
      <c r="AB113" s="91">
        <f t="shared" si="186"/>
        <v>16753</v>
      </c>
      <c r="AC113" s="91">
        <f t="shared" si="186"/>
        <v>991</v>
      </c>
      <c r="AD113" s="91">
        <f t="shared" si="186"/>
        <v>6000</v>
      </c>
      <c r="AE113" s="91">
        <f t="shared" si="186"/>
        <v>0</v>
      </c>
      <c r="AF113" s="91">
        <f t="shared" si="186"/>
        <v>6000</v>
      </c>
      <c r="AG113" s="91">
        <f t="shared" si="186"/>
        <v>73308</v>
      </c>
      <c r="AH113" s="94">
        <f t="shared" si="186"/>
        <v>0</v>
      </c>
      <c r="AI113" s="94">
        <f t="shared" si="186"/>
        <v>0</v>
      </c>
      <c r="AJ113" s="94">
        <f t="shared" si="186"/>
        <v>0.17</v>
      </c>
      <c r="AK113" s="94">
        <f t="shared" si="186"/>
        <v>0</v>
      </c>
      <c r="AL113" s="94">
        <f t="shared" si="186"/>
        <v>-0.04</v>
      </c>
      <c r="AM113" s="94">
        <f t="shared" si="186"/>
        <v>0</v>
      </c>
      <c r="AN113" s="94">
        <f t="shared" si="186"/>
        <v>0</v>
      </c>
      <c r="AO113" s="94">
        <f t="shared" si="186"/>
        <v>0.17</v>
      </c>
      <c r="AP113" s="94">
        <f t="shared" si="186"/>
        <v>-0.04</v>
      </c>
      <c r="AQ113" s="277">
        <f t="shared" si="186"/>
        <v>0.13</v>
      </c>
      <c r="AR113" s="142">
        <f t="shared" si="186"/>
        <v>10513488</v>
      </c>
      <c r="AS113" s="91">
        <f t="shared" si="186"/>
        <v>7511470</v>
      </c>
      <c r="AT113" s="91">
        <f t="shared" si="186"/>
        <v>89056</v>
      </c>
      <c r="AU113" s="91">
        <f t="shared" si="186"/>
        <v>6956</v>
      </c>
      <c r="AV113" s="91">
        <f t="shared" si="186"/>
        <v>2566627</v>
      </c>
      <c r="AW113" s="91">
        <f t="shared" si="186"/>
        <v>150229</v>
      </c>
      <c r="AX113" s="91">
        <f t="shared" si="186"/>
        <v>196106</v>
      </c>
      <c r="AY113" s="94">
        <f t="shared" si="186"/>
        <v>18.427699999999998</v>
      </c>
      <c r="AZ113" s="94">
        <f t="shared" si="186"/>
        <v>11.8675</v>
      </c>
      <c r="BA113" s="277">
        <f t="shared" si="186"/>
        <v>6.5601999999999991</v>
      </c>
    </row>
    <row r="114" spans="1:53" ht="12.95" customHeight="1" x14ac:dyDescent="0.25">
      <c r="A114" s="154">
        <v>20</v>
      </c>
      <c r="B114" s="83">
        <v>4428</v>
      </c>
      <c r="C114" s="83">
        <v>600074242</v>
      </c>
      <c r="D114" s="83">
        <v>71010513</v>
      </c>
      <c r="E114" s="512" t="s">
        <v>628</v>
      </c>
      <c r="F114" s="513">
        <v>3111</v>
      </c>
      <c r="G114" s="499" t="s">
        <v>586</v>
      </c>
      <c r="H114" s="499" t="s">
        <v>86</v>
      </c>
      <c r="I114" s="501">
        <v>1626634</v>
      </c>
      <c r="J114" s="502">
        <v>1187507</v>
      </c>
      <c r="K114" s="502">
        <v>0</v>
      </c>
      <c r="L114" s="502">
        <v>0</v>
      </c>
      <c r="M114" s="417">
        <v>401377</v>
      </c>
      <c r="N114" s="417">
        <v>23750</v>
      </c>
      <c r="O114" s="502">
        <v>14000</v>
      </c>
      <c r="P114" s="503">
        <v>2.3239999999999998</v>
      </c>
      <c r="Q114" s="418">
        <v>2</v>
      </c>
      <c r="R114" s="504">
        <v>0.32400000000000001</v>
      </c>
      <c r="S114" s="505">
        <f t="shared" ref="S114:S115" si="187">X114*-1</f>
        <v>0</v>
      </c>
      <c r="T114" s="492">
        <v>0</v>
      </c>
      <c r="U114" s="492">
        <v>0</v>
      </c>
      <c r="V114" s="492">
        <v>0</v>
      </c>
      <c r="W114" s="492">
        <f>SUM(S114:V114)</f>
        <v>0</v>
      </c>
      <c r="X114" s="492">
        <v>0</v>
      </c>
      <c r="Y114" s="506">
        <v>0</v>
      </c>
      <c r="Z114" s="492">
        <f>SUM(X114:Y114)</f>
        <v>0</v>
      </c>
      <c r="AA114" s="505">
        <f>W114+Z114</f>
        <v>0</v>
      </c>
      <c r="AB114" s="321">
        <f>ROUND((W114+X114)*33.8%,0)</f>
        <v>0</v>
      </c>
      <c r="AC114" s="179">
        <f>ROUND(W114*2%,0)</f>
        <v>0</v>
      </c>
      <c r="AD114" s="492">
        <v>0</v>
      </c>
      <c r="AE114" s="492">
        <v>0</v>
      </c>
      <c r="AF114" s="492">
        <f t="shared" si="103"/>
        <v>0</v>
      </c>
      <c r="AG114" s="492">
        <f t="shared" si="104"/>
        <v>0</v>
      </c>
      <c r="AH114" s="507">
        <v>0</v>
      </c>
      <c r="AI114" s="507">
        <v>0</v>
      </c>
      <c r="AJ114" s="507">
        <v>0</v>
      </c>
      <c r="AK114" s="507">
        <v>0</v>
      </c>
      <c r="AL114" s="507">
        <v>0</v>
      </c>
      <c r="AM114" s="507">
        <v>0</v>
      </c>
      <c r="AN114" s="507">
        <v>0</v>
      </c>
      <c r="AO114" s="507">
        <f t="shared" ref="AO114:AO115" si="188">AH114+AJ114+AK114+AM114</f>
        <v>0</v>
      </c>
      <c r="AP114" s="507">
        <f t="shared" ref="AP114:AP115" si="189">AI114+AL114+AN114</f>
        <v>0</v>
      </c>
      <c r="AQ114" s="508">
        <f t="shared" si="107"/>
        <v>0</v>
      </c>
      <c r="AR114" s="505">
        <f>I114+AG114</f>
        <v>1626634</v>
      </c>
      <c r="AS114" s="492">
        <f>J114+W114</f>
        <v>1187507</v>
      </c>
      <c r="AT114" s="492">
        <f>K114+Z114</f>
        <v>0</v>
      </c>
      <c r="AU114" s="486">
        <f>L114</f>
        <v>0</v>
      </c>
      <c r="AV114" s="492">
        <f>M114+AB114</f>
        <v>401377</v>
      </c>
      <c r="AW114" s="492">
        <f>N114+AC114</f>
        <v>23750</v>
      </c>
      <c r="AX114" s="492">
        <f>O114+AF114</f>
        <v>14000</v>
      </c>
      <c r="AY114" s="507">
        <f>P114+AQ114</f>
        <v>2.3239999999999998</v>
      </c>
      <c r="AZ114" s="507">
        <f>Q114+AO114</f>
        <v>2</v>
      </c>
      <c r="BA114" s="508">
        <f>R114+AP114</f>
        <v>0.32400000000000001</v>
      </c>
    </row>
    <row r="115" spans="1:53" ht="12.95" customHeight="1" x14ac:dyDescent="0.25">
      <c r="A115" s="154">
        <v>20</v>
      </c>
      <c r="B115" s="83">
        <v>4428</v>
      </c>
      <c r="C115" s="83">
        <v>600074242</v>
      </c>
      <c r="D115" s="83">
        <v>71010513</v>
      </c>
      <c r="E115" s="512" t="s">
        <v>628</v>
      </c>
      <c r="F115" s="513">
        <v>3141</v>
      </c>
      <c r="G115" s="514" t="s">
        <v>88</v>
      </c>
      <c r="H115" s="499" t="s">
        <v>82</v>
      </c>
      <c r="I115" s="501">
        <v>627920</v>
      </c>
      <c r="J115" s="502">
        <v>460378</v>
      </c>
      <c r="K115" s="502">
        <v>0</v>
      </c>
      <c r="L115" s="502">
        <v>0</v>
      </c>
      <c r="M115" s="417">
        <v>155608</v>
      </c>
      <c r="N115" s="417">
        <v>9208</v>
      </c>
      <c r="O115" s="502">
        <v>2726</v>
      </c>
      <c r="P115" s="503">
        <v>1.57</v>
      </c>
      <c r="Q115" s="418">
        <v>0</v>
      </c>
      <c r="R115" s="504">
        <v>1.57</v>
      </c>
      <c r="S115" s="505">
        <f t="shared" si="187"/>
        <v>0</v>
      </c>
      <c r="T115" s="492">
        <v>0</v>
      </c>
      <c r="U115" s="492">
        <v>-2738</v>
      </c>
      <c r="V115" s="492">
        <v>0</v>
      </c>
      <c r="W115" s="492">
        <f>SUM(S115:V115)</f>
        <v>-2738</v>
      </c>
      <c r="X115" s="492">
        <v>0</v>
      </c>
      <c r="Y115" s="506">
        <v>0</v>
      </c>
      <c r="Z115" s="492">
        <f>SUM(X115:Y115)</f>
        <v>0</v>
      </c>
      <c r="AA115" s="505">
        <f>W115+Z115</f>
        <v>-2738</v>
      </c>
      <c r="AB115" s="321">
        <f>ROUND((W115+X115)*33.8%,0)</f>
        <v>-925</v>
      </c>
      <c r="AC115" s="179">
        <f>ROUND(W115*2%,0)</f>
        <v>-55</v>
      </c>
      <c r="AD115" s="492">
        <v>0</v>
      </c>
      <c r="AE115" s="492">
        <v>0</v>
      </c>
      <c r="AF115" s="492">
        <f t="shared" si="103"/>
        <v>0</v>
      </c>
      <c r="AG115" s="492">
        <f t="shared" si="104"/>
        <v>-3718</v>
      </c>
      <c r="AH115" s="507">
        <v>0</v>
      </c>
      <c r="AI115" s="507">
        <v>0</v>
      </c>
      <c r="AJ115" s="507">
        <v>0</v>
      </c>
      <c r="AK115" s="507">
        <v>0</v>
      </c>
      <c r="AL115" s="507">
        <v>-0.01</v>
      </c>
      <c r="AM115" s="507">
        <v>0</v>
      </c>
      <c r="AN115" s="507">
        <v>0</v>
      </c>
      <c r="AO115" s="507">
        <f t="shared" si="188"/>
        <v>0</v>
      </c>
      <c r="AP115" s="507">
        <f t="shared" si="189"/>
        <v>-0.01</v>
      </c>
      <c r="AQ115" s="508">
        <f t="shared" si="107"/>
        <v>-0.01</v>
      </c>
      <c r="AR115" s="505">
        <f>I115+AG115</f>
        <v>624202</v>
      </c>
      <c r="AS115" s="492">
        <f>J115+W115</f>
        <v>457640</v>
      </c>
      <c r="AT115" s="492">
        <f>K115+Z115</f>
        <v>0</v>
      </c>
      <c r="AU115" s="486">
        <f>L115</f>
        <v>0</v>
      </c>
      <c r="AV115" s="492">
        <f>M115+AB115</f>
        <v>154683</v>
      </c>
      <c r="AW115" s="492">
        <f>N115+AC115</f>
        <v>9153</v>
      </c>
      <c r="AX115" s="492">
        <f>O115+AF115</f>
        <v>2726</v>
      </c>
      <c r="AY115" s="507">
        <f>P115+AQ115</f>
        <v>1.56</v>
      </c>
      <c r="AZ115" s="507">
        <f>Q115+AO115</f>
        <v>0</v>
      </c>
      <c r="BA115" s="508">
        <f>R115+AP115</f>
        <v>1.56</v>
      </c>
    </row>
    <row r="116" spans="1:53" ht="12.95" customHeight="1" x14ac:dyDescent="0.25">
      <c r="A116" s="155">
        <v>20</v>
      </c>
      <c r="B116" s="85">
        <v>4428</v>
      </c>
      <c r="C116" s="85">
        <v>600074242</v>
      </c>
      <c r="D116" s="85">
        <v>71010513</v>
      </c>
      <c r="E116" s="95" t="s">
        <v>629</v>
      </c>
      <c r="F116" s="96"/>
      <c r="G116" s="97"/>
      <c r="H116" s="97"/>
      <c r="I116" s="147">
        <v>2254554</v>
      </c>
      <c r="J116" s="91">
        <v>1647885</v>
      </c>
      <c r="K116" s="91">
        <v>0</v>
      </c>
      <c r="L116" s="91">
        <v>0</v>
      </c>
      <c r="M116" s="91">
        <v>556985</v>
      </c>
      <c r="N116" s="91">
        <v>32958</v>
      </c>
      <c r="O116" s="91">
        <v>16726</v>
      </c>
      <c r="P116" s="94">
        <v>3.8940000000000001</v>
      </c>
      <c r="Q116" s="94">
        <v>2</v>
      </c>
      <c r="R116" s="277">
        <v>1.8940000000000001</v>
      </c>
      <c r="S116" s="142">
        <f t="shared" ref="S116:BA116" si="190">SUM(S114:S115)</f>
        <v>0</v>
      </c>
      <c r="T116" s="91">
        <f t="shared" si="190"/>
        <v>0</v>
      </c>
      <c r="U116" s="91">
        <f t="shared" si="190"/>
        <v>-2738</v>
      </c>
      <c r="V116" s="91">
        <f t="shared" si="190"/>
        <v>0</v>
      </c>
      <c r="W116" s="91">
        <f t="shared" si="190"/>
        <v>-2738</v>
      </c>
      <c r="X116" s="91">
        <f t="shared" si="190"/>
        <v>0</v>
      </c>
      <c r="Y116" s="449">
        <f t="shared" si="190"/>
        <v>0</v>
      </c>
      <c r="Z116" s="91">
        <f t="shared" si="190"/>
        <v>0</v>
      </c>
      <c r="AA116" s="142">
        <f t="shared" si="190"/>
        <v>-2738</v>
      </c>
      <c r="AB116" s="91">
        <f t="shared" si="190"/>
        <v>-925</v>
      </c>
      <c r="AC116" s="91">
        <f t="shared" si="190"/>
        <v>-55</v>
      </c>
      <c r="AD116" s="91">
        <f t="shared" si="190"/>
        <v>0</v>
      </c>
      <c r="AE116" s="91">
        <f t="shared" si="190"/>
        <v>0</v>
      </c>
      <c r="AF116" s="91">
        <f t="shared" si="190"/>
        <v>0</v>
      </c>
      <c r="AG116" s="91">
        <f t="shared" si="190"/>
        <v>-3718</v>
      </c>
      <c r="AH116" s="94">
        <f t="shared" si="190"/>
        <v>0</v>
      </c>
      <c r="AI116" s="94">
        <f t="shared" si="190"/>
        <v>0</v>
      </c>
      <c r="AJ116" s="94">
        <f t="shared" si="190"/>
        <v>0</v>
      </c>
      <c r="AK116" s="94">
        <f t="shared" ref="AK116:AL116" si="191">SUM(AK114:AK115)</f>
        <v>0</v>
      </c>
      <c r="AL116" s="94">
        <f t="shared" si="191"/>
        <v>-0.01</v>
      </c>
      <c r="AM116" s="94">
        <f t="shared" si="190"/>
        <v>0</v>
      </c>
      <c r="AN116" s="94">
        <f t="shared" si="190"/>
        <v>0</v>
      </c>
      <c r="AO116" s="94">
        <f t="shared" si="190"/>
        <v>0</v>
      </c>
      <c r="AP116" s="94">
        <f t="shared" si="190"/>
        <v>-0.01</v>
      </c>
      <c r="AQ116" s="277">
        <f t="shared" si="190"/>
        <v>-0.01</v>
      </c>
      <c r="AR116" s="142">
        <f t="shared" si="190"/>
        <v>2250836</v>
      </c>
      <c r="AS116" s="91">
        <f t="shared" si="190"/>
        <v>1645147</v>
      </c>
      <c r="AT116" s="91">
        <f t="shared" si="190"/>
        <v>0</v>
      </c>
      <c r="AU116" s="91">
        <f t="shared" si="190"/>
        <v>0</v>
      </c>
      <c r="AV116" s="91">
        <f t="shared" si="190"/>
        <v>556060</v>
      </c>
      <c r="AW116" s="91">
        <f t="shared" si="190"/>
        <v>32903</v>
      </c>
      <c r="AX116" s="91">
        <f t="shared" si="190"/>
        <v>16726</v>
      </c>
      <c r="AY116" s="94">
        <f t="shared" si="190"/>
        <v>3.8839999999999999</v>
      </c>
      <c r="AZ116" s="94">
        <f t="shared" si="190"/>
        <v>2</v>
      </c>
      <c r="BA116" s="277">
        <f t="shared" si="190"/>
        <v>1.8840000000000001</v>
      </c>
    </row>
    <row r="117" spans="1:53" ht="12.95" customHeight="1" x14ac:dyDescent="0.25">
      <c r="A117" s="154">
        <v>21</v>
      </c>
      <c r="B117" s="83">
        <v>4463</v>
      </c>
      <c r="C117" s="83">
        <v>600074684</v>
      </c>
      <c r="D117" s="83">
        <v>71010467</v>
      </c>
      <c r="E117" s="512" t="s">
        <v>630</v>
      </c>
      <c r="F117" s="513">
        <v>3117</v>
      </c>
      <c r="G117" s="514" t="s">
        <v>284</v>
      </c>
      <c r="H117" s="499" t="s">
        <v>86</v>
      </c>
      <c r="I117" s="501">
        <v>2857993</v>
      </c>
      <c r="J117" s="502">
        <v>2041971</v>
      </c>
      <c r="K117" s="502">
        <v>3996</v>
      </c>
      <c r="L117" s="502">
        <v>3996</v>
      </c>
      <c r="M117" s="417">
        <v>690186</v>
      </c>
      <c r="N117" s="417">
        <v>40840</v>
      </c>
      <c r="O117" s="502">
        <v>81000</v>
      </c>
      <c r="P117" s="503">
        <v>3.7943000000000002</v>
      </c>
      <c r="Q117" s="418">
        <v>2.7273000000000001</v>
      </c>
      <c r="R117" s="504">
        <v>1.0670000000000002</v>
      </c>
      <c r="S117" s="505">
        <f t="shared" ref="S117:S120" si="192">X117*-1</f>
        <v>0</v>
      </c>
      <c r="T117" s="492">
        <v>0</v>
      </c>
      <c r="U117" s="492">
        <v>0</v>
      </c>
      <c r="V117" s="492">
        <v>0</v>
      </c>
      <c r="W117" s="492">
        <f>SUM(S117:V117)</f>
        <v>0</v>
      </c>
      <c r="X117" s="492">
        <v>0</v>
      </c>
      <c r="Y117" s="506">
        <v>0</v>
      </c>
      <c r="Z117" s="492">
        <f>SUM(X117:Y117)</f>
        <v>0</v>
      </c>
      <c r="AA117" s="505">
        <f>W117+Z117</f>
        <v>0</v>
      </c>
      <c r="AB117" s="321">
        <f>ROUND((W117+X117)*33.8%,0)</f>
        <v>0</v>
      </c>
      <c r="AC117" s="179">
        <f>ROUND(W117*2%,0)</f>
        <v>0</v>
      </c>
      <c r="AD117" s="492">
        <v>0</v>
      </c>
      <c r="AE117" s="492">
        <v>0</v>
      </c>
      <c r="AF117" s="492">
        <f t="shared" si="103"/>
        <v>0</v>
      </c>
      <c r="AG117" s="492">
        <f t="shared" si="104"/>
        <v>0</v>
      </c>
      <c r="AH117" s="507">
        <v>0</v>
      </c>
      <c r="AI117" s="507">
        <v>0</v>
      </c>
      <c r="AJ117" s="507">
        <v>0</v>
      </c>
      <c r="AK117" s="507">
        <v>0</v>
      </c>
      <c r="AL117" s="507">
        <v>0</v>
      </c>
      <c r="AM117" s="507">
        <v>0</v>
      </c>
      <c r="AN117" s="507">
        <v>0</v>
      </c>
      <c r="AO117" s="507">
        <f t="shared" ref="AO117:AO120" si="193">AH117+AJ117+AK117+AM117</f>
        <v>0</v>
      </c>
      <c r="AP117" s="507">
        <f t="shared" ref="AP117:AP120" si="194">AI117+AL117+AN117</f>
        <v>0</v>
      </c>
      <c r="AQ117" s="508">
        <f t="shared" si="107"/>
        <v>0</v>
      </c>
      <c r="AR117" s="505">
        <f>I117+AG117</f>
        <v>2857993</v>
      </c>
      <c r="AS117" s="492">
        <f>J117+W117</f>
        <v>2041971</v>
      </c>
      <c r="AT117" s="492">
        <f>K117+Z117</f>
        <v>3996</v>
      </c>
      <c r="AU117" s="486">
        <f>L117</f>
        <v>3996</v>
      </c>
      <c r="AV117" s="492">
        <f t="shared" ref="AV117:AW120" si="195">M117+AB117</f>
        <v>690186</v>
      </c>
      <c r="AW117" s="492">
        <f t="shared" si="195"/>
        <v>40840</v>
      </c>
      <c r="AX117" s="492">
        <f>O117+AF117</f>
        <v>81000</v>
      </c>
      <c r="AY117" s="507">
        <f>P117+AQ117</f>
        <v>3.7943000000000002</v>
      </c>
      <c r="AZ117" s="507">
        <f t="shared" ref="AZ117:BA120" si="196">Q117+AO117</f>
        <v>2.7273000000000001</v>
      </c>
      <c r="BA117" s="508">
        <f t="shared" si="196"/>
        <v>1.0670000000000002</v>
      </c>
    </row>
    <row r="118" spans="1:53" ht="12.95" customHeight="1" x14ac:dyDescent="0.25">
      <c r="A118" s="154">
        <v>21</v>
      </c>
      <c r="B118" s="83">
        <v>4463</v>
      </c>
      <c r="C118" s="83">
        <v>600074684</v>
      </c>
      <c r="D118" s="83">
        <v>71010467</v>
      </c>
      <c r="E118" s="512" t="s">
        <v>630</v>
      </c>
      <c r="F118" s="513">
        <v>3117</v>
      </c>
      <c r="G118" s="499" t="s">
        <v>448</v>
      </c>
      <c r="H118" s="499" t="s">
        <v>82</v>
      </c>
      <c r="I118" s="501">
        <v>233157</v>
      </c>
      <c r="J118" s="502">
        <v>171691</v>
      </c>
      <c r="K118" s="502">
        <v>0</v>
      </c>
      <c r="L118" s="502">
        <v>0</v>
      </c>
      <c r="M118" s="417">
        <v>58032</v>
      </c>
      <c r="N118" s="417">
        <v>3434</v>
      </c>
      <c r="O118" s="502">
        <v>0</v>
      </c>
      <c r="P118" s="503">
        <v>0.5</v>
      </c>
      <c r="Q118" s="418">
        <v>0.5</v>
      </c>
      <c r="R118" s="504">
        <v>0</v>
      </c>
      <c r="S118" s="505">
        <f t="shared" si="192"/>
        <v>0</v>
      </c>
      <c r="T118" s="492">
        <v>42450</v>
      </c>
      <c r="U118" s="492">
        <v>0</v>
      </c>
      <c r="V118" s="492">
        <v>0</v>
      </c>
      <c r="W118" s="492">
        <f>SUM(S118:V118)</f>
        <v>42450</v>
      </c>
      <c r="X118" s="492">
        <v>0</v>
      </c>
      <c r="Y118" s="506">
        <v>0</v>
      </c>
      <c r="Z118" s="492">
        <f>SUM(X118:Y118)</f>
        <v>0</v>
      </c>
      <c r="AA118" s="505">
        <f>W118+Z118</f>
        <v>42450</v>
      </c>
      <c r="AB118" s="321">
        <f>ROUND((W118+X118)*33.8%,0)</f>
        <v>14348</v>
      </c>
      <c r="AC118" s="179">
        <f>ROUND(W118*2%,0)</f>
        <v>849</v>
      </c>
      <c r="AD118" s="492">
        <v>0</v>
      </c>
      <c r="AE118" s="492">
        <v>0</v>
      </c>
      <c r="AF118" s="492">
        <f t="shared" si="103"/>
        <v>0</v>
      </c>
      <c r="AG118" s="492">
        <f t="shared" si="104"/>
        <v>57647</v>
      </c>
      <c r="AH118" s="507">
        <v>0</v>
      </c>
      <c r="AI118" s="507">
        <v>0</v>
      </c>
      <c r="AJ118" s="507">
        <v>0.13</v>
      </c>
      <c r="AK118" s="507">
        <v>0</v>
      </c>
      <c r="AL118" s="507">
        <v>0</v>
      </c>
      <c r="AM118" s="507">
        <v>0</v>
      </c>
      <c r="AN118" s="507">
        <v>0</v>
      </c>
      <c r="AO118" s="507">
        <f t="shared" si="193"/>
        <v>0.13</v>
      </c>
      <c r="AP118" s="507">
        <f t="shared" si="194"/>
        <v>0</v>
      </c>
      <c r="AQ118" s="508">
        <f t="shared" si="107"/>
        <v>0.13</v>
      </c>
      <c r="AR118" s="505">
        <f>I118+AG118</f>
        <v>290804</v>
      </c>
      <c r="AS118" s="492">
        <f>J118+W118</f>
        <v>214141</v>
      </c>
      <c r="AT118" s="492">
        <f>K118+Z118</f>
        <v>0</v>
      </c>
      <c r="AU118" s="486">
        <f>L118</f>
        <v>0</v>
      </c>
      <c r="AV118" s="492">
        <f t="shared" si="195"/>
        <v>72380</v>
      </c>
      <c r="AW118" s="492">
        <f t="shared" si="195"/>
        <v>4283</v>
      </c>
      <c r="AX118" s="492">
        <f>O118+AF118</f>
        <v>0</v>
      </c>
      <c r="AY118" s="507">
        <f>P118+AQ118</f>
        <v>0.63</v>
      </c>
      <c r="AZ118" s="507">
        <f t="shared" si="196"/>
        <v>0.63</v>
      </c>
      <c r="BA118" s="508">
        <f t="shared" si="196"/>
        <v>0</v>
      </c>
    </row>
    <row r="119" spans="1:53" ht="12.95" customHeight="1" x14ac:dyDescent="0.25">
      <c r="A119" s="154">
        <v>21</v>
      </c>
      <c r="B119" s="83">
        <v>4463</v>
      </c>
      <c r="C119" s="83">
        <v>600074684</v>
      </c>
      <c r="D119" s="83">
        <v>71010467</v>
      </c>
      <c r="E119" s="512" t="s">
        <v>630</v>
      </c>
      <c r="F119" s="513">
        <v>3143</v>
      </c>
      <c r="G119" s="499" t="s">
        <v>149</v>
      </c>
      <c r="H119" s="499" t="s">
        <v>86</v>
      </c>
      <c r="I119" s="501">
        <v>570101</v>
      </c>
      <c r="J119" s="502">
        <v>419809</v>
      </c>
      <c r="K119" s="502">
        <v>0</v>
      </c>
      <c r="L119" s="502">
        <v>0</v>
      </c>
      <c r="M119" s="417">
        <v>141895</v>
      </c>
      <c r="N119" s="417">
        <v>8397</v>
      </c>
      <c r="O119" s="502">
        <v>0</v>
      </c>
      <c r="P119" s="503">
        <v>0.85709999999999997</v>
      </c>
      <c r="Q119" s="418">
        <v>0.85709999999999997</v>
      </c>
      <c r="R119" s="504">
        <v>0</v>
      </c>
      <c r="S119" s="505">
        <f t="shared" si="192"/>
        <v>0</v>
      </c>
      <c r="T119" s="492">
        <v>0</v>
      </c>
      <c r="U119" s="492">
        <v>0</v>
      </c>
      <c r="V119" s="492">
        <v>0</v>
      </c>
      <c r="W119" s="492">
        <f>SUM(S119:V119)</f>
        <v>0</v>
      </c>
      <c r="X119" s="492">
        <v>0</v>
      </c>
      <c r="Y119" s="506">
        <v>0</v>
      </c>
      <c r="Z119" s="492">
        <f>SUM(X119:Y119)</f>
        <v>0</v>
      </c>
      <c r="AA119" s="505">
        <f>W119+Z119</f>
        <v>0</v>
      </c>
      <c r="AB119" s="321">
        <f>ROUND((W119+X119)*33.8%,0)</f>
        <v>0</v>
      </c>
      <c r="AC119" s="179">
        <f>ROUND(W119*2%,0)</f>
        <v>0</v>
      </c>
      <c r="AD119" s="492">
        <v>0</v>
      </c>
      <c r="AE119" s="492">
        <v>0</v>
      </c>
      <c r="AF119" s="492">
        <f t="shared" si="103"/>
        <v>0</v>
      </c>
      <c r="AG119" s="492">
        <f t="shared" si="104"/>
        <v>0</v>
      </c>
      <c r="AH119" s="507">
        <v>0</v>
      </c>
      <c r="AI119" s="507">
        <v>0</v>
      </c>
      <c r="AJ119" s="507">
        <v>0</v>
      </c>
      <c r="AK119" s="507">
        <v>0</v>
      </c>
      <c r="AL119" s="507">
        <v>0</v>
      </c>
      <c r="AM119" s="507">
        <v>0</v>
      </c>
      <c r="AN119" s="507">
        <v>0</v>
      </c>
      <c r="AO119" s="507">
        <f t="shared" si="193"/>
        <v>0</v>
      </c>
      <c r="AP119" s="507">
        <f t="shared" si="194"/>
        <v>0</v>
      </c>
      <c r="AQ119" s="508">
        <f t="shared" si="107"/>
        <v>0</v>
      </c>
      <c r="AR119" s="505">
        <f>I119+AG119</f>
        <v>570101</v>
      </c>
      <c r="AS119" s="492">
        <f>J119+W119</f>
        <v>419809</v>
      </c>
      <c r="AT119" s="492">
        <f>K119+Z119</f>
        <v>0</v>
      </c>
      <c r="AU119" s="486">
        <f>L119</f>
        <v>0</v>
      </c>
      <c r="AV119" s="492">
        <f t="shared" si="195"/>
        <v>141895</v>
      </c>
      <c r="AW119" s="492">
        <f t="shared" si="195"/>
        <v>8397</v>
      </c>
      <c r="AX119" s="492">
        <f>O119+AF119</f>
        <v>0</v>
      </c>
      <c r="AY119" s="507">
        <f>P119+AQ119</f>
        <v>0.85709999999999997</v>
      </c>
      <c r="AZ119" s="507">
        <f t="shared" si="196"/>
        <v>0.85709999999999997</v>
      </c>
      <c r="BA119" s="508">
        <f t="shared" si="196"/>
        <v>0</v>
      </c>
    </row>
    <row r="120" spans="1:53" ht="12.95" customHeight="1" x14ac:dyDescent="0.25">
      <c r="A120" s="154">
        <v>21</v>
      </c>
      <c r="B120" s="83">
        <v>4463</v>
      </c>
      <c r="C120" s="83">
        <v>600074684</v>
      </c>
      <c r="D120" s="83">
        <v>71010467</v>
      </c>
      <c r="E120" s="512" t="s">
        <v>630</v>
      </c>
      <c r="F120" s="513">
        <v>3143</v>
      </c>
      <c r="G120" s="499" t="s">
        <v>150</v>
      </c>
      <c r="H120" s="499" t="s">
        <v>82</v>
      </c>
      <c r="I120" s="501">
        <v>17556</v>
      </c>
      <c r="J120" s="502">
        <v>12375</v>
      </c>
      <c r="K120" s="502">
        <v>0</v>
      </c>
      <c r="L120" s="502">
        <v>0</v>
      </c>
      <c r="M120" s="417">
        <v>4183</v>
      </c>
      <c r="N120" s="417">
        <v>248</v>
      </c>
      <c r="O120" s="502">
        <v>750</v>
      </c>
      <c r="P120" s="503">
        <v>0.05</v>
      </c>
      <c r="Q120" s="418">
        <v>0</v>
      </c>
      <c r="R120" s="504">
        <v>0.05</v>
      </c>
      <c r="S120" s="505">
        <f t="shared" si="192"/>
        <v>0</v>
      </c>
      <c r="T120" s="492">
        <v>0</v>
      </c>
      <c r="U120" s="492">
        <v>0</v>
      </c>
      <c r="V120" s="492">
        <v>0</v>
      </c>
      <c r="W120" s="492">
        <f>SUM(S120:V120)</f>
        <v>0</v>
      </c>
      <c r="X120" s="492">
        <v>0</v>
      </c>
      <c r="Y120" s="506">
        <v>0</v>
      </c>
      <c r="Z120" s="492">
        <f>SUM(X120:Y120)</f>
        <v>0</v>
      </c>
      <c r="AA120" s="505">
        <f>W120+Z120</f>
        <v>0</v>
      </c>
      <c r="AB120" s="321">
        <f>ROUND((W120+X120)*33.8%,0)</f>
        <v>0</v>
      </c>
      <c r="AC120" s="179">
        <f>ROUND(W120*2%,0)</f>
        <v>0</v>
      </c>
      <c r="AD120" s="492">
        <v>0</v>
      </c>
      <c r="AE120" s="492">
        <v>0</v>
      </c>
      <c r="AF120" s="492">
        <f t="shared" si="103"/>
        <v>0</v>
      </c>
      <c r="AG120" s="492">
        <f t="shared" si="104"/>
        <v>0</v>
      </c>
      <c r="AH120" s="507">
        <v>0</v>
      </c>
      <c r="AI120" s="507">
        <v>0</v>
      </c>
      <c r="AJ120" s="507">
        <v>0</v>
      </c>
      <c r="AK120" s="507">
        <v>0</v>
      </c>
      <c r="AL120" s="507">
        <v>0</v>
      </c>
      <c r="AM120" s="507">
        <v>0</v>
      </c>
      <c r="AN120" s="507">
        <v>0</v>
      </c>
      <c r="AO120" s="507">
        <f t="shared" si="193"/>
        <v>0</v>
      </c>
      <c r="AP120" s="507">
        <f t="shared" si="194"/>
        <v>0</v>
      </c>
      <c r="AQ120" s="508">
        <f t="shared" si="107"/>
        <v>0</v>
      </c>
      <c r="AR120" s="505">
        <f>I120+AG120</f>
        <v>17556</v>
      </c>
      <c r="AS120" s="492">
        <f>J120+W120</f>
        <v>12375</v>
      </c>
      <c r="AT120" s="492">
        <f>K120+Z120</f>
        <v>0</v>
      </c>
      <c r="AU120" s="486">
        <f>L120</f>
        <v>0</v>
      </c>
      <c r="AV120" s="492">
        <f t="shared" si="195"/>
        <v>4183</v>
      </c>
      <c r="AW120" s="492">
        <f t="shared" si="195"/>
        <v>248</v>
      </c>
      <c r="AX120" s="492">
        <f>O120+AF120</f>
        <v>750</v>
      </c>
      <c r="AY120" s="507">
        <f>P120+AQ120</f>
        <v>0.05</v>
      </c>
      <c r="AZ120" s="507">
        <f t="shared" si="196"/>
        <v>0</v>
      </c>
      <c r="BA120" s="508">
        <f t="shared" si="196"/>
        <v>0.05</v>
      </c>
    </row>
    <row r="121" spans="1:53" ht="12.95" customHeight="1" thickBot="1" x14ac:dyDescent="0.3">
      <c r="A121" s="165">
        <v>21</v>
      </c>
      <c r="B121" s="166">
        <v>4463</v>
      </c>
      <c r="C121" s="166">
        <v>600074684</v>
      </c>
      <c r="D121" s="166">
        <v>71010467</v>
      </c>
      <c r="E121" s="95" t="s">
        <v>631</v>
      </c>
      <c r="F121" s="96"/>
      <c r="G121" s="97"/>
      <c r="H121" s="97"/>
      <c r="I121" s="412">
        <v>3678807</v>
      </c>
      <c r="J121" s="144">
        <v>2645846</v>
      </c>
      <c r="K121" s="144">
        <v>3996</v>
      </c>
      <c r="L121" s="144">
        <v>3996</v>
      </c>
      <c r="M121" s="144">
        <v>894296</v>
      </c>
      <c r="N121" s="144">
        <v>52919</v>
      </c>
      <c r="O121" s="144">
        <v>81750</v>
      </c>
      <c r="P121" s="151">
        <v>5.2013999999999996</v>
      </c>
      <c r="Q121" s="151">
        <v>4.0844000000000005</v>
      </c>
      <c r="R121" s="278">
        <v>1.1170000000000002</v>
      </c>
      <c r="S121" s="143">
        <f t="shared" ref="S121:BA121" si="197">SUM(S117:S120)</f>
        <v>0</v>
      </c>
      <c r="T121" s="144">
        <f t="shared" si="197"/>
        <v>42450</v>
      </c>
      <c r="U121" s="144">
        <f t="shared" si="197"/>
        <v>0</v>
      </c>
      <c r="V121" s="144">
        <f t="shared" si="197"/>
        <v>0</v>
      </c>
      <c r="W121" s="144">
        <f t="shared" si="197"/>
        <v>42450</v>
      </c>
      <c r="X121" s="144">
        <f t="shared" si="197"/>
        <v>0</v>
      </c>
      <c r="Y121" s="450">
        <f t="shared" si="197"/>
        <v>0</v>
      </c>
      <c r="Z121" s="452">
        <f t="shared" si="197"/>
        <v>0</v>
      </c>
      <c r="AA121" s="143">
        <f t="shared" si="197"/>
        <v>42450</v>
      </c>
      <c r="AB121" s="144">
        <f t="shared" si="197"/>
        <v>14348</v>
      </c>
      <c r="AC121" s="144">
        <f t="shared" si="197"/>
        <v>849</v>
      </c>
      <c r="AD121" s="144">
        <f t="shared" si="197"/>
        <v>0</v>
      </c>
      <c r="AE121" s="144">
        <f t="shared" si="197"/>
        <v>0</v>
      </c>
      <c r="AF121" s="144">
        <f t="shared" si="197"/>
        <v>0</v>
      </c>
      <c r="AG121" s="144">
        <f t="shared" si="197"/>
        <v>57647</v>
      </c>
      <c r="AH121" s="151">
        <f t="shared" si="197"/>
        <v>0</v>
      </c>
      <c r="AI121" s="151">
        <f t="shared" si="197"/>
        <v>0</v>
      </c>
      <c r="AJ121" s="151">
        <f t="shared" si="197"/>
        <v>0.13</v>
      </c>
      <c r="AK121" s="151">
        <f t="shared" ref="AK121:AL121" si="198">SUM(AK117:AK120)</f>
        <v>0</v>
      </c>
      <c r="AL121" s="151">
        <f t="shared" si="198"/>
        <v>0</v>
      </c>
      <c r="AM121" s="151">
        <f t="shared" si="197"/>
        <v>0</v>
      </c>
      <c r="AN121" s="151">
        <f t="shared" si="197"/>
        <v>0</v>
      </c>
      <c r="AO121" s="151">
        <f t="shared" si="197"/>
        <v>0.13</v>
      </c>
      <c r="AP121" s="151">
        <f t="shared" si="197"/>
        <v>0</v>
      </c>
      <c r="AQ121" s="278">
        <f t="shared" si="197"/>
        <v>0.13</v>
      </c>
      <c r="AR121" s="143">
        <f t="shared" si="197"/>
        <v>3736454</v>
      </c>
      <c r="AS121" s="144">
        <f t="shared" si="197"/>
        <v>2688296</v>
      </c>
      <c r="AT121" s="144">
        <f t="shared" si="197"/>
        <v>3996</v>
      </c>
      <c r="AU121" s="144">
        <f t="shared" si="197"/>
        <v>3996</v>
      </c>
      <c r="AV121" s="144">
        <f t="shared" si="197"/>
        <v>908644</v>
      </c>
      <c r="AW121" s="144">
        <f t="shared" si="197"/>
        <v>53768</v>
      </c>
      <c r="AX121" s="144">
        <f t="shared" si="197"/>
        <v>81750</v>
      </c>
      <c r="AY121" s="151">
        <f t="shared" si="197"/>
        <v>5.3314000000000004</v>
      </c>
      <c r="AZ121" s="151">
        <f t="shared" si="197"/>
        <v>4.2143999999999995</v>
      </c>
      <c r="BA121" s="278">
        <f t="shared" si="197"/>
        <v>1.1170000000000002</v>
      </c>
    </row>
    <row r="122" spans="1:53" ht="14.25" customHeight="1" thickBot="1" x14ac:dyDescent="0.3">
      <c r="A122" s="167"/>
      <c r="B122" s="110"/>
      <c r="C122" s="98"/>
      <c r="D122" s="110"/>
      <c r="E122" s="190" t="s">
        <v>632</v>
      </c>
      <c r="F122" s="98"/>
      <c r="G122" s="99"/>
      <c r="H122" s="410"/>
      <c r="I122" s="145">
        <f>I121+I116+I113+I106+I99+I92+I85+I78+I71+I64+I57+I55+I49+I45+I43+I41+I36+I30+I24+I18+I13</f>
        <v>308511371</v>
      </c>
      <c r="J122" s="146">
        <f t="shared" ref="J122:BA122" si="199">J121+J116+J113+J106+J99+J92+J85+J78+J71+J64+J57+J55+J49+J45+J43+J41+J36+J30+J24+J18+J13</f>
        <v>221149953</v>
      </c>
      <c r="K122" s="146">
        <f t="shared" si="199"/>
        <v>1354532</v>
      </c>
      <c r="L122" s="146">
        <f t="shared" si="199"/>
        <v>470462</v>
      </c>
      <c r="M122" s="146">
        <f t="shared" si="199"/>
        <v>75047498</v>
      </c>
      <c r="N122" s="146">
        <f t="shared" si="199"/>
        <v>4422998</v>
      </c>
      <c r="O122" s="146">
        <f t="shared" si="199"/>
        <v>6536390</v>
      </c>
      <c r="P122" s="152">
        <f t="shared" si="199"/>
        <v>491.16410000000008</v>
      </c>
      <c r="Q122" s="152">
        <f t="shared" si="199"/>
        <v>340.00570000000005</v>
      </c>
      <c r="R122" s="153">
        <f t="shared" si="199"/>
        <v>151.15839999999997</v>
      </c>
      <c r="S122" s="275">
        <f t="shared" si="199"/>
        <v>0</v>
      </c>
      <c r="T122" s="146">
        <f t="shared" si="199"/>
        <v>123134</v>
      </c>
      <c r="U122" s="146">
        <f t="shared" si="199"/>
        <v>-44772</v>
      </c>
      <c r="V122" s="146">
        <f t="shared" si="199"/>
        <v>0</v>
      </c>
      <c r="W122" s="146">
        <f t="shared" si="199"/>
        <v>78362</v>
      </c>
      <c r="X122" s="146">
        <f t="shared" si="199"/>
        <v>0</v>
      </c>
      <c r="Y122" s="451">
        <f t="shared" si="199"/>
        <v>0</v>
      </c>
      <c r="Z122" s="146">
        <f t="shared" si="199"/>
        <v>0</v>
      </c>
      <c r="AA122" s="275">
        <f t="shared" si="199"/>
        <v>78362</v>
      </c>
      <c r="AB122" s="146">
        <f t="shared" si="199"/>
        <v>26487</v>
      </c>
      <c r="AC122" s="146">
        <f t="shared" si="199"/>
        <v>1567</v>
      </c>
      <c r="AD122" s="146">
        <f t="shared" si="199"/>
        <v>19250</v>
      </c>
      <c r="AE122" s="146">
        <f t="shared" si="199"/>
        <v>0</v>
      </c>
      <c r="AF122" s="146">
        <f t="shared" si="199"/>
        <v>19250</v>
      </c>
      <c r="AG122" s="146">
        <f t="shared" si="199"/>
        <v>125666</v>
      </c>
      <c r="AH122" s="152">
        <f t="shared" si="199"/>
        <v>0</v>
      </c>
      <c r="AI122" s="152">
        <f t="shared" si="199"/>
        <v>0</v>
      </c>
      <c r="AJ122" s="152">
        <f t="shared" si="199"/>
        <v>0.25</v>
      </c>
      <c r="AK122" s="152">
        <f t="shared" si="199"/>
        <v>0</v>
      </c>
      <c r="AL122" s="152">
        <f t="shared" si="199"/>
        <v>-0.18000000000000005</v>
      </c>
      <c r="AM122" s="152">
        <f t="shared" si="199"/>
        <v>0</v>
      </c>
      <c r="AN122" s="152">
        <f t="shared" si="199"/>
        <v>0</v>
      </c>
      <c r="AO122" s="152">
        <f t="shared" si="199"/>
        <v>0.25</v>
      </c>
      <c r="AP122" s="152">
        <f t="shared" si="199"/>
        <v>-0.18000000000000005</v>
      </c>
      <c r="AQ122" s="153">
        <f t="shared" si="199"/>
        <v>6.9999999999999965E-2</v>
      </c>
      <c r="AR122" s="275">
        <f t="shared" si="199"/>
        <v>308637037</v>
      </c>
      <c r="AS122" s="146">
        <f t="shared" si="199"/>
        <v>221228315</v>
      </c>
      <c r="AT122" s="146">
        <f t="shared" si="199"/>
        <v>1354532</v>
      </c>
      <c r="AU122" s="146">
        <f t="shared" si="199"/>
        <v>470462</v>
      </c>
      <c r="AV122" s="146">
        <f t="shared" si="199"/>
        <v>75073985</v>
      </c>
      <c r="AW122" s="146">
        <f t="shared" si="199"/>
        <v>4424565</v>
      </c>
      <c r="AX122" s="146">
        <f t="shared" si="199"/>
        <v>6555640</v>
      </c>
      <c r="AY122" s="152">
        <f t="shared" si="199"/>
        <v>491.23410000000001</v>
      </c>
      <c r="AZ122" s="152">
        <f t="shared" si="199"/>
        <v>340.25570000000005</v>
      </c>
      <c r="BA122" s="153">
        <f t="shared" si="199"/>
        <v>150.97839999999999</v>
      </c>
    </row>
    <row r="123" spans="1:53" ht="12.75" customHeight="1" x14ac:dyDescent="0.25">
      <c r="B123" s="80"/>
      <c r="D123" s="80"/>
      <c r="E123" s="100"/>
      <c r="I123" s="515">
        <f>J122+K122+M122+N122+O122</f>
        <v>308511371</v>
      </c>
      <c r="J123" s="515"/>
      <c r="K123" s="515"/>
      <c r="L123" s="515"/>
      <c r="M123" s="515"/>
      <c r="N123" s="515"/>
      <c r="O123" s="515"/>
      <c r="P123" s="516">
        <f>SUM(Q122:R122)</f>
        <v>491.16410000000002</v>
      </c>
      <c r="Q123" s="516"/>
      <c r="R123" s="516"/>
      <c r="S123" s="515">
        <f>X122</f>
        <v>0</v>
      </c>
      <c r="T123" s="516"/>
      <c r="U123" s="516"/>
      <c r="V123" s="516"/>
      <c r="W123" s="749">
        <f>SUM(S122:V122)</f>
        <v>78362</v>
      </c>
      <c r="X123" s="613"/>
      <c r="Y123" s="613"/>
      <c r="Z123" s="612">
        <f>SUM(X122:Y122)</f>
        <v>0</v>
      </c>
      <c r="AA123" s="749">
        <f>W122+Z122</f>
        <v>78362</v>
      </c>
      <c r="AB123" s="751"/>
      <c r="AC123" s="751"/>
      <c r="AD123" s="750"/>
      <c r="AE123" s="750"/>
      <c r="AF123" s="749">
        <f>SUM(AD122:AE122)</f>
        <v>19250</v>
      </c>
      <c r="AG123" s="749">
        <f>AA122+AB122+AC122+AF122</f>
        <v>125666</v>
      </c>
      <c r="AH123" s="752"/>
      <c r="AI123" s="752"/>
      <c r="AJ123" s="752"/>
      <c r="AK123" s="752"/>
      <c r="AL123" s="752"/>
      <c r="AM123" s="752"/>
      <c r="AN123" s="752"/>
      <c r="AO123" s="753">
        <f>AH122+AJ122+AM122</f>
        <v>0.25</v>
      </c>
      <c r="AP123" s="753">
        <f>AI122+AN122</f>
        <v>0</v>
      </c>
      <c r="AQ123" s="753">
        <f>SUM(AO122:AP122)</f>
        <v>6.9999999999999951E-2</v>
      </c>
      <c r="AR123" s="515">
        <f>AS122+AT122+AV122+AW122+AX122</f>
        <v>308637037</v>
      </c>
      <c r="AS123" s="178"/>
      <c r="AT123" s="178"/>
      <c r="AU123" s="515"/>
      <c r="AV123" s="178"/>
      <c r="AW123" s="178"/>
      <c r="AX123" s="178"/>
      <c r="AY123" s="516">
        <f>SUM(AZ122:BA122)</f>
        <v>491.23410000000001</v>
      </c>
      <c r="AZ123" s="178"/>
      <c r="BA123" s="178"/>
    </row>
    <row r="124" spans="1:53" ht="12.75" customHeight="1" thickBot="1" x14ac:dyDescent="0.3">
      <c r="B124" s="80"/>
      <c r="D124" s="80"/>
      <c r="E124" s="82"/>
      <c r="I124" s="193">
        <f ca="1">J125+K125+M125+N125+O125</f>
        <v>308511371</v>
      </c>
      <c r="J124" s="194"/>
      <c r="K124" s="194"/>
      <c r="L124" s="194"/>
      <c r="M124" s="194"/>
      <c r="N124" s="194"/>
      <c r="O124" s="194"/>
      <c r="P124" s="195">
        <f ca="1">SUM(Q125:R125)</f>
        <v>491.16410000000008</v>
      </c>
      <c r="Q124" s="341"/>
      <c r="R124" s="341"/>
      <c r="S124" s="361"/>
      <c r="T124" s="361"/>
      <c r="U124" s="361"/>
      <c r="V124" s="361"/>
      <c r="W124" s="517">
        <f ca="1">SUM(S125:V125)</f>
        <v>78362</v>
      </c>
      <c r="X124" s="518"/>
      <c r="Y124" s="518"/>
      <c r="Z124" s="517">
        <f ca="1">SUM(X125:Y125)</f>
        <v>0</v>
      </c>
      <c r="AA124" s="517">
        <f ca="1">W125+Z125</f>
        <v>78362</v>
      </c>
      <c r="AB124" s="360"/>
      <c r="AC124" s="360"/>
      <c r="AD124" s="518"/>
      <c r="AE124" s="518"/>
      <c r="AF124" s="517">
        <f ca="1">SUM(AD125:AE125)</f>
        <v>19250</v>
      </c>
      <c r="AG124" s="517">
        <f ca="1">AA125+AB125+AC125+AF125</f>
        <v>125666</v>
      </c>
      <c r="AH124" s="519"/>
      <c r="AI124" s="519"/>
      <c r="AJ124" s="519"/>
      <c r="AK124" s="519"/>
      <c r="AL124" s="519"/>
      <c r="AM124" s="519"/>
      <c r="AN124" s="519"/>
      <c r="AO124" s="520">
        <f ca="1">AH125+AJ125+AM125</f>
        <v>0.24999999999999994</v>
      </c>
      <c r="AP124" s="520">
        <f ca="1">AI125+AN125</f>
        <v>0</v>
      </c>
      <c r="AQ124" s="520">
        <f ca="1">SUM(AO125:AP125)</f>
        <v>6.9999999999999868E-2</v>
      </c>
      <c r="AR124" s="368">
        <f ca="1">AS125+AT125+AV125+AW125+AX125</f>
        <v>308637037</v>
      </c>
      <c r="AS124" s="369"/>
      <c r="AT124" s="369"/>
      <c r="AU124" s="690"/>
      <c r="AV124" s="369"/>
      <c r="AW124" s="369"/>
      <c r="AX124" s="369"/>
      <c r="AY124" s="361">
        <f ca="1">SUM(AZ125:BA125)</f>
        <v>491.23410000000007</v>
      </c>
      <c r="AZ124" s="369"/>
      <c r="BA124" s="369"/>
    </row>
    <row r="125" spans="1:53" s="748" customFormat="1" ht="13.5" thickBot="1" x14ac:dyDescent="0.25">
      <c r="D125" s="16"/>
      <c r="E125" s="12"/>
      <c r="F125" s="16"/>
      <c r="G125" s="36"/>
      <c r="H125" s="39" t="s">
        <v>33</v>
      </c>
      <c r="I125" s="257">
        <f t="shared" ref="I125:BA125" ca="1" si="200">SUM(I126:I135)</f>
        <v>308511371</v>
      </c>
      <c r="J125" s="46">
        <f t="shared" ca="1" si="200"/>
        <v>221149953</v>
      </c>
      <c r="K125" s="46">
        <f t="shared" ca="1" si="200"/>
        <v>1354532</v>
      </c>
      <c r="L125" s="46">
        <f t="shared" ca="1" si="200"/>
        <v>470462</v>
      </c>
      <c r="M125" s="46">
        <f t="shared" ca="1" si="200"/>
        <v>75047498</v>
      </c>
      <c r="N125" s="46">
        <f t="shared" ca="1" si="200"/>
        <v>4422998</v>
      </c>
      <c r="O125" s="46">
        <f t="shared" ca="1" si="200"/>
        <v>6536390</v>
      </c>
      <c r="P125" s="47">
        <f t="shared" ca="1" si="200"/>
        <v>491.16409999999996</v>
      </c>
      <c r="Q125" s="47">
        <f t="shared" ca="1" si="200"/>
        <v>340.00570000000005</v>
      </c>
      <c r="R125" s="48">
        <f t="shared" ca="1" si="200"/>
        <v>151.15840000000003</v>
      </c>
      <c r="S125" s="266">
        <f t="shared" ca="1" si="200"/>
        <v>0</v>
      </c>
      <c r="T125" s="266">
        <f t="shared" ca="1" si="200"/>
        <v>123134</v>
      </c>
      <c r="U125" s="266">
        <f t="shared" ca="1" si="200"/>
        <v>-44772</v>
      </c>
      <c r="V125" s="266">
        <f t="shared" ca="1" si="200"/>
        <v>0</v>
      </c>
      <c r="W125" s="266">
        <f t="shared" ca="1" si="200"/>
        <v>78362</v>
      </c>
      <c r="X125" s="266">
        <f t="shared" ca="1" si="200"/>
        <v>0</v>
      </c>
      <c r="Y125" s="266">
        <f t="shared" ca="1" si="200"/>
        <v>0</v>
      </c>
      <c r="Z125" s="266">
        <f t="shared" ca="1" si="200"/>
        <v>0</v>
      </c>
      <c r="AA125" s="266">
        <f t="shared" ca="1" si="200"/>
        <v>78362</v>
      </c>
      <c r="AB125" s="266">
        <f t="shared" ca="1" si="200"/>
        <v>26487</v>
      </c>
      <c r="AC125" s="266">
        <f t="shared" ca="1" si="200"/>
        <v>1567</v>
      </c>
      <c r="AD125" s="266">
        <f t="shared" ca="1" si="200"/>
        <v>19250</v>
      </c>
      <c r="AE125" s="266">
        <f t="shared" ca="1" si="200"/>
        <v>0</v>
      </c>
      <c r="AF125" s="266">
        <f t="shared" ca="1" si="200"/>
        <v>19250</v>
      </c>
      <c r="AG125" s="266">
        <f t="shared" ca="1" si="200"/>
        <v>125666</v>
      </c>
      <c r="AH125" s="390">
        <f t="shared" ca="1" si="200"/>
        <v>0</v>
      </c>
      <c r="AI125" s="390">
        <f t="shared" ca="1" si="200"/>
        <v>0</v>
      </c>
      <c r="AJ125" s="390">
        <f t="shared" ca="1" si="200"/>
        <v>0.24999999999999994</v>
      </c>
      <c r="AK125" s="390">
        <f t="shared" ca="1" si="200"/>
        <v>0</v>
      </c>
      <c r="AL125" s="390">
        <f t="shared" ca="1" si="200"/>
        <v>-0.18000000000000008</v>
      </c>
      <c r="AM125" s="390">
        <f t="shared" ca="1" si="200"/>
        <v>0</v>
      </c>
      <c r="AN125" s="390">
        <f t="shared" ca="1" si="200"/>
        <v>0</v>
      </c>
      <c r="AO125" s="390">
        <f t="shared" ca="1" si="200"/>
        <v>0.24999999999999994</v>
      </c>
      <c r="AP125" s="390">
        <f t="shared" ca="1" si="200"/>
        <v>-0.18000000000000008</v>
      </c>
      <c r="AQ125" s="370">
        <f t="shared" ca="1" si="200"/>
        <v>6.9999999999999868E-2</v>
      </c>
      <c r="AR125" s="257">
        <f t="shared" ca="1" si="200"/>
        <v>308637037</v>
      </c>
      <c r="AS125" s="266">
        <f t="shared" ca="1" si="200"/>
        <v>221228315</v>
      </c>
      <c r="AT125" s="266">
        <f t="shared" ca="1" si="200"/>
        <v>1354532</v>
      </c>
      <c r="AU125" s="266">
        <f t="shared" ca="1" si="200"/>
        <v>470462</v>
      </c>
      <c r="AV125" s="266">
        <f t="shared" ca="1" si="200"/>
        <v>75073985</v>
      </c>
      <c r="AW125" s="266">
        <f t="shared" ca="1" si="200"/>
        <v>4424565</v>
      </c>
      <c r="AX125" s="266">
        <f t="shared" ca="1" si="200"/>
        <v>6555640</v>
      </c>
      <c r="AY125" s="390">
        <f t="shared" ca="1" si="200"/>
        <v>491.23410000000001</v>
      </c>
      <c r="AZ125" s="390">
        <f t="shared" ca="1" si="200"/>
        <v>340.25570000000005</v>
      </c>
      <c r="BA125" s="406">
        <f t="shared" ca="1" si="200"/>
        <v>150.97840000000002</v>
      </c>
    </row>
    <row r="126" spans="1:53" s="748" customFormat="1" ht="12.75" x14ac:dyDescent="0.2">
      <c r="D126" s="16"/>
      <c r="E126" s="12"/>
      <c r="F126" s="16"/>
      <c r="G126" s="36"/>
      <c r="H126" s="1">
        <v>3111</v>
      </c>
      <c r="I126" s="323">
        <f t="shared" ref="I126:BA126" ca="1" si="201">SUMIF($F$12:$F$426,"=3111",I$12:I$382)</f>
        <v>59279529</v>
      </c>
      <c r="J126" s="324">
        <f t="shared" ca="1" si="201"/>
        <v>43062109</v>
      </c>
      <c r="K126" s="324">
        <f t="shared" ca="1" si="201"/>
        <v>173720</v>
      </c>
      <c r="L126" s="324">
        <f t="shared" ca="1" si="201"/>
        <v>0</v>
      </c>
      <c r="M126" s="324">
        <f t="shared" ca="1" si="201"/>
        <v>14613709</v>
      </c>
      <c r="N126" s="324">
        <f t="shared" ca="1" si="201"/>
        <v>861241</v>
      </c>
      <c r="O126" s="324">
        <f t="shared" ca="1" si="201"/>
        <v>568750</v>
      </c>
      <c r="P126" s="325">
        <f t="shared" ca="1" si="201"/>
        <v>103.0111</v>
      </c>
      <c r="Q126" s="325">
        <f t="shared" ca="1" si="201"/>
        <v>78.477300000000014</v>
      </c>
      <c r="R126" s="326">
        <f t="shared" ca="1" si="201"/>
        <v>24.533799999999996</v>
      </c>
      <c r="S126" s="327">
        <f t="shared" ca="1" si="201"/>
        <v>0</v>
      </c>
      <c r="T126" s="327">
        <f t="shared" ca="1" si="201"/>
        <v>0</v>
      </c>
      <c r="U126" s="327">
        <f t="shared" ca="1" si="201"/>
        <v>0</v>
      </c>
      <c r="V126" s="327">
        <f t="shared" ca="1" si="201"/>
        <v>0</v>
      </c>
      <c r="W126" s="327">
        <f t="shared" ca="1" si="201"/>
        <v>0</v>
      </c>
      <c r="X126" s="327">
        <f t="shared" ca="1" si="201"/>
        <v>0</v>
      </c>
      <c r="Y126" s="327">
        <f t="shared" ca="1" si="201"/>
        <v>0</v>
      </c>
      <c r="Z126" s="327">
        <f t="shared" ca="1" si="201"/>
        <v>0</v>
      </c>
      <c r="AA126" s="327">
        <f t="shared" ca="1" si="201"/>
        <v>0</v>
      </c>
      <c r="AB126" s="327">
        <f t="shared" ca="1" si="201"/>
        <v>0</v>
      </c>
      <c r="AC126" s="327">
        <f t="shared" ca="1" si="201"/>
        <v>0</v>
      </c>
      <c r="AD126" s="327">
        <f t="shared" ca="1" si="201"/>
        <v>0</v>
      </c>
      <c r="AE126" s="327">
        <f t="shared" ca="1" si="201"/>
        <v>0</v>
      </c>
      <c r="AF126" s="327">
        <f t="shared" ca="1" si="201"/>
        <v>0</v>
      </c>
      <c r="AG126" s="327">
        <f t="shared" ca="1" si="201"/>
        <v>0</v>
      </c>
      <c r="AH126" s="374">
        <f t="shared" ca="1" si="201"/>
        <v>0</v>
      </c>
      <c r="AI126" s="374">
        <f t="shared" ca="1" si="201"/>
        <v>0</v>
      </c>
      <c r="AJ126" s="374">
        <f t="shared" ca="1" si="201"/>
        <v>0</v>
      </c>
      <c r="AK126" s="374">
        <f t="shared" ca="1" si="201"/>
        <v>0</v>
      </c>
      <c r="AL126" s="374">
        <f t="shared" ca="1" si="201"/>
        <v>0</v>
      </c>
      <c r="AM126" s="374">
        <f t="shared" ca="1" si="201"/>
        <v>0</v>
      </c>
      <c r="AN126" s="374">
        <f t="shared" ca="1" si="201"/>
        <v>0</v>
      </c>
      <c r="AO126" s="374">
        <f t="shared" ca="1" si="201"/>
        <v>0</v>
      </c>
      <c r="AP126" s="374">
        <f t="shared" ca="1" si="201"/>
        <v>0</v>
      </c>
      <c r="AQ126" s="371">
        <f t="shared" ca="1" si="201"/>
        <v>0</v>
      </c>
      <c r="AR126" s="323">
        <f t="shared" ca="1" si="201"/>
        <v>59279529</v>
      </c>
      <c r="AS126" s="327">
        <f t="shared" ca="1" si="201"/>
        <v>43062109</v>
      </c>
      <c r="AT126" s="327">
        <f t="shared" ca="1" si="201"/>
        <v>173720</v>
      </c>
      <c r="AU126" s="327">
        <f t="shared" ca="1" si="201"/>
        <v>0</v>
      </c>
      <c r="AV126" s="327">
        <f t="shared" ca="1" si="201"/>
        <v>14613709</v>
      </c>
      <c r="AW126" s="327">
        <f t="shared" ca="1" si="201"/>
        <v>861241</v>
      </c>
      <c r="AX126" s="327">
        <f t="shared" ca="1" si="201"/>
        <v>568750</v>
      </c>
      <c r="AY126" s="374">
        <f t="shared" ca="1" si="201"/>
        <v>103.0111</v>
      </c>
      <c r="AZ126" s="374">
        <f t="shared" ca="1" si="201"/>
        <v>78.477300000000014</v>
      </c>
      <c r="BA126" s="407">
        <f t="shared" ca="1" si="201"/>
        <v>24.533799999999996</v>
      </c>
    </row>
    <row r="127" spans="1:53" s="748" customFormat="1" ht="12.75" x14ac:dyDescent="0.2">
      <c r="D127" s="16"/>
      <c r="E127" s="12"/>
      <c r="F127" s="16"/>
      <c r="G127" s="36"/>
      <c r="H127" s="2">
        <v>3113</v>
      </c>
      <c r="I127" s="329">
        <f t="shared" ref="I127:BA127" si="202">SUMIF($F$12:$F$426,"=3113",I$12:I$426)</f>
        <v>148197474</v>
      </c>
      <c r="J127" s="330">
        <f t="shared" si="202"/>
        <v>105193851</v>
      </c>
      <c r="K127" s="330">
        <f t="shared" si="202"/>
        <v>700138</v>
      </c>
      <c r="L127" s="330">
        <f t="shared" si="202"/>
        <v>416738</v>
      </c>
      <c r="M127" s="330">
        <f t="shared" si="202"/>
        <v>35651310</v>
      </c>
      <c r="N127" s="330">
        <f t="shared" si="202"/>
        <v>2103875</v>
      </c>
      <c r="O127" s="330">
        <f t="shared" si="202"/>
        <v>4548300</v>
      </c>
      <c r="P127" s="331">
        <f t="shared" si="202"/>
        <v>210.60909999999996</v>
      </c>
      <c r="Q127" s="331">
        <f t="shared" si="202"/>
        <v>166.679</v>
      </c>
      <c r="R127" s="332">
        <f t="shared" si="202"/>
        <v>43.930100000000003</v>
      </c>
      <c r="S127" s="333">
        <f t="shared" si="202"/>
        <v>0</v>
      </c>
      <c r="T127" s="333">
        <f t="shared" si="202"/>
        <v>-118373</v>
      </c>
      <c r="U127" s="333">
        <f t="shared" si="202"/>
        <v>0</v>
      </c>
      <c r="V127" s="333">
        <f t="shared" si="202"/>
        <v>0</v>
      </c>
      <c r="W127" s="333">
        <f t="shared" si="202"/>
        <v>-118373</v>
      </c>
      <c r="X127" s="333">
        <f t="shared" si="202"/>
        <v>0</v>
      </c>
      <c r="Y127" s="333">
        <f t="shared" si="202"/>
        <v>0</v>
      </c>
      <c r="Z127" s="333">
        <f t="shared" si="202"/>
        <v>0</v>
      </c>
      <c r="AA127" s="333">
        <f t="shared" si="202"/>
        <v>-118373</v>
      </c>
      <c r="AB127" s="333">
        <f t="shared" si="202"/>
        <v>-40010</v>
      </c>
      <c r="AC127" s="333">
        <f t="shared" si="202"/>
        <v>-2367</v>
      </c>
      <c r="AD127" s="333">
        <f t="shared" si="202"/>
        <v>0</v>
      </c>
      <c r="AE127" s="333">
        <f t="shared" si="202"/>
        <v>0</v>
      </c>
      <c r="AF127" s="333">
        <f t="shared" si="202"/>
        <v>0</v>
      </c>
      <c r="AG127" s="333">
        <f t="shared" si="202"/>
        <v>-160750</v>
      </c>
      <c r="AH127" s="375">
        <f t="shared" si="202"/>
        <v>0</v>
      </c>
      <c r="AI127" s="375">
        <f t="shared" si="202"/>
        <v>0</v>
      </c>
      <c r="AJ127" s="375">
        <f t="shared" si="202"/>
        <v>-0.46</v>
      </c>
      <c r="AK127" s="375">
        <f t="shared" si="202"/>
        <v>0</v>
      </c>
      <c r="AL127" s="375">
        <f t="shared" si="202"/>
        <v>0</v>
      </c>
      <c r="AM127" s="375">
        <f t="shared" si="202"/>
        <v>0</v>
      </c>
      <c r="AN127" s="375">
        <f t="shared" si="202"/>
        <v>0</v>
      </c>
      <c r="AO127" s="375">
        <f t="shared" si="202"/>
        <v>-0.46</v>
      </c>
      <c r="AP127" s="375">
        <f t="shared" si="202"/>
        <v>0</v>
      </c>
      <c r="AQ127" s="372">
        <f t="shared" si="202"/>
        <v>-0.46</v>
      </c>
      <c r="AR127" s="329">
        <f t="shared" si="202"/>
        <v>148036724</v>
      </c>
      <c r="AS127" s="333">
        <f t="shared" si="202"/>
        <v>105075478</v>
      </c>
      <c r="AT127" s="333">
        <f t="shared" si="202"/>
        <v>700138</v>
      </c>
      <c r="AU127" s="333">
        <f t="shared" si="202"/>
        <v>416738</v>
      </c>
      <c r="AV127" s="333">
        <f t="shared" si="202"/>
        <v>35611300</v>
      </c>
      <c r="AW127" s="333">
        <f t="shared" si="202"/>
        <v>2101508</v>
      </c>
      <c r="AX127" s="333">
        <f t="shared" si="202"/>
        <v>4548300</v>
      </c>
      <c r="AY127" s="375">
        <f t="shared" si="202"/>
        <v>210.14909999999998</v>
      </c>
      <c r="AZ127" s="375">
        <f t="shared" si="202"/>
        <v>166.21900000000002</v>
      </c>
      <c r="BA127" s="408">
        <f t="shared" si="202"/>
        <v>43.930100000000003</v>
      </c>
    </row>
    <row r="128" spans="1:53" s="748" customFormat="1" ht="12.75" x14ac:dyDescent="0.2">
      <c r="D128" s="16"/>
      <c r="E128" s="12"/>
      <c r="F128" s="16"/>
      <c r="G128" s="36"/>
      <c r="H128" s="2">
        <v>3114</v>
      </c>
      <c r="I128" s="329">
        <f t="shared" ref="I128:BA128" si="203">SUMIF($F$12:$F$426,"=3114",I$12:I$426)</f>
        <v>8071452</v>
      </c>
      <c r="J128" s="330">
        <f t="shared" si="203"/>
        <v>5836416</v>
      </c>
      <c r="K128" s="330">
        <f t="shared" si="203"/>
        <v>7400</v>
      </c>
      <c r="L128" s="330">
        <f t="shared" si="203"/>
        <v>7400</v>
      </c>
      <c r="M128" s="330">
        <f t="shared" si="203"/>
        <v>1972708</v>
      </c>
      <c r="N128" s="330">
        <f t="shared" si="203"/>
        <v>116728</v>
      </c>
      <c r="O128" s="330">
        <f t="shared" si="203"/>
        <v>138200</v>
      </c>
      <c r="P128" s="331">
        <f t="shared" si="203"/>
        <v>11.094800000000001</v>
      </c>
      <c r="Q128" s="331">
        <f t="shared" si="203"/>
        <v>7.9671000000000003</v>
      </c>
      <c r="R128" s="332">
        <f t="shared" si="203"/>
        <v>3.1276999999999999</v>
      </c>
      <c r="S128" s="333">
        <f t="shared" si="203"/>
        <v>0</v>
      </c>
      <c r="T128" s="333">
        <f t="shared" si="203"/>
        <v>0</v>
      </c>
      <c r="U128" s="333">
        <f t="shared" si="203"/>
        <v>0</v>
      </c>
      <c r="V128" s="333">
        <f t="shared" si="203"/>
        <v>0</v>
      </c>
      <c r="W128" s="333">
        <f t="shared" si="203"/>
        <v>0</v>
      </c>
      <c r="X128" s="333">
        <f t="shared" si="203"/>
        <v>0</v>
      </c>
      <c r="Y128" s="333">
        <f t="shared" si="203"/>
        <v>0</v>
      </c>
      <c r="Z128" s="333">
        <f t="shared" si="203"/>
        <v>0</v>
      </c>
      <c r="AA128" s="333">
        <f t="shared" si="203"/>
        <v>0</v>
      </c>
      <c r="AB128" s="333">
        <f t="shared" si="203"/>
        <v>0</v>
      </c>
      <c r="AC128" s="333">
        <f t="shared" si="203"/>
        <v>0</v>
      </c>
      <c r="AD128" s="333">
        <f t="shared" si="203"/>
        <v>0</v>
      </c>
      <c r="AE128" s="333">
        <f t="shared" si="203"/>
        <v>0</v>
      </c>
      <c r="AF128" s="333">
        <f t="shared" si="203"/>
        <v>0</v>
      </c>
      <c r="AG128" s="333">
        <f t="shared" si="203"/>
        <v>0</v>
      </c>
      <c r="AH128" s="375">
        <f t="shared" si="203"/>
        <v>0</v>
      </c>
      <c r="AI128" s="375">
        <f t="shared" si="203"/>
        <v>0</v>
      </c>
      <c r="AJ128" s="375">
        <f t="shared" si="203"/>
        <v>0</v>
      </c>
      <c r="AK128" s="375">
        <f t="shared" si="203"/>
        <v>0</v>
      </c>
      <c r="AL128" s="375">
        <f t="shared" si="203"/>
        <v>0</v>
      </c>
      <c r="AM128" s="375">
        <f t="shared" si="203"/>
        <v>0</v>
      </c>
      <c r="AN128" s="375">
        <f t="shared" si="203"/>
        <v>0</v>
      </c>
      <c r="AO128" s="375">
        <f t="shared" si="203"/>
        <v>0</v>
      </c>
      <c r="AP128" s="375">
        <f t="shared" si="203"/>
        <v>0</v>
      </c>
      <c r="AQ128" s="372">
        <f t="shared" si="203"/>
        <v>0</v>
      </c>
      <c r="AR128" s="329">
        <f t="shared" si="203"/>
        <v>8071452</v>
      </c>
      <c r="AS128" s="333">
        <f t="shared" si="203"/>
        <v>5836416</v>
      </c>
      <c r="AT128" s="333">
        <f t="shared" si="203"/>
        <v>7400</v>
      </c>
      <c r="AU128" s="333">
        <f t="shared" si="203"/>
        <v>7400</v>
      </c>
      <c r="AV128" s="333">
        <f t="shared" si="203"/>
        <v>1972708</v>
      </c>
      <c r="AW128" s="333">
        <f t="shared" si="203"/>
        <v>116728</v>
      </c>
      <c r="AX128" s="333">
        <f t="shared" si="203"/>
        <v>138200</v>
      </c>
      <c r="AY128" s="375">
        <f t="shared" si="203"/>
        <v>11.094800000000001</v>
      </c>
      <c r="AZ128" s="375">
        <f t="shared" si="203"/>
        <v>7.9671000000000003</v>
      </c>
      <c r="BA128" s="408">
        <f t="shared" si="203"/>
        <v>3.1276999999999999</v>
      </c>
    </row>
    <row r="129" spans="4:53" s="748" customFormat="1" ht="12.75" x14ac:dyDescent="0.2">
      <c r="D129" s="16"/>
      <c r="E129" s="12"/>
      <c r="F129" s="16"/>
      <c r="G129" s="36"/>
      <c r="H129" s="2">
        <v>3117</v>
      </c>
      <c r="I129" s="329">
        <f t="shared" ref="I129:BA129" si="204">SUMIF($F$12:$F$426,"=3117",I$12:I$426)</f>
        <v>34795741</v>
      </c>
      <c r="J129" s="330">
        <f t="shared" si="204"/>
        <v>24719010</v>
      </c>
      <c r="K129" s="330">
        <f t="shared" si="204"/>
        <v>178424</v>
      </c>
      <c r="L129" s="330">
        <f t="shared" si="204"/>
        <v>46324</v>
      </c>
      <c r="M129" s="330">
        <f t="shared" si="204"/>
        <v>8399676</v>
      </c>
      <c r="N129" s="330">
        <f t="shared" si="204"/>
        <v>494381</v>
      </c>
      <c r="O129" s="330">
        <f t="shared" si="204"/>
        <v>1004250</v>
      </c>
      <c r="P129" s="331">
        <f t="shared" si="204"/>
        <v>53.221300000000014</v>
      </c>
      <c r="Q129" s="331">
        <f t="shared" si="204"/>
        <v>40.233200000000004</v>
      </c>
      <c r="R129" s="332">
        <f t="shared" si="204"/>
        <v>12.988100000000001</v>
      </c>
      <c r="S129" s="333">
        <f t="shared" si="204"/>
        <v>0</v>
      </c>
      <c r="T129" s="333">
        <f t="shared" si="204"/>
        <v>241507</v>
      </c>
      <c r="U129" s="333">
        <f t="shared" si="204"/>
        <v>0</v>
      </c>
      <c r="V129" s="333">
        <f t="shared" si="204"/>
        <v>0</v>
      </c>
      <c r="W129" s="333">
        <f t="shared" si="204"/>
        <v>241507</v>
      </c>
      <c r="X129" s="333">
        <f t="shared" si="204"/>
        <v>0</v>
      </c>
      <c r="Y129" s="333">
        <f t="shared" si="204"/>
        <v>0</v>
      </c>
      <c r="Z129" s="333">
        <f t="shared" si="204"/>
        <v>0</v>
      </c>
      <c r="AA129" s="333">
        <f t="shared" si="204"/>
        <v>241507</v>
      </c>
      <c r="AB129" s="333">
        <f t="shared" si="204"/>
        <v>81629</v>
      </c>
      <c r="AC129" s="333">
        <f t="shared" si="204"/>
        <v>4830</v>
      </c>
      <c r="AD129" s="333">
        <f t="shared" si="204"/>
        <v>19250</v>
      </c>
      <c r="AE129" s="333">
        <f t="shared" si="204"/>
        <v>0</v>
      </c>
      <c r="AF129" s="333">
        <f t="shared" si="204"/>
        <v>19250</v>
      </c>
      <c r="AG129" s="333">
        <f t="shared" si="204"/>
        <v>347216</v>
      </c>
      <c r="AH129" s="375">
        <f t="shared" si="204"/>
        <v>0</v>
      </c>
      <c r="AI129" s="375">
        <f t="shared" si="204"/>
        <v>0</v>
      </c>
      <c r="AJ129" s="375">
        <f t="shared" si="204"/>
        <v>0.71</v>
      </c>
      <c r="AK129" s="375">
        <f t="shared" si="204"/>
        <v>0</v>
      </c>
      <c r="AL129" s="375">
        <f t="shared" si="204"/>
        <v>0</v>
      </c>
      <c r="AM129" s="375">
        <f t="shared" si="204"/>
        <v>0</v>
      </c>
      <c r="AN129" s="375">
        <f t="shared" si="204"/>
        <v>0</v>
      </c>
      <c r="AO129" s="375">
        <f t="shared" si="204"/>
        <v>0.71</v>
      </c>
      <c r="AP129" s="375">
        <f t="shared" si="204"/>
        <v>0</v>
      </c>
      <c r="AQ129" s="372">
        <f t="shared" si="204"/>
        <v>0.71</v>
      </c>
      <c r="AR129" s="329">
        <f t="shared" si="204"/>
        <v>35142957</v>
      </c>
      <c r="AS129" s="333">
        <f t="shared" si="204"/>
        <v>24960517</v>
      </c>
      <c r="AT129" s="333">
        <f t="shared" si="204"/>
        <v>178424</v>
      </c>
      <c r="AU129" s="333">
        <f t="shared" si="204"/>
        <v>46324</v>
      </c>
      <c r="AV129" s="333">
        <f t="shared" si="204"/>
        <v>8481305</v>
      </c>
      <c r="AW129" s="333">
        <f t="shared" si="204"/>
        <v>499211</v>
      </c>
      <c r="AX129" s="333">
        <f t="shared" si="204"/>
        <v>1023500</v>
      </c>
      <c r="AY129" s="375">
        <f t="shared" si="204"/>
        <v>53.9313</v>
      </c>
      <c r="AZ129" s="375">
        <f t="shared" si="204"/>
        <v>40.943200000000004</v>
      </c>
      <c r="BA129" s="408">
        <f t="shared" si="204"/>
        <v>12.988100000000001</v>
      </c>
    </row>
    <row r="130" spans="4:53" s="748" customFormat="1" ht="12.75" x14ac:dyDescent="0.2">
      <c r="D130" s="16"/>
      <c r="E130" s="12"/>
      <c r="F130" s="16"/>
      <c r="G130" s="36"/>
      <c r="H130" s="2">
        <v>3122</v>
      </c>
      <c r="I130" s="329">
        <f t="shared" ref="I130:BA130" si="205">SUMIF($F$12:$F$382,"=3122",I$12:I$382)</f>
        <v>0</v>
      </c>
      <c r="J130" s="330">
        <f t="shared" si="205"/>
        <v>0</v>
      </c>
      <c r="K130" s="330">
        <f t="shared" si="205"/>
        <v>0</v>
      </c>
      <c r="L130" s="330">
        <f t="shared" si="205"/>
        <v>0</v>
      </c>
      <c r="M130" s="330">
        <f t="shared" si="205"/>
        <v>0</v>
      </c>
      <c r="N130" s="330">
        <f t="shared" si="205"/>
        <v>0</v>
      </c>
      <c r="O130" s="330">
        <f t="shared" si="205"/>
        <v>0</v>
      </c>
      <c r="P130" s="331">
        <f t="shared" si="205"/>
        <v>0</v>
      </c>
      <c r="Q130" s="331">
        <f t="shared" si="205"/>
        <v>0</v>
      </c>
      <c r="R130" s="332">
        <f t="shared" si="205"/>
        <v>0</v>
      </c>
      <c r="S130" s="333">
        <f t="shared" si="205"/>
        <v>0</v>
      </c>
      <c r="T130" s="333">
        <f t="shared" si="205"/>
        <v>0</v>
      </c>
      <c r="U130" s="333">
        <f t="shared" si="205"/>
        <v>0</v>
      </c>
      <c r="V130" s="333">
        <f t="shared" si="205"/>
        <v>0</v>
      </c>
      <c r="W130" s="333">
        <f t="shared" si="205"/>
        <v>0</v>
      </c>
      <c r="X130" s="333">
        <f t="shared" si="205"/>
        <v>0</v>
      </c>
      <c r="Y130" s="333">
        <f t="shared" si="205"/>
        <v>0</v>
      </c>
      <c r="Z130" s="333">
        <f t="shared" si="205"/>
        <v>0</v>
      </c>
      <c r="AA130" s="333">
        <f t="shared" si="205"/>
        <v>0</v>
      </c>
      <c r="AB130" s="333">
        <f t="shared" si="205"/>
        <v>0</v>
      </c>
      <c r="AC130" s="333">
        <f t="shared" si="205"/>
        <v>0</v>
      </c>
      <c r="AD130" s="333">
        <f t="shared" si="205"/>
        <v>0</v>
      </c>
      <c r="AE130" s="333">
        <f t="shared" si="205"/>
        <v>0</v>
      </c>
      <c r="AF130" s="333">
        <f t="shared" si="205"/>
        <v>0</v>
      </c>
      <c r="AG130" s="333">
        <f t="shared" si="205"/>
        <v>0</v>
      </c>
      <c r="AH130" s="375">
        <f t="shared" si="205"/>
        <v>0</v>
      </c>
      <c r="AI130" s="375">
        <f t="shared" si="205"/>
        <v>0</v>
      </c>
      <c r="AJ130" s="375">
        <f t="shared" si="205"/>
        <v>0</v>
      </c>
      <c r="AK130" s="375">
        <f t="shared" si="205"/>
        <v>0</v>
      </c>
      <c r="AL130" s="375">
        <f t="shared" si="205"/>
        <v>0</v>
      </c>
      <c r="AM130" s="375">
        <f t="shared" si="205"/>
        <v>0</v>
      </c>
      <c r="AN130" s="375">
        <f t="shared" si="205"/>
        <v>0</v>
      </c>
      <c r="AO130" s="375">
        <f t="shared" si="205"/>
        <v>0</v>
      </c>
      <c r="AP130" s="375">
        <f t="shared" si="205"/>
        <v>0</v>
      </c>
      <c r="AQ130" s="372">
        <f t="shared" si="205"/>
        <v>0</v>
      </c>
      <c r="AR130" s="329">
        <f t="shared" si="205"/>
        <v>0</v>
      </c>
      <c r="AS130" s="333">
        <f t="shared" si="205"/>
        <v>0</v>
      </c>
      <c r="AT130" s="333">
        <f t="shared" si="205"/>
        <v>0</v>
      </c>
      <c r="AU130" s="333">
        <f t="shared" si="205"/>
        <v>0</v>
      </c>
      <c r="AV130" s="333">
        <f t="shared" si="205"/>
        <v>0</v>
      </c>
      <c r="AW130" s="333">
        <f t="shared" si="205"/>
        <v>0</v>
      </c>
      <c r="AX130" s="333">
        <f t="shared" si="205"/>
        <v>0</v>
      </c>
      <c r="AY130" s="375">
        <f t="shared" si="205"/>
        <v>0</v>
      </c>
      <c r="AZ130" s="375">
        <f t="shared" si="205"/>
        <v>0</v>
      </c>
      <c r="BA130" s="408">
        <f t="shared" si="205"/>
        <v>0</v>
      </c>
    </row>
    <row r="131" spans="4:53" s="748" customFormat="1" ht="12.75" x14ac:dyDescent="0.2">
      <c r="D131" s="16"/>
      <c r="E131" s="12"/>
      <c r="F131" s="16"/>
      <c r="G131" s="36"/>
      <c r="H131" s="2">
        <v>3124</v>
      </c>
      <c r="I131" s="329">
        <f t="shared" ref="I131:BA131" si="206">SUMIF($F$12:$F$382,"=3124",I$12:I$382)</f>
        <v>0</v>
      </c>
      <c r="J131" s="330">
        <f t="shared" si="206"/>
        <v>0</v>
      </c>
      <c r="K131" s="330">
        <f t="shared" si="206"/>
        <v>0</v>
      </c>
      <c r="L131" s="330">
        <f t="shared" si="206"/>
        <v>0</v>
      </c>
      <c r="M131" s="330">
        <f t="shared" si="206"/>
        <v>0</v>
      </c>
      <c r="N131" s="330">
        <f t="shared" si="206"/>
        <v>0</v>
      </c>
      <c r="O131" s="330">
        <f t="shared" si="206"/>
        <v>0</v>
      </c>
      <c r="P131" s="331">
        <f t="shared" si="206"/>
        <v>0</v>
      </c>
      <c r="Q131" s="331">
        <f t="shared" si="206"/>
        <v>0</v>
      </c>
      <c r="R131" s="332">
        <f t="shared" si="206"/>
        <v>0</v>
      </c>
      <c r="S131" s="333">
        <f t="shared" si="206"/>
        <v>0</v>
      </c>
      <c r="T131" s="333">
        <f t="shared" si="206"/>
        <v>0</v>
      </c>
      <c r="U131" s="333">
        <f t="shared" si="206"/>
        <v>0</v>
      </c>
      <c r="V131" s="333">
        <f t="shared" si="206"/>
        <v>0</v>
      </c>
      <c r="W131" s="333">
        <f t="shared" si="206"/>
        <v>0</v>
      </c>
      <c r="X131" s="333">
        <f t="shared" si="206"/>
        <v>0</v>
      </c>
      <c r="Y131" s="333">
        <f t="shared" si="206"/>
        <v>0</v>
      </c>
      <c r="Z131" s="333">
        <f t="shared" si="206"/>
        <v>0</v>
      </c>
      <c r="AA131" s="333">
        <f t="shared" si="206"/>
        <v>0</v>
      </c>
      <c r="AB131" s="333">
        <f t="shared" si="206"/>
        <v>0</v>
      </c>
      <c r="AC131" s="333">
        <f t="shared" si="206"/>
        <v>0</v>
      </c>
      <c r="AD131" s="333">
        <f t="shared" si="206"/>
        <v>0</v>
      </c>
      <c r="AE131" s="333">
        <f t="shared" si="206"/>
        <v>0</v>
      </c>
      <c r="AF131" s="333">
        <f t="shared" si="206"/>
        <v>0</v>
      </c>
      <c r="AG131" s="333">
        <f t="shared" si="206"/>
        <v>0</v>
      </c>
      <c r="AH131" s="375">
        <f t="shared" si="206"/>
        <v>0</v>
      </c>
      <c r="AI131" s="375">
        <f t="shared" si="206"/>
        <v>0</v>
      </c>
      <c r="AJ131" s="375">
        <f t="shared" si="206"/>
        <v>0</v>
      </c>
      <c r="AK131" s="375">
        <f t="shared" si="206"/>
        <v>0</v>
      </c>
      <c r="AL131" s="375">
        <f t="shared" si="206"/>
        <v>0</v>
      </c>
      <c r="AM131" s="375">
        <f t="shared" si="206"/>
        <v>0</v>
      </c>
      <c r="AN131" s="375">
        <f t="shared" si="206"/>
        <v>0</v>
      </c>
      <c r="AO131" s="375">
        <f t="shared" si="206"/>
        <v>0</v>
      </c>
      <c r="AP131" s="375">
        <f t="shared" si="206"/>
        <v>0</v>
      </c>
      <c r="AQ131" s="372">
        <f t="shared" si="206"/>
        <v>0</v>
      </c>
      <c r="AR131" s="329">
        <f t="shared" si="206"/>
        <v>0</v>
      </c>
      <c r="AS131" s="333">
        <f t="shared" si="206"/>
        <v>0</v>
      </c>
      <c r="AT131" s="333">
        <f t="shared" si="206"/>
        <v>0</v>
      </c>
      <c r="AU131" s="333">
        <f t="shared" si="206"/>
        <v>0</v>
      </c>
      <c r="AV131" s="333">
        <f t="shared" si="206"/>
        <v>0</v>
      </c>
      <c r="AW131" s="333">
        <f t="shared" si="206"/>
        <v>0</v>
      </c>
      <c r="AX131" s="333">
        <f t="shared" si="206"/>
        <v>0</v>
      </c>
      <c r="AY131" s="375">
        <f t="shared" si="206"/>
        <v>0</v>
      </c>
      <c r="AZ131" s="375">
        <f t="shared" si="206"/>
        <v>0</v>
      </c>
      <c r="BA131" s="408">
        <f t="shared" si="206"/>
        <v>0</v>
      </c>
    </row>
    <row r="132" spans="4:53" s="748" customFormat="1" ht="12.75" x14ac:dyDescent="0.2">
      <c r="D132" s="16"/>
      <c r="E132" s="12"/>
      <c r="F132" s="16"/>
      <c r="G132" s="36"/>
      <c r="H132" s="2">
        <v>3141</v>
      </c>
      <c r="I132" s="329">
        <f t="shared" ref="I132:BA132" si="207">SUMIF($F$12:$F$426,"=3141",I$12:I$426)</f>
        <v>24274267</v>
      </c>
      <c r="J132" s="330">
        <f t="shared" si="207"/>
        <v>17629671</v>
      </c>
      <c r="K132" s="330">
        <f t="shared" si="207"/>
        <v>119600</v>
      </c>
      <c r="L132" s="330">
        <f t="shared" si="207"/>
        <v>0</v>
      </c>
      <c r="M132" s="330">
        <f t="shared" si="207"/>
        <v>5999253</v>
      </c>
      <c r="N132" s="330">
        <f t="shared" si="207"/>
        <v>352593</v>
      </c>
      <c r="O132" s="330">
        <f t="shared" si="207"/>
        <v>173150</v>
      </c>
      <c r="P132" s="331">
        <f t="shared" si="207"/>
        <v>60.080000000000005</v>
      </c>
      <c r="Q132" s="331">
        <f t="shared" si="207"/>
        <v>0</v>
      </c>
      <c r="R132" s="332">
        <f t="shared" si="207"/>
        <v>60.080000000000005</v>
      </c>
      <c r="S132" s="333">
        <f t="shared" si="207"/>
        <v>0</v>
      </c>
      <c r="T132" s="333">
        <f t="shared" si="207"/>
        <v>0</v>
      </c>
      <c r="U132" s="333">
        <f t="shared" si="207"/>
        <v>-44772</v>
      </c>
      <c r="V132" s="333">
        <f t="shared" si="207"/>
        <v>0</v>
      </c>
      <c r="W132" s="333">
        <f t="shared" si="207"/>
        <v>-44772</v>
      </c>
      <c r="X132" s="333">
        <f t="shared" si="207"/>
        <v>0</v>
      </c>
      <c r="Y132" s="333">
        <f t="shared" si="207"/>
        <v>0</v>
      </c>
      <c r="Z132" s="333">
        <f t="shared" si="207"/>
        <v>0</v>
      </c>
      <c r="AA132" s="333">
        <f t="shared" si="207"/>
        <v>-44772</v>
      </c>
      <c r="AB132" s="333">
        <f t="shared" si="207"/>
        <v>-15132</v>
      </c>
      <c r="AC132" s="333">
        <f t="shared" si="207"/>
        <v>-896</v>
      </c>
      <c r="AD132" s="333">
        <f t="shared" si="207"/>
        <v>0</v>
      </c>
      <c r="AE132" s="333">
        <f t="shared" si="207"/>
        <v>0</v>
      </c>
      <c r="AF132" s="333">
        <f t="shared" si="207"/>
        <v>0</v>
      </c>
      <c r="AG132" s="333">
        <f t="shared" si="207"/>
        <v>-60800</v>
      </c>
      <c r="AH132" s="375">
        <f t="shared" si="207"/>
        <v>0</v>
      </c>
      <c r="AI132" s="375">
        <f t="shared" si="207"/>
        <v>0</v>
      </c>
      <c r="AJ132" s="375">
        <f t="shared" si="207"/>
        <v>0</v>
      </c>
      <c r="AK132" s="375">
        <f t="shared" si="207"/>
        <v>0</v>
      </c>
      <c r="AL132" s="375">
        <f t="shared" si="207"/>
        <v>-0.18000000000000008</v>
      </c>
      <c r="AM132" s="375">
        <f t="shared" si="207"/>
        <v>0</v>
      </c>
      <c r="AN132" s="375">
        <f t="shared" si="207"/>
        <v>0</v>
      </c>
      <c r="AO132" s="375">
        <f t="shared" si="207"/>
        <v>0</v>
      </c>
      <c r="AP132" s="375">
        <f t="shared" si="207"/>
        <v>-0.18000000000000008</v>
      </c>
      <c r="AQ132" s="372">
        <f t="shared" si="207"/>
        <v>-0.18000000000000008</v>
      </c>
      <c r="AR132" s="329">
        <f t="shared" si="207"/>
        <v>24213467</v>
      </c>
      <c r="AS132" s="333">
        <f t="shared" si="207"/>
        <v>17584899</v>
      </c>
      <c r="AT132" s="333">
        <f t="shared" si="207"/>
        <v>119600</v>
      </c>
      <c r="AU132" s="333">
        <f t="shared" si="207"/>
        <v>0</v>
      </c>
      <c r="AV132" s="333">
        <f t="shared" si="207"/>
        <v>5984121</v>
      </c>
      <c r="AW132" s="333">
        <f t="shared" si="207"/>
        <v>351697</v>
      </c>
      <c r="AX132" s="333">
        <f t="shared" si="207"/>
        <v>173150</v>
      </c>
      <c r="AY132" s="375">
        <f t="shared" si="207"/>
        <v>59.9</v>
      </c>
      <c r="AZ132" s="375">
        <f t="shared" si="207"/>
        <v>0</v>
      </c>
      <c r="BA132" s="408">
        <f t="shared" si="207"/>
        <v>59.9</v>
      </c>
    </row>
    <row r="133" spans="4:53" s="748" customFormat="1" ht="12.75" x14ac:dyDescent="0.2">
      <c r="D133" s="16"/>
      <c r="E133" s="12"/>
      <c r="F133" s="16"/>
      <c r="G133" s="36"/>
      <c r="H133" s="2">
        <v>3143</v>
      </c>
      <c r="I133" s="329">
        <f t="shared" ref="I133:BA133" si="208">SUMIF($F$12:$F$426,"=3143",I$12:I$426)</f>
        <v>16166011</v>
      </c>
      <c r="J133" s="330">
        <f t="shared" si="208"/>
        <v>11862874</v>
      </c>
      <c r="K133" s="330">
        <f t="shared" si="208"/>
        <v>25250</v>
      </c>
      <c r="L133" s="330">
        <f t="shared" si="208"/>
        <v>0</v>
      </c>
      <c r="M133" s="330">
        <f t="shared" si="208"/>
        <v>4018187</v>
      </c>
      <c r="N133" s="330">
        <f t="shared" si="208"/>
        <v>237260</v>
      </c>
      <c r="O133" s="330">
        <f t="shared" si="208"/>
        <v>22440</v>
      </c>
      <c r="P133" s="331">
        <f t="shared" si="208"/>
        <v>26.504399999999997</v>
      </c>
      <c r="Q133" s="331">
        <f t="shared" si="208"/>
        <v>24.9544</v>
      </c>
      <c r="R133" s="332">
        <f t="shared" si="208"/>
        <v>1.5500000000000005</v>
      </c>
      <c r="S133" s="333">
        <f t="shared" si="208"/>
        <v>0</v>
      </c>
      <c r="T133" s="333">
        <f t="shared" si="208"/>
        <v>0</v>
      </c>
      <c r="U133" s="333">
        <f t="shared" si="208"/>
        <v>0</v>
      </c>
      <c r="V133" s="333">
        <f t="shared" si="208"/>
        <v>0</v>
      </c>
      <c r="W133" s="333">
        <f t="shared" si="208"/>
        <v>0</v>
      </c>
      <c r="X133" s="333">
        <f t="shared" si="208"/>
        <v>0</v>
      </c>
      <c r="Y133" s="333">
        <f t="shared" si="208"/>
        <v>0</v>
      </c>
      <c r="Z133" s="333">
        <f t="shared" si="208"/>
        <v>0</v>
      </c>
      <c r="AA133" s="333">
        <f t="shared" si="208"/>
        <v>0</v>
      </c>
      <c r="AB133" s="333">
        <f t="shared" si="208"/>
        <v>0</v>
      </c>
      <c r="AC133" s="333">
        <f t="shared" si="208"/>
        <v>0</v>
      </c>
      <c r="AD133" s="333">
        <f t="shared" si="208"/>
        <v>0</v>
      </c>
      <c r="AE133" s="333">
        <f t="shared" si="208"/>
        <v>0</v>
      </c>
      <c r="AF133" s="333">
        <f t="shared" si="208"/>
        <v>0</v>
      </c>
      <c r="AG133" s="333">
        <f t="shared" si="208"/>
        <v>0</v>
      </c>
      <c r="AH133" s="375">
        <f t="shared" si="208"/>
        <v>0</v>
      </c>
      <c r="AI133" s="375">
        <f t="shared" si="208"/>
        <v>0</v>
      </c>
      <c r="AJ133" s="375">
        <f t="shared" si="208"/>
        <v>0</v>
      </c>
      <c r="AK133" s="375">
        <f t="shared" si="208"/>
        <v>0</v>
      </c>
      <c r="AL133" s="375">
        <f t="shared" si="208"/>
        <v>0</v>
      </c>
      <c r="AM133" s="375">
        <f t="shared" si="208"/>
        <v>0</v>
      </c>
      <c r="AN133" s="375">
        <f t="shared" si="208"/>
        <v>0</v>
      </c>
      <c r="AO133" s="375">
        <f t="shared" si="208"/>
        <v>0</v>
      </c>
      <c r="AP133" s="375">
        <f t="shared" si="208"/>
        <v>0</v>
      </c>
      <c r="AQ133" s="372">
        <f t="shared" si="208"/>
        <v>0</v>
      </c>
      <c r="AR133" s="329">
        <f t="shared" si="208"/>
        <v>16166011</v>
      </c>
      <c r="AS133" s="333">
        <f t="shared" si="208"/>
        <v>11862874</v>
      </c>
      <c r="AT133" s="333">
        <f t="shared" si="208"/>
        <v>25250</v>
      </c>
      <c r="AU133" s="333">
        <f t="shared" si="208"/>
        <v>0</v>
      </c>
      <c r="AV133" s="333">
        <f t="shared" si="208"/>
        <v>4018187</v>
      </c>
      <c r="AW133" s="333">
        <f t="shared" si="208"/>
        <v>237260</v>
      </c>
      <c r="AX133" s="333">
        <f t="shared" si="208"/>
        <v>22440</v>
      </c>
      <c r="AY133" s="375">
        <f t="shared" si="208"/>
        <v>26.504399999999997</v>
      </c>
      <c r="AZ133" s="375">
        <f t="shared" si="208"/>
        <v>24.9544</v>
      </c>
      <c r="BA133" s="408">
        <f t="shared" si="208"/>
        <v>1.5500000000000005</v>
      </c>
    </row>
    <row r="134" spans="4:53" s="748" customFormat="1" ht="12.75" x14ac:dyDescent="0.2">
      <c r="D134" s="16"/>
      <c r="E134" s="12"/>
      <c r="F134" s="16"/>
      <c r="G134" s="36"/>
      <c r="H134" s="2">
        <v>3231</v>
      </c>
      <c r="I134" s="329">
        <f t="shared" ref="I134:BA134" si="209">SUMIF($F$12:$F$426,"=3231",I$12:I$426)</f>
        <v>12034828</v>
      </c>
      <c r="J134" s="330">
        <f t="shared" si="209"/>
        <v>8812053</v>
      </c>
      <c r="K134" s="330">
        <f t="shared" si="209"/>
        <v>20000</v>
      </c>
      <c r="L134" s="330">
        <f t="shared" si="209"/>
        <v>0</v>
      </c>
      <c r="M134" s="330">
        <f t="shared" si="209"/>
        <v>2985234</v>
      </c>
      <c r="N134" s="330">
        <f t="shared" si="209"/>
        <v>176241</v>
      </c>
      <c r="O134" s="330">
        <f t="shared" si="209"/>
        <v>41300</v>
      </c>
      <c r="P134" s="331">
        <f t="shared" si="209"/>
        <v>17.353400000000001</v>
      </c>
      <c r="Q134" s="331">
        <f t="shared" si="209"/>
        <v>15.4047</v>
      </c>
      <c r="R134" s="332">
        <f t="shared" si="209"/>
        <v>1.9487000000000001</v>
      </c>
      <c r="S134" s="333">
        <f t="shared" si="209"/>
        <v>0</v>
      </c>
      <c r="T134" s="333">
        <f t="shared" si="209"/>
        <v>0</v>
      </c>
      <c r="U134" s="333">
        <f t="shared" si="209"/>
        <v>0</v>
      </c>
      <c r="V134" s="333">
        <f t="shared" si="209"/>
        <v>0</v>
      </c>
      <c r="W134" s="333">
        <f t="shared" si="209"/>
        <v>0</v>
      </c>
      <c r="X134" s="333">
        <f t="shared" si="209"/>
        <v>0</v>
      </c>
      <c r="Y134" s="333">
        <f t="shared" si="209"/>
        <v>0</v>
      </c>
      <c r="Z134" s="333">
        <f t="shared" si="209"/>
        <v>0</v>
      </c>
      <c r="AA134" s="333">
        <f t="shared" si="209"/>
        <v>0</v>
      </c>
      <c r="AB134" s="333">
        <f t="shared" si="209"/>
        <v>0</v>
      </c>
      <c r="AC134" s="333">
        <f t="shared" si="209"/>
        <v>0</v>
      </c>
      <c r="AD134" s="333">
        <f t="shared" si="209"/>
        <v>0</v>
      </c>
      <c r="AE134" s="333">
        <f t="shared" si="209"/>
        <v>0</v>
      </c>
      <c r="AF134" s="333">
        <f t="shared" si="209"/>
        <v>0</v>
      </c>
      <c r="AG134" s="333">
        <f t="shared" si="209"/>
        <v>0</v>
      </c>
      <c r="AH134" s="375">
        <f t="shared" si="209"/>
        <v>0</v>
      </c>
      <c r="AI134" s="375">
        <f t="shared" si="209"/>
        <v>0</v>
      </c>
      <c r="AJ134" s="375">
        <f t="shared" si="209"/>
        <v>0</v>
      </c>
      <c r="AK134" s="375">
        <f t="shared" si="209"/>
        <v>0</v>
      </c>
      <c r="AL134" s="375">
        <f t="shared" si="209"/>
        <v>0</v>
      </c>
      <c r="AM134" s="375">
        <f t="shared" si="209"/>
        <v>0</v>
      </c>
      <c r="AN134" s="375">
        <f t="shared" si="209"/>
        <v>0</v>
      </c>
      <c r="AO134" s="375">
        <f t="shared" si="209"/>
        <v>0</v>
      </c>
      <c r="AP134" s="375">
        <f t="shared" si="209"/>
        <v>0</v>
      </c>
      <c r="AQ134" s="372">
        <f t="shared" si="209"/>
        <v>0</v>
      </c>
      <c r="AR134" s="329">
        <f t="shared" si="209"/>
        <v>12034828</v>
      </c>
      <c r="AS134" s="333">
        <f t="shared" si="209"/>
        <v>8812053</v>
      </c>
      <c r="AT134" s="333">
        <f t="shared" si="209"/>
        <v>20000</v>
      </c>
      <c r="AU134" s="333">
        <f t="shared" si="209"/>
        <v>0</v>
      </c>
      <c r="AV134" s="333">
        <f t="shared" si="209"/>
        <v>2985234</v>
      </c>
      <c r="AW134" s="333">
        <f t="shared" si="209"/>
        <v>176241</v>
      </c>
      <c r="AX134" s="333">
        <f t="shared" si="209"/>
        <v>41300</v>
      </c>
      <c r="AY134" s="375">
        <f t="shared" si="209"/>
        <v>17.353400000000001</v>
      </c>
      <c r="AZ134" s="375">
        <f t="shared" si="209"/>
        <v>15.4047</v>
      </c>
      <c r="BA134" s="408">
        <f t="shared" si="209"/>
        <v>1.9487000000000001</v>
      </c>
    </row>
    <row r="135" spans="4:53" s="748" customFormat="1" ht="13.5" thickBot="1" x14ac:dyDescent="0.25">
      <c r="D135" s="16"/>
      <c r="E135" s="12"/>
      <c r="F135" s="16"/>
      <c r="G135" s="36"/>
      <c r="H135" s="267">
        <v>3233</v>
      </c>
      <c r="I135" s="335">
        <f t="shared" ref="I135:BA135" si="210">SUMIF($F$12:$F$426,"=3233",I$12:I$426)</f>
        <v>5692069</v>
      </c>
      <c r="J135" s="336">
        <f t="shared" si="210"/>
        <v>4033969</v>
      </c>
      <c r="K135" s="336">
        <f t="shared" si="210"/>
        <v>130000</v>
      </c>
      <c r="L135" s="336">
        <f t="shared" si="210"/>
        <v>0</v>
      </c>
      <c r="M135" s="336">
        <f t="shared" si="210"/>
        <v>1407421</v>
      </c>
      <c r="N135" s="336">
        <f t="shared" si="210"/>
        <v>80679</v>
      </c>
      <c r="O135" s="336">
        <f t="shared" si="210"/>
        <v>40000</v>
      </c>
      <c r="P135" s="337">
        <f t="shared" si="210"/>
        <v>9.2900000000000009</v>
      </c>
      <c r="Q135" s="337">
        <f t="shared" si="210"/>
        <v>6.29</v>
      </c>
      <c r="R135" s="338">
        <f t="shared" si="210"/>
        <v>3</v>
      </c>
      <c r="S135" s="339">
        <f t="shared" si="210"/>
        <v>0</v>
      </c>
      <c r="T135" s="339">
        <f t="shared" si="210"/>
        <v>0</v>
      </c>
      <c r="U135" s="339">
        <f t="shared" si="210"/>
        <v>0</v>
      </c>
      <c r="V135" s="339">
        <f t="shared" si="210"/>
        <v>0</v>
      </c>
      <c r="W135" s="339">
        <f t="shared" si="210"/>
        <v>0</v>
      </c>
      <c r="X135" s="339">
        <f t="shared" si="210"/>
        <v>0</v>
      </c>
      <c r="Y135" s="339">
        <f t="shared" si="210"/>
        <v>0</v>
      </c>
      <c r="Z135" s="339">
        <f t="shared" si="210"/>
        <v>0</v>
      </c>
      <c r="AA135" s="339">
        <f t="shared" si="210"/>
        <v>0</v>
      </c>
      <c r="AB135" s="339">
        <f t="shared" si="210"/>
        <v>0</v>
      </c>
      <c r="AC135" s="339">
        <f t="shared" si="210"/>
        <v>0</v>
      </c>
      <c r="AD135" s="339">
        <f t="shared" si="210"/>
        <v>0</v>
      </c>
      <c r="AE135" s="339">
        <f t="shared" si="210"/>
        <v>0</v>
      </c>
      <c r="AF135" s="339">
        <f t="shared" si="210"/>
        <v>0</v>
      </c>
      <c r="AG135" s="339">
        <f t="shared" si="210"/>
        <v>0</v>
      </c>
      <c r="AH135" s="376">
        <f t="shared" si="210"/>
        <v>0</v>
      </c>
      <c r="AI135" s="376">
        <f t="shared" si="210"/>
        <v>0</v>
      </c>
      <c r="AJ135" s="376">
        <f t="shared" si="210"/>
        <v>0</v>
      </c>
      <c r="AK135" s="376">
        <f t="shared" si="210"/>
        <v>0</v>
      </c>
      <c r="AL135" s="376">
        <f t="shared" si="210"/>
        <v>0</v>
      </c>
      <c r="AM135" s="376">
        <f t="shared" si="210"/>
        <v>0</v>
      </c>
      <c r="AN135" s="376">
        <f t="shared" si="210"/>
        <v>0</v>
      </c>
      <c r="AO135" s="376">
        <f t="shared" si="210"/>
        <v>0</v>
      </c>
      <c r="AP135" s="376">
        <f t="shared" si="210"/>
        <v>0</v>
      </c>
      <c r="AQ135" s="373">
        <f t="shared" si="210"/>
        <v>0</v>
      </c>
      <c r="AR135" s="335">
        <f t="shared" si="210"/>
        <v>5692069</v>
      </c>
      <c r="AS135" s="339">
        <f t="shared" si="210"/>
        <v>4033969</v>
      </c>
      <c r="AT135" s="339">
        <f t="shared" si="210"/>
        <v>130000</v>
      </c>
      <c r="AU135" s="339">
        <f t="shared" si="210"/>
        <v>0</v>
      </c>
      <c r="AV135" s="339">
        <f t="shared" si="210"/>
        <v>1407421</v>
      </c>
      <c r="AW135" s="339">
        <f t="shared" si="210"/>
        <v>80679</v>
      </c>
      <c r="AX135" s="339">
        <f t="shared" si="210"/>
        <v>40000</v>
      </c>
      <c r="AY135" s="376">
        <f t="shared" si="210"/>
        <v>9.2900000000000009</v>
      </c>
      <c r="AZ135" s="376">
        <f t="shared" si="210"/>
        <v>6.29</v>
      </c>
      <c r="BA135" s="409">
        <f t="shared" si="210"/>
        <v>3</v>
      </c>
    </row>
    <row r="136" spans="4:53" ht="12.95" customHeight="1" x14ac:dyDescent="0.25">
      <c r="E136" s="82"/>
    </row>
    <row r="137" spans="4:53" ht="12.95" customHeight="1" x14ac:dyDescent="0.25">
      <c r="E137" s="82"/>
    </row>
    <row r="138" spans="4:53" x14ac:dyDescent="0.25">
      <c r="E138" s="82"/>
    </row>
    <row r="140" spans="4:53" x14ac:dyDescent="0.25">
      <c r="P140" s="81"/>
      <c r="Q140" s="81"/>
      <c r="R140" s="81"/>
    </row>
    <row r="142" spans="4:53" x14ac:dyDescent="0.25">
      <c r="P142" s="81"/>
      <c r="Q142" s="81"/>
      <c r="R142" s="81"/>
    </row>
    <row r="144" spans="4:53" x14ac:dyDescent="0.25">
      <c r="P144" s="81"/>
      <c r="Q144" s="81"/>
      <c r="R144" s="81"/>
    </row>
  </sheetData>
  <mergeCells count="25">
    <mergeCell ref="AR6:BA7"/>
    <mergeCell ref="X7:Z9"/>
    <mergeCell ref="AA7:AA10"/>
    <mergeCell ref="AD7:AF9"/>
    <mergeCell ref="AG7:AG10"/>
    <mergeCell ref="AH7:AQ7"/>
    <mergeCell ref="AR8:AR10"/>
    <mergeCell ref="AS8:AX9"/>
    <mergeCell ref="AY8:AY10"/>
    <mergeCell ref="AZ8:BA9"/>
    <mergeCell ref="A3:E3"/>
    <mergeCell ref="AB7:AB10"/>
    <mergeCell ref="I8:I10"/>
    <mergeCell ref="AC7:AC10"/>
    <mergeCell ref="I6:R7"/>
    <mergeCell ref="S7:W9"/>
    <mergeCell ref="J8:O9"/>
    <mergeCell ref="P8:P10"/>
    <mergeCell ref="Q8:R9"/>
    <mergeCell ref="S6:AQ6"/>
    <mergeCell ref="AH8:AI9"/>
    <mergeCell ref="AJ8:AJ9"/>
    <mergeCell ref="AK8:AL8"/>
    <mergeCell ref="AM8:AN9"/>
    <mergeCell ref="AO8:AQ9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185"/>
  <sheetViews>
    <sheetView workbookViewId="0">
      <pane xSplit="8" ySplit="11" topLeftCell="AO161" activePane="bottomRight" state="frozen"/>
      <selection pane="topRight" activeCell="AU456" sqref="AU456"/>
      <selection pane="bottomLeft" activeCell="AU456" sqref="AU456"/>
      <selection pane="bottomRight" activeCell="AU167" sqref="AU167"/>
    </sheetView>
  </sheetViews>
  <sheetFormatPr defaultColWidth="9.140625" defaultRowHeight="15" x14ac:dyDescent="0.25"/>
  <cols>
    <col min="1" max="1" width="5" style="140" customWidth="1"/>
    <col min="2" max="2" width="7.140625" style="82" bestFit="1" customWidth="1"/>
    <col min="3" max="3" width="9.28515625" style="111" customWidth="1"/>
    <col min="4" max="4" width="7.85546875" style="82" bestFit="1" customWidth="1"/>
    <col min="5" max="5" width="35.140625" style="82" customWidth="1"/>
    <col min="6" max="6" width="7.85546875" style="82" customWidth="1"/>
    <col min="7" max="7" width="10.7109375" style="82" customWidth="1"/>
    <col min="8" max="8" width="8" style="82" bestFit="1" customWidth="1"/>
    <col min="9" max="9" width="12.42578125" style="82" customWidth="1"/>
    <col min="10" max="10" width="11.140625" style="82" customWidth="1"/>
    <col min="11" max="12" width="10.42578125" style="82" customWidth="1"/>
    <col min="13" max="13" width="11.42578125" style="82" customWidth="1"/>
    <col min="14" max="14" width="10.28515625" style="82" customWidth="1"/>
    <col min="15" max="15" width="10.140625" style="82" customWidth="1"/>
    <col min="16" max="16" width="11.85546875" style="112" customWidth="1"/>
    <col min="17" max="17" width="11.140625" style="112" customWidth="1"/>
    <col min="18" max="18" width="8" style="112" customWidth="1"/>
    <col min="19" max="19" width="9.140625" style="81" customWidth="1"/>
    <col min="20" max="21" width="9.140625" style="82" customWidth="1"/>
    <col min="22" max="22" width="9.7109375" style="82" customWidth="1"/>
    <col min="23" max="26" width="9.140625" style="82" customWidth="1"/>
    <col min="27" max="27" width="9.85546875" style="82" customWidth="1"/>
    <col min="28" max="33" width="9.140625" style="82" customWidth="1"/>
    <col min="34" max="35" width="9.140625" style="112" customWidth="1"/>
    <col min="36" max="38" width="9.85546875" style="112" customWidth="1"/>
    <col min="39" max="43" width="9.140625" style="112" customWidth="1"/>
    <col min="44" max="44" width="11.5703125" style="82" customWidth="1"/>
    <col min="45" max="45" width="10.28515625" style="82" customWidth="1"/>
    <col min="46" max="46" width="9.140625" style="82" customWidth="1"/>
    <col min="47" max="47" width="10.28515625" style="82" customWidth="1"/>
    <col min="48" max="50" width="9.140625" style="82" customWidth="1"/>
    <col min="51" max="51" width="12" style="112" customWidth="1"/>
    <col min="52" max="53" width="9.140625" style="112" customWidth="1"/>
    <col min="54" max="54" width="9.140625" style="82" customWidth="1"/>
    <col min="55" max="16384" width="9.140625" style="82"/>
  </cols>
  <sheetData>
    <row r="1" spans="1:53" ht="12" customHeight="1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2" customHeight="1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0.5" customHeight="1" x14ac:dyDescent="0.25">
      <c r="A6" s="202"/>
      <c r="B6" s="205"/>
      <c r="C6" s="205"/>
      <c r="D6" s="205"/>
      <c r="E6" s="202"/>
      <c r="F6" s="202"/>
      <c r="G6" s="202"/>
      <c r="H6" s="202"/>
      <c r="I6" s="858" t="s">
        <v>633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7.25" customHeight="1" thickBot="1" x14ac:dyDescent="0.3">
      <c r="A7" s="205"/>
      <c r="B7" s="466"/>
      <c r="C7" s="748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5.75" thickBot="1" x14ac:dyDescent="0.3">
      <c r="A9" s="304" t="s">
        <v>634</v>
      </c>
      <c r="B9" s="748"/>
      <c r="C9" s="748"/>
      <c r="D9" s="468"/>
      <c r="E9" s="74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51.75" customHeight="1" thickBot="1" x14ac:dyDescent="0.3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434" t="s">
        <v>65</v>
      </c>
      <c r="Q11" s="420" t="s">
        <v>66</v>
      </c>
      <c r="R11" s="421" t="s">
        <v>67</v>
      </c>
      <c r="S11" s="427" t="s">
        <v>68</v>
      </c>
      <c r="T11" s="427" t="s">
        <v>68</v>
      </c>
      <c r="U11" s="253" t="s">
        <v>68</v>
      </c>
      <c r="V11" s="253" t="s">
        <v>68</v>
      </c>
      <c r="W11" s="253" t="s">
        <v>68</v>
      </c>
      <c r="X11" s="253" t="s">
        <v>69</v>
      </c>
      <c r="Y11" s="253" t="s">
        <v>70</v>
      </c>
      <c r="Z11" s="253" t="s">
        <v>69</v>
      </c>
      <c r="AA11" s="253" t="s">
        <v>71</v>
      </c>
      <c r="AB11" s="253" t="s">
        <v>72</v>
      </c>
      <c r="AC11" s="253" t="s">
        <v>73</v>
      </c>
      <c r="AD11" s="253" t="s">
        <v>74</v>
      </c>
      <c r="AE11" s="253" t="s">
        <v>75</v>
      </c>
      <c r="AF11" s="253" t="s">
        <v>75</v>
      </c>
      <c r="AG11" s="253" t="s">
        <v>76</v>
      </c>
      <c r="AH11" s="420" t="s">
        <v>77</v>
      </c>
      <c r="AI11" s="420" t="s">
        <v>78</v>
      </c>
      <c r="AJ11" s="420" t="s">
        <v>77</v>
      </c>
      <c r="AK11" s="420" t="s">
        <v>77</v>
      </c>
      <c r="AL11" s="420" t="s">
        <v>77</v>
      </c>
      <c r="AM11" s="420" t="s">
        <v>77</v>
      </c>
      <c r="AN11" s="420" t="s">
        <v>78</v>
      </c>
      <c r="AO11" s="420" t="s">
        <v>77</v>
      </c>
      <c r="AP11" s="420" t="s">
        <v>78</v>
      </c>
      <c r="AQ11" s="428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ht="15" customHeight="1" x14ac:dyDescent="0.25">
      <c r="A12" s="246">
        <v>1</v>
      </c>
      <c r="B12" s="521">
        <v>5489</v>
      </c>
      <c r="C12" s="522">
        <v>600099482</v>
      </c>
      <c r="D12" s="103">
        <v>71166289</v>
      </c>
      <c r="E12" s="523" t="s">
        <v>635</v>
      </c>
      <c r="F12" s="103">
        <v>3111</v>
      </c>
      <c r="G12" s="523" t="s">
        <v>586</v>
      </c>
      <c r="H12" s="524" t="s">
        <v>86</v>
      </c>
      <c r="I12" s="525">
        <v>3316691</v>
      </c>
      <c r="J12" s="481">
        <v>2408347</v>
      </c>
      <c r="K12" s="481">
        <v>12000</v>
      </c>
      <c r="L12" s="481">
        <v>0</v>
      </c>
      <c r="M12" s="526">
        <v>818077</v>
      </c>
      <c r="N12" s="526">
        <v>48167</v>
      </c>
      <c r="O12" s="481">
        <v>30100</v>
      </c>
      <c r="P12" s="527">
        <v>5.4398</v>
      </c>
      <c r="Q12" s="528">
        <v>4</v>
      </c>
      <c r="R12" s="529">
        <v>1.4398</v>
      </c>
      <c r="S12" s="485">
        <f>X12*-1</f>
        <v>0</v>
      </c>
      <c r="T12" s="486">
        <v>0</v>
      </c>
      <c r="U12" s="486">
        <v>0</v>
      </c>
      <c r="V12" s="486">
        <v>0</v>
      </c>
      <c r="W12" s="486">
        <f>SUM(S12:V12)</f>
        <v>0</v>
      </c>
      <c r="X12" s="486">
        <v>0</v>
      </c>
      <c r="Y12" s="486">
        <v>0</v>
      </c>
      <c r="Z12" s="486">
        <f>SUM(X12:Y12)</f>
        <v>0</v>
      </c>
      <c r="AA12" s="486">
        <f>W12+Z12</f>
        <v>0</v>
      </c>
      <c r="AB12" s="321">
        <f>ROUND((W12+X12)*33.8%,0)</f>
        <v>0</v>
      </c>
      <c r="AC12" s="321">
        <f>ROUND(W12*2%,0)</f>
        <v>0</v>
      </c>
      <c r="AD12" s="486">
        <v>0</v>
      </c>
      <c r="AE12" s="486">
        <v>0</v>
      </c>
      <c r="AF12" s="486">
        <f>SUM(AD12:AE12)</f>
        <v>0</v>
      </c>
      <c r="AG12" s="486">
        <f>AA12+AB12+AC12+AF12</f>
        <v>0</v>
      </c>
      <c r="AH12" s="488">
        <v>0</v>
      </c>
      <c r="AI12" s="488">
        <v>0</v>
      </c>
      <c r="AJ12" s="488">
        <v>0</v>
      </c>
      <c r="AK12" s="488">
        <v>0</v>
      </c>
      <c r="AL12" s="488">
        <v>0</v>
      </c>
      <c r="AM12" s="488">
        <v>0</v>
      </c>
      <c r="AN12" s="488">
        <v>0</v>
      </c>
      <c r="AO12" s="507">
        <f>AH12+AJ12+AK12+AM12</f>
        <v>0</v>
      </c>
      <c r="AP12" s="507">
        <f>AI12+AL12+AN12</f>
        <v>0</v>
      </c>
      <c r="AQ12" s="530">
        <f>SUM(AO12:AP12)</f>
        <v>0</v>
      </c>
      <c r="AR12" s="531">
        <f>I12+AG12</f>
        <v>3316691</v>
      </c>
      <c r="AS12" s="486">
        <f>J12+W12</f>
        <v>2408347</v>
      </c>
      <c r="AT12" s="486">
        <f>K12+Z12</f>
        <v>12000</v>
      </c>
      <c r="AU12" s="486">
        <f>L12</f>
        <v>0</v>
      </c>
      <c r="AV12" s="486">
        <f t="shared" ref="AV12:AW14" si="0">M12+AB12</f>
        <v>818077</v>
      </c>
      <c r="AW12" s="486">
        <f t="shared" si="0"/>
        <v>48167</v>
      </c>
      <c r="AX12" s="486">
        <f>O12+AF12</f>
        <v>30100</v>
      </c>
      <c r="AY12" s="488">
        <f>P12+AQ12</f>
        <v>5.4398</v>
      </c>
      <c r="AZ12" s="488">
        <f t="shared" ref="AZ12:BA14" si="1">Q12+AO12</f>
        <v>4</v>
      </c>
      <c r="BA12" s="489">
        <f t="shared" si="1"/>
        <v>1.4398</v>
      </c>
    </row>
    <row r="13" spans="1:53" ht="12.95" customHeight="1" x14ac:dyDescent="0.25">
      <c r="A13" s="154">
        <v>1</v>
      </c>
      <c r="B13" s="532">
        <v>5489</v>
      </c>
      <c r="C13" s="533">
        <v>600099482</v>
      </c>
      <c r="D13" s="83">
        <v>71166289</v>
      </c>
      <c r="E13" s="534" t="s">
        <v>635</v>
      </c>
      <c r="F13" s="83">
        <v>3111</v>
      </c>
      <c r="G13" s="534" t="s">
        <v>448</v>
      </c>
      <c r="H13" s="499" t="s">
        <v>82</v>
      </c>
      <c r="I13" s="501">
        <v>0</v>
      </c>
      <c r="J13" s="502">
        <v>0</v>
      </c>
      <c r="K13" s="502">
        <v>0</v>
      </c>
      <c r="L13" s="502">
        <v>0</v>
      </c>
      <c r="M13" s="417">
        <v>0</v>
      </c>
      <c r="N13" s="417">
        <v>0</v>
      </c>
      <c r="O13" s="502">
        <v>0</v>
      </c>
      <c r="P13" s="503">
        <v>0</v>
      </c>
      <c r="Q13" s="418">
        <v>0</v>
      </c>
      <c r="R13" s="504">
        <v>0</v>
      </c>
      <c r="S13" s="485">
        <f>X13*-1</f>
        <v>0</v>
      </c>
      <c r="T13" s="492">
        <v>0</v>
      </c>
      <c r="U13" s="492">
        <v>0</v>
      </c>
      <c r="V13" s="492">
        <v>0</v>
      </c>
      <c r="W13" s="492">
        <f>SUM(S13:V13)</f>
        <v>0</v>
      </c>
      <c r="X13" s="492">
        <v>0</v>
      </c>
      <c r="Y13" s="492">
        <v>0</v>
      </c>
      <c r="Z13" s="492">
        <f>SUM(X13:Y13)</f>
        <v>0</v>
      </c>
      <c r="AA13" s="492">
        <f>W13+Z13</f>
        <v>0</v>
      </c>
      <c r="AB13" s="321">
        <f>ROUND((W13+X13)*33.8%,0)</f>
        <v>0</v>
      </c>
      <c r="AC13" s="179">
        <f>ROUND(W13*2%,0)</f>
        <v>0</v>
      </c>
      <c r="AD13" s="492">
        <v>0</v>
      </c>
      <c r="AE13" s="492">
        <v>0</v>
      </c>
      <c r="AF13" s="492">
        <f t="shared" ref="AF13:AF78" si="2">SUM(AD13:AE13)</f>
        <v>0</v>
      </c>
      <c r="AG13" s="492">
        <f t="shared" ref="AG13:AG78" si="3">AA13+AB13+AC13+AF13</f>
        <v>0</v>
      </c>
      <c r="AH13" s="507">
        <v>0</v>
      </c>
      <c r="AI13" s="507">
        <v>0</v>
      </c>
      <c r="AJ13" s="507">
        <v>0</v>
      </c>
      <c r="AK13" s="507">
        <v>0</v>
      </c>
      <c r="AL13" s="507">
        <v>0</v>
      </c>
      <c r="AM13" s="507">
        <v>0</v>
      </c>
      <c r="AN13" s="507">
        <v>0</v>
      </c>
      <c r="AO13" s="507">
        <f>AH13+AJ13+AK13+AM13</f>
        <v>0</v>
      </c>
      <c r="AP13" s="507">
        <f>AI13+AL13+AN13</f>
        <v>0</v>
      </c>
      <c r="AQ13" s="535">
        <f t="shared" ref="AQ13:AQ78" si="4">SUM(AO13:AP13)</f>
        <v>0</v>
      </c>
      <c r="AR13" s="536">
        <f>I13+AG13</f>
        <v>0</v>
      </c>
      <c r="AS13" s="492">
        <f>J13+W13</f>
        <v>0</v>
      </c>
      <c r="AT13" s="486">
        <f>K13+Z13</f>
        <v>0</v>
      </c>
      <c r="AU13" s="486">
        <f>L13</f>
        <v>0</v>
      </c>
      <c r="AV13" s="492">
        <f t="shared" si="0"/>
        <v>0</v>
      </c>
      <c r="AW13" s="492">
        <f t="shared" si="0"/>
        <v>0</v>
      </c>
      <c r="AX13" s="492">
        <f>O13+AF13</f>
        <v>0</v>
      </c>
      <c r="AY13" s="507">
        <f>P13+AQ13</f>
        <v>0</v>
      </c>
      <c r="AZ13" s="507">
        <f t="shared" si="1"/>
        <v>0</v>
      </c>
      <c r="BA13" s="508">
        <f t="shared" si="1"/>
        <v>0</v>
      </c>
    </row>
    <row r="14" spans="1:53" ht="12.95" customHeight="1" x14ac:dyDescent="0.25">
      <c r="A14" s="154">
        <v>1</v>
      </c>
      <c r="B14" s="532">
        <v>5489</v>
      </c>
      <c r="C14" s="533">
        <v>600099482</v>
      </c>
      <c r="D14" s="83">
        <v>71166289</v>
      </c>
      <c r="E14" s="534" t="s">
        <v>635</v>
      </c>
      <c r="F14" s="83">
        <v>3141</v>
      </c>
      <c r="G14" s="534" t="s">
        <v>88</v>
      </c>
      <c r="H14" s="499" t="s">
        <v>82</v>
      </c>
      <c r="I14" s="501">
        <v>592477</v>
      </c>
      <c r="J14" s="502">
        <v>434365</v>
      </c>
      <c r="K14" s="502">
        <v>0</v>
      </c>
      <c r="L14" s="502">
        <v>0</v>
      </c>
      <c r="M14" s="417">
        <v>146815</v>
      </c>
      <c r="N14" s="417">
        <v>8687</v>
      </c>
      <c r="O14" s="502">
        <v>2610</v>
      </c>
      <c r="P14" s="503">
        <v>1.48</v>
      </c>
      <c r="Q14" s="418">
        <v>0</v>
      </c>
      <c r="R14" s="504">
        <v>1.48</v>
      </c>
      <c r="S14" s="485">
        <f>X14*-1</f>
        <v>0</v>
      </c>
      <c r="T14" s="492">
        <v>0</v>
      </c>
      <c r="U14" s="492">
        <v>-6768</v>
      </c>
      <c r="V14" s="492">
        <v>0</v>
      </c>
      <c r="W14" s="492">
        <f>SUM(S14:V14)</f>
        <v>-6768</v>
      </c>
      <c r="X14" s="492">
        <v>0</v>
      </c>
      <c r="Y14" s="492">
        <v>0</v>
      </c>
      <c r="Z14" s="492">
        <f>SUM(X14:Y14)</f>
        <v>0</v>
      </c>
      <c r="AA14" s="492">
        <f>W14+Z14</f>
        <v>-6768</v>
      </c>
      <c r="AB14" s="321">
        <f>ROUND((W14+X14)*33.8%,0)</f>
        <v>-2288</v>
      </c>
      <c r="AC14" s="179">
        <f>ROUND(W14*2%,0)</f>
        <v>-135</v>
      </c>
      <c r="AD14" s="492">
        <v>0</v>
      </c>
      <c r="AE14" s="492">
        <v>0</v>
      </c>
      <c r="AF14" s="492">
        <f t="shared" si="2"/>
        <v>0</v>
      </c>
      <c r="AG14" s="492">
        <f t="shared" si="3"/>
        <v>-9191</v>
      </c>
      <c r="AH14" s="507">
        <v>0</v>
      </c>
      <c r="AI14" s="507">
        <v>0</v>
      </c>
      <c r="AJ14" s="507">
        <v>0</v>
      </c>
      <c r="AK14" s="507">
        <v>0</v>
      </c>
      <c r="AL14" s="507">
        <v>-0.02</v>
      </c>
      <c r="AM14" s="507">
        <v>0</v>
      </c>
      <c r="AN14" s="507">
        <v>0</v>
      </c>
      <c r="AO14" s="507">
        <f>AH14+AJ14+AK14+AM14</f>
        <v>0</v>
      </c>
      <c r="AP14" s="507">
        <f>AI14+AL14+AN14</f>
        <v>-0.02</v>
      </c>
      <c r="AQ14" s="535">
        <f t="shared" si="4"/>
        <v>-0.02</v>
      </c>
      <c r="AR14" s="536">
        <f>I14+AG14</f>
        <v>583286</v>
      </c>
      <c r="AS14" s="492">
        <f>J14+W14</f>
        <v>427597</v>
      </c>
      <c r="AT14" s="486">
        <f>K14+Z14</f>
        <v>0</v>
      </c>
      <c r="AU14" s="486">
        <f>L14</f>
        <v>0</v>
      </c>
      <c r="AV14" s="492">
        <f t="shared" si="0"/>
        <v>144527</v>
      </c>
      <c r="AW14" s="492">
        <f t="shared" si="0"/>
        <v>8552</v>
      </c>
      <c r="AX14" s="492">
        <f>O14+AF14</f>
        <v>2610</v>
      </c>
      <c r="AY14" s="507">
        <f>P14+AQ14</f>
        <v>1.46</v>
      </c>
      <c r="AZ14" s="507">
        <f t="shared" si="1"/>
        <v>0</v>
      </c>
      <c r="BA14" s="508">
        <f t="shared" si="1"/>
        <v>1.46</v>
      </c>
    </row>
    <row r="15" spans="1:53" ht="12.95" customHeight="1" x14ac:dyDescent="0.25">
      <c r="A15" s="156">
        <v>1</v>
      </c>
      <c r="B15" s="104">
        <v>5489</v>
      </c>
      <c r="C15" s="105">
        <v>600099482</v>
      </c>
      <c r="D15" s="104">
        <v>71166289</v>
      </c>
      <c r="E15" s="300" t="s">
        <v>636</v>
      </c>
      <c r="F15" s="85"/>
      <c r="G15" s="300"/>
      <c r="H15" s="90"/>
      <c r="I15" s="296">
        <v>3909168</v>
      </c>
      <c r="J15" s="106">
        <v>2842712</v>
      </c>
      <c r="K15" s="106">
        <v>12000</v>
      </c>
      <c r="L15" s="106">
        <v>0</v>
      </c>
      <c r="M15" s="106">
        <v>964892</v>
      </c>
      <c r="N15" s="106">
        <v>56854</v>
      </c>
      <c r="O15" s="106">
        <v>32710</v>
      </c>
      <c r="P15" s="157">
        <v>6.9198000000000004</v>
      </c>
      <c r="Q15" s="157">
        <v>4</v>
      </c>
      <c r="R15" s="298">
        <v>2.9198</v>
      </c>
      <c r="S15" s="149">
        <f t="shared" ref="S15:BA15" si="5">SUM(S12:S14)</f>
        <v>0</v>
      </c>
      <c r="T15" s="106">
        <f t="shared" si="5"/>
        <v>0</v>
      </c>
      <c r="U15" s="106">
        <f t="shared" si="5"/>
        <v>-6768</v>
      </c>
      <c r="V15" s="106">
        <f t="shared" si="5"/>
        <v>0</v>
      </c>
      <c r="W15" s="106">
        <f t="shared" si="5"/>
        <v>-6768</v>
      </c>
      <c r="X15" s="106">
        <f t="shared" si="5"/>
        <v>0</v>
      </c>
      <c r="Y15" s="106">
        <f t="shared" si="5"/>
        <v>0</v>
      </c>
      <c r="Z15" s="106">
        <f t="shared" si="5"/>
        <v>0</v>
      </c>
      <c r="AA15" s="106">
        <f t="shared" si="5"/>
        <v>-6768</v>
      </c>
      <c r="AB15" s="106">
        <f t="shared" si="5"/>
        <v>-2288</v>
      </c>
      <c r="AC15" s="106">
        <f t="shared" si="5"/>
        <v>-135</v>
      </c>
      <c r="AD15" s="106">
        <f t="shared" si="5"/>
        <v>0</v>
      </c>
      <c r="AE15" s="106">
        <f t="shared" si="5"/>
        <v>0</v>
      </c>
      <c r="AF15" s="106">
        <f t="shared" si="5"/>
        <v>0</v>
      </c>
      <c r="AG15" s="106">
        <f t="shared" si="5"/>
        <v>-9191</v>
      </c>
      <c r="AH15" s="157">
        <f t="shared" si="5"/>
        <v>0</v>
      </c>
      <c r="AI15" s="157">
        <f t="shared" si="5"/>
        <v>0</v>
      </c>
      <c r="AJ15" s="157">
        <f t="shared" si="5"/>
        <v>0</v>
      </c>
      <c r="AK15" s="157">
        <f t="shared" ref="AK15:AL15" si="6">SUM(AK12:AK14)</f>
        <v>0</v>
      </c>
      <c r="AL15" s="157">
        <f t="shared" si="6"/>
        <v>-0.02</v>
      </c>
      <c r="AM15" s="157">
        <f t="shared" si="5"/>
        <v>0</v>
      </c>
      <c r="AN15" s="157">
        <f t="shared" si="5"/>
        <v>0</v>
      </c>
      <c r="AO15" s="157">
        <f t="shared" si="5"/>
        <v>0</v>
      </c>
      <c r="AP15" s="157">
        <f t="shared" si="5"/>
        <v>-0.02</v>
      </c>
      <c r="AQ15" s="415">
        <f t="shared" si="5"/>
        <v>-0.02</v>
      </c>
      <c r="AR15" s="296">
        <f t="shared" si="5"/>
        <v>3899977</v>
      </c>
      <c r="AS15" s="106">
        <f t="shared" si="5"/>
        <v>2835944</v>
      </c>
      <c r="AT15" s="106">
        <f t="shared" si="5"/>
        <v>12000</v>
      </c>
      <c r="AU15" s="106">
        <f t="shared" si="5"/>
        <v>0</v>
      </c>
      <c r="AV15" s="106">
        <f t="shared" si="5"/>
        <v>962604</v>
      </c>
      <c r="AW15" s="106">
        <f t="shared" si="5"/>
        <v>56719</v>
      </c>
      <c r="AX15" s="106">
        <f t="shared" si="5"/>
        <v>32710</v>
      </c>
      <c r="AY15" s="157">
        <f t="shared" si="5"/>
        <v>6.8997999999999999</v>
      </c>
      <c r="AZ15" s="157">
        <f t="shared" si="5"/>
        <v>4</v>
      </c>
      <c r="BA15" s="298">
        <f t="shared" si="5"/>
        <v>2.8997999999999999</v>
      </c>
    </row>
    <row r="16" spans="1:53" ht="12.95" customHeight="1" x14ac:dyDescent="0.25">
      <c r="A16" s="154">
        <v>2</v>
      </c>
      <c r="B16" s="532">
        <v>5451</v>
      </c>
      <c r="C16" s="533">
        <v>600098893</v>
      </c>
      <c r="D16" s="83">
        <v>70939331</v>
      </c>
      <c r="E16" s="534" t="s">
        <v>637</v>
      </c>
      <c r="F16" s="83">
        <v>3111</v>
      </c>
      <c r="G16" s="534" t="s">
        <v>586</v>
      </c>
      <c r="H16" s="499" t="s">
        <v>86</v>
      </c>
      <c r="I16" s="501">
        <v>9869525</v>
      </c>
      <c r="J16" s="502">
        <v>7173584</v>
      </c>
      <c r="K16" s="502">
        <v>21000</v>
      </c>
      <c r="L16" s="502">
        <v>0</v>
      </c>
      <c r="M16" s="417">
        <v>2431769</v>
      </c>
      <c r="N16" s="417">
        <v>143472</v>
      </c>
      <c r="O16" s="502">
        <v>99700</v>
      </c>
      <c r="P16" s="503">
        <v>16.611499999999999</v>
      </c>
      <c r="Q16" s="418">
        <v>12</v>
      </c>
      <c r="R16" s="504">
        <v>4.6115000000000004</v>
      </c>
      <c r="S16" s="485">
        <f t="shared" ref="S16:S18" si="7">X16*-1</f>
        <v>0</v>
      </c>
      <c r="T16" s="492">
        <v>0</v>
      </c>
      <c r="U16" s="492">
        <v>0</v>
      </c>
      <c r="V16" s="492">
        <v>0</v>
      </c>
      <c r="W16" s="492">
        <f>SUM(S16:V16)</f>
        <v>0</v>
      </c>
      <c r="X16" s="492">
        <v>0</v>
      </c>
      <c r="Y16" s="492">
        <v>0</v>
      </c>
      <c r="Z16" s="492">
        <f>SUM(X16:Y16)</f>
        <v>0</v>
      </c>
      <c r="AA16" s="492">
        <f>W16+Z16</f>
        <v>0</v>
      </c>
      <c r="AB16" s="321">
        <f>ROUND((W16+X16)*33.8%,0)</f>
        <v>0</v>
      </c>
      <c r="AC16" s="179">
        <f>ROUND(W16*2%,0)</f>
        <v>0</v>
      </c>
      <c r="AD16" s="492">
        <v>0</v>
      </c>
      <c r="AE16" s="492">
        <v>0</v>
      </c>
      <c r="AF16" s="492">
        <f t="shared" si="2"/>
        <v>0</v>
      </c>
      <c r="AG16" s="492">
        <f t="shared" si="3"/>
        <v>0</v>
      </c>
      <c r="AH16" s="507">
        <v>0</v>
      </c>
      <c r="AI16" s="507">
        <v>0</v>
      </c>
      <c r="AJ16" s="507">
        <v>0</v>
      </c>
      <c r="AK16" s="507">
        <v>0</v>
      </c>
      <c r="AL16" s="507">
        <v>0</v>
      </c>
      <c r="AM16" s="507">
        <v>0</v>
      </c>
      <c r="AN16" s="507">
        <v>0</v>
      </c>
      <c r="AO16" s="507">
        <f t="shared" ref="AO16:AO18" si="8">AH16+AJ16+AK16+AM16</f>
        <v>0</v>
      </c>
      <c r="AP16" s="507">
        <f t="shared" ref="AP16:AP18" si="9">AI16+AL16+AN16</f>
        <v>0</v>
      </c>
      <c r="AQ16" s="535">
        <f t="shared" si="4"/>
        <v>0</v>
      </c>
      <c r="AR16" s="536">
        <f>I16+AG16</f>
        <v>9869525</v>
      </c>
      <c r="AS16" s="492">
        <f>J16+W16</f>
        <v>7173584</v>
      </c>
      <c r="AT16" s="486">
        <f>K16+Z16</f>
        <v>21000</v>
      </c>
      <c r="AU16" s="486">
        <f>L16</f>
        <v>0</v>
      </c>
      <c r="AV16" s="492">
        <f t="shared" ref="AV16:AW18" si="10">M16+AB16</f>
        <v>2431769</v>
      </c>
      <c r="AW16" s="492">
        <f t="shared" si="10"/>
        <v>143472</v>
      </c>
      <c r="AX16" s="492">
        <f>O16+AF16</f>
        <v>99700</v>
      </c>
      <c r="AY16" s="507">
        <f>P16+AQ16</f>
        <v>16.611499999999999</v>
      </c>
      <c r="AZ16" s="507">
        <f t="shared" ref="AZ16:BA18" si="11">Q16+AO16</f>
        <v>12</v>
      </c>
      <c r="BA16" s="508">
        <f t="shared" si="11"/>
        <v>4.6115000000000004</v>
      </c>
    </row>
    <row r="17" spans="1:53" ht="12.95" customHeight="1" x14ac:dyDescent="0.25">
      <c r="A17" s="154">
        <v>2</v>
      </c>
      <c r="B17" s="532">
        <v>5451</v>
      </c>
      <c r="C17" s="533">
        <v>600098893</v>
      </c>
      <c r="D17" s="83">
        <v>70939331</v>
      </c>
      <c r="E17" s="534" t="s">
        <v>637</v>
      </c>
      <c r="F17" s="83">
        <v>3111</v>
      </c>
      <c r="G17" s="537" t="s">
        <v>87</v>
      </c>
      <c r="H17" s="499" t="s">
        <v>86</v>
      </c>
      <c r="I17" s="501">
        <v>0</v>
      </c>
      <c r="J17" s="502">
        <v>0</v>
      </c>
      <c r="K17" s="502">
        <v>0</v>
      </c>
      <c r="L17" s="502">
        <v>0</v>
      </c>
      <c r="M17" s="417">
        <v>0</v>
      </c>
      <c r="N17" s="417">
        <v>0</v>
      </c>
      <c r="O17" s="502">
        <v>0</v>
      </c>
      <c r="P17" s="503">
        <v>0</v>
      </c>
      <c r="Q17" s="418">
        <v>0</v>
      </c>
      <c r="R17" s="504">
        <v>0</v>
      </c>
      <c r="S17" s="485">
        <f t="shared" si="7"/>
        <v>0</v>
      </c>
      <c r="T17" s="492">
        <v>0</v>
      </c>
      <c r="U17" s="492">
        <v>114640</v>
      </c>
      <c r="V17" s="492">
        <v>0</v>
      </c>
      <c r="W17" s="492">
        <f>SUM(S17:V17)</f>
        <v>114640</v>
      </c>
      <c r="X17" s="492">
        <v>0</v>
      </c>
      <c r="Y17" s="492">
        <v>0</v>
      </c>
      <c r="Z17" s="492">
        <f>SUM(X17:Y17)</f>
        <v>0</v>
      </c>
      <c r="AA17" s="492">
        <f>W17+Z17</f>
        <v>114640</v>
      </c>
      <c r="AB17" s="321">
        <f>ROUND((W17+X17)*33.8%,0)</f>
        <v>38748</v>
      </c>
      <c r="AC17" s="179">
        <f>ROUND(W17*2%,0)</f>
        <v>2293</v>
      </c>
      <c r="AD17" s="492">
        <v>0</v>
      </c>
      <c r="AE17" s="492">
        <v>0</v>
      </c>
      <c r="AF17" s="492">
        <f t="shared" si="2"/>
        <v>0</v>
      </c>
      <c r="AG17" s="492">
        <f t="shared" si="3"/>
        <v>155681</v>
      </c>
      <c r="AH17" s="507">
        <v>0</v>
      </c>
      <c r="AI17" s="507">
        <v>0</v>
      </c>
      <c r="AJ17" s="507">
        <v>0</v>
      </c>
      <c r="AK17" s="507">
        <v>0.33</v>
      </c>
      <c r="AL17" s="507">
        <v>0</v>
      </c>
      <c r="AM17" s="507">
        <v>0</v>
      </c>
      <c r="AN17" s="507">
        <v>0</v>
      </c>
      <c r="AO17" s="507">
        <f t="shared" si="8"/>
        <v>0.33</v>
      </c>
      <c r="AP17" s="507">
        <f t="shared" si="9"/>
        <v>0</v>
      </c>
      <c r="AQ17" s="535">
        <f t="shared" ref="AQ17" si="12">SUM(AO17:AP17)</f>
        <v>0.33</v>
      </c>
      <c r="AR17" s="536">
        <f>I17+AG17</f>
        <v>155681</v>
      </c>
      <c r="AS17" s="492">
        <f>J17+W17</f>
        <v>114640</v>
      </c>
      <c r="AT17" s="486">
        <f>K17+Z17</f>
        <v>0</v>
      </c>
      <c r="AU17" s="486">
        <f>L17</f>
        <v>0</v>
      </c>
      <c r="AV17" s="492">
        <f t="shared" si="10"/>
        <v>38748</v>
      </c>
      <c r="AW17" s="492">
        <f t="shared" si="10"/>
        <v>2293</v>
      </c>
      <c r="AX17" s="492">
        <f>O17+AF17</f>
        <v>0</v>
      </c>
      <c r="AY17" s="507">
        <f>P17+AQ17</f>
        <v>0.33</v>
      </c>
      <c r="AZ17" s="507">
        <f t="shared" si="11"/>
        <v>0.33</v>
      </c>
      <c r="BA17" s="508">
        <f t="shared" si="11"/>
        <v>0</v>
      </c>
    </row>
    <row r="18" spans="1:53" ht="12.95" customHeight="1" x14ac:dyDescent="0.25">
      <c r="A18" s="154">
        <v>2</v>
      </c>
      <c r="B18" s="532">
        <v>5451</v>
      </c>
      <c r="C18" s="533">
        <v>600098893</v>
      </c>
      <c r="D18" s="83">
        <v>70939331</v>
      </c>
      <c r="E18" s="534" t="s">
        <v>637</v>
      </c>
      <c r="F18" s="83">
        <v>3141</v>
      </c>
      <c r="G18" s="534" t="s">
        <v>88</v>
      </c>
      <c r="H18" s="499" t="s">
        <v>82</v>
      </c>
      <c r="I18" s="501">
        <v>1466877</v>
      </c>
      <c r="J18" s="502">
        <v>1074176</v>
      </c>
      <c r="K18" s="502">
        <v>0</v>
      </c>
      <c r="L18" s="502">
        <v>0</v>
      </c>
      <c r="M18" s="417">
        <v>363071</v>
      </c>
      <c r="N18" s="417">
        <v>21484</v>
      </c>
      <c r="O18" s="502">
        <v>8146</v>
      </c>
      <c r="P18" s="503">
        <v>3.65</v>
      </c>
      <c r="Q18" s="418">
        <v>0</v>
      </c>
      <c r="R18" s="504">
        <v>3.65</v>
      </c>
      <c r="S18" s="485">
        <f t="shared" si="7"/>
        <v>0</v>
      </c>
      <c r="T18" s="492">
        <v>0</v>
      </c>
      <c r="U18" s="492">
        <v>-12754</v>
      </c>
      <c r="V18" s="492">
        <v>0</v>
      </c>
      <c r="W18" s="492">
        <f>SUM(S18:V18)</f>
        <v>-12754</v>
      </c>
      <c r="X18" s="492">
        <v>0</v>
      </c>
      <c r="Y18" s="492">
        <v>0</v>
      </c>
      <c r="Z18" s="492">
        <f>SUM(X18:Y18)</f>
        <v>0</v>
      </c>
      <c r="AA18" s="492">
        <f>W18+Z18</f>
        <v>-12754</v>
      </c>
      <c r="AB18" s="321">
        <f>ROUND((W18+X18)*33.8%,0)</f>
        <v>-4311</v>
      </c>
      <c r="AC18" s="179">
        <f>ROUND(W18*2%,0)</f>
        <v>-255</v>
      </c>
      <c r="AD18" s="492">
        <v>0</v>
      </c>
      <c r="AE18" s="492">
        <v>0</v>
      </c>
      <c r="AF18" s="492">
        <f t="shared" si="2"/>
        <v>0</v>
      </c>
      <c r="AG18" s="492">
        <f t="shared" si="3"/>
        <v>-17320</v>
      </c>
      <c r="AH18" s="507">
        <v>0</v>
      </c>
      <c r="AI18" s="507">
        <v>0</v>
      </c>
      <c r="AJ18" s="507">
        <v>0</v>
      </c>
      <c r="AK18" s="507">
        <v>0</v>
      </c>
      <c r="AL18" s="507">
        <v>-0.04</v>
      </c>
      <c r="AM18" s="507">
        <v>0</v>
      </c>
      <c r="AN18" s="507">
        <v>0</v>
      </c>
      <c r="AO18" s="507">
        <f t="shared" si="8"/>
        <v>0</v>
      </c>
      <c r="AP18" s="507">
        <f t="shared" si="9"/>
        <v>-0.04</v>
      </c>
      <c r="AQ18" s="535">
        <f t="shared" si="4"/>
        <v>-0.04</v>
      </c>
      <c r="AR18" s="536">
        <f>I18+AG18</f>
        <v>1449557</v>
      </c>
      <c r="AS18" s="492">
        <f>J18+W18</f>
        <v>1061422</v>
      </c>
      <c r="AT18" s="486">
        <f>K18+Z18</f>
        <v>0</v>
      </c>
      <c r="AU18" s="486">
        <f>L18</f>
        <v>0</v>
      </c>
      <c r="AV18" s="492">
        <f t="shared" si="10"/>
        <v>358760</v>
      </c>
      <c r="AW18" s="492">
        <f t="shared" si="10"/>
        <v>21229</v>
      </c>
      <c r="AX18" s="492">
        <f>O18+AF18</f>
        <v>8146</v>
      </c>
      <c r="AY18" s="507">
        <f>P18+AQ18</f>
        <v>3.61</v>
      </c>
      <c r="AZ18" s="507">
        <f t="shared" si="11"/>
        <v>0</v>
      </c>
      <c r="BA18" s="508">
        <f t="shared" si="11"/>
        <v>3.61</v>
      </c>
    </row>
    <row r="19" spans="1:53" ht="12.95" customHeight="1" x14ac:dyDescent="0.25">
      <c r="A19" s="156">
        <v>2</v>
      </c>
      <c r="B19" s="104">
        <v>5451</v>
      </c>
      <c r="C19" s="105">
        <v>600098893</v>
      </c>
      <c r="D19" s="104">
        <v>70939331</v>
      </c>
      <c r="E19" s="300" t="s">
        <v>638</v>
      </c>
      <c r="F19" s="85"/>
      <c r="G19" s="300"/>
      <c r="H19" s="90"/>
      <c r="I19" s="296">
        <v>11336402</v>
      </c>
      <c r="J19" s="106">
        <v>8247760</v>
      </c>
      <c r="K19" s="106">
        <v>21000</v>
      </c>
      <c r="L19" s="106">
        <v>0</v>
      </c>
      <c r="M19" s="106">
        <v>2794840</v>
      </c>
      <c r="N19" s="106">
        <v>164956</v>
      </c>
      <c r="O19" s="106">
        <v>107846</v>
      </c>
      <c r="P19" s="157">
        <v>20.261499999999998</v>
      </c>
      <c r="Q19" s="157">
        <v>12</v>
      </c>
      <c r="R19" s="298">
        <v>8.2614999999999998</v>
      </c>
      <c r="S19" s="149">
        <f t="shared" ref="S19:BA19" si="13">SUM(S16:S18)</f>
        <v>0</v>
      </c>
      <c r="T19" s="106">
        <f t="shared" si="13"/>
        <v>0</v>
      </c>
      <c r="U19" s="106">
        <f t="shared" si="13"/>
        <v>101886</v>
      </c>
      <c r="V19" s="106">
        <f t="shared" si="13"/>
        <v>0</v>
      </c>
      <c r="W19" s="106">
        <f t="shared" si="13"/>
        <v>101886</v>
      </c>
      <c r="X19" s="106">
        <f t="shared" si="13"/>
        <v>0</v>
      </c>
      <c r="Y19" s="106">
        <f t="shared" si="13"/>
        <v>0</v>
      </c>
      <c r="Z19" s="106">
        <f t="shared" si="13"/>
        <v>0</v>
      </c>
      <c r="AA19" s="106">
        <f t="shared" si="13"/>
        <v>101886</v>
      </c>
      <c r="AB19" s="106">
        <f t="shared" si="13"/>
        <v>34437</v>
      </c>
      <c r="AC19" s="106">
        <f t="shared" si="13"/>
        <v>2038</v>
      </c>
      <c r="AD19" s="106">
        <f t="shared" si="13"/>
        <v>0</v>
      </c>
      <c r="AE19" s="106">
        <f t="shared" si="13"/>
        <v>0</v>
      </c>
      <c r="AF19" s="106">
        <f t="shared" si="13"/>
        <v>0</v>
      </c>
      <c r="AG19" s="106">
        <f t="shared" si="13"/>
        <v>138361</v>
      </c>
      <c r="AH19" s="157">
        <f t="shared" si="13"/>
        <v>0</v>
      </c>
      <c r="AI19" s="157">
        <f t="shared" si="13"/>
        <v>0</v>
      </c>
      <c r="AJ19" s="157">
        <f t="shared" si="13"/>
        <v>0</v>
      </c>
      <c r="AK19" s="157">
        <f t="shared" ref="AK19:AL19" si="14">SUM(AK16:AK18)</f>
        <v>0.33</v>
      </c>
      <c r="AL19" s="157">
        <f t="shared" si="14"/>
        <v>-0.04</v>
      </c>
      <c r="AM19" s="157">
        <f t="shared" si="13"/>
        <v>0</v>
      </c>
      <c r="AN19" s="157">
        <f t="shared" si="13"/>
        <v>0</v>
      </c>
      <c r="AO19" s="157">
        <f t="shared" si="13"/>
        <v>0.33</v>
      </c>
      <c r="AP19" s="157">
        <f t="shared" si="13"/>
        <v>-0.04</v>
      </c>
      <c r="AQ19" s="415">
        <f t="shared" si="13"/>
        <v>0.29000000000000004</v>
      </c>
      <c r="AR19" s="296">
        <f t="shared" si="13"/>
        <v>11474763</v>
      </c>
      <c r="AS19" s="106">
        <f t="shared" si="13"/>
        <v>8349646</v>
      </c>
      <c r="AT19" s="106">
        <f t="shared" si="13"/>
        <v>21000</v>
      </c>
      <c r="AU19" s="106">
        <f t="shared" si="13"/>
        <v>0</v>
      </c>
      <c r="AV19" s="106">
        <f t="shared" si="13"/>
        <v>2829277</v>
      </c>
      <c r="AW19" s="106">
        <f t="shared" si="13"/>
        <v>166994</v>
      </c>
      <c r="AX19" s="106">
        <f t="shared" si="13"/>
        <v>107846</v>
      </c>
      <c r="AY19" s="157">
        <f t="shared" si="13"/>
        <v>20.551499999999997</v>
      </c>
      <c r="AZ19" s="157">
        <f t="shared" si="13"/>
        <v>12.33</v>
      </c>
      <c r="BA19" s="298">
        <f t="shared" si="13"/>
        <v>8.2215000000000007</v>
      </c>
    </row>
    <row r="20" spans="1:53" ht="12.95" customHeight="1" x14ac:dyDescent="0.25">
      <c r="A20" s="154">
        <v>3</v>
      </c>
      <c r="B20" s="532">
        <v>5450</v>
      </c>
      <c r="C20" s="533">
        <v>600098834</v>
      </c>
      <c r="D20" s="83">
        <v>70939322</v>
      </c>
      <c r="E20" s="534" t="s">
        <v>639</v>
      </c>
      <c r="F20" s="83">
        <v>3111</v>
      </c>
      <c r="G20" s="534" t="s">
        <v>586</v>
      </c>
      <c r="H20" s="499" t="s">
        <v>86</v>
      </c>
      <c r="I20" s="501">
        <v>6004597</v>
      </c>
      <c r="J20" s="502">
        <v>4374453</v>
      </c>
      <c r="K20" s="502">
        <v>5000</v>
      </c>
      <c r="L20" s="502">
        <v>0</v>
      </c>
      <c r="M20" s="417">
        <v>1480255</v>
      </c>
      <c r="N20" s="417">
        <v>87489</v>
      </c>
      <c r="O20" s="502">
        <v>57400</v>
      </c>
      <c r="P20" s="503">
        <v>10.6311</v>
      </c>
      <c r="Q20" s="418">
        <v>7.5612999999999992</v>
      </c>
      <c r="R20" s="504">
        <v>3.0697999999999999</v>
      </c>
      <c r="S20" s="485">
        <f t="shared" ref="S20:S22" si="15">X20*-1</f>
        <v>0</v>
      </c>
      <c r="T20" s="492">
        <v>0</v>
      </c>
      <c r="U20" s="492">
        <v>0</v>
      </c>
      <c r="V20" s="492">
        <v>0</v>
      </c>
      <c r="W20" s="492">
        <f>SUM(S20:V20)</f>
        <v>0</v>
      </c>
      <c r="X20" s="492">
        <v>0</v>
      </c>
      <c r="Y20" s="492">
        <v>0</v>
      </c>
      <c r="Z20" s="492">
        <f>SUM(X20:Y20)</f>
        <v>0</v>
      </c>
      <c r="AA20" s="492">
        <f>W20+Z20</f>
        <v>0</v>
      </c>
      <c r="AB20" s="321">
        <f>ROUND((W20+X20)*33.8%,0)</f>
        <v>0</v>
      </c>
      <c r="AC20" s="179">
        <f>ROUND(W20*2%,0)</f>
        <v>0</v>
      </c>
      <c r="AD20" s="492">
        <v>0</v>
      </c>
      <c r="AE20" s="492">
        <v>0</v>
      </c>
      <c r="AF20" s="492">
        <f t="shared" si="2"/>
        <v>0</v>
      </c>
      <c r="AG20" s="492">
        <f t="shared" si="3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ref="AO20:AO22" si="16">AH20+AJ20+AK20+AM20</f>
        <v>0</v>
      </c>
      <c r="AP20" s="507">
        <f t="shared" ref="AP20:AP22" si="17">AI20+AL20+AN20</f>
        <v>0</v>
      </c>
      <c r="AQ20" s="535">
        <f t="shared" si="4"/>
        <v>0</v>
      </c>
      <c r="AR20" s="536">
        <f>I20+AG20</f>
        <v>6004597</v>
      </c>
      <c r="AS20" s="492">
        <f>J20+W20</f>
        <v>4374453</v>
      </c>
      <c r="AT20" s="486">
        <f>K20+Z20</f>
        <v>5000</v>
      </c>
      <c r="AU20" s="486">
        <f>L20</f>
        <v>0</v>
      </c>
      <c r="AV20" s="492">
        <f t="shared" ref="AV20:AW22" si="18">M20+AB20</f>
        <v>1480255</v>
      </c>
      <c r="AW20" s="492">
        <f t="shared" si="18"/>
        <v>87489</v>
      </c>
      <c r="AX20" s="492">
        <f>O20+AF20</f>
        <v>57400</v>
      </c>
      <c r="AY20" s="507">
        <f>P20+AQ20</f>
        <v>10.6311</v>
      </c>
      <c r="AZ20" s="507">
        <f t="shared" ref="AZ20:BA22" si="19">Q20+AO20</f>
        <v>7.5612999999999992</v>
      </c>
      <c r="BA20" s="508">
        <f t="shared" si="19"/>
        <v>3.0697999999999999</v>
      </c>
    </row>
    <row r="21" spans="1:53" ht="12.95" customHeight="1" x14ac:dyDescent="0.25">
      <c r="A21" s="154">
        <v>3</v>
      </c>
      <c r="B21" s="532">
        <v>5450</v>
      </c>
      <c r="C21" s="533">
        <v>600098834</v>
      </c>
      <c r="D21" s="83">
        <v>70939322</v>
      </c>
      <c r="E21" s="534" t="s">
        <v>639</v>
      </c>
      <c r="F21" s="83">
        <v>3111</v>
      </c>
      <c r="G21" s="534" t="s">
        <v>448</v>
      </c>
      <c r="H21" s="499" t="s">
        <v>82</v>
      </c>
      <c r="I21" s="501">
        <v>175078</v>
      </c>
      <c r="J21" s="502">
        <v>128924</v>
      </c>
      <c r="K21" s="502">
        <v>0</v>
      </c>
      <c r="L21" s="502">
        <v>0</v>
      </c>
      <c r="M21" s="417">
        <v>43576</v>
      </c>
      <c r="N21" s="417">
        <v>2578</v>
      </c>
      <c r="O21" s="502">
        <v>0</v>
      </c>
      <c r="P21" s="503">
        <v>0.34</v>
      </c>
      <c r="Q21" s="418">
        <v>0.34</v>
      </c>
      <c r="R21" s="504">
        <v>0</v>
      </c>
      <c r="S21" s="485">
        <f t="shared" si="15"/>
        <v>0</v>
      </c>
      <c r="T21" s="492">
        <v>96693</v>
      </c>
      <c r="U21" s="492">
        <v>0</v>
      </c>
      <c r="V21" s="492">
        <v>0</v>
      </c>
      <c r="W21" s="492">
        <f>SUM(S21:V21)</f>
        <v>96693</v>
      </c>
      <c r="X21" s="492">
        <v>0</v>
      </c>
      <c r="Y21" s="492">
        <v>0</v>
      </c>
      <c r="Z21" s="492">
        <f>SUM(X21:Y21)</f>
        <v>0</v>
      </c>
      <c r="AA21" s="492">
        <f>W21+Z21</f>
        <v>96693</v>
      </c>
      <c r="AB21" s="321">
        <f>ROUND((W21+X21)*33.8%,0)</f>
        <v>32682</v>
      </c>
      <c r="AC21" s="179">
        <f>ROUND(W21*2%,0)</f>
        <v>1934</v>
      </c>
      <c r="AD21" s="492">
        <v>0</v>
      </c>
      <c r="AE21" s="492">
        <v>0</v>
      </c>
      <c r="AF21" s="492">
        <f t="shared" si="2"/>
        <v>0</v>
      </c>
      <c r="AG21" s="492">
        <f t="shared" si="3"/>
        <v>131309</v>
      </c>
      <c r="AH21" s="507">
        <v>0</v>
      </c>
      <c r="AI21" s="507">
        <v>0</v>
      </c>
      <c r="AJ21" s="507">
        <v>0.26</v>
      </c>
      <c r="AK21" s="507">
        <v>0</v>
      </c>
      <c r="AL21" s="507">
        <v>0</v>
      </c>
      <c r="AM21" s="507">
        <v>0</v>
      </c>
      <c r="AN21" s="507">
        <v>0</v>
      </c>
      <c r="AO21" s="507">
        <f t="shared" si="16"/>
        <v>0.26</v>
      </c>
      <c r="AP21" s="507">
        <f t="shared" si="17"/>
        <v>0</v>
      </c>
      <c r="AQ21" s="535">
        <f t="shared" ref="AQ21" si="20">SUM(AO21:AP21)</f>
        <v>0.26</v>
      </c>
      <c r="AR21" s="536">
        <f>I21+AG21</f>
        <v>306387</v>
      </c>
      <c r="AS21" s="492">
        <f>J21+W21</f>
        <v>225617</v>
      </c>
      <c r="AT21" s="486">
        <f>K21+Z21</f>
        <v>0</v>
      </c>
      <c r="AU21" s="486">
        <f>L21</f>
        <v>0</v>
      </c>
      <c r="AV21" s="492">
        <f t="shared" si="18"/>
        <v>76258</v>
      </c>
      <c r="AW21" s="492">
        <f t="shared" si="18"/>
        <v>4512</v>
      </c>
      <c r="AX21" s="492">
        <f>O21+AF21</f>
        <v>0</v>
      </c>
      <c r="AY21" s="507">
        <f>P21+AQ21</f>
        <v>0.60000000000000009</v>
      </c>
      <c r="AZ21" s="507">
        <f t="shared" si="19"/>
        <v>0.60000000000000009</v>
      </c>
      <c r="BA21" s="508">
        <f t="shared" si="19"/>
        <v>0</v>
      </c>
    </row>
    <row r="22" spans="1:53" ht="12.95" customHeight="1" x14ac:dyDescent="0.25">
      <c r="A22" s="154">
        <v>3</v>
      </c>
      <c r="B22" s="532">
        <v>5450</v>
      </c>
      <c r="C22" s="533">
        <v>600098834</v>
      </c>
      <c r="D22" s="83">
        <v>70939322</v>
      </c>
      <c r="E22" s="534" t="s">
        <v>639</v>
      </c>
      <c r="F22" s="83">
        <v>3141</v>
      </c>
      <c r="G22" s="534" t="s">
        <v>88</v>
      </c>
      <c r="H22" s="499" t="s">
        <v>82</v>
      </c>
      <c r="I22" s="501">
        <v>442042</v>
      </c>
      <c r="J22" s="502">
        <v>323215</v>
      </c>
      <c r="K22" s="502">
        <v>0</v>
      </c>
      <c r="L22" s="502">
        <v>0</v>
      </c>
      <c r="M22" s="417">
        <v>109247</v>
      </c>
      <c r="N22" s="417">
        <v>6464</v>
      </c>
      <c r="O22" s="502">
        <v>3116</v>
      </c>
      <c r="P22" s="503">
        <v>1.1000000000000001</v>
      </c>
      <c r="Q22" s="418">
        <v>0</v>
      </c>
      <c r="R22" s="504">
        <v>1.1000000000000001</v>
      </c>
      <c r="S22" s="485">
        <f t="shared" si="15"/>
        <v>0</v>
      </c>
      <c r="T22" s="492">
        <v>0</v>
      </c>
      <c r="U22" s="492">
        <v>-4891</v>
      </c>
      <c r="V22" s="492">
        <v>0</v>
      </c>
      <c r="W22" s="492">
        <f>SUM(S22:V22)</f>
        <v>-4891</v>
      </c>
      <c r="X22" s="492">
        <v>0</v>
      </c>
      <c r="Y22" s="492">
        <v>0</v>
      </c>
      <c r="Z22" s="492">
        <f>SUM(X22:Y22)</f>
        <v>0</v>
      </c>
      <c r="AA22" s="492">
        <f>W22+Z22</f>
        <v>-4891</v>
      </c>
      <c r="AB22" s="321">
        <f>ROUND((W22+X22)*33.8%,0)</f>
        <v>-1653</v>
      </c>
      <c r="AC22" s="179">
        <f>ROUND(W22*2%,0)</f>
        <v>-98</v>
      </c>
      <c r="AD22" s="492">
        <v>0</v>
      </c>
      <c r="AE22" s="492">
        <v>0</v>
      </c>
      <c r="AF22" s="492">
        <f t="shared" si="2"/>
        <v>0</v>
      </c>
      <c r="AG22" s="492">
        <f t="shared" si="3"/>
        <v>-6642</v>
      </c>
      <c r="AH22" s="507">
        <v>0</v>
      </c>
      <c r="AI22" s="507">
        <v>0</v>
      </c>
      <c r="AJ22" s="507">
        <v>0</v>
      </c>
      <c r="AK22" s="507">
        <v>0</v>
      </c>
      <c r="AL22" s="507">
        <v>-0.01</v>
      </c>
      <c r="AM22" s="507">
        <v>0</v>
      </c>
      <c r="AN22" s="507">
        <v>0</v>
      </c>
      <c r="AO22" s="507">
        <f t="shared" si="16"/>
        <v>0</v>
      </c>
      <c r="AP22" s="507">
        <f t="shared" si="17"/>
        <v>-0.01</v>
      </c>
      <c r="AQ22" s="535">
        <f t="shared" si="4"/>
        <v>-0.01</v>
      </c>
      <c r="AR22" s="536">
        <f>I22+AG22</f>
        <v>435400</v>
      </c>
      <c r="AS22" s="492">
        <f>J22+W22</f>
        <v>318324</v>
      </c>
      <c r="AT22" s="486">
        <f>K22+Z22</f>
        <v>0</v>
      </c>
      <c r="AU22" s="486">
        <f>L22</f>
        <v>0</v>
      </c>
      <c r="AV22" s="492">
        <f t="shared" si="18"/>
        <v>107594</v>
      </c>
      <c r="AW22" s="492">
        <f t="shared" si="18"/>
        <v>6366</v>
      </c>
      <c r="AX22" s="492">
        <f>O22+AF22</f>
        <v>3116</v>
      </c>
      <c r="AY22" s="507">
        <f>P22+AQ22</f>
        <v>1.0900000000000001</v>
      </c>
      <c r="AZ22" s="507">
        <f t="shared" si="19"/>
        <v>0</v>
      </c>
      <c r="BA22" s="508">
        <f t="shared" si="19"/>
        <v>1.0900000000000001</v>
      </c>
    </row>
    <row r="23" spans="1:53" ht="12.95" customHeight="1" x14ac:dyDescent="0.25">
      <c r="A23" s="156">
        <v>3</v>
      </c>
      <c r="B23" s="104">
        <v>5450</v>
      </c>
      <c r="C23" s="105">
        <v>600098834</v>
      </c>
      <c r="D23" s="104">
        <v>70939322</v>
      </c>
      <c r="E23" s="300" t="s">
        <v>640</v>
      </c>
      <c r="F23" s="92"/>
      <c r="G23" s="301"/>
      <c r="H23" s="93"/>
      <c r="I23" s="296">
        <v>6621717</v>
      </c>
      <c r="J23" s="106">
        <v>4826592</v>
      </c>
      <c r="K23" s="106">
        <v>5000</v>
      </c>
      <c r="L23" s="106">
        <v>0</v>
      </c>
      <c r="M23" s="106">
        <v>1633078</v>
      </c>
      <c r="N23" s="106">
        <v>96531</v>
      </c>
      <c r="O23" s="106">
        <v>60516</v>
      </c>
      <c r="P23" s="157">
        <v>12.071099999999999</v>
      </c>
      <c r="Q23" s="157">
        <v>7.9012999999999991</v>
      </c>
      <c r="R23" s="298">
        <v>4.1698000000000004</v>
      </c>
      <c r="S23" s="149">
        <f t="shared" ref="S23:BA23" si="21">SUM(S20:S22)</f>
        <v>0</v>
      </c>
      <c r="T23" s="106">
        <f t="shared" si="21"/>
        <v>96693</v>
      </c>
      <c r="U23" s="106">
        <f t="shared" si="21"/>
        <v>-4891</v>
      </c>
      <c r="V23" s="106">
        <f t="shared" si="21"/>
        <v>0</v>
      </c>
      <c r="W23" s="106">
        <f t="shared" si="21"/>
        <v>91802</v>
      </c>
      <c r="X23" s="106">
        <f t="shared" si="21"/>
        <v>0</v>
      </c>
      <c r="Y23" s="106">
        <f t="shared" si="21"/>
        <v>0</v>
      </c>
      <c r="Z23" s="106">
        <f t="shared" si="21"/>
        <v>0</v>
      </c>
      <c r="AA23" s="106">
        <f t="shared" si="21"/>
        <v>91802</v>
      </c>
      <c r="AB23" s="106">
        <f t="shared" si="21"/>
        <v>31029</v>
      </c>
      <c r="AC23" s="106">
        <f t="shared" si="21"/>
        <v>1836</v>
      </c>
      <c r="AD23" s="106">
        <f t="shared" si="21"/>
        <v>0</v>
      </c>
      <c r="AE23" s="106">
        <f t="shared" si="21"/>
        <v>0</v>
      </c>
      <c r="AF23" s="106">
        <f t="shared" si="21"/>
        <v>0</v>
      </c>
      <c r="AG23" s="106">
        <f t="shared" si="21"/>
        <v>124667</v>
      </c>
      <c r="AH23" s="157">
        <f t="shared" si="21"/>
        <v>0</v>
      </c>
      <c r="AI23" s="157">
        <f t="shared" si="21"/>
        <v>0</v>
      </c>
      <c r="AJ23" s="157">
        <f t="shared" si="21"/>
        <v>0.26</v>
      </c>
      <c r="AK23" s="157">
        <f t="shared" ref="AK23:AL23" si="22">SUM(AK20:AK22)</f>
        <v>0</v>
      </c>
      <c r="AL23" s="157">
        <f t="shared" si="22"/>
        <v>-0.01</v>
      </c>
      <c r="AM23" s="157">
        <f t="shared" si="21"/>
        <v>0</v>
      </c>
      <c r="AN23" s="157">
        <f t="shared" si="21"/>
        <v>0</v>
      </c>
      <c r="AO23" s="157">
        <f t="shared" si="21"/>
        <v>0.26</v>
      </c>
      <c r="AP23" s="157">
        <f t="shared" si="21"/>
        <v>-0.01</v>
      </c>
      <c r="AQ23" s="415">
        <f t="shared" si="21"/>
        <v>0.25</v>
      </c>
      <c r="AR23" s="296">
        <f t="shared" si="21"/>
        <v>6746384</v>
      </c>
      <c r="AS23" s="106">
        <f t="shared" si="21"/>
        <v>4918394</v>
      </c>
      <c r="AT23" s="106">
        <f t="shared" si="21"/>
        <v>5000</v>
      </c>
      <c r="AU23" s="106">
        <f t="shared" si="21"/>
        <v>0</v>
      </c>
      <c r="AV23" s="106">
        <f t="shared" si="21"/>
        <v>1664107</v>
      </c>
      <c r="AW23" s="106">
        <f t="shared" si="21"/>
        <v>98367</v>
      </c>
      <c r="AX23" s="106">
        <f t="shared" si="21"/>
        <v>60516</v>
      </c>
      <c r="AY23" s="157">
        <f t="shared" si="21"/>
        <v>12.321099999999999</v>
      </c>
      <c r="AZ23" s="157">
        <f t="shared" si="21"/>
        <v>8.1612999999999989</v>
      </c>
      <c r="BA23" s="298">
        <f t="shared" si="21"/>
        <v>4.1597999999999997</v>
      </c>
    </row>
    <row r="24" spans="1:53" ht="12.95" customHeight="1" x14ac:dyDescent="0.25">
      <c r="A24" s="154">
        <v>4</v>
      </c>
      <c r="B24" s="532">
        <v>5448</v>
      </c>
      <c r="C24" s="533">
        <v>600098591</v>
      </c>
      <c r="D24" s="83">
        <v>854727</v>
      </c>
      <c r="E24" s="534" t="s">
        <v>641</v>
      </c>
      <c r="F24" s="83">
        <v>3111</v>
      </c>
      <c r="G24" s="534" t="s">
        <v>586</v>
      </c>
      <c r="H24" s="499" t="s">
        <v>86</v>
      </c>
      <c r="I24" s="501">
        <v>0</v>
      </c>
      <c r="J24" s="502">
        <v>0</v>
      </c>
      <c r="K24" s="502">
        <v>0</v>
      </c>
      <c r="L24" s="502">
        <v>0</v>
      </c>
      <c r="M24" s="417">
        <v>0</v>
      </c>
      <c r="N24" s="417">
        <v>0</v>
      </c>
      <c r="O24" s="502">
        <v>0</v>
      </c>
      <c r="P24" s="503">
        <v>0</v>
      </c>
      <c r="Q24" s="418">
        <v>0</v>
      </c>
      <c r="R24" s="504">
        <v>0</v>
      </c>
      <c r="S24" s="485">
        <f t="shared" ref="S24:S25" si="23">X24*-1</f>
        <v>0</v>
      </c>
      <c r="T24" s="492">
        <v>0</v>
      </c>
      <c r="U24" s="492">
        <v>0</v>
      </c>
      <c r="V24" s="492">
        <v>0</v>
      </c>
      <c r="W24" s="492">
        <f>SUM(S24:V24)</f>
        <v>0</v>
      </c>
      <c r="X24" s="492">
        <v>0</v>
      </c>
      <c r="Y24" s="492">
        <v>0</v>
      </c>
      <c r="Z24" s="492">
        <f>SUM(X24:Y24)</f>
        <v>0</v>
      </c>
      <c r="AA24" s="492">
        <f>W24+Z24</f>
        <v>0</v>
      </c>
      <c r="AB24" s="321">
        <f>ROUND((W24+X24)*33.8%,0)</f>
        <v>0</v>
      </c>
      <c r="AC24" s="179">
        <f>ROUND(W24*2%,0)</f>
        <v>0</v>
      </c>
      <c r="AD24" s="492">
        <v>0</v>
      </c>
      <c r="AE24" s="492">
        <v>0</v>
      </c>
      <c r="AF24" s="492">
        <f t="shared" si="2"/>
        <v>0</v>
      </c>
      <c r="AG24" s="492">
        <f t="shared" si="3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 t="shared" ref="AO24:AO25" si="24">AH24+AJ24+AK24+AM24</f>
        <v>0</v>
      </c>
      <c r="AP24" s="507">
        <f t="shared" ref="AP24:AP25" si="25">AI24+AL24+AN24</f>
        <v>0</v>
      </c>
      <c r="AQ24" s="535">
        <f t="shared" si="4"/>
        <v>0</v>
      </c>
      <c r="AR24" s="536">
        <f>I24+AG24</f>
        <v>0</v>
      </c>
      <c r="AS24" s="492">
        <f>J24+W24</f>
        <v>0</v>
      </c>
      <c r="AT24" s="486">
        <f>K24+Z24</f>
        <v>0</v>
      </c>
      <c r="AU24" s="486">
        <f>L24</f>
        <v>0</v>
      </c>
      <c r="AV24" s="492">
        <f>M24+AB24</f>
        <v>0</v>
      </c>
      <c r="AW24" s="492">
        <f>N24+AC24</f>
        <v>0</v>
      </c>
      <c r="AX24" s="492">
        <f>O24+AF24</f>
        <v>0</v>
      </c>
      <c r="AY24" s="507">
        <f>P24+AQ24</f>
        <v>0</v>
      </c>
      <c r="AZ24" s="507">
        <f>Q24+AO24</f>
        <v>0</v>
      </c>
      <c r="BA24" s="508">
        <f>R24+AP24</f>
        <v>0</v>
      </c>
    </row>
    <row r="25" spans="1:53" ht="12.95" customHeight="1" x14ac:dyDescent="0.25">
      <c r="A25" s="154">
        <v>4</v>
      </c>
      <c r="B25" s="532">
        <v>5448</v>
      </c>
      <c r="C25" s="533">
        <v>600098591</v>
      </c>
      <c r="D25" s="83">
        <v>854727</v>
      </c>
      <c r="E25" s="534" t="s">
        <v>642</v>
      </c>
      <c r="F25" s="83">
        <v>3141</v>
      </c>
      <c r="G25" s="534" t="s">
        <v>88</v>
      </c>
      <c r="H25" s="499" t="s">
        <v>82</v>
      </c>
      <c r="I25" s="501">
        <v>0</v>
      </c>
      <c r="J25" s="502">
        <v>0</v>
      </c>
      <c r="K25" s="502">
        <v>0</v>
      </c>
      <c r="L25" s="502">
        <v>0</v>
      </c>
      <c r="M25" s="417">
        <v>0</v>
      </c>
      <c r="N25" s="417">
        <v>0</v>
      </c>
      <c r="O25" s="502">
        <v>0</v>
      </c>
      <c r="P25" s="503">
        <v>0</v>
      </c>
      <c r="Q25" s="418">
        <v>0</v>
      </c>
      <c r="R25" s="504">
        <v>0</v>
      </c>
      <c r="S25" s="485">
        <f t="shared" si="23"/>
        <v>0</v>
      </c>
      <c r="T25" s="492">
        <v>0</v>
      </c>
      <c r="U25" s="492">
        <v>0</v>
      </c>
      <c r="V25" s="492">
        <v>0</v>
      </c>
      <c r="W25" s="492">
        <f>SUM(S25:V25)</f>
        <v>0</v>
      </c>
      <c r="X25" s="492">
        <v>0</v>
      </c>
      <c r="Y25" s="492">
        <v>0</v>
      </c>
      <c r="Z25" s="492">
        <f>SUM(X25:Y25)</f>
        <v>0</v>
      </c>
      <c r="AA25" s="492">
        <f>W25+Z25</f>
        <v>0</v>
      </c>
      <c r="AB25" s="321">
        <f>ROUND((W25+X25)*33.8%,0)</f>
        <v>0</v>
      </c>
      <c r="AC25" s="179">
        <f>ROUND(W25*2%,0)</f>
        <v>0</v>
      </c>
      <c r="AD25" s="492">
        <v>0</v>
      </c>
      <c r="AE25" s="492">
        <v>0</v>
      </c>
      <c r="AF25" s="492">
        <f t="shared" si="2"/>
        <v>0</v>
      </c>
      <c r="AG25" s="492">
        <f t="shared" si="3"/>
        <v>0</v>
      </c>
      <c r="AH25" s="507">
        <v>0</v>
      </c>
      <c r="AI25" s="507">
        <v>0</v>
      </c>
      <c r="AJ25" s="507">
        <v>0</v>
      </c>
      <c r="AK25" s="507">
        <v>0</v>
      </c>
      <c r="AL25" s="507">
        <v>0</v>
      </c>
      <c r="AM25" s="507">
        <v>0</v>
      </c>
      <c r="AN25" s="507">
        <v>0</v>
      </c>
      <c r="AO25" s="507">
        <f t="shared" si="24"/>
        <v>0</v>
      </c>
      <c r="AP25" s="507">
        <f t="shared" si="25"/>
        <v>0</v>
      </c>
      <c r="AQ25" s="535">
        <f t="shared" si="4"/>
        <v>0</v>
      </c>
      <c r="AR25" s="536">
        <f>I25+AG25</f>
        <v>0</v>
      </c>
      <c r="AS25" s="492">
        <f>J25+W25</f>
        <v>0</v>
      </c>
      <c r="AT25" s="486">
        <f>K25+Z25</f>
        <v>0</v>
      </c>
      <c r="AU25" s="486">
        <f>L25</f>
        <v>0</v>
      </c>
      <c r="AV25" s="492">
        <f>M25+AB25</f>
        <v>0</v>
      </c>
      <c r="AW25" s="492">
        <f>N25+AC25</f>
        <v>0</v>
      </c>
      <c r="AX25" s="492">
        <f>O25+AF25</f>
        <v>0</v>
      </c>
      <c r="AY25" s="507">
        <f>P25+AQ25</f>
        <v>0</v>
      </c>
      <c r="AZ25" s="507">
        <f>Q25+AO25</f>
        <v>0</v>
      </c>
      <c r="BA25" s="508">
        <f>R25+AP25</f>
        <v>0</v>
      </c>
    </row>
    <row r="26" spans="1:53" ht="12.95" customHeight="1" x14ac:dyDescent="0.25">
      <c r="A26" s="156">
        <v>4</v>
      </c>
      <c r="B26" s="104">
        <v>5448</v>
      </c>
      <c r="C26" s="105">
        <v>600098591</v>
      </c>
      <c r="D26" s="104">
        <v>854727</v>
      </c>
      <c r="E26" s="300" t="s">
        <v>643</v>
      </c>
      <c r="F26" s="92"/>
      <c r="G26" s="301"/>
      <c r="H26" s="93"/>
      <c r="I26" s="29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57">
        <v>0</v>
      </c>
      <c r="Q26" s="157">
        <v>0</v>
      </c>
      <c r="R26" s="298">
        <v>0</v>
      </c>
      <c r="S26" s="149">
        <f t="shared" ref="S26:BA26" si="26">SUM(S24:S25)</f>
        <v>0</v>
      </c>
      <c r="T26" s="106">
        <f t="shared" si="26"/>
        <v>0</v>
      </c>
      <c r="U26" s="106">
        <f t="shared" si="26"/>
        <v>0</v>
      </c>
      <c r="V26" s="106">
        <f t="shared" si="26"/>
        <v>0</v>
      </c>
      <c r="W26" s="106">
        <f t="shared" si="26"/>
        <v>0</v>
      </c>
      <c r="X26" s="106">
        <f t="shared" si="26"/>
        <v>0</v>
      </c>
      <c r="Y26" s="106">
        <f t="shared" si="26"/>
        <v>0</v>
      </c>
      <c r="Z26" s="106">
        <f t="shared" si="26"/>
        <v>0</v>
      </c>
      <c r="AA26" s="106">
        <f t="shared" si="26"/>
        <v>0</v>
      </c>
      <c r="AB26" s="106">
        <f t="shared" si="26"/>
        <v>0</v>
      </c>
      <c r="AC26" s="106">
        <f t="shared" si="26"/>
        <v>0</v>
      </c>
      <c r="AD26" s="106">
        <f t="shared" si="26"/>
        <v>0</v>
      </c>
      <c r="AE26" s="106">
        <f t="shared" si="26"/>
        <v>0</v>
      </c>
      <c r="AF26" s="106">
        <f t="shared" si="26"/>
        <v>0</v>
      </c>
      <c r="AG26" s="106">
        <f t="shared" si="26"/>
        <v>0</v>
      </c>
      <c r="AH26" s="157">
        <f t="shared" si="26"/>
        <v>0</v>
      </c>
      <c r="AI26" s="157">
        <f t="shared" si="26"/>
        <v>0</v>
      </c>
      <c r="AJ26" s="157">
        <f t="shared" si="26"/>
        <v>0</v>
      </c>
      <c r="AK26" s="157">
        <f t="shared" ref="AK26:AL26" si="27">SUM(AK24:AK25)</f>
        <v>0</v>
      </c>
      <c r="AL26" s="157">
        <f t="shared" si="27"/>
        <v>0</v>
      </c>
      <c r="AM26" s="157">
        <f t="shared" si="26"/>
        <v>0</v>
      </c>
      <c r="AN26" s="157">
        <f t="shared" si="26"/>
        <v>0</v>
      </c>
      <c r="AO26" s="157">
        <f t="shared" si="26"/>
        <v>0</v>
      </c>
      <c r="AP26" s="157">
        <f t="shared" si="26"/>
        <v>0</v>
      </c>
      <c r="AQ26" s="415">
        <f t="shared" si="26"/>
        <v>0</v>
      </c>
      <c r="AR26" s="296">
        <f t="shared" si="26"/>
        <v>0</v>
      </c>
      <c r="AS26" s="106">
        <f t="shared" si="26"/>
        <v>0</v>
      </c>
      <c r="AT26" s="106">
        <f t="shared" si="26"/>
        <v>0</v>
      </c>
      <c r="AU26" s="106">
        <f t="shared" si="26"/>
        <v>0</v>
      </c>
      <c r="AV26" s="106">
        <f t="shared" si="26"/>
        <v>0</v>
      </c>
      <c r="AW26" s="106">
        <f t="shared" si="26"/>
        <v>0</v>
      </c>
      <c r="AX26" s="106">
        <f t="shared" si="26"/>
        <v>0</v>
      </c>
      <c r="AY26" s="157">
        <f t="shared" si="26"/>
        <v>0</v>
      </c>
      <c r="AZ26" s="157">
        <f t="shared" si="26"/>
        <v>0</v>
      </c>
      <c r="BA26" s="298">
        <f t="shared" si="26"/>
        <v>0</v>
      </c>
    </row>
    <row r="27" spans="1:53" ht="12.95" customHeight="1" x14ac:dyDescent="0.25">
      <c r="A27" s="154">
        <v>5</v>
      </c>
      <c r="B27" s="532">
        <v>5447</v>
      </c>
      <c r="C27" s="107">
        <v>600099512</v>
      </c>
      <c r="D27" s="83">
        <v>854816</v>
      </c>
      <c r="E27" s="534" t="s">
        <v>644</v>
      </c>
      <c r="F27" s="83">
        <v>3233</v>
      </c>
      <c r="G27" s="534" t="s">
        <v>81</v>
      </c>
      <c r="H27" s="499" t="s">
        <v>82</v>
      </c>
      <c r="I27" s="501">
        <v>3116479</v>
      </c>
      <c r="J27" s="502">
        <v>2253001</v>
      </c>
      <c r="K27" s="502">
        <v>20000</v>
      </c>
      <c r="L27" s="502">
        <v>0</v>
      </c>
      <c r="M27" s="417">
        <v>768274</v>
      </c>
      <c r="N27" s="417">
        <v>45060</v>
      </c>
      <c r="O27" s="502">
        <v>30144</v>
      </c>
      <c r="P27" s="503">
        <v>5.1400000000000006</v>
      </c>
      <c r="Q27" s="418">
        <v>3.5900000000000003</v>
      </c>
      <c r="R27" s="504">
        <v>1.55</v>
      </c>
      <c r="S27" s="485">
        <f>X27*-1</f>
        <v>0</v>
      </c>
      <c r="T27" s="492">
        <v>0</v>
      </c>
      <c r="U27" s="492">
        <v>0</v>
      </c>
      <c r="V27" s="492">
        <v>0</v>
      </c>
      <c r="W27" s="492">
        <f>SUM(S27:V27)</f>
        <v>0</v>
      </c>
      <c r="X27" s="492">
        <v>0</v>
      </c>
      <c r="Y27" s="492">
        <v>0</v>
      </c>
      <c r="Z27" s="492">
        <f>SUM(X27:Y27)</f>
        <v>0</v>
      </c>
      <c r="AA27" s="492">
        <f>W27+Z27</f>
        <v>0</v>
      </c>
      <c r="AB27" s="321">
        <f>ROUND((W27+X27)*33.8%,0)</f>
        <v>0</v>
      </c>
      <c r="AC27" s="179">
        <f>ROUND(W27*2%,0)</f>
        <v>0</v>
      </c>
      <c r="AD27" s="492">
        <v>0</v>
      </c>
      <c r="AE27" s="492">
        <v>0</v>
      </c>
      <c r="AF27" s="492">
        <f t="shared" si="2"/>
        <v>0</v>
      </c>
      <c r="AG27" s="492">
        <f t="shared" si="3"/>
        <v>0</v>
      </c>
      <c r="AH27" s="507">
        <v>0</v>
      </c>
      <c r="AI27" s="507">
        <v>0</v>
      </c>
      <c r="AJ27" s="507">
        <v>0</v>
      </c>
      <c r="AK27" s="507">
        <v>0</v>
      </c>
      <c r="AL27" s="507">
        <v>0</v>
      </c>
      <c r="AM27" s="507">
        <v>0</v>
      </c>
      <c r="AN27" s="507">
        <v>0</v>
      </c>
      <c r="AO27" s="507">
        <f>AH27+AJ27+AK27+AM27</f>
        <v>0</v>
      </c>
      <c r="AP27" s="507">
        <f>AI27+AL27+AN27</f>
        <v>0</v>
      </c>
      <c r="AQ27" s="535">
        <f t="shared" si="4"/>
        <v>0</v>
      </c>
      <c r="AR27" s="536">
        <f>I27+AG27</f>
        <v>3116479</v>
      </c>
      <c r="AS27" s="492">
        <f>J27+W27</f>
        <v>2253001</v>
      </c>
      <c r="AT27" s="486">
        <f>K27+Z27</f>
        <v>20000</v>
      </c>
      <c r="AU27" s="486">
        <f>L27</f>
        <v>0</v>
      </c>
      <c r="AV27" s="492">
        <f>M27+AB27</f>
        <v>768274</v>
      </c>
      <c r="AW27" s="492">
        <f>N27+AC27</f>
        <v>45060</v>
      </c>
      <c r="AX27" s="492">
        <f>O27+AF27</f>
        <v>30144</v>
      </c>
      <c r="AY27" s="507">
        <f>P27+AQ27</f>
        <v>5.1400000000000006</v>
      </c>
      <c r="AZ27" s="507">
        <f>Q27+AO27</f>
        <v>3.5900000000000003</v>
      </c>
      <c r="BA27" s="508">
        <f>R27+AP27</f>
        <v>1.55</v>
      </c>
    </row>
    <row r="28" spans="1:53" ht="12.95" customHeight="1" x14ac:dyDescent="0.25">
      <c r="A28" s="156">
        <v>5</v>
      </c>
      <c r="B28" s="104">
        <v>5447</v>
      </c>
      <c r="C28" s="105">
        <v>600099512</v>
      </c>
      <c r="D28" s="104">
        <v>854816</v>
      </c>
      <c r="E28" s="300" t="s">
        <v>645</v>
      </c>
      <c r="F28" s="92"/>
      <c r="G28" s="301"/>
      <c r="H28" s="93"/>
      <c r="I28" s="296">
        <v>3116479</v>
      </c>
      <c r="J28" s="106">
        <v>2253001</v>
      </c>
      <c r="K28" s="106">
        <v>20000</v>
      </c>
      <c r="L28" s="106">
        <v>0</v>
      </c>
      <c r="M28" s="106">
        <v>768274</v>
      </c>
      <c r="N28" s="106">
        <v>45060</v>
      </c>
      <c r="O28" s="106">
        <v>30144</v>
      </c>
      <c r="P28" s="157">
        <v>5.1400000000000006</v>
      </c>
      <c r="Q28" s="157">
        <v>3.5900000000000003</v>
      </c>
      <c r="R28" s="298">
        <v>1.55</v>
      </c>
      <c r="S28" s="149">
        <f t="shared" ref="S28:BA28" si="28">SUM(S27)</f>
        <v>0</v>
      </c>
      <c r="T28" s="106">
        <f t="shared" si="28"/>
        <v>0</v>
      </c>
      <c r="U28" s="106">
        <f t="shared" si="28"/>
        <v>0</v>
      </c>
      <c r="V28" s="106">
        <f t="shared" si="28"/>
        <v>0</v>
      </c>
      <c r="W28" s="106">
        <f t="shared" si="28"/>
        <v>0</v>
      </c>
      <c r="X28" s="106">
        <f t="shared" si="28"/>
        <v>0</v>
      </c>
      <c r="Y28" s="106">
        <f t="shared" si="28"/>
        <v>0</v>
      </c>
      <c r="Z28" s="106">
        <f t="shared" si="28"/>
        <v>0</v>
      </c>
      <c r="AA28" s="106">
        <f t="shared" si="28"/>
        <v>0</v>
      </c>
      <c r="AB28" s="106">
        <f t="shared" si="28"/>
        <v>0</v>
      </c>
      <c r="AC28" s="106">
        <f t="shared" si="28"/>
        <v>0</v>
      </c>
      <c r="AD28" s="106">
        <f t="shared" si="28"/>
        <v>0</v>
      </c>
      <c r="AE28" s="106">
        <f t="shared" si="28"/>
        <v>0</v>
      </c>
      <c r="AF28" s="106">
        <f t="shared" si="28"/>
        <v>0</v>
      </c>
      <c r="AG28" s="106">
        <f t="shared" si="28"/>
        <v>0</v>
      </c>
      <c r="AH28" s="157">
        <f t="shared" si="28"/>
        <v>0</v>
      </c>
      <c r="AI28" s="157">
        <f t="shared" si="28"/>
        <v>0</v>
      </c>
      <c r="AJ28" s="157">
        <f t="shared" si="28"/>
        <v>0</v>
      </c>
      <c r="AK28" s="157">
        <f t="shared" si="28"/>
        <v>0</v>
      </c>
      <c r="AL28" s="157">
        <f t="shared" si="28"/>
        <v>0</v>
      </c>
      <c r="AM28" s="157">
        <f t="shared" si="28"/>
        <v>0</v>
      </c>
      <c r="AN28" s="157">
        <f t="shared" si="28"/>
        <v>0</v>
      </c>
      <c r="AO28" s="157">
        <f t="shared" si="28"/>
        <v>0</v>
      </c>
      <c r="AP28" s="157">
        <f t="shared" si="28"/>
        <v>0</v>
      </c>
      <c r="AQ28" s="415">
        <f t="shared" si="28"/>
        <v>0</v>
      </c>
      <c r="AR28" s="296">
        <f t="shared" si="28"/>
        <v>3116479</v>
      </c>
      <c r="AS28" s="106">
        <f t="shared" si="28"/>
        <v>2253001</v>
      </c>
      <c r="AT28" s="106">
        <f t="shared" si="28"/>
        <v>20000</v>
      </c>
      <c r="AU28" s="106">
        <f t="shared" si="28"/>
        <v>0</v>
      </c>
      <c r="AV28" s="106">
        <f t="shared" si="28"/>
        <v>768274</v>
      </c>
      <c r="AW28" s="106">
        <f t="shared" si="28"/>
        <v>45060</v>
      </c>
      <c r="AX28" s="106">
        <f t="shared" si="28"/>
        <v>30144</v>
      </c>
      <c r="AY28" s="157">
        <f t="shared" si="28"/>
        <v>5.1400000000000006</v>
      </c>
      <c r="AZ28" s="157">
        <f t="shared" si="28"/>
        <v>3.5900000000000003</v>
      </c>
      <c r="BA28" s="298">
        <f t="shared" si="28"/>
        <v>1.55</v>
      </c>
    </row>
    <row r="29" spans="1:53" ht="12.95" customHeight="1" x14ac:dyDescent="0.25">
      <c r="A29" s="154">
        <v>6</v>
      </c>
      <c r="B29" s="532">
        <v>5444</v>
      </c>
      <c r="C29" s="533">
        <v>600099296</v>
      </c>
      <c r="D29" s="83">
        <v>854824</v>
      </c>
      <c r="E29" s="534" t="s">
        <v>646</v>
      </c>
      <c r="F29" s="83">
        <v>3113</v>
      </c>
      <c r="G29" s="534" t="s">
        <v>284</v>
      </c>
      <c r="H29" s="499" t="s">
        <v>86</v>
      </c>
      <c r="I29" s="501">
        <v>16840581</v>
      </c>
      <c r="J29" s="502">
        <v>11850479</v>
      </c>
      <c r="K29" s="502">
        <v>147336</v>
      </c>
      <c r="L29" s="502">
        <v>36408</v>
      </c>
      <c r="M29" s="417">
        <v>4042956</v>
      </c>
      <c r="N29" s="417">
        <v>237010</v>
      </c>
      <c r="O29" s="502">
        <v>562800</v>
      </c>
      <c r="P29" s="503">
        <v>22.7607</v>
      </c>
      <c r="Q29" s="418">
        <v>16.652699999999999</v>
      </c>
      <c r="R29" s="504">
        <v>6.1079999999999997</v>
      </c>
      <c r="S29" s="485">
        <f t="shared" ref="S29:S34" si="29">X29*-1</f>
        <v>0</v>
      </c>
      <c r="T29" s="492">
        <v>0</v>
      </c>
      <c r="U29" s="492">
        <v>0</v>
      </c>
      <c r="V29" s="492">
        <v>0</v>
      </c>
      <c r="W29" s="492">
        <f t="shared" ref="W29:W34" si="30">SUM(S29:V29)</f>
        <v>0</v>
      </c>
      <c r="X29" s="492">
        <v>0</v>
      </c>
      <c r="Y29" s="492">
        <v>0</v>
      </c>
      <c r="Z29" s="492">
        <f t="shared" ref="Z29:Z34" si="31">SUM(X29:Y29)</f>
        <v>0</v>
      </c>
      <c r="AA29" s="492">
        <f t="shared" ref="AA29:AA34" si="32">W29+Z29</f>
        <v>0</v>
      </c>
      <c r="AB29" s="321">
        <f t="shared" ref="AB29:AB34" si="33">ROUND((W29+X29)*33.8%,0)</f>
        <v>0</v>
      </c>
      <c r="AC29" s="179">
        <f t="shared" ref="AC29:AC34" si="34">ROUND(W29*2%,0)</f>
        <v>0</v>
      </c>
      <c r="AD29" s="492">
        <v>0</v>
      </c>
      <c r="AE29" s="492">
        <v>0</v>
      </c>
      <c r="AF29" s="492">
        <f t="shared" si="2"/>
        <v>0</v>
      </c>
      <c r="AG29" s="492">
        <f t="shared" si="3"/>
        <v>0</v>
      </c>
      <c r="AH29" s="507">
        <v>0</v>
      </c>
      <c r="AI29" s="507">
        <v>0</v>
      </c>
      <c r="AJ29" s="507">
        <v>0</v>
      </c>
      <c r="AK29" s="507">
        <v>0</v>
      </c>
      <c r="AL29" s="507">
        <v>0</v>
      </c>
      <c r="AM29" s="507">
        <v>0</v>
      </c>
      <c r="AN29" s="507">
        <v>0</v>
      </c>
      <c r="AO29" s="507">
        <f t="shared" ref="AO29:AO34" si="35">AH29+AJ29+AK29+AM29</f>
        <v>0</v>
      </c>
      <c r="AP29" s="507">
        <f t="shared" ref="AP29:AP34" si="36">AI29+AL29+AN29</f>
        <v>0</v>
      </c>
      <c r="AQ29" s="535">
        <f t="shared" si="4"/>
        <v>0</v>
      </c>
      <c r="AR29" s="536">
        <f t="shared" ref="AR29:AR34" si="37">I29+AG29</f>
        <v>16840581</v>
      </c>
      <c r="AS29" s="492">
        <f t="shared" ref="AS29:AS34" si="38">J29+W29</f>
        <v>11850479</v>
      </c>
      <c r="AT29" s="486">
        <f t="shared" ref="AT29:AT34" si="39">K29+Z29</f>
        <v>147336</v>
      </c>
      <c r="AU29" s="486">
        <f t="shared" ref="AU29:AU34" si="40">L29</f>
        <v>36408</v>
      </c>
      <c r="AV29" s="492">
        <f t="shared" ref="AV29:AW34" si="41">M29+AB29</f>
        <v>4042956</v>
      </c>
      <c r="AW29" s="492">
        <f t="shared" si="41"/>
        <v>237010</v>
      </c>
      <c r="AX29" s="492">
        <f t="shared" ref="AX29:AX34" si="42">O29+AF29</f>
        <v>562800</v>
      </c>
      <c r="AY29" s="507">
        <f t="shared" ref="AY29:AY34" si="43">P29+AQ29</f>
        <v>22.7607</v>
      </c>
      <c r="AZ29" s="507">
        <f t="shared" ref="AZ29:BA34" si="44">Q29+AO29</f>
        <v>16.652699999999999</v>
      </c>
      <c r="BA29" s="508">
        <f t="shared" si="44"/>
        <v>6.1079999999999997</v>
      </c>
    </row>
    <row r="30" spans="1:53" ht="12.95" customHeight="1" x14ac:dyDescent="0.25">
      <c r="A30" s="154">
        <v>6</v>
      </c>
      <c r="B30" s="532">
        <v>5444</v>
      </c>
      <c r="C30" s="533">
        <v>600099296</v>
      </c>
      <c r="D30" s="83">
        <v>854824</v>
      </c>
      <c r="E30" s="534" t="s">
        <v>646</v>
      </c>
      <c r="F30" s="83">
        <v>3113</v>
      </c>
      <c r="G30" s="534" t="s">
        <v>448</v>
      </c>
      <c r="H30" s="499" t="s">
        <v>82</v>
      </c>
      <c r="I30" s="501">
        <v>693066</v>
      </c>
      <c r="J30" s="502">
        <v>509842</v>
      </c>
      <c r="K30" s="502">
        <v>0</v>
      </c>
      <c r="L30" s="502">
        <v>0</v>
      </c>
      <c r="M30" s="417">
        <v>172327</v>
      </c>
      <c r="N30" s="417">
        <v>10197</v>
      </c>
      <c r="O30" s="502">
        <v>700</v>
      </c>
      <c r="P30" s="503">
        <v>1.3700000000000003</v>
      </c>
      <c r="Q30" s="418">
        <v>1.3700000000000003</v>
      </c>
      <c r="R30" s="504">
        <v>0</v>
      </c>
      <c r="S30" s="485">
        <f t="shared" si="29"/>
        <v>0</v>
      </c>
      <c r="T30" s="492">
        <v>0</v>
      </c>
      <c r="U30" s="492">
        <v>0</v>
      </c>
      <c r="V30" s="492">
        <v>0</v>
      </c>
      <c r="W30" s="492">
        <f t="shared" si="30"/>
        <v>0</v>
      </c>
      <c r="X30" s="492">
        <v>0</v>
      </c>
      <c r="Y30" s="492">
        <v>0</v>
      </c>
      <c r="Z30" s="492">
        <f t="shared" si="31"/>
        <v>0</v>
      </c>
      <c r="AA30" s="492">
        <f t="shared" si="32"/>
        <v>0</v>
      </c>
      <c r="AB30" s="321">
        <f t="shared" si="33"/>
        <v>0</v>
      </c>
      <c r="AC30" s="179">
        <f t="shared" si="34"/>
        <v>0</v>
      </c>
      <c r="AD30" s="492">
        <v>0</v>
      </c>
      <c r="AE30" s="492">
        <v>0</v>
      </c>
      <c r="AF30" s="492">
        <f t="shared" si="2"/>
        <v>0</v>
      </c>
      <c r="AG30" s="492">
        <f t="shared" si="3"/>
        <v>0</v>
      </c>
      <c r="AH30" s="507">
        <v>0</v>
      </c>
      <c r="AI30" s="507">
        <v>0</v>
      </c>
      <c r="AJ30" s="507">
        <v>0</v>
      </c>
      <c r="AK30" s="507">
        <v>0</v>
      </c>
      <c r="AL30" s="507">
        <v>0</v>
      </c>
      <c r="AM30" s="507">
        <v>0</v>
      </c>
      <c r="AN30" s="507">
        <v>0</v>
      </c>
      <c r="AO30" s="507">
        <f t="shared" si="35"/>
        <v>0</v>
      </c>
      <c r="AP30" s="507">
        <f t="shared" si="36"/>
        <v>0</v>
      </c>
      <c r="AQ30" s="535">
        <f t="shared" si="4"/>
        <v>0</v>
      </c>
      <c r="AR30" s="536">
        <f t="shared" si="37"/>
        <v>693066</v>
      </c>
      <c r="AS30" s="492">
        <f t="shared" si="38"/>
        <v>509842</v>
      </c>
      <c r="AT30" s="486">
        <f t="shared" si="39"/>
        <v>0</v>
      </c>
      <c r="AU30" s="486">
        <f t="shared" si="40"/>
        <v>0</v>
      </c>
      <c r="AV30" s="492">
        <f t="shared" si="41"/>
        <v>172327</v>
      </c>
      <c r="AW30" s="492">
        <f t="shared" si="41"/>
        <v>10197</v>
      </c>
      <c r="AX30" s="492">
        <f t="shared" si="42"/>
        <v>700</v>
      </c>
      <c r="AY30" s="507">
        <f t="shared" si="43"/>
        <v>1.3700000000000003</v>
      </c>
      <c r="AZ30" s="507">
        <f t="shared" si="44"/>
        <v>1.3700000000000003</v>
      </c>
      <c r="BA30" s="508">
        <f t="shared" si="44"/>
        <v>0</v>
      </c>
    </row>
    <row r="31" spans="1:53" ht="12.95" customHeight="1" x14ac:dyDescent="0.25">
      <c r="A31" s="154">
        <v>6</v>
      </c>
      <c r="B31" s="532">
        <v>5444</v>
      </c>
      <c r="C31" s="533">
        <v>600099296</v>
      </c>
      <c r="D31" s="83">
        <v>854824</v>
      </c>
      <c r="E31" s="534" t="s">
        <v>646</v>
      </c>
      <c r="F31" s="83">
        <v>3122</v>
      </c>
      <c r="G31" s="534" t="s">
        <v>507</v>
      </c>
      <c r="H31" s="499" t="s">
        <v>86</v>
      </c>
      <c r="I31" s="501">
        <v>7654533</v>
      </c>
      <c r="J31" s="502">
        <v>5460552</v>
      </c>
      <c r="K31" s="502">
        <v>77992</v>
      </c>
      <c r="L31" s="502">
        <v>4440</v>
      </c>
      <c r="M31" s="417">
        <v>1870528</v>
      </c>
      <c r="N31" s="417">
        <v>109211</v>
      </c>
      <c r="O31" s="502">
        <v>136250</v>
      </c>
      <c r="P31" s="503">
        <v>9.9675000000000011</v>
      </c>
      <c r="Q31" s="418">
        <v>8.6447000000000003</v>
      </c>
      <c r="R31" s="504">
        <v>1.3228</v>
      </c>
      <c r="S31" s="485">
        <f t="shared" si="29"/>
        <v>0</v>
      </c>
      <c r="T31" s="492">
        <v>0</v>
      </c>
      <c r="U31" s="492">
        <v>0</v>
      </c>
      <c r="V31" s="492">
        <v>0</v>
      </c>
      <c r="W31" s="492">
        <f t="shared" si="30"/>
        <v>0</v>
      </c>
      <c r="X31" s="492">
        <v>0</v>
      </c>
      <c r="Y31" s="492">
        <v>0</v>
      </c>
      <c r="Z31" s="492">
        <f t="shared" si="31"/>
        <v>0</v>
      </c>
      <c r="AA31" s="492">
        <f t="shared" si="32"/>
        <v>0</v>
      </c>
      <c r="AB31" s="321">
        <f t="shared" si="33"/>
        <v>0</v>
      </c>
      <c r="AC31" s="179">
        <f t="shared" si="34"/>
        <v>0</v>
      </c>
      <c r="AD31" s="492">
        <v>0</v>
      </c>
      <c r="AE31" s="492">
        <v>0</v>
      </c>
      <c r="AF31" s="492">
        <f t="shared" si="2"/>
        <v>0</v>
      </c>
      <c r="AG31" s="492">
        <f t="shared" si="3"/>
        <v>0</v>
      </c>
      <c r="AH31" s="507">
        <v>0</v>
      </c>
      <c r="AI31" s="507">
        <v>0</v>
      </c>
      <c r="AJ31" s="507">
        <v>0</v>
      </c>
      <c r="AK31" s="507">
        <v>0</v>
      </c>
      <c r="AL31" s="507">
        <v>0</v>
      </c>
      <c r="AM31" s="507">
        <v>0</v>
      </c>
      <c r="AN31" s="507">
        <v>0</v>
      </c>
      <c r="AO31" s="507">
        <f t="shared" si="35"/>
        <v>0</v>
      </c>
      <c r="AP31" s="507">
        <f t="shared" si="36"/>
        <v>0</v>
      </c>
      <c r="AQ31" s="535">
        <f t="shared" si="4"/>
        <v>0</v>
      </c>
      <c r="AR31" s="536">
        <f t="shared" si="37"/>
        <v>7654533</v>
      </c>
      <c r="AS31" s="492">
        <f t="shared" si="38"/>
        <v>5460552</v>
      </c>
      <c r="AT31" s="486">
        <f t="shared" si="39"/>
        <v>77992</v>
      </c>
      <c r="AU31" s="486">
        <f t="shared" si="40"/>
        <v>4440</v>
      </c>
      <c r="AV31" s="492">
        <f t="shared" si="41"/>
        <v>1870528</v>
      </c>
      <c r="AW31" s="492">
        <f t="shared" si="41"/>
        <v>109211</v>
      </c>
      <c r="AX31" s="492">
        <f t="shared" si="42"/>
        <v>136250</v>
      </c>
      <c r="AY31" s="507">
        <f t="shared" si="43"/>
        <v>9.9675000000000011</v>
      </c>
      <c r="AZ31" s="507">
        <f t="shared" si="44"/>
        <v>8.6447000000000003</v>
      </c>
      <c r="BA31" s="508">
        <f t="shared" si="44"/>
        <v>1.3228</v>
      </c>
    </row>
    <row r="32" spans="1:53" ht="12.95" customHeight="1" x14ac:dyDescent="0.25">
      <c r="A32" s="154">
        <v>6</v>
      </c>
      <c r="B32" s="532">
        <v>5444</v>
      </c>
      <c r="C32" s="533">
        <v>600099296</v>
      </c>
      <c r="D32" s="83">
        <v>854824</v>
      </c>
      <c r="E32" s="534" t="s">
        <v>646</v>
      </c>
      <c r="F32" s="83">
        <v>3141</v>
      </c>
      <c r="G32" s="534" t="s">
        <v>88</v>
      </c>
      <c r="H32" s="499" t="s">
        <v>82</v>
      </c>
      <c r="I32" s="501">
        <v>582128</v>
      </c>
      <c r="J32" s="502">
        <v>422845</v>
      </c>
      <c r="K32" s="502">
        <v>0</v>
      </c>
      <c r="L32" s="502">
        <v>0</v>
      </c>
      <c r="M32" s="417">
        <v>142922</v>
      </c>
      <c r="N32" s="417">
        <v>8457</v>
      </c>
      <c r="O32" s="502">
        <v>7904</v>
      </c>
      <c r="P32" s="503">
        <v>1.44</v>
      </c>
      <c r="Q32" s="418">
        <v>0</v>
      </c>
      <c r="R32" s="504">
        <v>1.44</v>
      </c>
      <c r="S32" s="485">
        <f t="shared" si="29"/>
        <v>0</v>
      </c>
      <c r="T32" s="492">
        <v>0</v>
      </c>
      <c r="U32" s="492">
        <v>-28505</v>
      </c>
      <c r="V32" s="492">
        <v>0</v>
      </c>
      <c r="W32" s="492">
        <f t="shared" si="30"/>
        <v>-28505</v>
      </c>
      <c r="X32" s="492">
        <v>0</v>
      </c>
      <c r="Y32" s="492">
        <v>0</v>
      </c>
      <c r="Z32" s="492">
        <f t="shared" si="31"/>
        <v>0</v>
      </c>
      <c r="AA32" s="492">
        <f t="shared" si="32"/>
        <v>-28505</v>
      </c>
      <c r="AB32" s="321">
        <f t="shared" si="33"/>
        <v>-9635</v>
      </c>
      <c r="AC32" s="179">
        <f t="shared" si="34"/>
        <v>-570</v>
      </c>
      <c r="AD32" s="492">
        <v>0</v>
      </c>
      <c r="AE32" s="492">
        <v>0</v>
      </c>
      <c r="AF32" s="492">
        <f t="shared" si="2"/>
        <v>0</v>
      </c>
      <c r="AG32" s="492">
        <f t="shared" si="3"/>
        <v>-38710</v>
      </c>
      <c r="AH32" s="507">
        <v>0</v>
      </c>
      <c r="AI32" s="507">
        <v>0</v>
      </c>
      <c r="AJ32" s="507">
        <v>0</v>
      </c>
      <c r="AK32" s="507">
        <v>0</v>
      </c>
      <c r="AL32" s="507">
        <v>-0.1</v>
      </c>
      <c r="AM32" s="507">
        <v>0</v>
      </c>
      <c r="AN32" s="507">
        <v>0</v>
      </c>
      <c r="AO32" s="507">
        <f t="shared" si="35"/>
        <v>0</v>
      </c>
      <c r="AP32" s="507">
        <f t="shared" si="36"/>
        <v>-0.1</v>
      </c>
      <c r="AQ32" s="535">
        <f t="shared" si="4"/>
        <v>-0.1</v>
      </c>
      <c r="AR32" s="536">
        <f t="shared" si="37"/>
        <v>543418</v>
      </c>
      <c r="AS32" s="492">
        <f t="shared" si="38"/>
        <v>394340</v>
      </c>
      <c r="AT32" s="486">
        <f t="shared" si="39"/>
        <v>0</v>
      </c>
      <c r="AU32" s="486">
        <f t="shared" si="40"/>
        <v>0</v>
      </c>
      <c r="AV32" s="492">
        <f t="shared" si="41"/>
        <v>133287</v>
      </c>
      <c r="AW32" s="492">
        <f t="shared" si="41"/>
        <v>7887</v>
      </c>
      <c r="AX32" s="492">
        <f t="shared" si="42"/>
        <v>7904</v>
      </c>
      <c r="AY32" s="507">
        <f t="shared" si="43"/>
        <v>1.3399999999999999</v>
      </c>
      <c r="AZ32" s="507">
        <f t="shared" si="44"/>
        <v>0</v>
      </c>
      <c r="BA32" s="508">
        <f t="shared" si="44"/>
        <v>1.3399999999999999</v>
      </c>
    </row>
    <row r="33" spans="1:53" ht="12.95" customHeight="1" x14ac:dyDescent="0.25">
      <c r="A33" s="154">
        <v>6</v>
      </c>
      <c r="B33" s="532">
        <v>5444</v>
      </c>
      <c r="C33" s="533">
        <v>600099296</v>
      </c>
      <c r="D33" s="83">
        <v>854824</v>
      </c>
      <c r="E33" s="534" t="s">
        <v>646</v>
      </c>
      <c r="F33" s="83">
        <v>3143</v>
      </c>
      <c r="G33" s="534" t="s">
        <v>149</v>
      </c>
      <c r="H33" s="499" t="s">
        <v>86</v>
      </c>
      <c r="I33" s="501">
        <v>1641024</v>
      </c>
      <c r="J33" s="502">
        <v>1159149</v>
      </c>
      <c r="K33" s="502">
        <v>50000</v>
      </c>
      <c r="L33" s="502">
        <v>0</v>
      </c>
      <c r="M33" s="417">
        <v>408692</v>
      </c>
      <c r="N33" s="417">
        <v>23183</v>
      </c>
      <c r="O33" s="502">
        <v>0</v>
      </c>
      <c r="P33" s="503">
        <v>2.7932999999999999</v>
      </c>
      <c r="Q33" s="418">
        <v>2.7932999999999999</v>
      </c>
      <c r="R33" s="504">
        <v>0</v>
      </c>
      <c r="S33" s="485">
        <f t="shared" si="29"/>
        <v>0</v>
      </c>
      <c r="T33" s="492">
        <v>0</v>
      </c>
      <c r="U33" s="492">
        <v>0</v>
      </c>
      <c r="V33" s="492">
        <v>0</v>
      </c>
      <c r="W33" s="492">
        <f t="shared" si="30"/>
        <v>0</v>
      </c>
      <c r="X33" s="492">
        <v>0</v>
      </c>
      <c r="Y33" s="492">
        <v>0</v>
      </c>
      <c r="Z33" s="492">
        <f t="shared" si="31"/>
        <v>0</v>
      </c>
      <c r="AA33" s="492">
        <f t="shared" si="32"/>
        <v>0</v>
      </c>
      <c r="AB33" s="321">
        <f t="shared" si="33"/>
        <v>0</v>
      </c>
      <c r="AC33" s="179">
        <f t="shared" si="34"/>
        <v>0</v>
      </c>
      <c r="AD33" s="492">
        <v>0</v>
      </c>
      <c r="AE33" s="492">
        <v>0</v>
      </c>
      <c r="AF33" s="492">
        <f t="shared" si="2"/>
        <v>0</v>
      </c>
      <c r="AG33" s="492">
        <f t="shared" si="3"/>
        <v>0</v>
      </c>
      <c r="AH33" s="507">
        <v>0</v>
      </c>
      <c r="AI33" s="507">
        <v>0</v>
      </c>
      <c r="AJ33" s="507">
        <v>0</v>
      </c>
      <c r="AK33" s="507">
        <v>0</v>
      </c>
      <c r="AL33" s="507">
        <v>0</v>
      </c>
      <c r="AM33" s="507">
        <v>0</v>
      </c>
      <c r="AN33" s="507">
        <v>0</v>
      </c>
      <c r="AO33" s="507">
        <f t="shared" si="35"/>
        <v>0</v>
      </c>
      <c r="AP33" s="507">
        <f t="shared" si="36"/>
        <v>0</v>
      </c>
      <c r="AQ33" s="535">
        <f t="shared" si="4"/>
        <v>0</v>
      </c>
      <c r="AR33" s="536">
        <f t="shared" si="37"/>
        <v>1641024</v>
      </c>
      <c r="AS33" s="492">
        <f t="shared" si="38"/>
        <v>1159149</v>
      </c>
      <c r="AT33" s="486">
        <f t="shared" si="39"/>
        <v>50000</v>
      </c>
      <c r="AU33" s="486">
        <f t="shared" si="40"/>
        <v>0</v>
      </c>
      <c r="AV33" s="492">
        <f t="shared" si="41"/>
        <v>408692</v>
      </c>
      <c r="AW33" s="492">
        <f t="shared" si="41"/>
        <v>23183</v>
      </c>
      <c r="AX33" s="492">
        <f t="shared" si="42"/>
        <v>0</v>
      </c>
      <c r="AY33" s="507">
        <f t="shared" si="43"/>
        <v>2.7932999999999999</v>
      </c>
      <c r="AZ33" s="507">
        <f t="shared" si="44"/>
        <v>2.7932999999999999</v>
      </c>
      <c r="BA33" s="508">
        <f t="shared" si="44"/>
        <v>0</v>
      </c>
    </row>
    <row r="34" spans="1:53" ht="12.95" customHeight="1" x14ac:dyDescent="0.25">
      <c r="A34" s="154">
        <v>6</v>
      </c>
      <c r="B34" s="532">
        <v>5444</v>
      </c>
      <c r="C34" s="533">
        <v>600099296</v>
      </c>
      <c r="D34" s="83">
        <v>854824</v>
      </c>
      <c r="E34" s="534" t="s">
        <v>646</v>
      </c>
      <c r="F34" s="83">
        <v>3143</v>
      </c>
      <c r="G34" s="534" t="s">
        <v>150</v>
      </c>
      <c r="H34" s="499" t="s">
        <v>82</v>
      </c>
      <c r="I34" s="501">
        <v>42533</v>
      </c>
      <c r="J34" s="502">
        <v>49700</v>
      </c>
      <c r="K34" s="502">
        <v>-20000</v>
      </c>
      <c r="L34" s="502">
        <v>0</v>
      </c>
      <c r="M34" s="417">
        <v>10039</v>
      </c>
      <c r="N34" s="417">
        <v>994</v>
      </c>
      <c r="O34" s="502">
        <v>1800</v>
      </c>
      <c r="P34" s="503">
        <v>0.13</v>
      </c>
      <c r="Q34" s="418">
        <v>0</v>
      </c>
      <c r="R34" s="504">
        <v>0.13</v>
      </c>
      <c r="S34" s="485">
        <f t="shared" si="29"/>
        <v>0</v>
      </c>
      <c r="T34" s="492">
        <v>0</v>
      </c>
      <c r="U34" s="492">
        <v>0</v>
      </c>
      <c r="V34" s="492">
        <v>0</v>
      </c>
      <c r="W34" s="492">
        <f t="shared" si="30"/>
        <v>0</v>
      </c>
      <c r="X34" s="492">
        <v>0</v>
      </c>
      <c r="Y34" s="492">
        <v>0</v>
      </c>
      <c r="Z34" s="492">
        <f t="shared" si="31"/>
        <v>0</v>
      </c>
      <c r="AA34" s="492">
        <f t="shared" si="32"/>
        <v>0</v>
      </c>
      <c r="AB34" s="321">
        <f t="shared" si="33"/>
        <v>0</v>
      </c>
      <c r="AC34" s="179">
        <f t="shared" si="34"/>
        <v>0</v>
      </c>
      <c r="AD34" s="492">
        <v>0</v>
      </c>
      <c r="AE34" s="492">
        <v>0</v>
      </c>
      <c r="AF34" s="492">
        <f t="shared" si="2"/>
        <v>0</v>
      </c>
      <c r="AG34" s="492">
        <f t="shared" si="3"/>
        <v>0</v>
      </c>
      <c r="AH34" s="507">
        <v>0</v>
      </c>
      <c r="AI34" s="507">
        <v>0</v>
      </c>
      <c r="AJ34" s="507">
        <v>0</v>
      </c>
      <c r="AK34" s="507">
        <v>0</v>
      </c>
      <c r="AL34" s="507">
        <v>0</v>
      </c>
      <c r="AM34" s="507">
        <v>0</v>
      </c>
      <c r="AN34" s="507">
        <v>0</v>
      </c>
      <c r="AO34" s="507">
        <f t="shared" si="35"/>
        <v>0</v>
      </c>
      <c r="AP34" s="507">
        <f t="shared" si="36"/>
        <v>0</v>
      </c>
      <c r="AQ34" s="535">
        <f t="shared" si="4"/>
        <v>0</v>
      </c>
      <c r="AR34" s="536">
        <f t="shared" si="37"/>
        <v>42533</v>
      </c>
      <c r="AS34" s="492">
        <f t="shared" si="38"/>
        <v>49700</v>
      </c>
      <c r="AT34" s="486">
        <f t="shared" si="39"/>
        <v>-20000</v>
      </c>
      <c r="AU34" s="486">
        <f t="shared" si="40"/>
        <v>0</v>
      </c>
      <c r="AV34" s="492">
        <f t="shared" si="41"/>
        <v>10039</v>
      </c>
      <c r="AW34" s="492">
        <f t="shared" si="41"/>
        <v>994</v>
      </c>
      <c r="AX34" s="492">
        <f t="shared" si="42"/>
        <v>1800</v>
      </c>
      <c r="AY34" s="507">
        <f t="shared" si="43"/>
        <v>0.13</v>
      </c>
      <c r="AZ34" s="507">
        <f t="shared" si="44"/>
        <v>0</v>
      </c>
      <c r="BA34" s="508">
        <f t="shared" si="44"/>
        <v>0.13</v>
      </c>
    </row>
    <row r="35" spans="1:53" ht="12.95" customHeight="1" x14ac:dyDescent="0.25">
      <c r="A35" s="156">
        <v>6</v>
      </c>
      <c r="B35" s="104">
        <v>5444</v>
      </c>
      <c r="C35" s="105">
        <v>600099296</v>
      </c>
      <c r="D35" s="104">
        <v>854824</v>
      </c>
      <c r="E35" s="300" t="s">
        <v>647</v>
      </c>
      <c r="F35" s="92"/>
      <c r="G35" s="301"/>
      <c r="H35" s="93"/>
      <c r="I35" s="296">
        <v>27453865</v>
      </c>
      <c r="J35" s="106">
        <v>19452567</v>
      </c>
      <c r="K35" s="106">
        <v>255328</v>
      </c>
      <c r="L35" s="106">
        <v>40848</v>
      </c>
      <c r="M35" s="106">
        <v>6647464</v>
      </c>
      <c r="N35" s="106">
        <v>389052</v>
      </c>
      <c r="O35" s="106">
        <v>709454</v>
      </c>
      <c r="P35" s="157">
        <v>38.461500000000008</v>
      </c>
      <c r="Q35" s="157">
        <v>29.460699999999999</v>
      </c>
      <c r="R35" s="298">
        <v>9.0007999999999999</v>
      </c>
      <c r="S35" s="149">
        <f t="shared" ref="S35:BA35" si="45">SUM(S29:S34)</f>
        <v>0</v>
      </c>
      <c r="T35" s="106">
        <f t="shared" si="45"/>
        <v>0</v>
      </c>
      <c r="U35" s="106">
        <f t="shared" si="45"/>
        <v>-28505</v>
      </c>
      <c r="V35" s="106">
        <f t="shared" si="45"/>
        <v>0</v>
      </c>
      <c r="W35" s="106">
        <f t="shared" si="45"/>
        <v>-28505</v>
      </c>
      <c r="X35" s="106">
        <f t="shared" si="45"/>
        <v>0</v>
      </c>
      <c r="Y35" s="106">
        <f t="shared" si="45"/>
        <v>0</v>
      </c>
      <c r="Z35" s="106">
        <f t="shared" si="45"/>
        <v>0</v>
      </c>
      <c r="AA35" s="106">
        <f t="shared" si="45"/>
        <v>-28505</v>
      </c>
      <c r="AB35" s="106">
        <f t="shared" si="45"/>
        <v>-9635</v>
      </c>
      <c r="AC35" s="106">
        <f t="shared" si="45"/>
        <v>-570</v>
      </c>
      <c r="AD35" s="106">
        <f t="shared" si="45"/>
        <v>0</v>
      </c>
      <c r="AE35" s="106">
        <f t="shared" si="45"/>
        <v>0</v>
      </c>
      <c r="AF35" s="106">
        <f t="shared" si="45"/>
        <v>0</v>
      </c>
      <c r="AG35" s="106">
        <f t="shared" si="45"/>
        <v>-38710</v>
      </c>
      <c r="AH35" s="157">
        <f t="shared" si="45"/>
        <v>0</v>
      </c>
      <c r="AI35" s="157">
        <f t="shared" si="45"/>
        <v>0</v>
      </c>
      <c r="AJ35" s="157">
        <f t="shared" si="45"/>
        <v>0</v>
      </c>
      <c r="AK35" s="157">
        <f t="shared" si="45"/>
        <v>0</v>
      </c>
      <c r="AL35" s="157">
        <f t="shared" si="45"/>
        <v>-0.1</v>
      </c>
      <c r="AM35" s="157">
        <f t="shared" si="45"/>
        <v>0</v>
      </c>
      <c r="AN35" s="157">
        <f t="shared" si="45"/>
        <v>0</v>
      </c>
      <c r="AO35" s="157">
        <f t="shared" si="45"/>
        <v>0</v>
      </c>
      <c r="AP35" s="157">
        <f t="shared" si="45"/>
        <v>-0.1</v>
      </c>
      <c r="AQ35" s="415">
        <f t="shared" si="45"/>
        <v>-0.1</v>
      </c>
      <c r="AR35" s="296">
        <f t="shared" si="45"/>
        <v>27415155</v>
      </c>
      <c r="AS35" s="106">
        <f t="shared" si="45"/>
        <v>19424062</v>
      </c>
      <c r="AT35" s="106">
        <f t="shared" si="45"/>
        <v>255328</v>
      </c>
      <c r="AU35" s="106">
        <f t="shared" si="45"/>
        <v>40848</v>
      </c>
      <c r="AV35" s="106">
        <f t="shared" si="45"/>
        <v>6637829</v>
      </c>
      <c r="AW35" s="106">
        <f t="shared" si="45"/>
        <v>388482</v>
      </c>
      <c r="AX35" s="106">
        <f t="shared" si="45"/>
        <v>709454</v>
      </c>
      <c r="AY35" s="157">
        <f t="shared" si="45"/>
        <v>38.361500000000014</v>
      </c>
      <c r="AZ35" s="157">
        <f t="shared" si="45"/>
        <v>29.460699999999999</v>
      </c>
      <c r="BA35" s="298">
        <f t="shared" si="45"/>
        <v>8.9008000000000003</v>
      </c>
    </row>
    <row r="36" spans="1:53" ht="12.95" customHeight="1" x14ac:dyDescent="0.25">
      <c r="A36" s="154">
        <v>7</v>
      </c>
      <c r="B36" s="532">
        <v>5449</v>
      </c>
      <c r="C36" s="533">
        <v>600099458</v>
      </c>
      <c r="D36" s="83">
        <v>70188408</v>
      </c>
      <c r="E36" s="534" t="s">
        <v>648</v>
      </c>
      <c r="F36" s="83">
        <v>3114</v>
      </c>
      <c r="G36" s="537" t="s">
        <v>506</v>
      </c>
      <c r="H36" s="499" t="s">
        <v>86</v>
      </c>
      <c r="I36" s="501">
        <v>6606836</v>
      </c>
      <c r="J36" s="502">
        <v>4755966</v>
      </c>
      <c r="K36" s="502">
        <v>38180</v>
      </c>
      <c r="L36" s="502">
        <v>5180</v>
      </c>
      <c r="M36" s="417">
        <v>1618670</v>
      </c>
      <c r="N36" s="417">
        <v>95120</v>
      </c>
      <c r="O36" s="502">
        <v>98900</v>
      </c>
      <c r="P36" s="503">
        <v>7.7377000000000002</v>
      </c>
      <c r="Q36" s="418">
        <v>5</v>
      </c>
      <c r="R36" s="504">
        <v>2.7376999999999998</v>
      </c>
      <c r="S36" s="485">
        <f t="shared" ref="S36:S40" si="46">X36*-1</f>
        <v>0</v>
      </c>
      <c r="T36" s="492">
        <v>0</v>
      </c>
      <c r="U36" s="492">
        <v>621249</v>
      </c>
      <c r="V36" s="492">
        <v>0</v>
      </c>
      <c r="W36" s="492">
        <f>SUM(S36:V36)</f>
        <v>621249</v>
      </c>
      <c r="X36" s="492">
        <v>0</v>
      </c>
      <c r="Y36" s="492">
        <v>0</v>
      </c>
      <c r="Z36" s="492">
        <f>SUM(X36:Y36)</f>
        <v>0</v>
      </c>
      <c r="AA36" s="492">
        <f>W36+Z36</f>
        <v>621249</v>
      </c>
      <c r="AB36" s="321">
        <f>ROUND((W36+X36)*33.8%,0)</f>
        <v>209982</v>
      </c>
      <c r="AC36" s="179">
        <f>ROUND(W36*2%,0)</f>
        <v>12425</v>
      </c>
      <c r="AD36" s="492">
        <v>0</v>
      </c>
      <c r="AE36" s="492">
        <v>0</v>
      </c>
      <c r="AF36" s="492">
        <f t="shared" si="2"/>
        <v>0</v>
      </c>
      <c r="AG36" s="492">
        <f t="shared" si="3"/>
        <v>843656</v>
      </c>
      <c r="AH36" s="507">
        <v>0</v>
      </c>
      <c r="AI36" s="507">
        <v>0</v>
      </c>
      <c r="AJ36" s="507">
        <v>0</v>
      </c>
      <c r="AK36" s="507">
        <v>1</v>
      </c>
      <c r="AL36" s="507">
        <v>0</v>
      </c>
      <c r="AM36" s="507">
        <v>0</v>
      </c>
      <c r="AN36" s="507">
        <v>0</v>
      </c>
      <c r="AO36" s="507">
        <f t="shared" ref="AO36:AO40" si="47">AH36+AJ36+AK36+AM36</f>
        <v>1</v>
      </c>
      <c r="AP36" s="507">
        <f t="shared" ref="AP36:AP40" si="48">AI36+AL36+AN36</f>
        <v>0</v>
      </c>
      <c r="AQ36" s="535">
        <f t="shared" si="4"/>
        <v>1</v>
      </c>
      <c r="AR36" s="536">
        <f>I36+AG36</f>
        <v>7450492</v>
      </c>
      <c r="AS36" s="492">
        <f>J36+W36</f>
        <v>5377215</v>
      </c>
      <c r="AT36" s="486">
        <f>K36+Z36</f>
        <v>38180</v>
      </c>
      <c r="AU36" s="486">
        <f>L36</f>
        <v>5180</v>
      </c>
      <c r="AV36" s="492">
        <f t="shared" ref="AV36:AW40" si="49">M36+AB36</f>
        <v>1828652</v>
      </c>
      <c r="AW36" s="492">
        <f t="shared" si="49"/>
        <v>107545</v>
      </c>
      <c r="AX36" s="492">
        <f>O36+AF36</f>
        <v>98900</v>
      </c>
      <c r="AY36" s="507">
        <f>P36+AQ36</f>
        <v>8.7377000000000002</v>
      </c>
      <c r="AZ36" s="507">
        <f t="shared" ref="AZ36:BA40" si="50">Q36+AO36</f>
        <v>6</v>
      </c>
      <c r="BA36" s="508">
        <f t="shared" si="50"/>
        <v>2.7376999999999998</v>
      </c>
    </row>
    <row r="37" spans="1:53" ht="12.95" customHeight="1" x14ac:dyDescent="0.25">
      <c r="A37" s="154">
        <v>7</v>
      </c>
      <c r="B37" s="532">
        <v>5449</v>
      </c>
      <c r="C37" s="533">
        <v>600099458</v>
      </c>
      <c r="D37" s="83">
        <v>70188408</v>
      </c>
      <c r="E37" s="534" t="s">
        <v>648</v>
      </c>
      <c r="F37" s="83">
        <v>3114</v>
      </c>
      <c r="G37" s="537" t="s">
        <v>87</v>
      </c>
      <c r="H37" s="499" t="s">
        <v>86</v>
      </c>
      <c r="I37" s="501">
        <v>1173606</v>
      </c>
      <c r="J37" s="502">
        <v>864217</v>
      </c>
      <c r="K37" s="502">
        <v>0</v>
      </c>
      <c r="L37" s="502">
        <v>0</v>
      </c>
      <c r="M37" s="417">
        <v>292105</v>
      </c>
      <c r="N37" s="417">
        <v>17284</v>
      </c>
      <c r="O37" s="502">
        <v>0</v>
      </c>
      <c r="P37" s="503">
        <v>2.2082999999999999</v>
      </c>
      <c r="Q37" s="418">
        <v>2.2082999999999999</v>
      </c>
      <c r="R37" s="504">
        <v>0</v>
      </c>
      <c r="S37" s="485">
        <f t="shared" si="46"/>
        <v>0</v>
      </c>
      <c r="T37" s="492">
        <v>0</v>
      </c>
      <c r="U37" s="492">
        <v>130941</v>
      </c>
      <c r="V37" s="492">
        <v>0</v>
      </c>
      <c r="W37" s="492">
        <f>SUM(S37:V37)</f>
        <v>130941</v>
      </c>
      <c r="X37" s="492">
        <v>0</v>
      </c>
      <c r="Y37" s="492">
        <v>0</v>
      </c>
      <c r="Z37" s="492">
        <f>SUM(X37:Y37)</f>
        <v>0</v>
      </c>
      <c r="AA37" s="492">
        <f>W37+Z37</f>
        <v>130941</v>
      </c>
      <c r="AB37" s="321">
        <f>ROUND((W37+X37)*33.8%,0)</f>
        <v>44258</v>
      </c>
      <c r="AC37" s="179">
        <f>ROUND(W37*2%,0)</f>
        <v>2619</v>
      </c>
      <c r="AD37" s="492">
        <v>0</v>
      </c>
      <c r="AE37" s="492">
        <v>0</v>
      </c>
      <c r="AF37" s="492">
        <f t="shared" si="2"/>
        <v>0</v>
      </c>
      <c r="AG37" s="492">
        <f t="shared" si="3"/>
        <v>177818</v>
      </c>
      <c r="AH37" s="507">
        <v>0</v>
      </c>
      <c r="AI37" s="507">
        <v>0</v>
      </c>
      <c r="AJ37" s="507">
        <v>0</v>
      </c>
      <c r="AK37" s="507">
        <v>0.33</v>
      </c>
      <c r="AL37" s="507">
        <v>0</v>
      </c>
      <c r="AM37" s="507">
        <v>0</v>
      </c>
      <c r="AN37" s="507">
        <v>0</v>
      </c>
      <c r="AO37" s="507">
        <f t="shared" si="47"/>
        <v>0.33</v>
      </c>
      <c r="AP37" s="507">
        <f t="shared" si="48"/>
        <v>0</v>
      </c>
      <c r="AQ37" s="535">
        <f t="shared" si="4"/>
        <v>0.33</v>
      </c>
      <c r="AR37" s="536">
        <f>I37+AG37</f>
        <v>1351424</v>
      </c>
      <c r="AS37" s="492">
        <f>J37+W37</f>
        <v>995158</v>
      </c>
      <c r="AT37" s="486">
        <f>K37+Z37</f>
        <v>0</v>
      </c>
      <c r="AU37" s="486">
        <f>L37</f>
        <v>0</v>
      </c>
      <c r="AV37" s="492">
        <f t="shared" si="49"/>
        <v>336363</v>
      </c>
      <c r="AW37" s="492">
        <f t="shared" si="49"/>
        <v>19903</v>
      </c>
      <c r="AX37" s="492">
        <f>O37+AF37</f>
        <v>0</v>
      </c>
      <c r="AY37" s="507">
        <f>P37+AQ37</f>
        <v>2.5383</v>
      </c>
      <c r="AZ37" s="507">
        <f t="shared" si="50"/>
        <v>2.5383</v>
      </c>
      <c r="BA37" s="508">
        <f t="shared" si="50"/>
        <v>0</v>
      </c>
    </row>
    <row r="38" spans="1:53" ht="12.95" customHeight="1" x14ac:dyDescent="0.25">
      <c r="A38" s="154">
        <v>7</v>
      </c>
      <c r="B38" s="532">
        <v>5449</v>
      </c>
      <c r="C38" s="533">
        <v>600099458</v>
      </c>
      <c r="D38" s="83">
        <v>70188408</v>
      </c>
      <c r="E38" s="534" t="s">
        <v>648</v>
      </c>
      <c r="F38" s="83">
        <v>3143</v>
      </c>
      <c r="G38" s="534" t="s">
        <v>149</v>
      </c>
      <c r="H38" s="499" t="s">
        <v>86</v>
      </c>
      <c r="I38" s="501">
        <v>413016</v>
      </c>
      <c r="J38" s="502">
        <v>304135</v>
      </c>
      <c r="K38" s="502">
        <v>0</v>
      </c>
      <c r="L38" s="502">
        <v>0</v>
      </c>
      <c r="M38" s="417">
        <v>102798</v>
      </c>
      <c r="N38" s="417">
        <v>6083</v>
      </c>
      <c r="O38" s="502">
        <v>0</v>
      </c>
      <c r="P38" s="503">
        <v>0.66669999999999996</v>
      </c>
      <c r="Q38" s="418">
        <v>0.66669999999999996</v>
      </c>
      <c r="R38" s="504">
        <v>0</v>
      </c>
      <c r="S38" s="485">
        <f t="shared" si="46"/>
        <v>0</v>
      </c>
      <c r="T38" s="492">
        <v>0</v>
      </c>
      <c r="U38" s="492">
        <v>0</v>
      </c>
      <c r="V38" s="492">
        <v>0</v>
      </c>
      <c r="W38" s="492">
        <f>SUM(S38:V38)</f>
        <v>0</v>
      </c>
      <c r="X38" s="492">
        <v>0</v>
      </c>
      <c r="Y38" s="492">
        <v>0</v>
      </c>
      <c r="Z38" s="492">
        <f>SUM(X38:Y38)</f>
        <v>0</v>
      </c>
      <c r="AA38" s="492">
        <f>W38+Z38</f>
        <v>0</v>
      </c>
      <c r="AB38" s="321">
        <f>ROUND((W38+X38)*33.8%,0)</f>
        <v>0</v>
      </c>
      <c r="AC38" s="179">
        <f>ROUND(W38*2%,0)</f>
        <v>0</v>
      </c>
      <c r="AD38" s="492">
        <v>0</v>
      </c>
      <c r="AE38" s="492">
        <v>0</v>
      </c>
      <c r="AF38" s="492">
        <f t="shared" si="2"/>
        <v>0</v>
      </c>
      <c r="AG38" s="492">
        <f t="shared" si="3"/>
        <v>0</v>
      </c>
      <c r="AH38" s="507">
        <v>0</v>
      </c>
      <c r="AI38" s="507">
        <v>0</v>
      </c>
      <c r="AJ38" s="507">
        <v>0</v>
      </c>
      <c r="AK38" s="507">
        <v>0</v>
      </c>
      <c r="AL38" s="507">
        <v>0</v>
      </c>
      <c r="AM38" s="507">
        <v>0</v>
      </c>
      <c r="AN38" s="507">
        <v>0</v>
      </c>
      <c r="AO38" s="507">
        <f t="shared" si="47"/>
        <v>0</v>
      </c>
      <c r="AP38" s="507">
        <f t="shared" si="48"/>
        <v>0</v>
      </c>
      <c r="AQ38" s="535">
        <f t="shared" si="4"/>
        <v>0</v>
      </c>
      <c r="AR38" s="536">
        <f>I38+AG38</f>
        <v>413016</v>
      </c>
      <c r="AS38" s="492">
        <f>J38+W38</f>
        <v>304135</v>
      </c>
      <c r="AT38" s="486">
        <f>K38+Z38</f>
        <v>0</v>
      </c>
      <c r="AU38" s="486">
        <f>L38</f>
        <v>0</v>
      </c>
      <c r="AV38" s="492">
        <f t="shared" si="49"/>
        <v>102798</v>
      </c>
      <c r="AW38" s="492">
        <f t="shared" si="49"/>
        <v>6083</v>
      </c>
      <c r="AX38" s="492">
        <f>O38+AF38</f>
        <v>0</v>
      </c>
      <c r="AY38" s="507">
        <f>P38+AQ38</f>
        <v>0.66669999999999996</v>
      </c>
      <c r="AZ38" s="507">
        <f t="shared" si="50"/>
        <v>0.66669999999999996</v>
      </c>
      <c r="BA38" s="508">
        <f t="shared" si="50"/>
        <v>0</v>
      </c>
    </row>
    <row r="39" spans="1:53" ht="12.95" customHeight="1" x14ac:dyDescent="0.25">
      <c r="A39" s="154">
        <v>7</v>
      </c>
      <c r="B39" s="532">
        <v>5449</v>
      </c>
      <c r="C39" s="533">
        <v>600099458</v>
      </c>
      <c r="D39" s="83">
        <v>70188408</v>
      </c>
      <c r="E39" s="534" t="s">
        <v>648</v>
      </c>
      <c r="F39" s="83">
        <v>3143</v>
      </c>
      <c r="G39" s="534" t="s">
        <v>649</v>
      </c>
      <c r="H39" s="499" t="s">
        <v>86</v>
      </c>
      <c r="I39" s="501">
        <v>182734</v>
      </c>
      <c r="J39" s="502">
        <v>134561</v>
      </c>
      <c r="K39" s="502">
        <v>0</v>
      </c>
      <c r="L39" s="502">
        <v>0</v>
      </c>
      <c r="M39" s="417">
        <v>45482</v>
      </c>
      <c r="N39" s="417">
        <v>2691</v>
      </c>
      <c r="O39" s="502">
        <v>0</v>
      </c>
      <c r="P39" s="503">
        <v>0.41670000000000001</v>
      </c>
      <c r="Q39" s="418">
        <v>0.41670000000000001</v>
      </c>
      <c r="R39" s="504">
        <v>0</v>
      </c>
      <c r="S39" s="485">
        <f t="shared" si="46"/>
        <v>0</v>
      </c>
      <c r="T39" s="492">
        <v>0</v>
      </c>
      <c r="U39" s="492">
        <v>0</v>
      </c>
      <c r="V39" s="492">
        <v>0</v>
      </c>
      <c r="W39" s="492">
        <f>SUM(S39:V39)</f>
        <v>0</v>
      </c>
      <c r="X39" s="492">
        <v>0</v>
      </c>
      <c r="Y39" s="492">
        <v>0</v>
      </c>
      <c r="Z39" s="492">
        <f>SUM(X39:Y39)</f>
        <v>0</v>
      </c>
      <c r="AA39" s="492">
        <f>W39+Z39</f>
        <v>0</v>
      </c>
      <c r="AB39" s="321">
        <f>ROUND((W39+X39)*33.8%,0)</f>
        <v>0</v>
      </c>
      <c r="AC39" s="179">
        <f>ROUND(W39*2%,0)</f>
        <v>0</v>
      </c>
      <c r="AD39" s="492">
        <v>0</v>
      </c>
      <c r="AE39" s="492">
        <v>0</v>
      </c>
      <c r="AF39" s="492">
        <f t="shared" si="2"/>
        <v>0</v>
      </c>
      <c r="AG39" s="492">
        <f t="shared" si="3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si="47"/>
        <v>0</v>
      </c>
      <c r="AP39" s="507">
        <f t="shared" si="48"/>
        <v>0</v>
      </c>
      <c r="AQ39" s="535">
        <f t="shared" si="4"/>
        <v>0</v>
      </c>
      <c r="AR39" s="536">
        <f>I39+AG39</f>
        <v>182734</v>
      </c>
      <c r="AS39" s="492">
        <f>J39+W39</f>
        <v>134561</v>
      </c>
      <c r="AT39" s="486">
        <f>K39+Z39</f>
        <v>0</v>
      </c>
      <c r="AU39" s="486">
        <f>L39</f>
        <v>0</v>
      </c>
      <c r="AV39" s="492">
        <f t="shared" si="49"/>
        <v>45482</v>
      </c>
      <c r="AW39" s="492">
        <f t="shared" si="49"/>
        <v>2691</v>
      </c>
      <c r="AX39" s="492">
        <f>O39+AF39</f>
        <v>0</v>
      </c>
      <c r="AY39" s="507">
        <f>P39+AQ39</f>
        <v>0.41670000000000001</v>
      </c>
      <c r="AZ39" s="507">
        <f t="shared" si="50"/>
        <v>0.41670000000000001</v>
      </c>
      <c r="BA39" s="508">
        <f t="shared" si="50"/>
        <v>0</v>
      </c>
    </row>
    <row r="40" spans="1:53" ht="12.95" customHeight="1" x14ac:dyDescent="0.25">
      <c r="A40" s="154">
        <v>7</v>
      </c>
      <c r="B40" s="532">
        <v>5449</v>
      </c>
      <c r="C40" s="533">
        <v>600099458</v>
      </c>
      <c r="D40" s="83">
        <v>70188408</v>
      </c>
      <c r="E40" s="534" t="s">
        <v>648</v>
      </c>
      <c r="F40" s="83">
        <v>3143</v>
      </c>
      <c r="G40" s="534" t="s">
        <v>150</v>
      </c>
      <c r="H40" s="499" t="s">
        <v>82</v>
      </c>
      <c r="I40" s="501">
        <v>2809</v>
      </c>
      <c r="J40" s="502">
        <v>1980</v>
      </c>
      <c r="K40" s="502">
        <v>0</v>
      </c>
      <c r="L40" s="502">
        <v>0</v>
      </c>
      <c r="M40" s="417">
        <v>669</v>
      </c>
      <c r="N40" s="417">
        <v>40</v>
      </c>
      <c r="O40" s="502">
        <v>120</v>
      </c>
      <c r="P40" s="503">
        <v>0.01</v>
      </c>
      <c r="Q40" s="418">
        <v>0</v>
      </c>
      <c r="R40" s="504">
        <v>0.01</v>
      </c>
      <c r="S40" s="485">
        <f t="shared" si="46"/>
        <v>0</v>
      </c>
      <c r="T40" s="492">
        <v>0</v>
      </c>
      <c r="U40" s="492">
        <v>0</v>
      </c>
      <c r="V40" s="492">
        <v>0</v>
      </c>
      <c r="W40" s="492">
        <f>SUM(S40:V40)</f>
        <v>0</v>
      </c>
      <c r="X40" s="492">
        <v>0</v>
      </c>
      <c r="Y40" s="492">
        <v>0</v>
      </c>
      <c r="Z40" s="492">
        <f>SUM(X40:Y40)</f>
        <v>0</v>
      </c>
      <c r="AA40" s="492">
        <f>W40+Z40</f>
        <v>0</v>
      </c>
      <c r="AB40" s="321">
        <f>ROUND((W40+X40)*33.8%,0)</f>
        <v>0</v>
      </c>
      <c r="AC40" s="179">
        <f>ROUND(W40*2%,0)</f>
        <v>0</v>
      </c>
      <c r="AD40" s="492">
        <v>0</v>
      </c>
      <c r="AE40" s="492">
        <v>0</v>
      </c>
      <c r="AF40" s="492">
        <f t="shared" si="2"/>
        <v>0</v>
      </c>
      <c r="AG40" s="492">
        <f t="shared" si="3"/>
        <v>0</v>
      </c>
      <c r="AH40" s="507">
        <v>0</v>
      </c>
      <c r="AI40" s="507">
        <v>0</v>
      </c>
      <c r="AJ40" s="507">
        <v>0</v>
      </c>
      <c r="AK40" s="507">
        <v>0</v>
      </c>
      <c r="AL40" s="507">
        <v>0</v>
      </c>
      <c r="AM40" s="507">
        <v>0</v>
      </c>
      <c r="AN40" s="507">
        <v>0</v>
      </c>
      <c r="AO40" s="507">
        <f t="shared" si="47"/>
        <v>0</v>
      </c>
      <c r="AP40" s="507">
        <f t="shared" si="48"/>
        <v>0</v>
      </c>
      <c r="AQ40" s="535">
        <f t="shared" si="4"/>
        <v>0</v>
      </c>
      <c r="AR40" s="536">
        <f>I40+AG40</f>
        <v>2809</v>
      </c>
      <c r="AS40" s="492">
        <f>J40+W40</f>
        <v>1980</v>
      </c>
      <c r="AT40" s="486">
        <f>K40+Z40</f>
        <v>0</v>
      </c>
      <c r="AU40" s="486">
        <f>L40</f>
        <v>0</v>
      </c>
      <c r="AV40" s="492">
        <f t="shared" si="49"/>
        <v>669</v>
      </c>
      <c r="AW40" s="492">
        <f t="shared" si="49"/>
        <v>40</v>
      </c>
      <c r="AX40" s="492">
        <f>O40+AF40</f>
        <v>120</v>
      </c>
      <c r="AY40" s="507">
        <f>P40+AQ40</f>
        <v>0.01</v>
      </c>
      <c r="AZ40" s="507">
        <f t="shared" si="50"/>
        <v>0</v>
      </c>
      <c r="BA40" s="508">
        <f t="shared" si="50"/>
        <v>0.01</v>
      </c>
    </row>
    <row r="41" spans="1:53" ht="12.95" customHeight="1" x14ac:dyDescent="0.25">
      <c r="A41" s="156">
        <v>7</v>
      </c>
      <c r="B41" s="104">
        <v>5449</v>
      </c>
      <c r="C41" s="105">
        <v>600099458</v>
      </c>
      <c r="D41" s="104">
        <v>70188408</v>
      </c>
      <c r="E41" s="300" t="s">
        <v>650</v>
      </c>
      <c r="F41" s="92"/>
      <c r="G41" s="301"/>
      <c r="H41" s="93"/>
      <c r="I41" s="296">
        <v>8379001</v>
      </c>
      <c r="J41" s="106">
        <v>6060859</v>
      </c>
      <c r="K41" s="106">
        <v>38180</v>
      </c>
      <c r="L41" s="106">
        <v>5180</v>
      </c>
      <c r="M41" s="106">
        <v>2059724</v>
      </c>
      <c r="N41" s="106">
        <v>121218</v>
      </c>
      <c r="O41" s="106">
        <v>99020</v>
      </c>
      <c r="P41" s="157">
        <v>11.039400000000001</v>
      </c>
      <c r="Q41" s="157">
        <v>8.2916999999999987</v>
      </c>
      <c r="R41" s="298">
        <v>2.7476999999999996</v>
      </c>
      <c r="S41" s="149">
        <f t="shared" ref="S41:BA41" si="51">SUM(S36:S40)</f>
        <v>0</v>
      </c>
      <c r="T41" s="106">
        <f t="shared" si="51"/>
        <v>0</v>
      </c>
      <c r="U41" s="106">
        <f t="shared" si="51"/>
        <v>752190</v>
      </c>
      <c r="V41" s="106">
        <f t="shared" si="51"/>
        <v>0</v>
      </c>
      <c r="W41" s="106">
        <f t="shared" si="51"/>
        <v>752190</v>
      </c>
      <c r="X41" s="106">
        <f t="shared" si="51"/>
        <v>0</v>
      </c>
      <c r="Y41" s="106">
        <f t="shared" si="51"/>
        <v>0</v>
      </c>
      <c r="Z41" s="106">
        <f t="shared" si="51"/>
        <v>0</v>
      </c>
      <c r="AA41" s="106">
        <f t="shared" si="51"/>
        <v>752190</v>
      </c>
      <c r="AB41" s="106">
        <f t="shared" si="51"/>
        <v>254240</v>
      </c>
      <c r="AC41" s="106">
        <f t="shared" si="51"/>
        <v>15044</v>
      </c>
      <c r="AD41" s="106">
        <f t="shared" si="51"/>
        <v>0</v>
      </c>
      <c r="AE41" s="106">
        <f t="shared" si="51"/>
        <v>0</v>
      </c>
      <c r="AF41" s="106">
        <f t="shared" si="51"/>
        <v>0</v>
      </c>
      <c r="AG41" s="106">
        <f t="shared" si="51"/>
        <v>1021474</v>
      </c>
      <c r="AH41" s="157">
        <f t="shared" si="51"/>
        <v>0</v>
      </c>
      <c r="AI41" s="157">
        <f t="shared" si="51"/>
        <v>0</v>
      </c>
      <c r="AJ41" s="157">
        <f t="shared" si="51"/>
        <v>0</v>
      </c>
      <c r="AK41" s="157">
        <f t="shared" ref="AK41:AL41" si="52">SUM(AK36:AK40)</f>
        <v>1.33</v>
      </c>
      <c r="AL41" s="157">
        <f t="shared" si="52"/>
        <v>0</v>
      </c>
      <c r="AM41" s="157">
        <f t="shared" si="51"/>
        <v>0</v>
      </c>
      <c r="AN41" s="157">
        <f t="shared" si="51"/>
        <v>0</v>
      </c>
      <c r="AO41" s="157">
        <f t="shared" si="51"/>
        <v>1.33</v>
      </c>
      <c r="AP41" s="157">
        <f t="shared" si="51"/>
        <v>0</v>
      </c>
      <c r="AQ41" s="415">
        <f t="shared" si="51"/>
        <v>1.33</v>
      </c>
      <c r="AR41" s="296">
        <f t="shared" si="51"/>
        <v>9400475</v>
      </c>
      <c r="AS41" s="106">
        <f t="shared" si="51"/>
        <v>6813049</v>
      </c>
      <c r="AT41" s="106">
        <f t="shared" si="51"/>
        <v>38180</v>
      </c>
      <c r="AU41" s="106">
        <f t="shared" si="51"/>
        <v>5180</v>
      </c>
      <c r="AV41" s="106">
        <f t="shared" si="51"/>
        <v>2313964</v>
      </c>
      <c r="AW41" s="106">
        <f t="shared" si="51"/>
        <v>136262</v>
      </c>
      <c r="AX41" s="106">
        <f t="shared" si="51"/>
        <v>99020</v>
      </c>
      <c r="AY41" s="157">
        <f t="shared" si="51"/>
        <v>12.369400000000001</v>
      </c>
      <c r="AZ41" s="157">
        <f t="shared" si="51"/>
        <v>9.6217000000000006</v>
      </c>
      <c r="BA41" s="298">
        <f t="shared" si="51"/>
        <v>2.7476999999999996</v>
      </c>
    </row>
    <row r="42" spans="1:53" ht="12.95" customHeight="1" x14ac:dyDescent="0.25">
      <c r="A42" s="154">
        <v>8</v>
      </c>
      <c r="B42" s="532">
        <v>5443</v>
      </c>
      <c r="C42" s="533">
        <v>600099237</v>
      </c>
      <c r="D42" s="83">
        <v>854841</v>
      </c>
      <c r="E42" s="534" t="s">
        <v>651</v>
      </c>
      <c r="F42" s="83">
        <v>3113</v>
      </c>
      <c r="G42" s="534" t="s">
        <v>284</v>
      </c>
      <c r="H42" s="499" t="s">
        <v>86</v>
      </c>
      <c r="I42" s="501">
        <v>24546342</v>
      </c>
      <c r="J42" s="502">
        <v>17271307</v>
      </c>
      <c r="K42" s="502">
        <v>260296</v>
      </c>
      <c r="L42" s="502">
        <v>215296</v>
      </c>
      <c r="M42" s="417">
        <v>5852912</v>
      </c>
      <c r="N42" s="417">
        <v>345427</v>
      </c>
      <c r="O42" s="502">
        <v>816400</v>
      </c>
      <c r="P42" s="503">
        <v>32.979300000000002</v>
      </c>
      <c r="Q42" s="418">
        <v>25.456700000000001</v>
      </c>
      <c r="R42" s="504">
        <v>7.5226000000000006</v>
      </c>
      <c r="S42" s="485">
        <f t="shared" ref="S42:S46" si="53">X42*-1</f>
        <v>0</v>
      </c>
      <c r="T42" s="492">
        <v>0</v>
      </c>
      <c r="U42" s="492">
        <v>0</v>
      </c>
      <c r="V42" s="492">
        <v>0</v>
      </c>
      <c r="W42" s="492">
        <f>SUM(S42:V42)</f>
        <v>0</v>
      </c>
      <c r="X42" s="492">
        <v>0</v>
      </c>
      <c r="Y42" s="492">
        <v>0</v>
      </c>
      <c r="Z42" s="492">
        <f>SUM(X42:Y42)</f>
        <v>0</v>
      </c>
      <c r="AA42" s="492">
        <f>W42+Z42</f>
        <v>0</v>
      </c>
      <c r="AB42" s="321">
        <f>ROUND((W42+X42)*33.8%,0)</f>
        <v>0</v>
      </c>
      <c r="AC42" s="179">
        <f>ROUND(W42*2%,0)</f>
        <v>0</v>
      </c>
      <c r="AD42" s="492">
        <v>0</v>
      </c>
      <c r="AE42" s="492">
        <v>0</v>
      </c>
      <c r="AF42" s="492">
        <f t="shared" si="2"/>
        <v>0</v>
      </c>
      <c r="AG42" s="492">
        <f t="shared" si="3"/>
        <v>0</v>
      </c>
      <c r="AH42" s="507">
        <v>0</v>
      </c>
      <c r="AI42" s="507">
        <v>0</v>
      </c>
      <c r="AJ42" s="507">
        <v>0</v>
      </c>
      <c r="AK42" s="507">
        <v>0</v>
      </c>
      <c r="AL42" s="507">
        <v>0</v>
      </c>
      <c r="AM42" s="507">
        <v>0</v>
      </c>
      <c r="AN42" s="507">
        <v>0</v>
      </c>
      <c r="AO42" s="507">
        <f t="shared" ref="AO42:AO46" si="54">AH42+AJ42+AK42+AM42</f>
        <v>0</v>
      </c>
      <c r="AP42" s="507">
        <f t="shared" ref="AP42:AP46" si="55">AI42+AL42+AN42</f>
        <v>0</v>
      </c>
      <c r="AQ42" s="535">
        <f t="shared" si="4"/>
        <v>0</v>
      </c>
      <c r="AR42" s="536">
        <f>I42+AG42</f>
        <v>24546342</v>
      </c>
      <c r="AS42" s="492">
        <f>J42+W42</f>
        <v>17271307</v>
      </c>
      <c r="AT42" s="486">
        <f>K42+Z42</f>
        <v>260296</v>
      </c>
      <c r="AU42" s="486">
        <f>L42</f>
        <v>215296</v>
      </c>
      <c r="AV42" s="492">
        <f t="shared" ref="AV42:AW46" si="56">M42+AB42</f>
        <v>5852912</v>
      </c>
      <c r="AW42" s="492">
        <f t="shared" si="56"/>
        <v>345427</v>
      </c>
      <c r="AX42" s="492">
        <f>O42+AF42</f>
        <v>816400</v>
      </c>
      <c r="AY42" s="507">
        <f>P42+AQ42</f>
        <v>32.979300000000002</v>
      </c>
      <c r="AZ42" s="507">
        <f t="shared" ref="AZ42:BA46" si="57">Q42+AO42</f>
        <v>25.456700000000001</v>
      </c>
      <c r="BA42" s="508">
        <f t="shared" si="57"/>
        <v>7.5226000000000006</v>
      </c>
    </row>
    <row r="43" spans="1:53" ht="12.95" customHeight="1" x14ac:dyDescent="0.25">
      <c r="A43" s="154">
        <v>8</v>
      </c>
      <c r="B43" s="532">
        <v>5443</v>
      </c>
      <c r="C43" s="533">
        <v>600099237</v>
      </c>
      <c r="D43" s="83">
        <v>854841</v>
      </c>
      <c r="E43" s="534" t="s">
        <v>651</v>
      </c>
      <c r="F43" s="83">
        <v>3113</v>
      </c>
      <c r="G43" s="534" t="s">
        <v>448</v>
      </c>
      <c r="H43" s="499" t="s">
        <v>82</v>
      </c>
      <c r="I43" s="501">
        <v>1794409</v>
      </c>
      <c r="J43" s="502">
        <v>1321362</v>
      </c>
      <c r="K43" s="502">
        <v>0</v>
      </c>
      <c r="L43" s="502">
        <v>0</v>
      </c>
      <c r="M43" s="417">
        <v>446620</v>
      </c>
      <c r="N43" s="417">
        <v>26427</v>
      </c>
      <c r="O43" s="502">
        <v>0</v>
      </c>
      <c r="P43" s="503">
        <v>3.94</v>
      </c>
      <c r="Q43" s="418">
        <v>3.94</v>
      </c>
      <c r="R43" s="504">
        <v>0</v>
      </c>
      <c r="S43" s="485">
        <f t="shared" si="53"/>
        <v>0</v>
      </c>
      <c r="T43" s="492">
        <v>32565</v>
      </c>
      <c r="U43" s="492">
        <v>0</v>
      </c>
      <c r="V43" s="492">
        <v>0</v>
      </c>
      <c r="W43" s="492">
        <f>SUM(S43:V43)</f>
        <v>32565</v>
      </c>
      <c r="X43" s="492">
        <v>0</v>
      </c>
      <c r="Y43" s="492">
        <v>0</v>
      </c>
      <c r="Z43" s="492">
        <f>SUM(X43:Y43)</f>
        <v>0</v>
      </c>
      <c r="AA43" s="492">
        <f>W43+Z43</f>
        <v>32565</v>
      </c>
      <c r="AB43" s="321">
        <f>ROUND((W43+X43)*33.8%,0)</f>
        <v>11007</v>
      </c>
      <c r="AC43" s="179">
        <f>ROUND(W43*2%,0)</f>
        <v>651</v>
      </c>
      <c r="AD43" s="492">
        <v>1950</v>
      </c>
      <c r="AE43" s="492">
        <v>0</v>
      </c>
      <c r="AF43" s="492">
        <f t="shared" si="2"/>
        <v>1950</v>
      </c>
      <c r="AG43" s="492">
        <f t="shared" si="3"/>
        <v>46173</v>
      </c>
      <c r="AH43" s="507">
        <v>0</v>
      </c>
      <c r="AI43" s="507">
        <v>0</v>
      </c>
      <c r="AJ43" s="507">
        <v>0.1</v>
      </c>
      <c r="AK43" s="507">
        <v>0</v>
      </c>
      <c r="AL43" s="507">
        <v>0</v>
      </c>
      <c r="AM43" s="507">
        <v>0</v>
      </c>
      <c r="AN43" s="507">
        <v>0</v>
      </c>
      <c r="AO43" s="507">
        <f t="shared" si="54"/>
        <v>0.1</v>
      </c>
      <c r="AP43" s="507">
        <f t="shared" si="55"/>
        <v>0</v>
      </c>
      <c r="AQ43" s="535">
        <f t="shared" si="4"/>
        <v>0.1</v>
      </c>
      <c r="AR43" s="536">
        <f>I43+AG43</f>
        <v>1840582</v>
      </c>
      <c r="AS43" s="492">
        <f>J43+W43</f>
        <v>1353927</v>
      </c>
      <c r="AT43" s="486">
        <f>K43+Z43</f>
        <v>0</v>
      </c>
      <c r="AU43" s="486">
        <f>L43</f>
        <v>0</v>
      </c>
      <c r="AV43" s="492">
        <f t="shared" si="56"/>
        <v>457627</v>
      </c>
      <c r="AW43" s="492">
        <f t="shared" si="56"/>
        <v>27078</v>
      </c>
      <c r="AX43" s="492">
        <f>O43+AF43</f>
        <v>1950</v>
      </c>
      <c r="AY43" s="507">
        <f>P43+AQ43</f>
        <v>4.04</v>
      </c>
      <c r="AZ43" s="507">
        <f t="shared" si="57"/>
        <v>4.04</v>
      </c>
      <c r="BA43" s="508">
        <f t="shared" si="57"/>
        <v>0</v>
      </c>
    </row>
    <row r="44" spans="1:53" ht="12.95" customHeight="1" x14ac:dyDescent="0.25">
      <c r="A44" s="154">
        <v>8</v>
      </c>
      <c r="B44" s="532">
        <v>5443</v>
      </c>
      <c r="C44" s="533">
        <v>600099237</v>
      </c>
      <c r="D44" s="83">
        <v>854841</v>
      </c>
      <c r="E44" s="534" t="s">
        <v>651</v>
      </c>
      <c r="F44" s="83">
        <v>3141</v>
      </c>
      <c r="G44" s="534" t="s">
        <v>88</v>
      </c>
      <c r="H44" s="499" t="s">
        <v>82</v>
      </c>
      <c r="I44" s="501">
        <v>3921086</v>
      </c>
      <c r="J44" s="502">
        <v>2846736</v>
      </c>
      <c r="K44" s="502">
        <v>15000</v>
      </c>
      <c r="L44" s="502">
        <v>0</v>
      </c>
      <c r="M44" s="417">
        <v>967267</v>
      </c>
      <c r="N44" s="417">
        <v>56935</v>
      </c>
      <c r="O44" s="502">
        <v>35148</v>
      </c>
      <c r="P44" s="503">
        <v>9.7100000000000009</v>
      </c>
      <c r="Q44" s="418">
        <v>0</v>
      </c>
      <c r="R44" s="504">
        <v>9.7100000000000009</v>
      </c>
      <c r="S44" s="485">
        <f t="shared" si="53"/>
        <v>0</v>
      </c>
      <c r="T44" s="492">
        <v>0</v>
      </c>
      <c r="U44" s="492">
        <v>-86247</v>
      </c>
      <c r="V44" s="492">
        <v>0</v>
      </c>
      <c r="W44" s="492">
        <f>SUM(S44:V44)</f>
        <v>-86247</v>
      </c>
      <c r="X44" s="492">
        <v>0</v>
      </c>
      <c r="Y44" s="492">
        <v>0</v>
      </c>
      <c r="Z44" s="492">
        <f>SUM(X44:Y44)</f>
        <v>0</v>
      </c>
      <c r="AA44" s="492">
        <f>W44+Z44</f>
        <v>-86247</v>
      </c>
      <c r="AB44" s="321">
        <f>ROUND((W44+X44)*33.8%,0)</f>
        <v>-29151</v>
      </c>
      <c r="AC44" s="179">
        <f>ROUND(W44*2%,0)</f>
        <v>-1725</v>
      </c>
      <c r="AD44" s="492">
        <v>0</v>
      </c>
      <c r="AE44" s="492">
        <v>0</v>
      </c>
      <c r="AF44" s="492">
        <f t="shared" si="2"/>
        <v>0</v>
      </c>
      <c r="AG44" s="492">
        <f t="shared" si="3"/>
        <v>-117123</v>
      </c>
      <c r="AH44" s="507">
        <v>0</v>
      </c>
      <c r="AI44" s="507">
        <v>0</v>
      </c>
      <c r="AJ44" s="507">
        <v>0</v>
      </c>
      <c r="AK44" s="507">
        <v>0</v>
      </c>
      <c r="AL44" s="507">
        <v>-0.28999999999999998</v>
      </c>
      <c r="AM44" s="507">
        <v>0</v>
      </c>
      <c r="AN44" s="507">
        <v>0</v>
      </c>
      <c r="AO44" s="507">
        <f t="shared" si="54"/>
        <v>0</v>
      </c>
      <c r="AP44" s="507">
        <f t="shared" si="55"/>
        <v>-0.28999999999999998</v>
      </c>
      <c r="AQ44" s="535">
        <f t="shared" si="4"/>
        <v>-0.28999999999999998</v>
      </c>
      <c r="AR44" s="536">
        <f>I44+AG44</f>
        <v>3803963</v>
      </c>
      <c r="AS44" s="492">
        <f>J44+W44</f>
        <v>2760489</v>
      </c>
      <c r="AT44" s="486">
        <f>K44+Z44</f>
        <v>15000</v>
      </c>
      <c r="AU44" s="486">
        <f>L44</f>
        <v>0</v>
      </c>
      <c r="AV44" s="492">
        <f t="shared" si="56"/>
        <v>938116</v>
      </c>
      <c r="AW44" s="492">
        <f t="shared" si="56"/>
        <v>55210</v>
      </c>
      <c r="AX44" s="492">
        <f>O44+AF44</f>
        <v>35148</v>
      </c>
      <c r="AY44" s="507">
        <f>P44+AQ44</f>
        <v>9.4200000000000017</v>
      </c>
      <c r="AZ44" s="507">
        <f t="shared" si="57"/>
        <v>0</v>
      </c>
      <c r="BA44" s="508">
        <f t="shared" si="57"/>
        <v>9.4200000000000017</v>
      </c>
    </row>
    <row r="45" spans="1:53" ht="12.95" customHeight="1" x14ac:dyDescent="0.25">
      <c r="A45" s="154">
        <v>8</v>
      </c>
      <c r="B45" s="532">
        <v>5443</v>
      </c>
      <c r="C45" s="533">
        <v>600099237</v>
      </c>
      <c r="D45" s="83">
        <v>854841</v>
      </c>
      <c r="E45" s="534" t="s">
        <v>651</v>
      </c>
      <c r="F45" s="83">
        <v>3143</v>
      </c>
      <c r="G45" s="534" t="s">
        <v>149</v>
      </c>
      <c r="H45" s="499" t="s">
        <v>86</v>
      </c>
      <c r="I45" s="501">
        <v>1381063</v>
      </c>
      <c r="J45" s="502">
        <v>1001219</v>
      </c>
      <c r="K45" s="502">
        <v>16000</v>
      </c>
      <c r="L45" s="502">
        <v>0</v>
      </c>
      <c r="M45" s="417">
        <v>343820</v>
      </c>
      <c r="N45" s="417">
        <v>20024</v>
      </c>
      <c r="O45" s="502">
        <v>0</v>
      </c>
      <c r="P45" s="503">
        <v>2.6500000000000004</v>
      </c>
      <c r="Q45" s="418">
        <v>2.7</v>
      </c>
      <c r="R45" s="504">
        <v>-0.05</v>
      </c>
      <c r="S45" s="485">
        <f t="shared" si="53"/>
        <v>0</v>
      </c>
      <c r="T45" s="492">
        <v>0</v>
      </c>
      <c r="U45" s="492">
        <v>0</v>
      </c>
      <c r="V45" s="492">
        <v>0</v>
      </c>
      <c r="W45" s="492">
        <f>SUM(S45:V45)</f>
        <v>0</v>
      </c>
      <c r="X45" s="492">
        <v>0</v>
      </c>
      <c r="Y45" s="492">
        <v>0</v>
      </c>
      <c r="Z45" s="492">
        <f>SUM(X45:Y45)</f>
        <v>0</v>
      </c>
      <c r="AA45" s="492">
        <f>W45+Z45</f>
        <v>0</v>
      </c>
      <c r="AB45" s="321">
        <f>ROUND((W45+X45)*33.8%,0)</f>
        <v>0</v>
      </c>
      <c r="AC45" s="179">
        <f>ROUND(W45*2%,0)</f>
        <v>0</v>
      </c>
      <c r="AD45" s="492">
        <v>0</v>
      </c>
      <c r="AE45" s="492">
        <v>0</v>
      </c>
      <c r="AF45" s="492">
        <f t="shared" si="2"/>
        <v>0</v>
      </c>
      <c r="AG45" s="492">
        <f t="shared" si="3"/>
        <v>0</v>
      </c>
      <c r="AH45" s="507">
        <v>0</v>
      </c>
      <c r="AI45" s="507">
        <v>0</v>
      </c>
      <c r="AJ45" s="507">
        <v>0</v>
      </c>
      <c r="AK45" s="507">
        <v>0</v>
      </c>
      <c r="AL45" s="507">
        <v>0</v>
      </c>
      <c r="AM45" s="507">
        <v>0</v>
      </c>
      <c r="AN45" s="507">
        <v>0</v>
      </c>
      <c r="AO45" s="507">
        <f t="shared" si="54"/>
        <v>0</v>
      </c>
      <c r="AP45" s="507">
        <f t="shared" si="55"/>
        <v>0</v>
      </c>
      <c r="AQ45" s="535">
        <f t="shared" si="4"/>
        <v>0</v>
      </c>
      <c r="AR45" s="536">
        <f>I45+AG45</f>
        <v>1381063</v>
      </c>
      <c r="AS45" s="492">
        <f>J45+W45</f>
        <v>1001219</v>
      </c>
      <c r="AT45" s="486">
        <f>K45+Z45</f>
        <v>16000</v>
      </c>
      <c r="AU45" s="486">
        <f>L45</f>
        <v>0</v>
      </c>
      <c r="AV45" s="492">
        <f t="shared" si="56"/>
        <v>343820</v>
      </c>
      <c r="AW45" s="492">
        <f t="shared" si="56"/>
        <v>20024</v>
      </c>
      <c r="AX45" s="492">
        <f>O45+AF45</f>
        <v>0</v>
      </c>
      <c r="AY45" s="507">
        <f>P45+AQ45</f>
        <v>2.6500000000000004</v>
      </c>
      <c r="AZ45" s="507">
        <f t="shared" si="57"/>
        <v>2.7</v>
      </c>
      <c r="BA45" s="508">
        <f t="shared" si="57"/>
        <v>-0.05</v>
      </c>
    </row>
    <row r="46" spans="1:53" ht="12.95" customHeight="1" x14ac:dyDescent="0.25">
      <c r="A46" s="154">
        <v>8</v>
      </c>
      <c r="B46" s="532">
        <v>5443</v>
      </c>
      <c r="C46" s="533">
        <v>600099237</v>
      </c>
      <c r="D46" s="83">
        <v>854841</v>
      </c>
      <c r="E46" s="534" t="s">
        <v>651</v>
      </c>
      <c r="F46" s="83">
        <v>3143</v>
      </c>
      <c r="G46" s="534" t="s">
        <v>150</v>
      </c>
      <c r="H46" s="499" t="s">
        <v>82</v>
      </c>
      <c r="I46" s="501">
        <v>49155</v>
      </c>
      <c r="J46" s="502">
        <v>34650</v>
      </c>
      <c r="K46" s="502">
        <v>0</v>
      </c>
      <c r="L46" s="502">
        <v>0</v>
      </c>
      <c r="M46" s="417">
        <v>11712</v>
      </c>
      <c r="N46" s="417">
        <v>693</v>
      </c>
      <c r="O46" s="502">
        <v>2100</v>
      </c>
      <c r="P46" s="503">
        <v>0.2</v>
      </c>
      <c r="Q46" s="418">
        <v>0</v>
      </c>
      <c r="R46" s="504">
        <v>0.2</v>
      </c>
      <c r="S46" s="485">
        <f t="shared" si="53"/>
        <v>0</v>
      </c>
      <c r="T46" s="492">
        <v>0</v>
      </c>
      <c r="U46" s="492">
        <v>0</v>
      </c>
      <c r="V46" s="492">
        <v>0</v>
      </c>
      <c r="W46" s="492">
        <f>SUM(S46:V46)</f>
        <v>0</v>
      </c>
      <c r="X46" s="492">
        <v>0</v>
      </c>
      <c r="Y46" s="492">
        <v>0</v>
      </c>
      <c r="Z46" s="492">
        <f>SUM(X46:Y46)</f>
        <v>0</v>
      </c>
      <c r="AA46" s="492">
        <f>W46+Z46</f>
        <v>0</v>
      </c>
      <c r="AB46" s="321">
        <f>ROUND((W46+X46)*33.8%,0)</f>
        <v>0</v>
      </c>
      <c r="AC46" s="179">
        <f>ROUND(W46*2%,0)</f>
        <v>0</v>
      </c>
      <c r="AD46" s="492">
        <v>0</v>
      </c>
      <c r="AE46" s="492">
        <v>0</v>
      </c>
      <c r="AF46" s="492">
        <f t="shared" si="2"/>
        <v>0</v>
      </c>
      <c r="AG46" s="492">
        <f t="shared" si="3"/>
        <v>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si="54"/>
        <v>0</v>
      </c>
      <c r="AP46" s="507">
        <f t="shared" si="55"/>
        <v>0</v>
      </c>
      <c r="AQ46" s="535">
        <f t="shared" si="4"/>
        <v>0</v>
      </c>
      <c r="AR46" s="536">
        <f>I46+AG46</f>
        <v>49155</v>
      </c>
      <c r="AS46" s="492">
        <f>J46+W46</f>
        <v>34650</v>
      </c>
      <c r="AT46" s="486">
        <f>K46+Z46</f>
        <v>0</v>
      </c>
      <c r="AU46" s="486">
        <f>L46</f>
        <v>0</v>
      </c>
      <c r="AV46" s="492">
        <f t="shared" si="56"/>
        <v>11712</v>
      </c>
      <c r="AW46" s="492">
        <f t="shared" si="56"/>
        <v>693</v>
      </c>
      <c r="AX46" s="492">
        <f>O46+AF46</f>
        <v>2100</v>
      </c>
      <c r="AY46" s="507">
        <f>P46+AQ46</f>
        <v>0.2</v>
      </c>
      <c r="AZ46" s="507">
        <f t="shared" si="57"/>
        <v>0</v>
      </c>
      <c r="BA46" s="508">
        <f t="shared" si="57"/>
        <v>0.2</v>
      </c>
    </row>
    <row r="47" spans="1:53" ht="12.95" customHeight="1" x14ac:dyDescent="0.25">
      <c r="A47" s="156">
        <v>8</v>
      </c>
      <c r="B47" s="104">
        <v>5443</v>
      </c>
      <c r="C47" s="118">
        <v>600099237</v>
      </c>
      <c r="D47" s="104">
        <v>854841</v>
      </c>
      <c r="E47" s="300" t="s">
        <v>652</v>
      </c>
      <c r="F47" s="92"/>
      <c r="G47" s="301"/>
      <c r="H47" s="93"/>
      <c r="I47" s="297">
        <v>31692055</v>
      </c>
      <c r="J47" s="108">
        <v>22475274</v>
      </c>
      <c r="K47" s="108">
        <v>291296</v>
      </c>
      <c r="L47" s="108">
        <v>215296</v>
      </c>
      <c r="M47" s="108">
        <v>7622331</v>
      </c>
      <c r="N47" s="108">
        <v>449506</v>
      </c>
      <c r="O47" s="108">
        <v>853648</v>
      </c>
      <c r="P47" s="158">
        <v>49.479300000000002</v>
      </c>
      <c r="Q47" s="158">
        <v>32.096700000000006</v>
      </c>
      <c r="R47" s="299">
        <v>17.3826</v>
      </c>
      <c r="S47" s="150">
        <f t="shared" ref="S47:BA47" si="58">SUM(S42:S46)</f>
        <v>0</v>
      </c>
      <c r="T47" s="108">
        <f t="shared" si="58"/>
        <v>32565</v>
      </c>
      <c r="U47" s="108">
        <f t="shared" si="58"/>
        <v>-86247</v>
      </c>
      <c r="V47" s="108">
        <f t="shared" si="58"/>
        <v>0</v>
      </c>
      <c r="W47" s="108">
        <f t="shared" si="58"/>
        <v>-53682</v>
      </c>
      <c r="X47" s="108">
        <f t="shared" si="58"/>
        <v>0</v>
      </c>
      <c r="Y47" s="108">
        <f t="shared" si="58"/>
        <v>0</v>
      </c>
      <c r="Z47" s="108">
        <f t="shared" si="58"/>
        <v>0</v>
      </c>
      <c r="AA47" s="108">
        <f t="shared" si="58"/>
        <v>-53682</v>
      </c>
      <c r="AB47" s="108">
        <f t="shared" si="58"/>
        <v>-18144</v>
      </c>
      <c r="AC47" s="108">
        <f t="shared" si="58"/>
        <v>-1074</v>
      </c>
      <c r="AD47" s="108">
        <f t="shared" si="58"/>
        <v>1950</v>
      </c>
      <c r="AE47" s="108">
        <f t="shared" si="58"/>
        <v>0</v>
      </c>
      <c r="AF47" s="108">
        <f t="shared" si="58"/>
        <v>1950</v>
      </c>
      <c r="AG47" s="108">
        <f t="shared" si="58"/>
        <v>-70950</v>
      </c>
      <c r="AH47" s="158">
        <f t="shared" si="58"/>
        <v>0</v>
      </c>
      <c r="AI47" s="158">
        <f t="shared" si="58"/>
        <v>0</v>
      </c>
      <c r="AJ47" s="158">
        <f t="shared" si="58"/>
        <v>0.1</v>
      </c>
      <c r="AK47" s="158">
        <f t="shared" ref="AK47:AL47" si="59">SUM(AK42:AK46)</f>
        <v>0</v>
      </c>
      <c r="AL47" s="158">
        <f t="shared" si="59"/>
        <v>-0.28999999999999998</v>
      </c>
      <c r="AM47" s="158">
        <f t="shared" si="58"/>
        <v>0</v>
      </c>
      <c r="AN47" s="158">
        <f t="shared" si="58"/>
        <v>0</v>
      </c>
      <c r="AO47" s="158">
        <f t="shared" si="58"/>
        <v>0.1</v>
      </c>
      <c r="AP47" s="158">
        <f t="shared" si="58"/>
        <v>-0.28999999999999998</v>
      </c>
      <c r="AQ47" s="416">
        <f t="shared" si="58"/>
        <v>-0.18999999999999997</v>
      </c>
      <c r="AR47" s="297">
        <f t="shared" si="58"/>
        <v>31621105</v>
      </c>
      <c r="AS47" s="108">
        <f t="shared" si="58"/>
        <v>22421592</v>
      </c>
      <c r="AT47" s="108">
        <f t="shared" si="58"/>
        <v>291296</v>
      </c>
      <c r="AU47" s="108">
        <f t="shared" si="58"/>
        <v>215296</v>
      </c>
      <c r="AV47" s="108">
        <f t="shared" si="58"/>
        <v>7604187</v>
      </c>
      <c r="AW47" s="108">
        <f t="shared" si="58"/>
        <v>448432</v>
      </c>
      <c r="AX47" s="108">
        <f t="shared" si="58"/>
        <v>855598</v>
      </c>
      <c r="AY47" s="158">
        <f t="shared" si="58"/>
        <v>49.289300000000004</v>
      </c>
      <c r="AZ47" s="158">
        <f t="shared" si="58"/>
        <v>32.1967</v>
      </c>
      <c r="BA47" s="299">
        <f t="shared" si="58"/>
        <v>17.092600000000001</v>
      </c>
    </row>
    <row r="48" spans="1:53" ht="12.95" customHeight="1" x14ac:dyDescent="0.25">
      <c r="A48" s="154">
        <v>9</v>
      </c>
      <c r="B48" s="532">
        <v>5445</v>
      </c>
      <c r="C48" s="533">
        <v>600099351</v>
      </c>
      <c r="D48" s="83">
        <v>70155771</v>
      </c>
      <c r="E48" s="534" t="s">
        <v>653</v>
      </c>
      <c r="F48" s="83">
        <v>3113</v>
      </c>
      <c r="G48" s="534" t="s">
        <v>284</v>
      </c>
      <c r="H48" s="499" t="s">
        <v>86</v>
      </c>
      <c r="I48" s="501">
        <v>22401377</v>
      </c>
      <c r="J48" s="502">
        <v>15862031</v>
      </c>
      <c r="K48" s="502">
        <v>61956</v>
      </c>
      <c r="L48" s="502">
        <v>51356</v>
      </c>
      <c r="M48" s="417">
        <v>5364949</v>
      </c>
      <c r="N48" s="417">
        <v>317241</v>
      </c>
      <c r="O48" s="502">
        <v>795200</v>
      </c>
      <c r="P48" s="503">
        <v>30.424299999999999</v>
      </c>
      <c r="Q48" s="418">
        <v>22.772500000000001</v>
      </c>
      <c r="R48" s="504">
        <v>7.6517999999999997</v>
      </c>
      <c r="S48" s="485">
        <f t="shared" ref="S48:S53" si="60">X48*-1</f>
        <v>0</v>
      </c>
      <c r="T48" s="492">
        <v>0</v>
      </c>
      <c r="U48" s="492">
        <v>0</v>
      </c>
      <c r="V48" s="492">
        <v>0</v>
      </c>
      <c r="W48" s="492">
        <f t="shared" ref="W48:W53" si="61">SUM(S48:V48)</f>
        <v>0</v>
      </c>
      <c r="X48" s="492">
        <v>0</v>
      </c>
      <c r="Y48" s="492">
        <v>0</v>
      </c>
      <c r="Z48" s="492">
        <f t="shared" ref="Z48:Z53" si="62">SUM(X48:Y48)</f>
        <v>0</v>
      </c>
      <c r="AA48" s="492">
        <f t="shared" ref="AA48:AA53" si="63">W48+Z48</f>
        <v>0</v>
      </c>
      <c r="AB48" s="321">
        <f t="shared" ref="AB48:AB53" si="64">ROUND((W48+X48)*33.8%,0)</f>
        <v>0</v>
      </c>
      <c r="AC48" s="179">
        <f t="shared" ref="AC48:AC53" si="65">ROUND(W48*2%,0)</f>
        <v>0</v>
      </c>
      <c r="AD48" s="492">
        <v>0</v>
      </c>
      <c r="AE48" s="492">
        <v>0</v>
      </c>
      <c r="AF48" s="492">
        <f t="shared" si="2"/>
        <v>0</v>
      </c>
      <c r="AG48" s="492">
        <f t="shared" si="3"/>
        <v>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ref="AO48:AO53" si="66">AH48+AJ48+AK48+AM48</f>
        <v>0</v>
      </c>
      <c r="AP48" s="507">
        <f t="shared" ref="AP48:AP53" si="67">AI48+AL48+AN48</f>
        <v>0</v>
      </c>
      <c r="AQ48" s="535">
        <f t="shared" si="4"/>
        <v>0</v>
      </c>
      <c r="AR48" s="536">
        <f t="shared" ref="AR48:AR53" si="68">I48+AG48</f>
        <v>22401377</v>
      </c>
      <c r="AS48" s="492">
        <f t="shared" ref="AS48:AS53" si="69">J48+W48</f>
        <v>15862031</v>
      </c>
      <c r="AT48" s="486">
        <f t="shared" ref="AT48:AT53" si="70">K48+Z48</f>
        <v>61956</v>
      </c>
      <c r="AU48" s="486">
        <f t="shared" ref="AU48:AU53" si="71">L48</f>
        <v>51356</v>
      </c>
      <c r="AV48" s="492">
        <f t="shared" ref="AV48:AW53" si="72">M48+AB48</f>
        <v>5364949</v>
      </c>
      <c r="AW48" s="492">
        <f t="shared" si="72"/>
        <v>317241</v>
      </c>
      <c r="AX48" s="492">
        <f t="shared" ref="AX48:AX53" si="73">O48+AF48</f>
        <v>795200</v>
      </c>
      <c r="AY48" s="507">
        <f t="shared" ref="AY48:AY53" si="74">P48+AQ48</f>
        <v>30.424299999999999</v>
      </c>
      <c r="AZ48" s="507">
        <f t="shared" ref="AZ48:BA53" si="75">Q48+AO48</f>
        <v>22.772500000000001</v>
      </c>
      <c r="BA48" s="508">
        <f t="shared" si="75"/>
        <v>7.6517999999999997</v>
      </c>
    </row>
    <row r="49" spans="1:53" ht="12.95" customHeight="1" x14ac:dyDescent="0.25">
      <c r="A49" s="154">
        <v>9</v>
      </c>
      <c r="B49" s="532">
        <v>5445</v>
      </c>
      <c r="C49" s="533">
        <v>600099351</v>
      </c>
      <c r="D49" s="83">
        <v>70155771</v>
      </c>
      <c r="E49" s="534" t="s">
        <v>653</v>
      </c>
      <c r="F49" s="83">
        <v>3113</v>
      </c>
      <c r="G49" s="534" t="s">
        <v>448</v>
      </c>
      <c r="H49" s="499" t="s">
        <v>82</v>
      </c>
      <c r="I49" s="501">
        <v>538243</v>
      </c>
      <c r="J49" s="502">
        <v>394730</v>
      </c>
      <c r="K49" s="502">
        <v>0</v>
      </c>
      <c r="L49" s="502">
        <v>0</v>
      </c>
      <c r="M49" s="417">
        <v>133419</v>
      </c>
      <c r="N49" s="417">
        <v>7894</v>
      </c>
      <c r="O49" s="502">
        <v>2200</v>
      </c>
      <c r="P49" s="503">
        <v>1.0900000000000001</v>
      </c>
      <c r="Q49" s="418">
        <v>1.0900000000000001</v>
      </c>
      <c r="R49" s="504">
        <v>0</v>
      </c>
      <c r="S49" s="485">
        <f t="shared" si="60"/>
        <v>0</v>
      </c>
      <c r="T49" s="492">
        <v>0</v>
      </c>
      <c r="U49" s="492">
        <v>0</v>
      </c>
      <c r="V49" s="492">
        <v>0</v>
      </c>
      <c r="W49" s="492">
        <f t="shared" si="61"/>
        <v>0</v>
      </c>
      <c r="X49" s="492">
        <v>0</v>
      </c>
      <c r="Y49" s="492">
        <v>0</v>
      </c>
      <c r="Z49" s="492">
        <f t="shared" si="62"/>
        <v>0</v>
      </c>
      <c r="AA49" s="492">
        <f t="shared" si="63"/>
        <v>0</v>
      </c>
      <c r="AB49" s="321">
        <f t="shared" si="64"/>
        <v>0</v>
      </c>
      <c r="AC49" s="179">
        <f t="shared" si="65"/>
        <v>0</v>
      </c>
      <c r="AD49" s="492">
        <v>0</v>
      </c>
      <c r="AE49" s="492">
        <v>0</v>
      </c>
      <c r="AF49" s="492">
        <f t="shared" si="2"/>
        <v>0</v>
      </c>
      <c r="AG49" s="492">
        <f t="shared" si="3"/>
        <v>0</v>
      </c>
      <c r="AH49" s="507">
        <v>0</v>
      </c>
      <c r="AI49" s="507">
        <v>0</v>
      </c>
      <c r="AJ49" s="507">
        <v>0</v>
      </c>
      <c r="AK49" s="507">
        <v>0</v>
      </c>
      <c r="AL49" s="507">
        <v>0</v>
      </c>
      <c r="AM49" s="507">
        <v>0</v>
      </c>
      <c r="AN49" s="507">
        <v>0</v>
      </c>
      <c r="AO49" s="507">
        <f t="shared" si="66"/>
        <v>0</v>
      </c>
      <c r="AP49" s="507">
        <f t="shared" si="67"/>
        <v>0</v>
      </c>
      <c r="AQ49" s="535">
        <f t="shared" si="4"/>
        <v>0</v>
      </c>
      <c r="AR49" s="536">
        <f t="shared" si="68"/>
        <v>538243</v>
      </c>
      <c r="AS49" s="492">
        <f t="shared" si="69"/>
        <v>394730</v>
      </c>
      <c r="AT49" s="486">
        <f t="shared" si="70"/>
        <v>0</v>
      </c>
      <c r="AU49" s="486">
        <f t="shared" si="71"/>
        <v>0</v>
      </c>
      <c r="AV49" s="492">
        <f t="shared" si="72"/>
        <v>133419</v>
      </c>
      <c r="AW49" s="492">
        <f t="shared" si="72"/>
        <v>7894</v>
      </c>
      <c r="AX49" s="492">
        <f t="shared" si="73"/>
        <v>2200</v>
      </c>
      <c r="AY49" s="507">
        <f t="shared" si="74"/>
        <v>1.0900000000000001</v>
      </c>
      <c r="AZ49" s="507">
        <f t="shared" si="75"/>
        <v>1.0900000000000001</v>
      </c>
      <c r="BA49" s="508">
        <f t="shared" si="75"/>
        <v>0</v>
      </c>
    </row>
    <row r="50" spans="1:53" ht="12.95" customHeight="1" x14ac:dyDescent="0.25">
      <c r="A50" s="154">
        <v>9</v>
      </c>
      <c r="B50" s="532">
        <v>5445</v>
      </c>
      <c r="C50" s="533">
        <v>600099351</v>
      </c>
      <c r="D50" s="83">
        <v>70155771</v>
      </c>
      <c r="E50" s="534" t="s">
        <v>653</v>
      </c>
      <c r="F50" s="83">
        <v>3141</v>
      </c>
      <c r="G50" s="534" t="s">
        <v>88</v>
      </c>
      <c r="H50" s="499" t="s">
        <v>82</v>
      </c>
      <c r="I50" s="501">
        <v>1078430</v>
      </c>
      <c r="J50" s="502">
        <v>788024</v>
      </c>
      <c r="K50" s="502">
        <v>0</v>
      </c>
      <c r="L50" s="502">
        <v>0</v>
      </c>
      <c r="M50" s="417">
        <v>266352</v>
      </c>
      <c r="N50" s="417">
        <v>15760</v>
      </c>
      <c r="O50" s="502">
        <v>8294</v>
      </c>
      <c r="P50" s="503">
        <v>2.68</v>
      </c>
      <c r="Q50" s="418">
        <v>0</v>
      </c>
      <c r="R50" s="504">
        <v>2.68</v>
      </c>
      <c r="S50" s="485">
        <f t="shared" si="60"/>
        <v>0</v>
      </c>
      <c r="T50" s="492">
        <v>0</v>
      </c>
      <c r="U50" s="492">
        <v>8543</v>
      </c>
      <c r="V50" s="492">
        <v>0</v>
      </c>
      <c r="W50" s="492">
        <f t="shared" si="61"/>
        <v>8543</v>
      </c>
      <c r="X50" s="492">
        <v>0</v>
      </c>
      <c r="Y50" s="492">
        <v>0</v>
      </c>
      <c r="Z50" s="492">
        <f t="shared" si="62"/>
        <v>0</v>
      </c>
      <c r="AA50" s="492">
        <f t="shared" si="63"/>
        <v>8543</v>
      </c>
      <c r="AB50" s="321">
        <f t="shared" si="64"/>
        <v>2888</v>
      </c>
      <c r="AC50" s="179">
        <f t="shared" si="65"/>
        <v>171</v>
      </c>
      <c r="AD50" s="492">
        <v>0</v>
      </c>
      <c r="AE50" s="492">
        <v>0</v>
      </c>
      <c r="AF50" s="492">
        <f t="shared" si="2"/>
        <v>0</v>
      </c>
      <c r="AG50" s="492">
        <f t="shared" si="3"/>
        <v>11602</v>
      </c>
      <c r="AH50" s="507">
        <v>0</v>
      </c>
      <c r="AI50" s="507">
        <v>0</v>
      </c>
      <c r="AJ50" s="507">
        <v>0</v>
      </c>
      <c r="AK50" s="507">
        <v>0</v>
      </c>
      <c r="AL50" s="507">
        <v>0.03</v>
      </c>
      <c r="AM50" s="507">
        <v>0</v>
      </c>
      <c r="AN50" s="507">
        <v>0</v>
      </c>
      <c r="AO50" s="507">
        <f t="shared" si="66"/>
        <v>0</v>
      </c>
      <c r="AP50" s="507">
        <f t="shared" si="67"/>
        <v>0.03</v>
      </c>
      <c r="AQ50" s="535">
        <f t="shared" si="4"/>
        <v>0.03</v>
      </c>
      <c r="AR50" s="536">
        <f t="shared" si="68"/>
        <v>1090032</v>
      </c>
      <c r="AS50" s="492">
        <f t="shared" si="69"/>
        <v>796567</v>
      </c>
      <c r="AT50" s="486">
        <f t="shared" si="70"/>
        <v>0</v>
      </c>
      <c r="AU50" s="486">
        <f t="shared" si="71"/>
        <v>0</v>
      </c>
      <c r="AV50" s="492">
        <f t="shared" si="72"/>
        <v>269240</v>
      </c>
      <c r="AW50" s="492">
        <f t="shared" si="72"/>
        <v>15931</v>
      </c>
      <c r="AX50" s="492">
        <f t="shared" si="73"/>
        <v>8294</v>
      </c>
      <c r="AY50" s="507">
        <f t="shared" si="74"/>
        <v>2.71</v>
      </c>
      <c r="AZ50" s="507">
        <f t="shared" si="75"/>
        <v>0</v>
      </c>
      <c r="BA50" s="508">
        <f t="shared" si="75"/>
        <v>2.71</v>
      </c>
    </row>
    <row r="51" spans="1:53" ht="12.95" customHeight="1" x14ac:dyDescent="0.25">
      <c r="A51" s="154">
        <v>9</v>
      </c>
      <c r="B51" s="532">
        <v>5445</v>
      </c>
      <c r="C51" s="533">
        <v>600099351</v>
      </c>
      <c r="D51" s="83">
        <v>70155771</v>
      </c>
      <c r="E51" s="534" t="s">
        <v>653</v>
      </c>
      <c r="F51" s="83">
        <v>3143</v>
      </c>
      <c r="G51" s="534" t="s">
        <v>149</v>
      </c>
      <c r="H51" s="499" t="s">
        <v>86</v>
      </c>
      <c r="I51" s="501">
        <v>1769876</v>
      </c>
      <c r="J51" s="502">
        <v>1249106</v>
      </c>
      <c r="K51" s="502">
        <v>55000</v>
      </c>
      <c r="L51" s="502">
        <v>0</v>
      </c>
      <c r="M51" s="417">
        <v>440788</v>
      </c>
      <c r="N51" s="417">
        <v>24982</v>
      </c>
      <c r="O51" s="502">
        <v>0</v>
      </c>
      <c r="P51" s="503">
        <v>2.5695999999999999</v>
      </c>
      <c r="Q51" s="418">
        <v>2.5695999999999999</v>
      </c>
      <c r="R51" s="504">
        <v>0</v>
      </c>
      <c r="S51" s="485">
        <f t="shared" si="60"/>
        <v>0</v>
      </c>
      <c r="T51" s="492">
        <v>0</v>
      </c>
      <c r="U51" s="492">
        <v>0</v>
      </c>
      <c r="V51" s="492">
        <v>0</v>
      </c>
      <c r="W51" s="492">
        <f t="shared" si="61"/>
        <v>0</v>
      </c>
      <c r="X51" s="492">
        <v>0</v>
      </c>
      <c r="Y51" s="492">
        <v>0</v>
      </c>
      <c r="Z51" s="492">
        <f t="shared" si="62"/>
        <v>0</v>
      </c>
      <c r="AA51" s="492">
        <f t="shared" si="63"/>
        <v>0</v>
      </c>
      <c r="AB51" s="321">
        <f t="shared" si="64"/>
        <v>0</v>
      </c>
      <c r="AC51" s="179">
        <f t="shared" si="65"/>
        <v>0</v>
      </c>
      <c r="AD51" s="492">
        <v>0</v>
      </c>
      <c r="AE51" s="492">
        <v>0</v>
      </c>
      <c r="AF51" s="492">
        <f t="shared" si="2"/>
        <v>0</v>
      </c>
      <c r="AG51" s="492">
        <f t="shared" si="3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si="66"/>
        <v>0</v>
      </c>
      <c r="AP51" s="507">
        <f t="shared" si="67"/>
        <v>0</v>
      </c>
      <c r="AQ51" s="535">
        <f t="shared" si="4"/>
        <v>0</v>
      </c>
      <c r="AR51" s="536">
        <f t="shared" si="68"/>
        <v>1769876</v>
      </c>
      <c r="AS51" s="492">
        <f t="shared" si="69"/>
        <v>1249106</v>
      </c>
      <c r="AT51" s="486">
        <f t="shared" si="70"/>
        <v>55000</v>
      </c>
      <c r="AU51" s="486">
        <f t="shared" si="71"/>
        <v>0</v>
      </c>
      <c r="AV51" s="492">
        <f t="shared" si="72"/>
        <v>440788</v>
      </c>
      <c r="AW51" s="492">
        <f t="shared" si="72"/>
        <v>24982</v>
      </c>
      <c r="AX51" s="492">
        <f t="shared" si="73"/>
        <v>0</v>
      </c>
      <c r="AY51" s="507">
        <f t="shared" si="74"/>
        <v>2.5695999999999999</v>
      </c>
      <c r="AZ51" s="507">
        <f t="shared" si="75"/>
        <v>2.5695999999999999</v>
      </c>
      <c r="BA51" s="508">
        <f t="shared" si="75"/>
        <v>0</v>
      </c>
    </row>
    <row r="52" spans="1:53" ht="12.95" customHeight="1" x14ac:dyDescent="0.25">
      <c r="A52" s="154">
        <v>9</v>
      </c>
      <c r="B52" s="532">
        <v>5445</v>
      </c>
      <c r="C52" s="533">
        <v>600099351</v>
      </c>
      <c r="D52" s="83">
        <v>70155771</v>
      </c>
      <c r="E52" s="534" t="s">
        <v>653</v>
      </c>
      <c r="F52" s="83">
        <v>3143</v>
      </c>
      <c r="G52" s="534" t="s">
        <v>150</v>
      </c>
      <c r="H52" s="499" t="s">
        <v>82</v>
      </c>
      <c r="I52" s="501">
        <v>63199</v>
      </c>
      <c r="J52" s="502">
        <v>44550</v>
      </c>
      <c r="K52" s="502">
        <v>0</v>
      </c>
      <c r="L52" s="502">
        <v>0</v>
      </c>
      <c r="M52" s="417">
        <v>15058</v>
      </c>
      <c r="N52" s="417">
        <v>891</v>
      </c>
      <c r="O52" s="502">
        <v>2700</v>
      </c>
      <c r="P52" s="503">
        <v>0.19</v>
      </c>
      <c r="Q52" s="418">
        <v>0</v>
      </c>
      <c r="R52" s="504">
        <v>0.19</v>
      </c>
      <c r="S52" s="485">
        <f t="shared" si="60"/>
        <v>0</v>
      </c>
      <c r="T52" s="492">
        <v>0</v>
      </c>
      <c r="U52" s="492">
        <v>0</v>
      </c>
      <c r="V52" s="492">
        <v>0</v>
      </c>
      <c r="W52" s="492">
        <f t="shared" si="61"/>
        <v>0</v>
      </c>
      <c r="X52" s="492">
        <v>0</v>
      </c>
      <c r="Y52" s="492">
        <v>0</v>
      </c>
      <c r="Z52" s="492">
        <f t="shared" si="62"/>
        <v>0</v>
      </c>
      <c r="AA52" s="492">
        <f t="shared" si="63"/>
        <v>0</v>
      </c>
      <c r="AB52" s="321">
        <f t="shared" si="64"/>
        <v>0</v>
      </c>
      <c r="AC52" s="179">
        <f t="shared" si="65"/>
        <v>0</v>
      </c>
      <c r="AD52" s="492">
        <v>0</v>
      </c>
      <c r="AE52" s="492">
        <v>0</v>
      </c>
      <c r="AF52" s="492">
        <f t="shared" si="2"/>
        <v>0</v>
      </c>
      <c r="AG52" s="492">
        <f t="shared" si="3"/>
        <v>0</v>
      </c>
      <c r="AH52" s="507">
        <v>0</v>
      </c>
      <c r="AI52" s="507">
        <v>0</v>
      </c>
      <c r="AJ52" s="507">
        <v>0</v>
      </c>
      <c r="AK52" s="507">
        <v>0</v>
      </c>
      <c r="AL52" s="507">
        <v>0</v>
      </c>
      <c r="AM52" s="507">
        <v>0</v>
      </c>
      <c r="AN52" s="507">
        <v>0</v>
      </c>
      <c r="AO52" s="507">
        <f t="shared" si="66"/>
        <v>0</v>
      </c>
      <c r="AP52" s="507">
        <f t="shared" si="67"/>
        <v>0</v>
      </c>
      <c r="AQ52" s="535">
        <f t="shared" si="4"/>
        <v>0</v>
      </c>
      <c r="AR52" s="536">
        <f t="shared" si="68"/>
        <v>63199</v>
      </c>
      <c r="AS52" s="492">
        <f t="shared" si="69"/>
        <v>44550</v>
      </c>
      <c r="AT52" s="486">
        <f t="shared" si="70"/>
        <v>0</v>
      </c>
      <c r="AU52" s="486">
        <f t="shared" si="71"/>
        <v>0</v>
      </c>
      <c r="AV52" s="492">
        <f t="shared" si="72"/>
        <v>15058</v>
      </c>
      <c r="AW52" s="492">
        <f t="shared" si="72"/>
        <v>891</v>
      </c>
      <c r="AX52" s="492">
        <f t="shared" si="73"/>
        <v>2700</v>
      </c>
      <c r="AY52" s="507">
        <f t="shared" si="74"/>
        <v>0.19</v>
      </c>
      <c r="AZ52" s="507">
        <f t="shared" si="75"/>
        <v>0</v>
      </c>
      <c r="BA52" s="508">
        <f t="shared" si="75"/>
        <v>0.19</v>
      </c>
    </row>
    <row r="53" spans="1:53" ht="12.95" customHeight="1" x14ac:dyDescent="0.25">
      <c r="A53" s="154">
        <v>9</v>
      </c>
      <c r="B53" s="532">
        <v>5445</v>
      </c>
      <c r="C53" s="533">
        <v>600099351</v>
      </c>
      <c r="D53" s="83">
        <v>70155771</v>
      </c>
      <c r="E53" s="534" t="s">
        <v>653</v>
      </c>
      <c r="F53" s="83">
        <v>3143</v>
      </c>
      <c r="G53" s="534" t="s">
        <v>168</v>
      </c>
      <c r="H53" s="499" t="s">
        <v>82</v>
      </c>
      <c r="I53" s="501">
        <v>363388</v>
      </c>
      <c r="J53" s="502">
        <v>266486</v>
      </c>
      <c r="K53" s="502">
        <v>0</v>
      </c>
      <c r="L53" s="502">
        <v>0</v>
      </c>
      <c r="M53" s="417">
        <v>90072</v>
      </c>
      <c r="N53" s="417">
        <v>5330</v>
      </c>
      <c r="O53" s="502">
        <v>1500</v>
      </c>
      <c r="P53" s="503">
        <v>0.62</v>
      </c>
      <c r="Q53" s="418">
        <v>0.52</v>
      </c>
      <c r="R53" s="504">
        <v>0.1</v>
      </c>
      <c r="S53" s="485">
        <f t="shared" si="60"/>
        <v>0</v>
      </c>
      <c r="T53" s="492">
        <v>0</v>
      </c>
      <c r="U53" s="492">
        <v>0</v>
      </c>
      <c r="V53" s="492">
        <v>0</v>
      </c>
      <c r="W53" s="492">
        <f t="shared" si="61"/>
        <v>0</v>
      </c>
      <c r="X53" s="492">
        <v>0</v>
      </c>
      <c r="Y53" s="492">
        <v>0</v>
      </c>
      <c r="Z53" s="492">
        <f t="shared" si="62"/>
        <v>0</v>
      </c>
      <c r="AA53" s="492">
        <f t="shared" si="63"/>
        <v>0</v>
      </c>
      <c r="AB53" s="321">
        <f t="shared" si="64"/>
        <v>0</v>
      </c>
      <c r="AC53" s="179">
        <f t="shared" si="65"/>
        <v>0</v>
      </c>
      <c r="AD53" s="492">
        <v>0</v>
      </c>
      <c r="AE53" s="492">
        <v>0</v>
      </c>
      <c r="AF53" s="492">
        <f t="shared" si="2"/>
        <v>0</v>
      </c>
      <c r="AG53" s="492">
        <f t="shared" si="3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 t="shared" si="66"/>
        <v>0</v>
      </c>
      <c r="AP53" s="507">
        <f t="shared" si="67"/>
        <v>0</v>
      </c>
      <c r="AQ53" s="535">
        <f t="shared" si="4"/>
        <v>0</v>
      </c>
      <c r="AR53" s="536">
        <f t="shared" si="68"/>
        <v>363388</v>
      </c>
      <c r="AS53" s="492">
        <f t="shared" si="69"/>
        <v>266486</v>
      </c>
      <c r="AT53" s="486">
        <f t="shared" si="70"/>
        <v>0</v>
      </c>
      <c r="AU53" s="486">
        <f t="shared" si="71"/>
        <v>0</v>
      </c>
      <c r="AV53" s="492">
        <f t="shared" si="72"/>
        <v>90072</v>
      </c>
      <c r="AW53" s="492">
        <f t="shared" si="72"/>
        <v>5330</v>
      </c>
      <c r="AX53" s="492">
        <f t="shared" si="73"/>
        <v>1500</v>
      </c>
      <c r="AY53" s="507">
        <f t="shared" si="74"/>
        <v>0.62</v>
      </c>
      <c r="AZ53" s="507">
        <f t="shared" si="75"/>
        <v>0.52</v>
      </c>
      <c r="BA53" s="508">
        <f t="shared" si="75"/>
        <v>0.1</v>
      </c>
    </row>
    <row r="54" spans="1:53" ht="12.95" customHeight="1" x14ac:dyDescent="0.25">
      <c r="A54" s="156">
        <v>9</v>
      </c>
      <c r="B54" s="104">
        <v>5445</v>
      </c>
      <c r="C54" s="105">
        <v>600099351</v>
      </c>
      <c r="D54" s="104">
        <v>70155771</v>
      </c>
      <c r="E54" s="300" t="s">
        <v>654</v>
      </c>
      <c r="F54" s="92"/>
      <c r="G54" s="301"/>
      <c r="H54" s="93"/>
      <c r="I54" s="296">
        <v>26214513</v>
      </c>
      <c r="J54" s="106">
        <v>18604927</v>
      </c>
      <c r="K54" s="106">
        <v>116956</v>
      </c>
      <c r="L54" s="106">
        <v>51356</v>
      </c>
      <c r="M54" s="106">
        <v>6310638</v>
      </c>
      <c r="N54" s="106">
        <v>372098</v>
      </c>
      <c r="O54" s="106">
        <v>809894</v>
      </c>
      <c r="P54" s="157">
        <v>37.573899999999995</v>
      </c>
      <c r="Q54" s="157">
        <v>26.952100000000002</v>
      </c>
      <c r="R54" s="298">
        <v>10.621799999999999</v>
      </c>
      <c r="S54" s="149">
        <f t="shared" ref="S54:BA54" si="76">SUM(S48:S53)</f>
        <v>0</v>
      </c>
      <c r="T54" s="106">
        <f t="shared" si="76"/>
        <v>0</v>
      </c>
      <c r="U54" s="106">
        <f t="shared" si="76"/>
        <v>8543</v>
      </c>
      <c r="V54" s="106">
        <f t="shared" si="76"/>
        <v>0</v>
      </c>
      <c r="W54" s="106">
        <f t="shared" si="76"/>
        <v>8543</v>
      </c>
      <c r="X54" s="106">
        <f t="shared" si="76"/>
        <v>0</v>
      </c>
      <c r="Y54" s="106">
        <f t="shared" si="76"/>
        <v>0</v>
      </c>
      <c r="Z54" s="106">
        <f t="shared" si="76"/>
        <v>0</v>
      </c>
      <c r="AA54" s="106">
        <f t="shared" si="76"/>
        <v>8543</v>
      </c>
      <c r="AB54" s="106">
        <f t="shared" si="76"/>
        <v>2888</v>
      </c>
      <c r="AC54" s="106">
        <f t="shared" si="76"/>
        <v>171</v>
      </c>
      <c r="AD54" s="106">
        <f t="shared" si="76"/>
        <v>0</v>
      </c>
      <c r="AE54" s="106">
        <f t="shared" si="76"/>
        <v>0</v>
      </c>
      <c r="AF54" s="106">
        <f t="shared" si="76"/>
        <v>0</v>
      </c>
      <c r="AG54" s="106">
        <f t="shared" si="76"/>
        <v>11602</v>
      </c>
      <c r="AH54" s="157">
        <f t="shared" si="76"/>
        <v>0</v>
      </c>
      <c r="AI54" s="157">
        <f t="shared" si="76"/>
        <v>0</v>
      </c>
      <c r="AJ54" s="157">
        <f t="shared" si="76"/>
        <v>0</v>
      </c>
      <c r="AK54" s="157">
        <f t="shared" si="76"/>
        <v>0</v>
      </c>
      <c r="AL54" s="157">
        <f t="shared" si="76"/>
        <v>0.03</v>
      </c>
      <c r="AM54" s="157">
        <f t="shared" si="76"/>
        <v>0</v>
      </c>
      <c r="AN54" s="157">
        <f t="shared" si="76"/>
        <v>0</v>
      </c>
      <c r="AO54" s="157">
        <f t="shared" si="76"/>
        <v>0</v>
      </c>
      <c r="AP54" s="157">
        <f t="shared" si="76"/>
        <v>0.03</v>
      </c>
      <c r="AQ54" s="415">
        <f t="shared" si="76"/>
        <v>0.03</v>
      </c>
      <c r="AR54" s="296">
        <f t="shared" si="76"/>
        <v>26226115</v>
      </c>
      <c r="AS54" s="106">
        <f t="shared" si="76"/>
        <v>18613470</v>
      </c>
      <c r="AT54" s="106">
        <f t="shared" si="76"/>
        <v>116956</v>
      </c>
      <c r="AU54" s="106">
        <f t="shared" si="76"/>
        <v>51356</v>
      </c>
      <c r="AV54" s="106">
        <f t="shared" si="76"/>
        <v>6313526</v>
      </c>
      <c r="AW54" s="106">
        <f t="shared" si="76"/>
        <v>372269</v>
      </c>
      <c r="AX54" s="106">
        <f t="shared" si="76"/>
        <v>809894</v>
      </c>
      <c r="AY54" s="157">
        <f t="shared" si="76"/>
        <v>37.603899999999996</v>
      </c>
      <c r="AZ54" s="157">
        <f t="shared" si="76"/>
        <v>26.952100000000002</v>
      </c>
      <c r="BA54" s="298">
        <f t="shared" si="76"/>
        <v>10.651799999999998</v>
      </c>
    </row>
    <row r="55" spans="1:53" ht="12.95" customHeight="1" x14ac:dyDescent="0.25">
      <c r="A55" s="154">
        <v>10</v>
      </c>
      <c r="B55" s="532">
        <v>5446</v>
      </c>
      <c r="C55" s="538">
        <v>600099393</v>
      </c>
      <c r="D55" s="83">
        <v>856096</v>
      </c>
      <c r="E55" s="534" t="s">
        <v>655</v>
      </c>
      <c r="F55" s="83">
        <v>3231</v>
      </c>
      <c r="G55" s="534" t="s">
        <v>153</v>
      </c>
      <c r="H55" s="499" t="s">
        <v>86</v>
      </c>
      <c r="I55" s="501">
        <v>20997450</v>
      </c>
      <c r="J55" s="502">
        <v>15348348</v>
      </c>
      <c r="K55" s="502">
        <v>59640</v>
      </c>
      <c r="L55" s="502">
        <v>0</v>
      </c>
      <c r="M55" s="417">
        <v>5207900</v>
      </c>
      <c r="N55" s="417">
        <v>306967</v>
      </c>
      <c r="O55" s="502">
        <v>74595</v>
      </c>
      <c r="P55" s="503">
        <v>30.2041</v>
      </c>
      <c r="Q55" s="418">
        <v>26.770699999999998</v>
      </c>
      <c r="R55" s="504">
        <v>3.4333999999999998</v>
      </c>
      <c r="S55" s="485">
        <f>X55*-1</f>
        <v>0</v>
      </c>
      <c r="T55" s="492">
        <v>0</v>
      </c>
      <c r="U55" s="492">
        <v>0</v>
      </c>
      <c r="V55" s="492">
        <v>0</v>
      </c>
      <c r="W55" s="492">
        <f>SUM(S55:V55)</f>
        <v>0</v>
      </c>
      <c r="X55" s="492">
        <v>0</v>
      </c>
      <c r="Y55" s="492">
        <v>0</v>
      </c>
      <c r="Z55" s="492">
        <f>SUM(X55:Y55)</f>
        <v>0</v>
      </c>
      <c r="AA55" s="492">
        <f>W55+Z55</f>
        <v>0</v>
      </c>
      <c r="AB55" s="321">
        <f>ROUND((W55+X55)*33.8%,0)</f>
        <v>0</v>
      </c>
      <c r="AC55" s="179">
        <f>ROUND(W55*2%,0)</f>
        <v>0</v>
      </c>
      <c r="AD55" s="492">
        <v>0</v>
      </c>
      <c r="AE55" s="492">
        <v>0</v>
      </c>
      <c r="AF55" s="492">
        <f t="shared" si="2"/>
        <v>0</v>
      </c>
      <c r="AG55" s="492">
        <f t="shared" si="3"/>
        <v>0</v>
      </c>
      <c r="AH55" s="507">
        <v>0</v>
      </c>
      <c r="AI55" s="507">
        <v>0</v>
      </c>
      <c r="AJ55" s="507">
        <v>0</v>
      </c>
      <c r="AK55" s="507">
        <v>0</v>
      </c>
      <c r="AL55" s="507">
        <v>0</v>
      </c>
      <c r="AM55" s="507">
        <v>0</v>
      </c>
      <c r="AN55" s="507">
        <v>0</v>
      </c>
      <c r="AO55" s="507">
        <f>AH55+AJ55+AK55+AM55</f>
        <v>0</v>
      </c>
      <c r="AP55" s="507">
        <f>AI55+AL55+AN55</f>
        <v>0</v>
      </c>
      <c r="AQ55" s="535">
        <f t="shared" si="4"/>
        <v>0</v>
      </c>
      <c r="AR55" s="536">
        <f>I55+AG55</f>
        <v>20997450</v>
      </c>
      <c r="AS55" s="492">
        <f>J55+W55</f>
        <v>15348348</v>
      </c>
      <c r="AT55" s="486">
        <f>K55+Z55</f>
        <v>59640</v>
      </c>
      <c r="AU55" s="486">
        <f>L55</f>
        <v>0</v>
      </c>
      <c r="AV55" s="492">
        <f>M55+AB55</f>
        <v>5207900</v>
      </c>
      <c r="AW55" s="492">
        <f>N55+AC55</f>
        <v>306967</v>
      </c>
      <c r="AX55" s="492">
        <f>O55+AF55</f>
        <v>74595</v>
      </c>
      <c r="AY55" s="507">
        <f>P55+AQ55</f>
        <v>30.2041</v>
      </c>
      <c r="AZ55" s="507">
        <f>Q55+AO55</f>
        <v>26.770699999999998</v>
      </c>
      <c r="BA55" s="508">
        <f>R55+AP55</f>
        <v>3.4333999999999998</v>
      </c>
    </row>
    <row r="56" spans="1:53" ht="12.95" customHeight="1" x14ac:dyDescent="0.25">
      <c r="A56" s="156">
        <v>10</v>
      </c>
      <c r="B56" s="104">
        <v>5446</v>
      </c>
      <c r="C56" s="105">
        <v>600099393</v>
      </c>
      <c r="D56" s="104">
        <v>856096</v>
      </c>
      <c r="E56" s="300" t="s">
        <v>656</v>
      </c>
      <c r="F56" s="92"/>
      <c r="G56" s="301"/>
      <c r="H56" s="93"/>
      <c r="I56" s="296">
        <v>20997450</v>
      </c>
      <c r="J56" s="106">
        <v>15348348</v>
      </c>
      <c r="K56" s="106">
        <v>59640</v>
      </c>
      <c r="L56" s="106">
        <v>0</v>
      </c>
      <c r="M56" s="106">
        <v>5207900</v>
      </c>
      <c r="N56" s="106">
        <v>306967</v>
      </c>
      <c r="O56" s="106">
        <v>74595</v>
      </c>
      <c r="P56" s="157">
        <v>30.2041</v>
      </c>
      <c r="Q56" s="157">
        <v>26.770699999999998</v>
      </c>
      <c r="R56" s="298">
        <v>3.4333999999999998</v>
      </c>
      <c r="S56" s="149">
        <f t="shared" ref="S56:BA56" si="77">SUM(S55)</f>
        <v>0</v>
      </c>
      <c r="T56" s="106">
        <f t="shared" si="77"/>
        <v>0</v>
      </c>
      <c r="U56" s="106">
        <f t="shared" si="77"/>
        <v>0</v>
      </c>
      <c r="V56" s="106">
        <f t="shared" si="77"/>
        <v>0</v>
      </c>
      <c r="W56" s="106">
        <f t="shared" si="77"/>
        <v>0</v>
      </c>
      <c r="X56" s="106">
        <f t="shared" si="77"/>
        <v>0</v>
      </c>
      <c r="Y56" s="106">
        <f t="shared" si="77"/>
        <v>0</v>
      </c>
      <c r="Z56" s="106">
        <f t="shared" si="77"/>
        <v>0</v>
      </c>
      <c r="AA56" s="106">
        <f t="shared" si="77"/>
        <v>0</v>
      </c>
      <c r="AB56" s="106">
        <f t="shared" si="77"/>
        <v>0</v>
      </c>
      <c r="AC56" s="106">
        <f t="shared" si="77"/>
        <v>0</v>
      </c>
      <c r="AD56" s="106">
        <f t="shared" si="77"/>
        <v>0</v>
      </c>
      <c r="AE56" s="106">
        <f t="shared" si="77"/>
        <v>0</v>
      </c>
      <c r="AF56" s="106">
        <f t="shared" si="77"/>
        <v>0</v>
      </c>
      <c r="AG56" s="106">
        <f t="shared" si="77"/>
        <v>0</v>
      </c>
      <c r="AH56" s="157">
        <f t="shared" si="77"/>
        <v>0</v>
      </c>
      <c r="AI56" s="157">
        <f t="shared" si="77"/>
        <v>0</v>
      </c>
      <c r="AJ56" s="157">
        <f t="shared" si="77"/>
        <v>0</v>
      </c>
      <c r="AK56" s="157">
        <f t="shared" si="77"/>
        <v>0</v>
      </c>
      <c r="AL56" s="157">
        <f t="shared" si="77"/>
        <v>0</v>
      </c>
      <c r="AM56" s="157">
        <f t="shared" si="77"/>
        <v>0</v>
      </c>
      <c r="AN56" s="157">
        <f t="shared" si="77"/>
        <v>0</v>
      </c>
      <c r="AO56" s="157">
        <f t="shared" si="77"/>
        <v>0</v>
      </c>
      <c r="AP56" s="157">
        <f t="shared" si="77"/>
        <v>0</v>
      </c>
      <c r="AQ56" s="415">
        <f t="shared" si="77"/>
        <v>0</v>
      </c>
      <c r="AR56" s="296">
        <f t="shared" si="77"/>
        <v>20997450</v>
      </c>
      <c r="AS56" s="106">
        <f t="shared" si="77"/>
        <v>15348348</v>
      </c>
      <c r="AT56" s="106">
        <f t="shared" si="77"/>
        <v>59640</v>
      </c>
      <c r="AU56" s="106">
        <f t="shared" si="77"/>
        <v>0</v>
      </c>
      <c r="AV56" s="106">
        <f t="shared" si="77"/>
        <v>5207900</v>
      </c>
      <c r="AW56" s="106">
        <f t="shared" si="77"/>
        <v>306967</v>
      </c>
      <c r="AX56" s="106">
        <f t="shared" si="77"/>
        <v>74595</v>
      </c>
      <c r="AY56" s="157">
        <f t="shared" si="77"/>
        <v>30.2041</v>
      </c>
      <c r="AZ56" s="157">
        <f t="shared" si="77"/>
        <v>26.770699999999998</v>
      </c>
      <c r="BA56" s="298">
        <f t="shared" si="77"/>
        <v>3.4333999999999998</v>
      </c>
    </row>
    <row r="57" spans="1:53" ht="12.95" customHeight="1" x14ac:dyDescent="0.25">
      <c r="A57" s="154">
        <v>11</v>
      </c>
      <c r="B57" s="532">
        <v>5403</v>
      </c>
      <c r="C57" s="533">
        <v>600098966</v>
      </c>
      <c r="D57" s="83">
        <v>75016931</v>
      </c>
      <c r="E57" s="534" t="s">
        <v>657</v>
      </c>
      <c r="F57" s="83">
        <v>3111</v>
      </c>
      <c r="G57" s="534" t="s">
        <v>586</v>
      </c>
      <c r="H57" s="499" t="s">
        <v>86</v>
      </c>
      <c r="I57" s="501">
        <v>1536208</v>
      </c>
      <c r="J57" s="502">
        <v>1112384</v>
      </c>
      <c r="K57" s="502">
        <v>5000</v>
      </c>
      <c r="L57" s="502">
        <v>0</v>
      </c>
      <c r="M57" s="417">
        <v>377676</v>
      </c>
      <c r="N57" s="417">
        <v>22248</v>
      </c>
      <c r="O57" s="502">
        <v>18900</v>
      </c>
      <c r="P57" s="503">
        <v>2.4464000000000001</v>
      </c>
      <c r="Q57" s="418">
        <v>1.9355</v>
      </c>
      <c r="R57" s="504">
        <v>0.51090000000000002</v>
      </c>
      <c r="S57" s="485">
        <f t="shared" ref="S57:S61" si="78">X57*-1</f>
        <v>0</v>
      </c>
      <c r="T57" s="492">
        <v>0</v>
      </c>
      <c r="U57" s="492">
        <v>0</v>
      </c>
      <c r="V57" s="492">
        <v>0</v>
      </c>
      <c r="W57" s="492">
        <f>SUM(S57:V57)</f>
        <v>0</v>
      </c>
      <c r="X57" s="492">
        <v>0</v>
      </c>
      <c r="Y57" s="492">
        <v>0</v>
      </c>
      <c r="Z57" s="492">
        <f>SUM(X57:Y57)</f>
        <v>0</v>
      </c>
      <c r="AA57" s="492">
        <f>W57+Z57</f>
        <v>0</v>
      </c>
      <c r="AB57" s="321">
        <f>ROUND((W57+X57)*33.8%,0)</f>
        <v>0</v>
      </c>
      <c r="AC57" s="179">
        <f>ROUND(W57*2%,0)</f>
        <v>0</v>
      </c>
      <c r="AD57" s="492">
        <v>0</v>
      </c>
      <c r="AE57" s="492">
        <v>0</v>
      </c>
      <c r="AF57" s="492">
        <f t="shared" si="2"/>
        <v>0</v>
      </c>
      <c r="AG57" s="492">
        <f t="shared" si="3"/>
        <v>0</v>
      </c>
      <c r="AH57" s="507">
        <v>0</v>
      </c>
      <c r="AI57" s="507">
        <v>0</v>
      </c>
      <c r="AJ57" s="507">
        <v>0</v>
      </c>
      <c r="AK57" s="507">
        <v>0</v>
      </c>
      <c r="AL57" s="507">
        <v>0</v>
      </c>
      <c r="AM57" s="507">
        <v>0</v>
      </c>
      <c r="AN57" s="507">
        <v>0</v>
      </c>
      <c r="AO57" s="507">
        <f t="shared" ref="AO57:AO61" si="79">AH57+AJ57+AK57+AM57</f>
        <v>0</v>
      </c>
      <c r="AP57" s="507">
        <f t="shared" ref="AP57:AP61" si="80">AI57+AL57+AN57</f>
        <v>0</v>
      </c>
      <c r="AQ57" s="535">
        <f t="shared" si="4"/>
        <v>0</v>
      </c>
      <c r="AR57" s="536">
        <f>I57+AG57</f>
        <v>1536208</v>
      </c>
      <c r="AS57" s="492">
        <f>J57+W57</f>
        <v>1112384</v>
      </c>
      <c r="AT57" s="486">
        <f>K57+Z57</f>
        <v>5000</v>
      </c>
      <c r="AU57" s="486">
        <f>L57</f>
        <v>0</v>
      </c>
      <c r="AV57" s="492">
        <f t="shared" ref="AV57:AW61" si="81">M57+AB57</f>
        <v>377676</v>
      </c>
      <c r="AW57" s="492">
        <f t="shared" si="81"/>
        <v>22248</v>
      </c>
      <c r="AX57" s="492">
        <f>O57+AF57</f>
        <v>18900</v>
      </c>
      <c r="AY57" s="507">
        <f>P57+AQ57</f>
        <v>2.4464000000000001</v>
      </c>
      <c r="AZ57" s="507">
        <f t="shared" ref="AZ57:BA61" si="82">Q57+AO57</f>
        <v>1.9355</v>
      </c>
      <c r="BA57" s="508">
        <f t="shared" si="82"/>
        <v>0.51090000000000002</v>
      </c>
    </row>
    <row r="58" spans="1:53" ht="12.95" customHeight="1" x14ac:dyDescent="0.25">
      <c r="A58" s="154">
        <v>11</v>
      </c>
      <c r="B58" s="532">
        <v>5403</v>
      </c>
      <c r="C58" s="533">
        <v>600098966</v>
      </c>
      <c r="D58" s="83">
        <v>75016931</v>
      </c>
      <c r="E58" s="534" t="s">
        <v>657</v>
      </c>
      <c r="F58" s="83">
        <v>3117</v>
      </c>
      <c r="G58" s="534" t="s">
        <v>148</v>
      </c>
      <c r="H58" s="499" t="s">
        <v>86</v>
      </c>
      <c r="I58" s="501">
        <v>2980308</v>
      </c>
      <c r="J58" s="502">
        <v>2104686</v>
      </c>
      <c r="K58" s="502">
        <v>20736</v>
      </c>
      <c r="L58" s="502">
        <v>4736</v>
      </c>
      <c r="M58" s="417">
        <v>716792</v>
      </c>
      <c r="N58" s="417">
        <v>42094</v>
      </c>
      <c r="O58" s="502">
        <v>96000</v>
      </c>
      <c r="P58" s="503">
        <v>4.2507000000000001</v>
      </c>
      <c r="Q58" s="418">
        <v>2.8962999999999997</v>
      </c>
      <c r="R58" s="504">
        <v>1.3544</v>
      </c>
      <c r="S58" s="485">
        <f t="shared" si="78"/>
        <v>0</v>
      </c>
      <c r="T58" s="492">
        <v>0</v>
      </c>
      <c r="U58" s="492">
        <v>0</v>
      </c>
      <c r="V58" s="492">
        <v>0</v>
      </c>
      <c r="W58" s="492">
        <f>SUM(S58:V58)</f>
        <v>0</v>
      </c>
      <c r="X58" s="492">
        <v>0</v>
      </c>
      <c r="Y58" s="492">
        <v>0</v>
      </c>
      <c r="Z58" s="492">
        <f>SUM(X58:Y58)</f>
        <v>0</v>
      </c>
      <c r="AA58" s="492">
        <f>W58+Z58</f>
        <v>0</v>
      </c>
      <c r="AB58" s="321">
        <f>ROUND((W58+X58)*33.8%,0)</f>
        <v>0</v>
      </c>
      <c r="AC58" s="179">
        <f>ROUND(W58*2%,0)</f>
        <v>0</v>
      </c>
      <c r="AD58" s="492">
        <v>0</v>
      </c>
      <c r="AE58" s="492">
        <v>0</v>
      </c>
      <c r="AF58" s="492">
        <f t="shared" si="2"/>
        <v>0</v>
      </c>
      <c r="AG58" s="492">
        <f t="shared" si="3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si="79"/>
        <v>0</v>
      </c>
      <c r="AP58" s="507">
        <f t="shared" si="80"/>
        <v>0</v>
      </c>
      <c r="AQ58" s="535">
        <f t="shared" si="4"/>
        <v>0</v>
      </c>
      <c r="AR58" s="536">
        <f>I58+AG58</f>
        <v>2980308</v>
      </c>
      <c r="AS58" s="492">
        <f>J58+W58</f>
        <v>2104686</v>
      </c>
      <c r="AT58" s="486">
        <f>K58+Z58</f>
        <v>20736</v>
      </c>
      <c r="AU58" s="486">
        <f>L58</f>
        <v>4736</v>
      </c>
      <c r="AV58" s="492">
        <f t="shared" si="81"/>
        <v>716792</v>
      </c>
      <c r="AW58" s="492">
        <f t="shared" si="81"/>
        <v>42094</v>
      </c>
      <c r="AX58" s="492">
        <f>O58+AF58</f>
        <v>96000</v>
      </c>
      <c r="AY58" s="507">
        <f>P58+AQ58</f>
        <v>4.2507000000000001</v>
      </c>
      <c r="AZ58" s="507">
        <f t="shared" si="82"/>
        <v>2.8962999999999997</v>
      </c>
      <c r="BA58" s="508">
        <f t="shared" si="82"/>
        <v>1.3544</v>
      </c>
    </row>
    <row r="59" spans="1:53" ht="12.95" customHeight="1" x14ac:dyDescent="0.25">
      <c r="A59" s="154">
        <v>11</v>
      </c>
      <c r="B59" s="532">
        <v>5403</v>
      </c>
      <c r="C59" s="533">
        <v>600098966</v>
      </c>
      <c r="D59" s="83">
        <v>75016931</v>
      </c>
      <c r="E59" s="534" t="s">
        <v>657</v>
      </c>
      <c r="F59" s="83">
        <v>3141</v>
      </c>
      <c r="G59" s="534" t="s">
        <v>88</v>
      </c>
      <c r="H59" s="499" t="s">
        <v>82</v>
      </c>
      <c r="I59" s="501">
        <v>757601</v>
      </c>
      <c r="J59" s="502">
        <v>550476</v>
      </c>
      <c r="K59" s="502">
        <v>5000</v>
      </c>
      <c r="L59" s="502">
        <v>0</v>
      </c>
      <c r="M59" s="417">
        <v>187751</v>
      </c>
      <c r="N59" s="417">
        <v>11010</v>
      </c>
      <c r="O59" s="502">
        <v>3364</v>
      </c>
      <c r="P59" s="503">
        <v>1.89</v>
      </c>
      <c r="Q59" s="418">
        <v>0</v>
      </c>
      <c r="R59" s="504">
        <v>1.89</v>
      </c>
      <c r="S59" s="485">
        <f t="shared" si="78"/>
        <v>0</v>
      </c>
      <c r="T59" s="492">
        <v>0</v>
      </c>
      <c r="U59" s="492">
        <v>5581</v>
      </c>
      <c r="V59" s="492">
        <v>0</v>
      </c>
      <c r="W59" s="492">
        <f>SUM(S59:V59)</f>
        <v>5581</v>
      </c>
      <c r="X59" s="492">
        <v>0</v>
      </c>
      <c r="Y59" s="492">
        <v>0</v>
      </c>
      <c r="Z59" s="492">
        <f>SUM(X59:Y59)</f>
        <v>0</v>
      </c>
      <c r="AA59" s="492">
        <f>W59+Z59</f>
        <v>5581</v>
      </c>
      <c r="AB59" s="321">
        <f>ROUND((W59+X59)*33.8%,0)</f>
        <v>1886</v>
      </c>
      <c r="AC59" s="179">
        <f>ROUND(W59*2%,0)</f>
        <v>112</v>
      </c>
      <c r="AD59" s="492">
        <v>0</v>
      </c>
      <c r="AE59" s="492">
        <v>0</v>
      </c>
      <c r="AF59" s="492">
        <f t="shared" si="2"/>
        <v>0</v>
      </c>
      <c r="AG59" s="492">
        <f t="shared" si="3"/>
        <v>7579</v>
      </c>
      <c r="AH59" s="507">
        <v>0</v>
      </c>
      <c r="AI59" s="507">
        <v>0</v>
      </c>
      <c r="AJ59" s="507">
        <v>0</v>
      </c>
      <c r="AK59" s="507">
        <v>0</v>
      </c>
      <c r="AL59" s="507">
        <v>0.02</v>
      </c>
      <c r="AM59" s="507">
        <v>0</v>
      </c>
      <c r="AN59" s="507">
        <v>0</v>
      </c>
      <c r="AO59" s="507">
        <f t="shared" si="79"/>
        <v>0</v>
      </c>
      <c r="AP59" s="507">
        <f t="shared" si="80"/>
        <v>0.02</v>
      </c>
      <c r="AQ59" s="535">
        <f t="shared" si="4"/>
        <v>0.02</v>
      </c>
      <c r="AR59" s="536">
        <f>I59+AG59</f>
        <v>765180</v>
      </c>
      <c r="AS59" s="492">
        <f>J59+W59</f>
        <v>556057</v>
      </c>
      <c r="AT59" s="486">
        <f>K59+Z59</f>
        <v>5000</v>
      </c>
      <c r="AU59" s="486">
        <f>L59</f>
        <v>0</v>
      </c>
      <c r="AV59" s="492">
        <f t="shared" si="81"/>
        <v>189637</v>
      </c>
      <c r="AW59" s="492">
        <f t="shared" si="81"/>
        <v>11122</v>
      </c>
      <c r="AX59" s="492">
        <f>O59+AF59</f>
        <v>3364</v>
      </c>
      <c r="AY59" s="507">
        <f>P59+AQ59</f>
        <v>1.91</v>
      </c>
      <c r="AZ59" s="507">
        <f t="shared" si="82"/>
        <v>0</v>
      </c>
      <c r="BA59" s="508">
        <f t="shared" si="82"/>
        <v>1.91</v>
      </c>
    </row>
    <row r="60" spans="1:53" ht="12.95" customHeight="1" x14ac:dyDescent="0.25">
      <c r="A60" s="154">
        <v>11</v>
      </c>
      <c r="B60" s="532">
        <v>5403</v>
      </c>
      <c r="C60" s="533">
        <v>600098966</v>
      </c>
      <c r="D60" s="83">
        <v>75016931</v>
      </c>
      <c r="E60" s="534" t="s">
        <v>657</v>
      </c>
      <c r="F60" s="83">
        <v>3143</v>
      </c>
      <c r="G60" s="534" t="s">
        <v>149</v>
      </c>
      <c r="H60" s="499" t="s">
        <v>86</v>
      </c>
      <c r="I60" s="501">
        <v>540122</v>
      </c>
      <c r="J60" s="502">
        <v>395763</v>
      </c>
      <c r="K60" s="502">
        <v>2000</v>
      </c>
      <c r="L60" s="502">
        <v>0</v>
      </c>
      <c r="M60" s="417">
        <v>134444</v>
      </c>
      <c r="N60" s="417">
        <v>7915</v>
      </c>
      <c r="O60" s="502">
        <v>0</v>
      </c>
      <c r="P60" s="503">
        <v>0.89280000000000004</v>
      </c>
      <c r="Q60" s="418">
        <v>0.89280000000000004</v>
      </c>
      <c r="R60" s="504">
        <v>0</v>
      </c>
      <c r="S60" s="485">
        <f t="shared" si="78"/>
        <v>0</v>
      </c>
      <c r="T60" s="492">
        <v>0</v>
      </c>
      <c r="U60" s="492">
        <v>0</v>
      </c>
      <c r="V60" s="492">
        <v>0</v>
      </c>
      <c r="W60" s="492">
        <f>SUM(S60:V60)</f>
        <v>0</v>
      </c>
      <c r="X60" s="492">
        <v>0</v>
      </c>
      <c r="Y60" s="492">
        <v>0</v>
      </c>
      <c r="Z60" s="492">
        <f>SUM(X60:Y60)</f>
        <v>0</v>
      </c>
      <c r="AA60" s="492">
        <f>W60+Z60</f>
        <v>0</v>
      </c>
      <c r="AB60" s="321">
        <f>ROUND((W60+X60)*33.8%,0)</f>
        <v>0</v>
      </c>
      <c r="AC60" s="179">
        <f>ROUND(W60*2%,0)</f>
        <v>0</v>
      </c>
      <c r="AD60" s="492">
        <v>0</v>
      </c>
      <c r="AE60" s="492">
        <v>0</v>
      </c>
      <c r="AF60" s="492">
        <f t="shared" si="2"/>
        <v>0</v>
      </c>
      <c r="AG60" s="492">
        <f t="shared" si="3"/>
        <v>0</v>
      </c>
      <c r="AH60" s="507">
        <v>0</v>
      </c>
      <c r="AI60" s="507">
        <v>0</v>
      </c>
      <c r="AJ60" s="507">
        <v>0</v>
      </c>
      <c r="AK60" s="507">
        <v>0</v>
      </c>
      <c r="AL60" s="507">
        <v>0</v>
      </c>
      <c r="AM60" s="507">
        <v>0</v>
      </c>
      <c r="AN60" s="507">
        <v>0</v>
      </c>
      <c r="AO60" s="507">
        <f t="shared" si="79"/>
        <v>0</v>
      </c>
      <c r="AP60" s="507">
        <f t="shared" si="80"/>
        <v>0</v>
      </c>
      <c r="AQ60" s="535">
        <f t="shared" si="4"/>
        <v>0</v>
      </c>
      <c r="AR60" s="536">
        <f>I60+AG60</f>
        <v>540122</v>
      </c>
      <c r="AS60" s="492">
        <f>J60+W60</f>
        <v>395763</v>
      </c>
      <c r="AT60" s="486">
        <f>K60+Z60</f>
        <v>2000</v>
      </c>
      <c r="AU60" s="486">
        <f>L60</f>
        <v>0</v>
      </c>
      <c r="AV60" s="492">
        <f t="shared" si="81"/>
        <v>134444</v>
      </c>
      <c r="AW60" s="492">
        <f t="shared" si="81"/>
        <v>7915</v>
      </c>
      <c r="AX60" s="492">
        <f>O60+AF60</f>
        <v>0</v>
      </c>
      <c r="AY60" s="507">
        <f>P60+AQ60</f>
        <v>0.89280000000000004</v>
      </c>
      <c r="AZ60" s="507">
        <f t="shared" si="82"/>
        <v>0.89280000000000004</v>
      </c>
      <c r="BA60" s="508">
        <f t="shared" si="82"/>
        <v>0</v>
      </c>
    </row>
    <row r="61" spans="1:53" ht="12.95" customHeight="1" x14ac:dyDescent="0.25">
      <c r="A61" s="154">
        <v>11</v>
      </c>
      <c r="B61" s="532">
        <v>5403</v>
      </c>
      <c r="C61" s="533">
        <v>600098966</v>
      </c>
      <c r="D61" s="83">
        <v>75016931</v>
      </c>
      <c r="E61" s="534" t="s">
        <v>657</v>
      </c>
      <c r="F61" s="83">
        <v>3143</v>
      </c>
      <c r="G61" s="534" t="s">
        <v>150</v>
      </c>
      <c r="H61" s="499" t="s">
        <v>82</v>
      </c>
      <c r="I61" s="501">
        <v>17556</v>
      </c>
      <c r="J61" s="502">
        <v>12375</v>
      </c>
      <c r="K61" s="502">
        <v>0</v>
      </c>
      <c r="L61" s="502">
        <v>0</v>
      </c>
      <c r="M61" s="417">
        <v>4183</v>
      </c>
      <c r="N61" s="417">
        <v>248</v>
      </c>
      <c r="O61" s="502">
        <v>750</v>
      </c>
      <c r="P61" s="503">
        <v>0.05</v>
      </c>
      <c r="Q61" s="418">
        <v>0</v>
      </c>
      <c r="R61" s="504">
        <v>0.05</v>
      </c>
      <c r="S61" s="485">
        <f t="shared" si="78"/>
        <v>0</v>
      </c>
      <c r="T61" s="492">
        <v>0</v>
      </c>
      <c r="U61" s="492">
        <v>0</v>
      </c>
      <c r="V61" s="492">
        <v>0</v>
      </c>
      <c r="W61" s="492">
        <f>SUM(S61:V61)</f>
        <v>0</v>
      </c>
      <c r="X61" s="492">
        <v>0</v>
      </c>
      <c r="Y61" s="492">
        <v>0</v>
      </c>
      <c r="Z61" s="492">
        <f>SUM(X61:Y61)</f>
        <v>0</v>
      </c>
      <c r="AA61" s="492">
        <f>W61+Z61</f>
        <v>0</v>
      </c>
      <c r="AB61" s="321">
        <f>ROUND((W61+X61)*33.8%,0)</f>
        <v>0</v>
      </c>
      <c r="AC61" s="179">
        <f>ROUND(W61*2%,0)</f>
        <v>0</v>
      </c>
      <c r="AD61" s="492">
        <v>0</v>
      </c>
      <c r="AE61" s="492">
        <v>0</v>
      </c>
      <c r="AF61" s="492">
        <f t="shared" si="2"/>
        <v>0</v>
      </c>
      <c r="AG61" s="492">
        <f t="shared" si="3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 t="shared" si="79"/>
        <v>0</v>
      </c>
      <c r="AP61" s="507">
        <f t="shared" si="80"/>
        <v>0</v>
      </c>
      <c r="AQ61" s="535">
        <f t="shared" si="4"/>
        <v>0</v>
      </c>
      <c r="AR61" s="536">
        <f>I61+AG61</f>
        <v>17556</v>
      </c>
      <c r="AS61" s="492">
        <f>J61+W61</f>
        <v>12375</v>
      </c>
      <c r="AT61" s="486">
        <f>K61+Z61</f>
        <v>0</v>
      </c>
      <c r="AU61" s="486">
        <f>L61</f>
        <v>0</v>
      </c>
      <c r="AV61" s="492">
        <f t="shared" si="81"/>
        <v>4183</v>
      </c>
      <c r="AW61" s="492">
        <f t="shared" si="81"/>
        <v>248</v>
      </c>
      <c r="AX61" s="492">
        <f>O61+AF61</f>
        <v>750</v>
      </c>
      <c r="AY61" s="507">
        <f>P61+AQ61</f>
        <v>0.05</v>
      </c>
      <c r="AZ61" s="507">
        <f t="shared" si="82"/>
        <v>0</v>
      </c>
      <c r="BA61" s="508">
        <f t="shared" si="82"/>
        <v>0.05</v>
      </c>
    </row>
    <row r="62" spans="1:53" ht="12.95" customHeight="1" x14ac:dyDescent="0.25">
      <c r="A62" s="156">
        <v>11</v>
      </c>
      <c r="B62" s="104">
        <v>5403</v>
      </c>
      <c r="C62" s="105">
        <v>600098966</v>
      </c>
      <c r="D62" s="104">
        <v>75016931</v>
      </c>
      <c r="E62" s="300" t="s">
        <v>658</v>
      </c>
      <c r="F62" s="92"/>
      <c r="G62" s="301"/>
      <c r="H62" s="93"/>
      <c r="I62" s="296">
        <v>5831795</v>
      </c>
      <c r="J62" s="106">
        <v>4175684</v>
      </c>
      <c r="K62" s="106">
        <v>32736</v>
      </c>
      <c r="L62" s="106">
        <v>4736</v>
      </c>
      <c r="M62" s="106">
        <v>1420846</v>
      </c>
      <c r="N62" s="106">
        <v>83515</v>
      </c>
      <c r="O62" s="106">
        <v>119014</v>
      </c>
      <c r="P62" s="157">
        <v>9.5299000000000014</v>
      </c>
      <c r="Q62" s="157">
        <v>5.7245999999999997</v>
      </c>
      <c r="R62" s="298">
        <v>3.8052999999999999</v>
      </c>
      <c r="S62" s="149">
        <f t="shared" ref="S62:BA62" si="83">SUM(S57:S61)</f>
        <v>0</v>
      </c>
      <c r="T62" s="106">
        <f t="shared" si="83"/>
        <v>0</v>
      </c>
      <c r="U62" s="106">
        <f t="shared" si="83"/>
        <v>5581</v>
      </c>
      <c r="V62" s="106">
        <f t="shared" si="83"/>
        <v>0</v>
      </c>
      <c r="W62" s="106">
        <f t="shared" si="83"/>
        <v>5581</v>
      </c>
      <c r="X62" s="106">
        <f t="shared" si="83"/>
        <v>0</v>
      </c>
      <c r="Y62" s="106">
        <f t="shared" si="83"/>
        <v>0</v>
      </c>
      <c r="Z62" s="106">
        <f t="shared" si="83"/>
        <v>0</v>
      </c>
      <c r="AA62" s="106">
        <f t="shared" si="83"/>
        <v>5581</v>
      </c>
      <c r="AB62" s="106">
        <f t="shared" si="83"/>
        <v>1886</v>
      </c>
      <c r="AC62" s="106">
        <f t="shared" si="83"/>
        <v>112</v>
      </c>
      <c r="AD62" s="106">
        <f t="shared" si="83"/>
        <v>0</v>
      </c>
      <c r="AE62" s="106">
        <f t="shared" si="83"/>
        <v>0</v>
      </c>
      <c r="AF62" s="106">
        <f t="shared" si="83"/>
        <v>0</v>
      </c>
      <c r="AG62" s="106">
        <f t="shared" si="83"/>
        <v>7579</v>
      </c>
      <c r="AH62" s="157">
        <f t="shared" si="83"/>
        <v>0</v>
      </c>
      <c r="AI62" s="157">
        <f t="shared" si="83"/>
        <v>0</v>
      </c>
      <c r="AJ62" s="157">
        <f t="shared" si="83"/>
        <v>0</v>
      </c>
      <c r="AK62" s="157">
        <f t="shared" ref="AK62:AL62" si="84">SUM(AK57:AK61)</f>
        <v>0</v>
      </c>
      <c r="AL62" s="157">
        <f t="shared" si="84"/>
        <v>0.02</v>
      </c>
      <c r="AM62" s="157">
        <f t="shared" si="83"/>
        <v>0</v>
      </c>
      <c r="AN62" s="157">
        <f t="shared" si="83"/>
        <v>0</v>
      </c>
      <c r="AO62" s="157">
        <f t="shared" si="83"/>
        <v>0</v>
      </c>
      <c r="AP62" s="157">
        <f t="shared" si="83"/>
        <v>0.02</v>
      </c>
      <c r="AQ62" s="415">
        <f t="shared" si="83"/>
        <v>0.02</v>
      </c>
      <c r="AR62" s="296">
        <f t="shared" si="83"/>
        <v>5839374</v>
      </c>
      <c r="AS62" s="106">
        <f t="shared" si="83"/>
        <v>4181265</v>
      </c>
      <c r="AT62" s="106">
        <f t="shared" si="83"/>
        <v>32736</v>
      </c>
      <c r="AU62" s="106">
        <f t="shared" si="83"/>
        <v>4736</v>
      </c>
      <c r="AV62" s="106">
        <f t="shared" si="83"/>
        <v>1422732</v>
      </c>
      <c r="AW62" s="106">
        <f t="shared" si="83"/>
        <v>83627</v>
      </c>
      <c r="AX62" s="106">
        <f t="shared" si="83"/>
        <v>119014</v>
      </c>
      <c r="AY62" s="157">
        <f t="shared" si="83"/>
        <v>9.5499000000000009</v>
      </c>
      <c r="AZ62" s="157">
        <f t="shared" si="83"/>
        <v>5.7245999999999997</v>
      </c>
      <c r="BA62" s="298">
        <f t="shared" si="83"/>
        <v>3.8252999999999995</v>
      </c>
    </row>
    <row r="63" spans="1:53" ht="12.95" customHeight="1" x14ac:dyDescent="0.25">
      <c r="A63" s="154">
        <v>12</v>
      </c>
      <c r="B63" s="532">
        <v>5404</v>
      </c>
      <c r="C63" s="533">
        <v>600098974</v>
      </c>
      <c r="D63" s="83">
        <v>70979812</v>
      </c>
      <c r="E63" s="534" t="s">
        <v>659</v>
      </c>
      <c r="F63" s="83">
        <v>3111</v>
      </c>
      <c r="G63" s="534" t="s">
        <v>586</v>
      </c>
      <c r="H63" s="499" t="s">
        <v>86</v>
      </c>
      <c r="I63" s="501">
        <v>1585608</v>
      </c>
      <c r="J63" s="502">
        <v>1150354</v>
      </c>
      <c r="K63" s="502">
        <v>6000</v>
      </c>
      <c r="L63" s="502">
        <v>0</v>
      </c>
      <c r="M63" s="417">
        <v>390847</v>
      </c>
      <c r="N63" s="417">
        <v>23007</v>
      </c>
      <c r="O63" s="502">
        <v>15400</v>
      </c>
      <c r="P63" s="503">
        <v>2.4809000000000001</v>
      </c>
      <c r="Q63" s="418">
        <v>2</v>
      </c>
      <c r="R63" s="504">
        <v>0.48089999999999999</v>
      </c>
      <c r="S63" s="485">
        <f t="shared" ref="S63:S68" si="85">X63*-1</f>
        <v>0</v>
      </c>
      <c r="T63" s="492">
        <v>0</v>
      </c>
      <c r="U63" s="492">
        <v>0</v>
      </c>
      <c r="V63" s="492">
        <v>0</v>
      </c>
      <c r="W63" s="492">
        <f t="shared" ref="W63:W68" si="86">SUM(S63:V63)</f>
        <v>0</v>
      </c>
      <c r="X63" s="492">
        <v>0</v>
      </c>
      <c r="Y63" s="492">
        <v>0</v>
      </c>
      <c r="Z63" s="492">
        <f t="shared" ref="Z63:Z68" si="87">SUM(X63:Y63)</f>
        <v>0</v>
      </c>
      <c r="AA63" s="492">
        <f t="shared" ref="AA63:AA68" si="88">W63+Z63</f>
        <v>0</v>
      </c>
      <c r="AB63" s="321">
        <f t="shared" ref="AB63:AB68" si="89">ROUND((W63+X63)*33.8%,0)</f>
        <v>0</v>
      </c>
      <c r="AC63" s="179">
        <f t="shared" ref="AC63:AC68" si="90">ROUND(W63*2%,0)</f>
        <v>0</v>
      </c>
      <c r="AD63" s="492">
        <v>0</v>
      </c>
      <c r="AE63" s="492">
        <v>0</v>
      </c>
      <c r="AF63" s="492">
        <f t="shared" si="2"/>
        <v>0</v>
      </c>
      <c r="AG63" s="492">
        <f t="shared" si="3"/>
        <v>0</v>
      </c>
      <c r="AH63" s="507">
        <v>0</v>
      </c>
      <c r="AI63" s="507">
        <v>0</v>
      </c>
      <c r="AJ63" s="507">
        <v>0</v>
      </c>
      <c r="AK63" s="507">
        <v>0</v>
      </c>
      <c r="AL63" s="507">
        <v>0</v>
      </c>
      <c r="AM63" s="507">
        <v>0</v>
      </c>
      <c r="AN63" s="507">
        <v>0</v>
      </c>
      <c r="AO63" s="507">
        <f t="shared" ref="AO63:AO68" si="91">AH63+AJ63+AK63+AM63</f>
        <v>0</v>
      </c>
      <c r="AP63" s="507">
        <f t="shared" ref="AP63:AP68" si="92">AI63+AL63+AN63</f>
        <v>0</v>
      </c>
      <c r="AQ63" s="535">
        <f t="shared" si="4"/>
        <v>0</v>
      </c>
      <c r="AR63" s="536">
        <f t="shared" ref="AR63:AR68" si="93">I63+AG63</f>
        <v>1585608</v>
      </c>
      <c r="AS63" s="492">
        <f t="shared" ref="AS63:AS68" si="94">J63+W63</f>
        <v>1150354</v>
      </c>
      <c r="AT63" s="486">
        <f t="shared" ref="AT63:AT68" si="95">K63+Z63</f>
        <v>6000</v>
      </c>
      <c r="AU63" s="486">
        <f t="shared" ref="AU63:AU68" si="96">L63</f>
        <v>0</v>
      </c>
      <c r="AV63" s="492">
        <f t="shared" ref="AV63:AW68" si="97">M63+AB63</f>
        <v>390847</v>
      </c>
      <c r="AW63" s="492">
        <f t="shared" si="97"/>
        <v>23007</v>
      </c>
      <c r="AX63" s="492">
        <f t="shared" ref="AX63:AX68" si="98">O63+AF63</f>
        <v>15400</v>
      </c>
      <c r="AY63" s="507">
        <f t="shared" ref="AY63:AY68" si="99">P63+AQ63</f>
        <v>2.4809000000000001</v>
      </c>
      <c r="AZ63" s="507">
        <f t="shared" ref="AZ63:BA68" si="100">Q63+AO63</f>
        <v>2</v>
      </c>
      <c r="BA63" s="508">
        <f t="shared" si="100"/>
        <v>0.48089999999999999</v>
      </c>
    </row>
    <row r="64" spans="1:53" ht="12.95" customHeight="1" x14ac:dyDescent="0.25">
      <c r="A64" s="154">
        <v>12</v>
      </c>
      <c r="B64" s="532">
        <v>5404</v>
      </c>
      <c r="C64" s="533">
        <v>600098974</v>
      </c>
      <c r="D64" s="83">
        <v>70979812</v>
      </c>
      <c r="E64" s="534" t="s">
        <v>659</v>
      </c>
      <c r="F64" s="83">
        <v>3117</v>
      </c>
      <c r="G64" s="534" t="s">
        <v>148</v>
      </c>
      <c r="H64" s="499" t="s">
        <v>86</v>
      </c>
      <c r="I64" s="501">
        <v>2716578</v>
      </c>
      <c r="J64" s="502">
        <v>1951745</v>
      </c>
      <c r="K64" s="502">
        <v>3108</v>
      </c>
      <c r="L64" s="502">
        <v>3108</v>
      </c>
      <c r="M64" s="417">
        <v>659690</v>
      </c>
      <c r="N64" s="417">
        <v>39035</v>
      </c>
      <c r="O64" s="502">
        <v>63000</v>
      </c>
      <c r="P64" s="503">
        <v>4.0684000000000005</v>
      </c>
      <c r="Q64" s="418">
        <v>2.5</v>
      </c>
      <c r="R64" s="504">
        <v>1.5684</v>
      </c>
      <c r="S64" s="485">
        <f t="shared" si="85"/>
        <v>0</v>
      </c>
      <c r="T64" s="492">
        <v>0</v>
      </c>
      <c r="U64" s="492">
        <v>0</v>
      </c>
      <c r="V64" s="492">
        <v>0</v>
      </c>
      <c r="W64" s="492">
        <f t="shared" si="86"/>
        <v>0</v>
      </c>
      <c r="X64" s="492">
        <v>0</v>
      </c>
      <c r="Y64" s="492">
        <v>0</v>
      </c>
      <c r="Z64" s="492">
        <f t="shared" si="87"/>
        <v>0</v>
      </c>
      <c r="AA64" s="492">
        <f t="shared" si="88"/>
        <v>0</v>
      </c>
      <c r="AB64" s="321">
        <f t="shared" si="89"/>
        <v>0</v>
      </c>
      <c r="AC64" s="179">
        <f t="shared" si="90"/>
        <v>0</v>
      </c>
      <c r="AD64" s="492">
        <v>0</v>
      </c>
      <c r="AE64" s="492">
        <v>0</v>
      </c>
      <c r="AF64" s="492">
        <f t="shared" si="2"/>
        <v>0</v>
      </c>
      <c r="AG64" s="492">
        <f t="shared" si="3"/>
        <v>0</v>
      </c>
      <c r="AH64" s="507">
        <v>0</v>
      </c>
      <c r="AI64" s="507">
        <v>0</v>
      </c>
      <c r="AJ64" s="507">
        <v>0</v>
      </c>
      <c r="AK64" s="507">
        <v>0</v>
      </c>
      <c r="AL64" s="507">
        <v>0</v>
      </c>
      <c r="AM64" s="507">
        <v>0</v>
      </c>
      <c r="AN64" s="507">
        <v>0</v>
      </c>
      <c r="AO64" s="507">
        <f t="shared" si="91"/>
        <v>0</v>
      </c>
      <c r="AP64" s="507">
        <f t="shared" si="92"/>
        <v>0</v>
      </c>
      <c r="AQ64" s="535">
        <f t="shared" si="4"/>
        <v>0</v>
      </c>
      <c r="AR64" s="536">
        <f t="shared" si="93"/>
        <v>2716578</v>
      </c>
      <c r="AS64" s="492">
        <f t="shared" si="94"/>
        <v>1951745</v>
      </c>
      <c r="AT64" s="486">
        <f t="shared" si="95"/>
        <v>3108</v>
      </c>
      <c r="AU64" s="486">
        <f t="shared" si="96"/>
        <v>3108</v>
      </c>
      <c r="AV64" s="492">
        <f t="shared" si="97"/>
        <v>659690</v>
      </c>
      <c r="AW64" s="492">
        <f t="shared" si="97"/>
        <v>39035</v>
      </c>
      <c r="AX64" s="492">
        <f t="shared" si="98"/>
        <v>63000</v>
      </c>
      <c r="AY64" s="507">
        <f t="shared" si="99"/>
        <v>4.0684000000000005</v>
      </c>
      <c r="AZ64" s="507">
        <f t="shared" si="100"/>
        <v>2.5</v>
      </c>
      <c r="BA64" s="508">
        <f t="shared" si="100"/>
        <v>1.5684</v>
      </c>
    </row>
    <row r="65" spans="1:53" ht="12.95" customHeight="1" x14ac:dyDescent="0.25">
      <c r="A65" s="154">
        <v>12</v>
      </c>
      <c r="B65" s="532">
        <v>5404</v>
      </c>
      <c r="C65" s="533">
        <v>600098974</v>
      </c>
      <c r="D65" s="83">
        <v>70979812</v>
      </c>
      <c r="E65" s="534" t="s">
        <v>659</v>
      </c>
      <c r="F65" s="83">
        <v>3117</v>
      </c>
      <c r="G65" s="534" t="s">
        <v>448</v>
      </c>
      <c r="H65" s="499" t="s">
        <v>82</v>
      </c>
      <c r="I65" s="501">
        <v>103350</v>
      </c>
      <c r="J65" s="502">
        <v>76104</v>
      </c>
      <c r="K65" s="502">
        <v>0</v>
      </c>
      <c r="L65" s="502">
        <v>0</v>
      </c>
      <c r="M65" s="417">
        <v>25724</v>
      </c>
      <c r="N65" s="417">
        <v>1522</v>
      </c>
      <c r="O65" s="502">
        <v>0</v>
      </c>
      <c r="P65" s="503">
        <v>0.22</v>
      </c>
      <c r="Q65" s="418">
        <v>0.22</v>
      </c>
      <c r="R65" s="504">
        <v>0</v>
      </c>
      <c r="S65" s="485">
        <f t="shared" si="85"/>
        <v>0</v>
      </c>
      <c r="T65" s="492">
        <v>0</v>
      </c>
      <c r="U65" s="492">
        <v>0</v>
      </c>
      <c r="V65" s="492">
        <v>0</v>
      </c>
      <c r="W65" s="492">
        <f t="shared" si="86"/>
        <v>0</v>
      </c>
      <c r="X65" s="492">
        <v>0</v>
      </c>
      <c r="Y65" s="492">
        <v>0</v>
      </c>
      <c r="Z65" s="492">
        <f t="shared" si="87"/>
        <v>0</v>
      </c>
      <c r="AA65" s="492">
        <f t="shared" si="88"/>
        <v>0</v>
      </c>
      <c r="AB65" s="321">
        <f t="shared" si="89"/>
        <v>0</v>
      </c>
      <c r="AC65" s="179">
        <f t="shared" si="90"/>
        <v>0</v>
      </c>
      <c r="AD65" s="492">
        <v>0</v>
      </c>
      <c r="AE65" s="492">
        <v>0</v>
      </c>
      <c r="AF65" s="492">
        <f t="shared" si="2"/>
        <v>0</v>
      </c>
      <c r="AG65" s="492">
        <f t="shared" si="3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si="91"/>
        <v>0</v>
      </c>
      <c r="AP65" s="507">
        <f t="shared" si="92"/>
        <v>0</v>
      </c>
      <c r="AQ65" s="535">
        <f t="shared" si="4"/>
        <v>0</v>
      </c>
      <c r="AR65" s="536">
        <f t="shared" si="93"/>
        <v>103350</v>
      </c>
      <c r="AS65" s="492">
        <f t="shared" si="94"/>
        <v>76104</v>
      </c>
      <c r="AT65" s="486">
        <f t="shared" si="95"/>
        <v>0</v>
      </c>
      <c r="AU65" s="486">
        <f t="shared" si="96"/>
        <v>0</v>
      </c>
      <c r="AV65" s="492">
        <f t="shared" si="97"/>
        <v>25724</v>
      </c>
      <c r="AW65" s="492">
        <f t="shared" si="97"/>
        <v>1522</v>
      </c>
      <c r="AX65" s="492">
        <f t="shared" si="98"/>
        <v>0</v>
      </c>
      <c r="AY65" s="507">
        <f t="shared" si="99"/>
        <v>0.22</v>
      </c>
      <c r="AZ65" s="507">
        <f t="shared" si="100"/>
        <v>0.22</v>
      </c>
      <c r="BA65" s="508">
        <f t="shared" si="100"/>
        <v>0</v>
      </c>
    </row>
    <row r="66" spans="1:53" ht="12.95" customHeight="1" x14ac:dyDescent="0.25">
      <c r="A66" s="154">
        <v>12</v>
      </c>
      <c r="B66" s="532">
        <v>5404</v>
      </c>
      <c r="C66" s="533">
        <v>600098974</v>
      </c>
      <c r="D66" s="83">
        <v>70979812</v>
      </c>
      <c r="E66" s="534" t="s">
        <v>659</v>
      </c>
      <c r="F66" s="83">
        <v>3141</v>
      </c>
      <c r="G66" s="534" t="s">
        <v>88</v>
      </c>
      <c r="H66" s="499" t="s">
        <v>82</v>
      </c>
      <c r="I66" s="501">
        <v>574742</v>
      </c>
      <c r="J66" s="502">
        <v>421433</v>
      </c>
      <c r="K66" s="502">
        <v>0</v>
      </c>
      <c r="L66" s="502">
        <v>0</v>
      </c>
      <c r="M66" s="417">
        <v>142444</v>
      </c>
      <c r="N66" s="417">
        <v>8429</v>
      </c>
      <c r="O66" s="502">
        <v>2436</v>
      </c>
      <c r="P66" s="503">
        <v>1.43</v>
      </c>
      <c r="Q66" s="418">
        <v>0</v>
      </c>
      <c r="R66" s="504">
        <v>1.43</v>
      </c>
      <c r="S66" s="485">
        <f t="shared" si="85"/>
        <v>0</v>
      </c>
      <c r="T66" s="492">
        <v>0</v>
      </c>
      <c r="U66" s="492">
        <v>17217</v>
      </c>
      <c r="V66" s="492">
        <v>0</v>
      </c>
      <c r="W66" s="492">
        <f t="shared" si="86"/>
        <v>17217</v>
      </c>
      <c r="X66" s="492">
        <v>0</v>
      </c>
      <c r="Y66" s="492">
        <v>0</v>
      </c>
      <c r="Z66" s="492">
        <f t="shared" si="87"/>
        <v>0</v>
      </c>
      <c r="AA66" s="492">
        <f t="shared" si="88"/>
        <v>17217</v>
      </c>
      <c r="AB66" s="321">
        <f t="shared" si="89"/>
        <v>5819</v>
      </c>
      <c r="AC66" s="179">
        <f t="shared" si="90"/>
        <v>344</v>
      </c>
      <c r="AD66" s="492">
        <v>0</v>
      </c>
      <c r="AE66" s="492">
        <v>0</v>
      </c>
      <c r="AF66" s="492">
        <f t="shared" si="2"/>
        <v>0</v>
      </c>
      <c r="AG66" s="492">
        <f t="shared" si="3"/>
        <v>23380</v>
      </c>
      <c r="AH66" s="507">
        <v>0</v>
      </c>
      <c r="AI66" s="507">
        <v>0</v>
      </c>
      <c r="AJ66" s="507">
        <v>0</v>
      </c>
      <c r="AK66" s="507">
        <v>0</v>
      </c>
      <c r="AL66" s="507">
        <v>0.06</v>
      </c>
      <c r="AM66" s="507">
        <v>0</v>
      </c>
      <c r="AN66" s="507">
        <v>0</v>
      </c>
      <c r="AO66" s="507">
        <f t="shared" si="91"/>
        <v>0</v>
      </c>
      <c r="AP66" s="507">
        <f t="shared" si="92"/>
        <v>0.06</v>
      </c>
      <c r="AQ66" s="535">
        <f t="shared" si="4"/>
        <v>0.06</v>
      </c>
      <c r="AR66" s="536">
        <f t="shared" si="93"/>
        <v>598122</v>
      </c>
      <c r="AS66" s="492">
        <f t="shared" si="94"/>
        <v>438650</v>
      </c>
      <c r="AT66" s="486">
        <f t="shared" si="95"/>
        <v>0</v>
      </c>
      <c r="AU66" s="486">
        <f t="shared" si="96"/>
        <v>0</v>
      </c>
      <c r="AV66" s="492">
        <f t="shared" si="97"/>
        <v>148263</v>
      </c>
      <c r="AW66" s="492">
        <f t="shared" si="97"/>
        <v>8773</v>
      </c>
      <c r="AX66" s="492">
        <f t="shared" si="98"/>
        <v>2436</v>
      </c>
      <c r="AY66" s="507">
        <f t="shared" si="99"/>
        <v>1.49</v>
      </c>
      <c r="AZ66" s="507">
        <f t="shared" si="100"/>
        <v>0</v>
      </c>
      <c r="BA66" s="508">
        <f t="shared" si="100"/>
        <v>1.49</v>
      </c>
    </row>
    <row r="67" spans="1:53" ht="12.95" customHeight="1" x14ac:dyDescent="0.25">
      <c r="A67" s="154">
        <v>12</v>
      </c>
      <c r="B67" s="532">
        <v>5404</v>
      </c>
      <c r="C67" s="533">
        <v>600098974</v>
      </c>
      <c r="D67" s="83">
        <v>70979812</v>
      </c>
      <c r="E67" s="534" t="s">
        <v>659</v>
      </c>
      <c r="F67" s="83">
        <v>3143</v>
      </c>
      <c r="G67" s="534" t="s">
        <v>149</v>
      </c>
      <c r="H67" s="499" t="s">
        <v>86</v>
      </c>
      <c r="I67" s="501">
        <v>437094</v>
      </c>
      <c r="J67" s="502">
        <v>321866</v>
      </c>
      <c r="K67" s="502">
        <v>0</v>
      </c>
      <c r="L67" s="502">
        <v>0</v>
      </c>
      <c r="M67" s="417">
        <v>108791</v>
      </c>
      <c r="N67" s="417">
        <v>6437</v>
      </c>
      <c r="O67" s="502">
        <v>0</v>
      </c>
      <c r="P67" s="503">
        <v>0.70520000000000005</v>
      </c>
      <c r="Q67" s="418">
        <v>0.70520000000000005</v>
      </c>
      <c r="R67" s="504">
        <v>0</v>
      </c>
      <c r="S67" s="485">
        <f t="shared" si="85"/>
        <v>0</v>
      </c>
      <c r="T67" s="492">
        <v>0</v>
      </c>
      <c r="U67" s="492">
        <v>0</v>
      </c>
      <c r="V67" s="492">
        <v>0</v>
      </c>
      <c r="W67" s="492">
        <f t="shared" si="86"/>
        <v>0</v>
      </c>
      <c r="X67" s="492">
        <v>0</v>
      </c>
      <c r="Y67" s="492">
        <v>0</v>
      </c>
      <c r="Z67" s="492">
        <f t="shared" si="87"/>
        <v>0</v>
      </c>
      <c r="AA67" s="492">
        <f t="shared" si="88"/>
        <v>0</v>
      </c>
      <c r="AB67" s="321">
        <f t="shared" si="89"/>
        <v>0</v>
      </c>
      <c r="AC67" s="179">
        <f t="shared" si="90"/>
        <v>0</v>
      </c>
      <c r="AD67" s="492">
        <v>0</v>
      </c>
      <c r="AE67" s="492">
        <v>0</v>
      </c>
      <c r="AF67" s="492">
        <f t="shared" si="2"/>
        <v>0</v>
      </c>
      <c r="AG67" s="492">
        <f t="shared" si="3"/>
        <v>0</v>
      </c>
      <c r="AH67" s="507">
        <v>0</v>
      </c>
      <c r="AI67" s="507">
        <v>0</v>
      </c>
      <c r="AJ67" s="507">
        <v>0</v>
      </c>
      <c r="AK67" s="507">
        <v>0</v>
      </c>
      <c r="AL67" s="507">
        <v>0</v>
      </c>
      <c r="AM67" s="507">
        <v>0</v>
      </c>
      <c r="AN67" s="507">
        <v>0</v>
      </c>
      <c r="AO67" s="507">
        <f t="shared" si="91"/>
        <v>0</v>
      </c>
      <c r="AP67" s="507">
        <f t="shared" si="92"/>
        <v>0</v>
      </c>
      <c r="AQ67" s="535">
        <f t="shared" si="4"/>
        <v>0</v>
      </c>
      <c r="AR67" s="536">
        <f t="shared" si="93"/>
        <v>437094</v>
      </c>
      <c r="AS67" s="492">
        <f t="shared" si="94"/>
        <v>321866</v>
      </c>
      <c r="AT67" s="486">
        <f t="shared" si="95"/>
        <v>0</v>
      </c>
      <c r="AU67" s="486">
        <f t="shared" si="96"/>
        <v>0</v>
      </c>
      <c r="AV67" s="492">
        <f t="shared" si="97"/>
        <v>108791</v>
      </c>
      <c r="AW67" s="492">
        <f t="shared" si="97"/>
        <v>6437</v>
      </c>
      <c r="AX67" s="492">
        <f t="shared" si="98"/>
        <v>0</v>
      </c>
      <c r="AY67" s="507">
        <f t="shared" si="99"/>
        <v>0.70520000000000005</v>
      </c>
      <c r="AZ67" s="507">
        <f t="shared" si="100"/>
        <v>0.70520000000000005</v>
      </c>
      <c r="BA67" s="508">
        <f t="shared" si="100"/>
        <v>0</v>
      </c>
    </row>
    <row r="68" spans="1:53" ht="12.95" customHeight="1" x14ac:dyDescent="0.25">
      <c r="A68" s="154">
        <v>12</v>
      </c>
      <c r="B68" s="532">
        <v>5404</v>
      </c>
      <c r="C68" s="533">
        <v>600098974</v>
      </c>
      <c r="D68" s="83">
        <v>70979812</v>
      </c>
      <c r="E68" s="534" t="s">
        <v>659</v>
      </c>
      <c r="F68" s="83">
        <v>3143</v>
      </c>
      <c r="G68" s="534" t="s">
        <v>150</v>
      </c>
      <c r="H68" s="499" t="s">
        <v>82</v>
      </c>
      <c r="I68" s="501">
        <v>10534</v>
      </c>
      <c r="J68" s="502">
        <v>7425</v>
      </c>
      <c r="K68" s="502">
        <v>0</v>
      </c>
      <c r="L68" s="502">
        <v>0</v>
      </c>
      <c r="M68" s="417">
        <v>2510</v>
      </c>
      <c r="N68" s="417">
        <v>149</v>
      </c>
      <c r="O68" s="502">
        <v>450</v>
      </c>
      <c r="P68" s="503">
        <v>0.03</v>
      </c>
      <c r="Q68" s="418">
        <v>0</v>
      </c>
      <c r="R68" s="504">
        <v>0.03</v>
      </c>
      <c r="S68" s="485">
        <f t="shared" si="85"/>
        <v>0</v>
      </c>
      <c r="T68" s="492">
        <v>0</v>
      </c>
      <c r="U68" s="492">
        <v>0</v>
      </c>
      <c r="V68" s="492">
        <v>0</v>
      </c>
      <c r="W68" s="492">
        <f t="shared" si="86"/>
        <v>0</v>
      </c>
      <c r="X68" s="492">
        <v>0</v>
      </c>
      <c r="Y68" s="492">
        <v>0</v>
      </c>
      <c r="Z68" s="492">
        <f t="shared" si="87"/>
        <v>0</v>
      </c>
      <c r="AA68" s="492">
        <f t="shared" si="88"/>
        <v>0</v>
      </c>
      <c r="AB68" s="321">
        <f t="shared" si="89"/>
        <v>0</v>
      </c>
      <c r="AC68" s="179">
        <f t="shared" si="90"/>
        <v>0</v>
      </c>
      <c r="AD68" s="492">
        <v>0</v>
      </c>
      <c r="AE68" s="492">
        <v>0</v>
      </c>
      <c r="AF68" s="492">
        <f t="shared" si="2"/>
        <v>0</v>
      </c>
      <c r="AG68" s="492">
        <f t="shared" si="3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si="91"/>
        <v>0</v>
      </c>
      <c r="AP68" s="507">
        <f t="shared" si="92"/>
        <v>0</v>
      </c>
      <c r="AQ68" s="535">
        <f t="shared" si="4"/>
        <v>0</v>
      </c>
      <c r="AR68" s="536">
        <f t="shared" si="93"/>
        <v>10534</v>
      </c>
      <c r="AS68" s="492">
        <f t="shared" si="94"/>
        <v>7425</v>
      </c>
      <c r="AT68" s="486">
        <f t="shared" si="95"/>
        <v>0</v>
      </c>
      <c r="AU68" s="486">
        <f t="shared" si="96"/>
        <v>0</v>
      </c>
      <c r="AV68" s="492">
        <f t="shared" si="97"/>
        <v>2510</v>
      </c>
      <c r="AW68" s="492">
        <f t="shared" si="97"/>
        <v>149</v>
      </c>
      <c r="AX68" s="492">
        <f t="shared" si="98"/>
        <v>450</v>
      </c>
      <c r="AY68" s="507">
        <f t="shared" si="99"/>
        <v>0.03</v>
      </c>
      <c r="AZ68" s="507">
        <f t="shared" si="100"/>
        <v>0</v>
      </c>
      <c r="BA68" s="508">
        <f t="shared" si="100"/>
        <v>0.03</v>
      </c>
    </row>
    <row r="69" spans="1:53" ht="12.95" customHeight="1" x14ac:dyDescent="0.25">
      <c r="A69" s="156">
        <v>12</v>
      </c>
      <c r="B69" s="104">
        <v>5404</v>
      </c>
      <c r="C69" s="105">
        <v>600098974</v>
      </c>
      <c r="D69" s="104">
        <v>70979812</v>
      </c>
      <c r="E69" s="300" t="s">
        <v>660</v>
      </c>
      <c r="F69" s="92"/>
      <c r="G69" s="301"/>
      <c r="H69" s="93"/>
      <c r="I69" s="296">
        <v>5427906</v>
      </c>
      <c r="J69" s="106">
        <v>3928927</v>
      </c>
      <c r="K69" s="106">
        <v>9108</v>
      </c>
      <c r="L69" s="106">
        <v>3108</v>
      </c>
      <c r="M69" s="106">
        <v>1330006</v>
      </c>
      <c r="N69" s="106">
        <v>78579</v>
      </c>
      <c r="O69" s="106">
        <v>81286</v>
      </c>
      <c r="P69" s="157">
        <v>8.9344999999999999</v>
      </c>
      <c r="Q69" s="157">
        <v>5.4252000000000002</v>
      </c>
      <c r="R69" s="298">
        <v>3.5093000000000001</v>
      </c>
      <c r="S69" s="149">
        <f t="shared" ref="S69:BA69" si="101">SUM(S63:S68)</f>
        <v>0</v>
      </c>
      <c r="T69" s="106">
        <f t="shared" si="101"/>
        <v>0</v>
      </c>
      <c r="U69" s="106">
        <f t="shared" si="101"/>
        <v>17217</v>
      </c>
      <c r="V69" s="106">
        <f t="shared" si="101"/>
        <v>0</v>
      </c>
      <c r="W69" s="106">
        <f t="shared" si="101"/>
        <v>17217</v>
      </c>
      <c r="X69" s="106">
        <f t="shared" si="101"/>
        <v>0</v>
      </c>
      <c r="Y69" s="106">
        <f t="shared" si="101"/>
        <v>0</v>
      </c>
      <c r="Z69" s="106">
        <f t="shared" si="101"/>
        <v>0</v>
      </c>
      <c r="AA69" s="106">
        <f t="shared" si="101"/>
        <v>17217</v>
      </c>
      <c r="AB69" s="106">
        <f t="shared" si="101"/>
        <v>5819</v>
      </c>
      <c r="AC69" s="106">
        <f t="shared" si="101"/>
        <v>344</v>
      </c>
      <c r="AD69" s="106">
        <f t="shared" si="101"/>
        <v>0</v>
      </c>
      <c r="AE69" s="106">
        <f t="shared" si="101"/>
        <v>0</v>
      </c>
      <c r="AF69" s="106">
        <f t="shared" si="101"/>
        <v>0</v>
      </c>
      <c r="AG69" s="106">
        <f t="shared" si="101"/>
        <v>23380</v>
      </c>
      <c r="AH69" s="157">
        <f t="shared" si="101"/>
        <v>0</v>
      </c>
      <c r="AI69" s="157">
        <f t="shared" si="101"/>
        <v>0</v>
      </c>
      <c r="AJ69" s="157">
        <f t="shared" si="101"/>
        <v>0</v>
      </c>
      <c r="AK69" s="157">
        <f t="shared" si="101"/>
        <v>0</v>
      </c>
      <c r="AL69" s="157">
        <f t="shared" si="101"/>
        <v>0.06</v>
      </c>
      <c r="AM69" s="157">
        <f t="shared" si="101"/>
        <v>0</v>
      </c>
      <c r="AN69" s="157">
        <f t="shared" si="101"/>
        <v>0</v>
      </c>
      <c r="AO69" s="157">
        <f t="shared" si="101"/>
        <v>0</v>
      </c>
      <c r="AP69" s="157">
        <f t="shared" si="101"/>
        <v>0.06</v>
      </c>
      <c r="AQ69" s="415">
        <f t="shared" si="101"/>
        <v>0.06</v>
      </c>
      <c r="AR69" s="296">
        <f t="shared" si="101"/>
        <v>5451286</v>
      </c>
      <c r="AS69" s="106">
        <f t="shared" si="101"/>
        <v>3946144</v>
      </c>
      <c r="AT69" s="106">
        <f t="shared" si="101"/>
        <v>9108</v>
      </c>
      <c r="AU69" s="106">
        <f t="shared" si="101"/>
        <v>3108</v>
      </c>
      <c r="AV69" s="106">
        <f t="shared" si="101"/>
        <v>1335825</v>
      </c>
      <c r="AW69" s="106">
        <f t="shared" si="101"/>
        <v>78923</v>
      </c>
      <c r="AX69" s="106">
        <f t="shared" si="101"/>
        <v>81286</v>
      </c>
      <c r="AY69" s="157">
        <f t="shared" si="101"/>
        <v>8.9944999999999986</v>
      </c>
      <c r="AZ69" s="157">
        <f t="shared" si="101"/>
        <v>5.4252000000000002</v>
      </c>
      <c r="BA69" s="298">
        <f t="shared" si="101"/>
        <v>3.5692999999999997</v>
      </c>
    </row>
    <row r="70" spans="1:53" ht="12.95" customHeight="1" x14ac:dyDescent="0.25">
      <c r="A70" s="154">
        <v>13</v>
      </c>
      <c r="B70" s="532">
        <v>5407</v>
      </c>
      <c r="C70" s="533">
        <v>600099148</v>
      </c>
      <c r="D70" s="83">
        <v>70939403</v>
      </c>
      <c r="E70" s="534" t="s">
        <v>661</v>
      </c>
      <c r="F70" s="83">
        <v>3111</v>
      </c>
      <c r="G70" s="534" t="s">
        <v>586</v>
      </c>
      <c r="H70" s="499" t="s">
        <v>86</v>
      </c>
      <c r="I70" s="501">
        <v>2261145</v>
      </c>
      <c r="J70" s="502">
        <v>1646499</v>
      </c>
      <c r="K70" s="502">
        <v>0</v>
      </c>
      <c r="L70" s="502">
        <v>0</v>
      </c>
      <c r="M70" s="417">
        <v>556516</v>
      </c>
      <c r="N70" s="417">
        <v>32930</v>
      </c>
      <c r="O70" s="502">
        <v>25200</v>
      </c>
      <c r="P70" s="503">
        <v>3.9218000000000002</v>
      </c>
      <c r="Q70" s="418">
        <v>3</v>
      </c>
      <c r="R70" s="504">
        <v>0.92179999999999995</v>
      </c>
      <c r="S70" s="485">
        <f t="shared" ref="S70:S75" si="102">X70*-1</f>
        <v>0</v>
      </c>
      <c r="T70" s="492">
        <v>0</v>
      </c>
      <c r="U70" s="492">
        <v>0</v>
      </c>
      <c r="V70" s="492">
        <v>0</v>
      </c>
      <c r="W70" s="492">
        <f t="shared" ref="W70:W75" si="103">SUM(S70:V70)</f>
        <v>0</v>
      </c>
      <c r="X70" s="492">
        <v>0</v>
      </c>
      <c r="Y70" s="492">
        <v>0</v>
      </c>
      <c r="Z70" s="492">
        <f t="shared" ref="Z70:Z75" si="104">SUM(X70:Y70)</f>
        <v>0</v>
      </c>
      <c r="AA70" s="492">
        <f t="shared" ref="AA70:AA75" si="105">W70+Z70</f>
        <v>0</v>
      </c>
      <c r="AB70" s="321">
        <f t="shared" ref="AB70:AB75" si="106">ROUND((W70+X70)*33.8%,0)</f>
        <v>0</v>
      </c>
      <c r="AC70" s="179">
        <f t="shared" ref="AC70:AC75" si="107">ROUND(W70*2%,0)</f>
        <v>0</v>
      </c>
      <c r="AD70" s="492">
        <v>0</v>
      </c>
      <c r="AE70" s="492">
        <v>0</v>
      </c>
      <c r="AF70" s="492">
        <f t="shared" si="2"/>
        <v>0</v>
      </c>
      <c r="AG70" s="492">
        <f t="shared" si="3"/>
        <v>0</v>
      </c>
      <c r="AH70" s="507">
        <v>0</v>
      </c>
      <c r="AI70" s="507">
        <v>0</v>
      </c>
      <c r="AJ70" s="507">
        <v>0</v>
      </c>
      <c r="AK70" s="507">
        <v>0</v>
      </c>
      <c r="AL70" s="507">
        <v>0</v>
      </c>
      <c r="AM70" s="507">
        <v>0</v>
      </c>
      <c r="AN70" s="507">
        <v>0</v>
      </c>
      <c r="AO70" s="507">
        <f t="shared" ref="AO70:AO75" si="108">AH70+AJ70+AK70+AM70</f>
        <v>0</v>
      </c>
      <c r="AP70" s="507">
        <f t="shared" ref="AP70:AP75" si="109">AI70+AL70+AN70</f>
        <v>0</v>
      </c>
      <c r="AQ70" s="535">
        <f t="shared" si="4"/>
        <v>0</v>
      </c>
      <c r="AR70" s="536">
        <f t="shared" ref="AR70:AR75" si="110">I70+AG70</f>
        <v>2261145</v>
      </c>
      <c r="AS70" s="492">
        <f t="shared" ref="AS70:AS75" si="111">J70+W70</f>
        <v>1646499</v>
      </c>
      <c r="AT70" s="486">
        <f t="shared" ref="AT70:AT75" si="112">K70+Z70</f>
        <v>0</v>
      </c>
      <c r="AU70" s="486">
        <f t="shared" ref="AU70:AU75" si="113">L70</f>
        <v>0</v>
      </c>
      <c r="AV70" s="492">
        <f t="shared" ref="AV70:AW75" si="114">M70+AB70</f>
        <v>556516</v>
      </c>
      <c r="AW70" s="492">
        <f t="shared" si="114"/>
        <v>32930</v>
      </c>
      <c r="AX70" s="492">
        <f t="shared" ref="AX70:AX75" si="115">O70+AF70</f>
        <v>25200</v>
      </c>
      <c r="AY70" s="507">
        <f t="shared" ref="AY70:AY75" si="116">P70+AQ70</f>
        <v>3.9218000000000002</v>
      </c>
      <c r="AZ70" s="507">
        <f t="shared" ref="AZ70:BA75" si="117">Q70+AO70</f>
        <v>3</v>
      </c>
      <c r="BA70" s="508">
        <f t="shared" si="117"/>
        <v>0.92179999999999995</v>
      </c>
    </row>
    <row r="71" spans="1:53" ht="12.95" customHeight="1" x14ac:dyDescent="0.25">
      <c r="A71" s="154">
        <v>13</v>
      </c>
      <c r="B71" s="532">
        <v>5407</v>
      </c>
      <c r="C71" s="533">
        <v>600099148</v>
      </c>
      <c r="D71" s="83">
        <v>70939403</v>
      </c>
      <c r="E71" s="534" t="s">
        <v>661</v>
      </c>
      <c r="F71" s="83">
        <v>3113</v>
      </c>
      <c r="G71" s="534" t="s">
        <v>284</v>
      </c>
      <c r="H71" s="499" t="s">
        <v>86</v>
      </c>
      <c r="I71" s="501">
        <v>8623678</v>
      </c>
      <c r="J71" s="502">
        <v>6200449</v>
      </c>
      <c r="K71" s="502">
        <v>13468</v>
      </c>
      <c r="L71" s="502">
        <v>13468</v>
      </c>
      <c r="M71" s="417">
        <v>2095752</v>
      </c>
      <c r="N71" s="417">
        <v>124009</v>
      </c>
      <c r="O71" s="502">
        <v>190000</v>
      </c>
      <c r="P71" s="503">
        <v>12.1128</v>
      </c>
      <c r="Q71" s="418">
        <v>8.9037000000000006</v>
      </c>
      <c r="R71" s="504">
        <v>3.2090999999999998</v>
      </c>
      <c r="S71" s="485">
        <f t="shared" si="102"/>
        <v>0</v>
      </c>
      <c r="T71" s="492">
        <v>0</v>
      </c>
      <c r="U71" s="492">
        <v>0</v>
      </c>
      <c r="V71" s="492">
        <v>0</v>
      </c>
      <c r="W71" s="492">
        <f t="shared" si="103"/>
        <v>0</v>
      </c>
      <c r="X71" s="492">
        <v>0</v>
      </c>
      <c r="Y71" s="492">
        <v>0</v>
      </c>
      <c r="Z71" s="492">
        <f t="shared" si="104"/>
        <v>0</v>
      </c>
      <c r="AA71" s="492">
        <f t="shared" si="105"/>
        <v>0</v>
      </c>
      <c r="AB71" s="321">
        <f t="shared" si="106"/>
        <v>0</v>
      </c>
      <c r="AC71" s="179">
        <f t="shared" si="107"/>
        <v>0</v>
      </c>
      <c r="AD71" s="492">
        <v>0</v>
      </c>
      <c r="AE71" s="492">
        <v>0</v>
      </c>
      <c r="AF71" s="492">
        <f t="shared" si="2"/>
        <v>0</v>
      </c>
      <c r="AG71" s="492">
        <f t="shared" si="3"/>
        <v>0</v>
      </c>
      <c r="AH71" s="507">
        <v>0</v>
      </c>
      <c r="AI71" s="507">
        <v>0</v>
      </c>
      <c r="AJ71" s="507">
        <v>0</v>
      </c>
      <c r="AK71" s="507">
        <v>0</v>
      </c>
      <c r="AL71" s="507">
        <v>0</v>
      </c>
      <c r="AM71" s="507">
        <v>0</v>
      </c>
      <c r="AN71" s="507">
        <v>0</v>
      </c>
      <c r="AO71" s="507">
        <f t="shared" si="108"/>
        <v>0</v>
      </c>
      <c r="AP71" s="507">
        <f t="shared" si="109"/>
        <v>0</v>
      </c>
      <c r="AQ71" s="535">
        <f t="shared" si="4"/>
        <v>0</v>
      </c>
      <c r="AR71" s="536">
        <f t="shared" si="110"/>
        <v>8623678</v>
      </c>
      <c r="AS71" s="492">
        <f t="shared" si="111"/>
        <v>6200449</v>
      </c>
      <c r="AT71" s="486">
        <f t="shared" si="112"/>
        <v>13468</v>
      </c>
      <c r="AU71" s="486">
        <f t="shared" si="113"/>
        <v>13468</v>
      </c>
      <c r="AV71" s="492">
        <f t="shared" si="114"/>
        <v>2095752</v>
      </c>
      <c r="AW71" s="492">
        <f t="shared" si="114"/>
        <v>124009</v>
      </c>
      <c r="AX71" s="492">
        <f t="shared" si="115"/>
        <v>190000</v>
      </c>
      <c r="AY71" s="507">
        <f t="shared" si="116"/>
        <v>12.1128</v>
      </c>
      <c r="AZ71" s="507">
        <f t="shared" si="117"/>
        <v>8.9037000000000006</v>
      </c>
      <c r="BA71" s="508">
        <f t="shared" si="117"/>
        <v>3.2090999999999998</v>
      </c>
    </row>
    <row r="72" spans="1:53" ht="12.95" customHeight="1" x14ac:dyDescent="0.25">
      <c r="A72" s="154">
        <v>13</v>
      </c>
      <c r="B72" s="532">
        <v>5407</v>
      </c>
      <c r="C72" s="533">
        <v>600099148</v>
      </c>
      <c r="D72" s="83">
        <v>70939403</v>
      </c>
      <c r="E72" s="534" t="s">
        <v>661</v>
      </c>
      <c r="F72" s="83">
        <v>3113</v>
      </c>
      <c r="G72" s="534" t="s">
        <v>448</v>
      </c>
      <c r="H72" s="499" t="s">
        <v>82</v>
      </c>
      <c r="I72" s="501">
        <v>443810</v>
      </c>
      <c r="J72" s="502">
        <v>326443</v>
      </c>
      <c r="K72" s="502">
        <v>0</v>
      </c>
      <c r="L72" s="502">
        <v>0</v>
      </c>
      <c r="M72" s="417">
        <v>110338</v>
      </c>
      <c r="N72" s="417">
        <v>6529</v>
      </c>
      <c r="O72" s="502">
        <v>500</v>
      </c>
      <c r="P72" s="503">
        <v>0.97</v>
      </c>
      <c r="Q72" s="418">
        <v>0.97</v>
      </c>
      <c r="R72" s="504">
        <v>0</v>
      </c>
      <c r="S72" s="485">
        <f t="shared" si="102"/>
        <v>0</v>
      </c>
      <c r="T72" s="492">
        <v>0</v>
      </c>
      <c r="U72" s="492">
        <v>0</v>
      </c>
      <c r="V72" s="492">
        <v>0</v>
      </c>
      <c r="W72" s="492">
        <f t="shared" si="103"/>
        <v>0</v>
      </c>
      <c r="X72" s="492">
        <v>0</v>
      </c>
      <c r="Y72" s="492">
        <v>0</v>
      </c>
      <c r="Z72" s="492">
        <f t="shared" si="104"/>
        <v>0</v>
      </c>
      <c r="AA72" s="492">
        <f t="shared" si="105"/>
        <v>0</v>
      </c>
      <c r="AB72" s="321">
        <f t="shared" si="106"/>
        <v>0</v>
      </c>
      <c r="AC72" s="179">
        <f t="shared" si="107"/>
        <v>0</v>
      </c>
      <c r="AD72" s="492">
        <v>3500</v>
      </c>
      <c r="AE72" s="492">
        <v>0</v>
      </c>
      <c r="AF72" s="492">
        <f t="shared" si="2"/>
        <v>3500</v>
      </c>
      <c r="AG72" s="492">
        <f t="shared" si="3"/>
        <v>3500</v>
      </c>
      <c r="AH72" s="507">
        <v>0</v>
      </c>
      <c r="AI72" s="507">
        <v>0</v>
      </c>
      <c r="AJ72" s="507">
        <v>0</v>
      </c>
      <c r="AK72" s="507">
        <v>0</v>
      </c>
      <c r="AL72" s="507">
        <v>0</v>
      </c>
      <c r="AM72" s="507">
        <v>0</v>
      </c>
      <c r="AN72" s="507">
        <v>0</v>
      </c>
      <c r="AO72" s="507">
        <f t="shared" si="108"/>
        <v>0</v>
      </c>
      <c r="AP72" s="507">
        <f t="shared" si="109"/>
        <v>0</v>
      </c>
      <c r="AQ72" s="535">
        <f t="shared" si="4"/>
        <v>0</v>
      </c>
      <c r="AR72" s="536">
        <f t="shared" si="110"/>
        <v>447310</v>
      </c>
      <c r="AS72" s="492">
        <f t="shared" si="111"/>
        <v>326443</v>
      </c>
      <c r="AT72" s="486">
        <f t="shared" si="112"/>
        <v>0</v>
      </c>
      <c r="AU72" s="486">
        <f t="shared" si="113"/>
        <v>0</v>
      </c>
      <c r="AV72" s="492">
        <f t="shared" si="114"/>
        <v>110338</v>
      </c>
      <c r="AW72" s="492">
        <f t="shared" si="114"/>
        <v>6529</v>
      </c>
      <c r="AX72" s="492">
        <f t="shared" si="115"/>
        <v>4000</v>
      </c>
      <c r="AY72" s="507">
        <f t="shared" si="116"/>
        <v>0.97</v>
      </c>
      <c r="AZ72" s="507">
        <f t="shared" si="117"/>
        <v>0.97</v>
      </c>
      <c r="BA72" s="508">
        <f t="shared" si="117"/>
        <v>0</v>
      </c>
    </row>
    <row r="73" spans="1:53" ht="12.95" customHeight="1" x14ac:dyDescent="0.25">
      <c r="A73" s="154">
        <v>13</v>
      </c>
      <c r="B73" s="532">
        <v>5407</v>
      </c>
      <c r="C73" s="533">
        <v>600099148</v>
      </c>
      <c r="D73" s="83">
        <v>70939403</v>
      </c>
      <c r="E73" s="534" t="s">
        <v>661</v>
      </c>
      <c r="F73" s="83">
        <v>3141</v>
      </c>
      <c r="G73" s="534" t="s">
        <v>88</v>
      </c>
      <c r="H73" s="499" t="s">
        <v>82</v>
      </c>
      <c r="I73" s="501">
        <v>1326202</v>
      </c>
      <c r="J73" s="502">
        <v>970971</v>
      </c>
      <c r="K73" s="502">
        <v>0</v>
      </c>
      <c r="L73" s="502">
        <v>0</v>
      </c>
      <c r="M73" s="417">
        <v>328188</v>
      </c>
      <c r="N73" s="417">
        <v>19419</v>
      </c>
      <c r="O73" s="502">
        <v>7624</v>
      </c>
      <c r="P73" s="418">
        <v>3.3</v>
      </c>
      <c r="Q73" s="418">
        <v>0</v>
      </c>
      <c r="R73" s="504">
        <v>3.3</v>
      </c>
      <c r="S73" s="485">
        <f t="shared" si="102"/>
        <v>0</v>
      </c>
      <c r="T73" s="492">
        <v>0</v>
      </c>
      <c r="U73" s="492">
        <v>10581</v>
      </c>
      <c r="V73" s="492">
        <v>0</v>
      </c>
      <c r="W73" s="492">
        <f t="shared" si="103"/>
        <v>10581</v>
      </c>
      <c r="X73" s="492">
        <v>0</v>
      </c>
      <c r="Y73" s="492">
        <v>0</v>
      </c>
      <c r="Z73" s="492">
        <f t="shared" si="104"/>
        <v>0</v>
      </c>
      <c r="AA73" s="492">
        <f t="shared" si="105"/>
        <v>10581</v>
      </c>
      <c r="AB73" s="321">
        <f t="shared" si="106"/>
        <v>3576</v>
      </c>
      <c r="AC73" s="179">
        <f t="shared" si="107"/>
        <v>212</v>
      </c>
      <c r="AD73" s="492">
        <v>0</v>
      </c>
      <c r="AE73" s="492">
        <v>0</v>
      </c>
      <c r="AF73" s="492">
        <f t="shared" si="2"/>
        <v>0</v>
      </c>
      <c r="AG73" s="492">
        <f t="shared" si="3"/>
        <v>14369</v>
      </c>
      <c r="AH73" s="507">
        <v>0</v>
      </c>
      <c r="AI73" s="507">
        <v>0</v>
      </c>
      <c r="AJ73" s="507">
        <v>0</v>
      </c>
      <c r="AK73" s="507">
        <v>0</v>
      </c>
      <c r="AL73" s="507">
        <v>0.03</v>
      </c>
      <c r="AM73" s="507">
        <v>0</v>
      </c>
      <c r="AN73" s="507">
        <v>0</v>
      </c>
      <c r="AO73" s="507">
        <f t="shared" si="108"/>
        <v>0</v>
      </c>
      <c r="AP73" s="507">
        <f t="shared" si="109"/>
        <v>0.03</v>
      </c>
      <c r="AQ73" s="535">
        <f t="shared" si="4"/>
        <v>0.03</v>
      </c>
      <c r="AR73" s="536">
        <f t="shared" si="110"/>
        <v>1340571</v>
      </c>
      <c r="AS73" s="492">
        <f t="shared" si="111"/>
        <v>981552</v>
      </c>
      <c r="AT73" s="486">
        <f t="shared" si="112"/>
        <v>0</v>
      </c>
      <c r="AU73" s="486">
        <f t="shared" si="113"/>
        <v>0</v>
      </c>
      <c r="AV73" s="492">
        <f t="shared" si="114"/>
        <v>331764</v>
      </c>
      <c r="AW73" s="492">
        <f t="shared" si="114"/>
        <v>19631</v>
      </c>
      <c r="AX73" s="492">
        <f t="shared" si="115"/>
        <v>7624</v>
      </c>
      <c r="AY73" s="507">
        <f t="shared" si="116"/>
        <v>3.3299999999999996</v>
      </c>
      <c r="AZ73" s="507">
        <f t="shared" si="117"/>
        <v>0</v>
      </c>
      <c r="BA73" s="508">
        <f t="shared" si="117"/>
        <v>3.3299999999999996</v>
      </c>
    </row>
    <row r="74" spans="1:53" ht="12.95" customHeight="1" x14ac:dyDescent="0.25">
      <c r="A74" s="154">
        <v>13</v>
      </c>
      <c r="B74" s="532">
        <v>5407</v>
      </c>
      <c r="C74" s="533">
        <v>600099148</v>
      </c>
      <c r="D74" s="83">
        <v>70939403</v>
      </c>
      <c r="E74" s="534" t="s">
        <v>661</v>
      </c>
      <c r="F74" s="83">
        <v>3143</v>
      </c>
      <c r="G74" s="534" t="s">
        <v>149</v>
      </c>
      <c r="H74" s="499" t="s">
        <v>86</v>
      </c>
      <c r="I74" s="501">
        <v>387386</v>
      </c>
      <c r="J74" s="502">
        <v>285262</v>
      </c>
      <c r="K74" s="502">
        <v>0</v>
      </c>
      <c r="L74" s="502">
        <v>0</v>
      </c>
      <c r="M74" s="417">
        <v>96419</v>
      </c>
      <c r="N74" s="417">
        <v>5705</v>
      </c>
      <c r="O74" s="502">
        <v>0</v>
      </c>
      <c r="P74" s="503">
        <v>0.65</v>
      </c>
      <c r="Q74" s="418">
        <v>0.65</v>
      </c>
      <c r="R74" s="504">
        <v>0</v>
      </c>
      <c r="S74" s="485">
        <f t="shared" si="102"/>
        <v>0</v>
      </c>
      <c r="T74" s="492">
        <v>0</v>
      </c>
      <c r="U74" s="492">
        <v>0</v>
      </c>
      <c r="V74" s="492">
        <v>0</v>
      </c>
      <c r="W74" s="492">
        <f t="shared" si="103"/>
        <v>0</v>
      </c>
      <c r="X74" s="492">
        <v>0</v>
      </c>
      <c r="Y74" s="492">
        <v>0</v>
      </c>
      <c r="Z74" s="492">
        <f t="shared" si="104"/>
        <v>0</v>
      </c>
      <c r="AA74" s="492">
        <f t="shared" si="105"/>
        <v>0</v>
      </c>
      <c r="AB74" s="321">
        <f t="shared" si="106"/>
        <v>0</v>
      </c>
      <c r="AC74" s="179">
        <f t="shared" si="107"/>
        <v>0</v>
      </c>
      <c r="AD74" s="492">
        <v>0</v>
      </c>
      <c r="AE74" s="492">
        <v>0</v>
      </c>
      <c r="AF74" s="492">
        <f t="shared" si="2"/>
        <v>0</v>
      </c>
      <c r="AG74" s="492">
        <f t="shared" si="3"/>
        <v>0</v>
      </c>
      <c r="AH74" s="507">
        <v>0</v>
      </c>
      <c r="AI74" s="507">
        <v>0</v>
      </c>
      <c r="AJ74" s="507">
        <v>0</v>
      </c>
      <c r="AK74" s="507">
        <v>0</v>
      </c>
      <c r="AL74" s="507">
        <v>0</v>
      </c>
      <c r="AM74" s="507">
        <v>0</v>
      </c>
      <c r="AN74" s="507">
        <v>0</v>
      </c>
      <c r="AO74" s="507">
        <f t="shared" si="108"/>
        <v>0</v>
      </c>
      <c r="AP74" s="507">
        <f t="shared" si="109"/>
        <v>0</v>
      </c>
      <c r="AQ74" s="535">
        <f t="shared" si="4"/>
        <v>0</v>
      </c>
      <c r="AR74" s="536">
        <f t="shared" si="110"/>
        <v>387386</v>
      </c>
      <c r="AS74" s="492">
        <f t="shared" si="111"/>
        <v>285262</v>
      </c>
      <c r="AT74" s="486">
        <f t="shared" si="112"/>
        <v>0</v>
      </c>
      <c r="AU74" s="486">
        <f t="shared" si="113"/>
        <v>0</v>
      </c>
      <c r="AV74" s="492">
        <f t="shared" si="114"/>
        <v>96419</v>
      </c>
      <c r="AW74" s="492">
        <f t="shared" si="114"/>
        <v>5705</v>
      </c>
      <c r="AX74" s="492">
        <f t="shared" si="115"/>
        <v>0</v>
      </c>
      <c r="AY74" s="507">
        <f t="shared" si="116"/>
        <v>0.65</v>
      </c>
      <c r="AZ74" s="507">
        <f t="shared" si="117"/>
        <v>0.65</v>
      </c>
      <c r="BA74" s="508">
        <f t="shared" si="117"/>
        <v>0</v>
      </c>
    </row>
    <row r="75" spans="1:53" ht="12.95" customHeight="1" x14ac:dyDescent="0.25">
      <c r="A75" s="154">
        <v>13</v>
      </c>
      <c r="B75" s="532">
        <v>5407</v>
      </c>
      <c r="C75" s="533">
        <v>600099148</v>
      </c>
      <c r="D75" s="83">
        <v>70939403</v>
      </c>
      <c r="E75" s="534" t="s">
        <v>661</v>
      </c>
      <c r="F75" s="83">
        <v>3143</v>
      </c>
      <c r="G75" s="534" t="s">
        <v>150</v>
      </c>
      <c r="H75" s="499" t="s">
        <v>82</v>
      </c>
      <c r="I75" s="501">
        <v>14044</v>
      </c>
      <c r="J75" s="502">
        <v>9900</v>
      </c>
      <c r="K75" s="502">
        <v>0</v>
      </c>
      <c r="L75" s="502">
        <v>0</v>
      </c>
      <c r="M75" s="417">
        <v>3346</v>
      </c>
      <c r="N75" s="417">
        <v>198</v>
      </c>
      <c r="O75" s="502">
        <v>600</v>
      </c>
      <c r="P75" s="503">
        <v>0.04</v>
      </c>
      <c r="Q75" s="418">
        <v>0</v>
      </c>
      <c r="R75" s="504">
        <v>0.04</v>
      </c>
      <c r="S75" s="485">
        <f t="shared" si="102"/>
        <v>0</v>
      </c>
      <c r="T75" s="492">
        <v>0</v>
      </c>
      <c r="U75" s="492">
        <v>0</v>
      </c>
      <c r="V75" s="492">
        <v>0</v>
      </c>
      <c r="W75" s="492">
        <f t="shared" si="103"/>
        <v>0</v>
      </c>
      <c r="X75" s="492">
        <v>0</v>
      </c>
      <c r="Y75" s="492">
        <v>0</v>
      </c>
      <c r="Z75" s="492">
        <f t="shared" si="104"/>
        <v>0</v>
      </c>
      <c r="AA75" s="492">
        <f t="shared" si="105"/>
        <v>0</v>
      </c>
      <c r="AB75" s="321">
        <f t="shared" si="106"/>
        <v>0</v>
      </c>
      <c r="AC75" s="179">
        <f t="shared" si="107"/>
        <v>0</v>
      </c>
      <c r="AD75" s="492">
        <v>0</v>
      </c>
      <c r="AE75" s="492">
        <v>0</v>
      </c>
      <c r="AF75" s="492">
        <f t="shared" si="2"/>
        <v>0</v>
      </c>
      <c r="AG75" s="492">
        <f t="shared" si="3"/>
        <v>0</v>
      </c>
      <c r="AH75" s="507">
        <v>0</v>
      </c>
      <c r="AI75" s="507">
        <v>0</v>
      </c>
      <c r="AJ75" s="507">
        <v>0</v>
      </c>
      <c r="AK75" s="507">
        <v>0</v>
      </c>
      <c r="AL75" s="507">
        <v>0</v>
      </c>
      <c r="AM75" s="507">
        <v>0</v>
      </c>
      <c r="AN75" s="507">
        <v>0</v>
      </c>
      <c r="AO75" s="507">
        <f t="shared" si="108"/>
        <v>0</v>
      </c>
      <c r="AP75" s="507">
        <f t="shared" si="109"/>
        <v>0</v>
      </c>
      <c r="AQ75" s="535">
        <f t="shared" si="4"/>
        <v>0</v>
      </c>
      <c r="AR75" s="536">
        <f t="shared" si="110"/>
        <v>14044</v>
      </c>
      <c r="AS75" s="492">
        <f t="shared" si="111"/>
        <v>9900</v>
      </c>
      <c r="AT75" s="486">
        <f t="shared" si="112"/>
        <v>0</v>
      </c>
      <c r="AU75" s="486">
        <f t="shared" si="113"/>
        <v>0</v>
      </c>
      <c r="AV75" s="492">
        <f t="shared" si="114"/>
        <v>3346</v>
      </c>
      <c r="AW75" s="492">
        <f t="shared" si="114"/>
        <v>198</v>
      </c>
      <c r="AX75" s="492">
        <f t="shared" si="115"/>
        <v>600</v>
      </c>
      <c r="AY75" s="507">
        <f t="shared" si="116"/>
        <v>0.04</v>
      </c>
      <c r="AZ75" s="507">
        <f t="shared" si="117"/>
        <v>0</v>
      </c>
      <c r="BA75" s="508">
        <f t="shared" si="117"/>
        <v>0.04</v>
      </c>
    </row>
    <row r="76" spans="1:53" ht="12.95" customHeight="1" x14ac:dyDescent="0.25">
      <c r="A76" s="156">
        <v>13</v>
      </c>
      <c r="B76" s="104">
        <v>5407</v>
      </c>
      <c r="C76" s="105">
        <v>600099148</v>
      </c>
      <c r="D76" s="104">
        <v>70939403</v>
      </c>
      <c r="E76" s="300" t="s">
        <v>662</v>
      </c>
      <c r="F76" s="92"/>
      <c r="G76" s="301"/>
      <c r="H76" s="93"/>
      <c r="I76" s="296">
        <v>13056265</v>
      </c>
      <c r="J76" s="106">
        <v>9439524</v>
      </c>
      <c r="K76" s="106">
        <v>13468</v>
      </c>
      <c r="L76" s="106">
        <v>13468</v>
      </c>
      <c r="M76" s="106">
        <v>3190559</v>
      </c>
      <c r="N76" s="106">
        <v>188790</v>
      </c>
      <c r="O76" s="106">
        <v>223924</v>
      </c>
      <c r="P76" s="157">
        <v>20.994599999999998</v>
      </c>
      <c r="Q76" s="157">
        <v>13.523700000000002</v>
      </c>
      <c r="R76" s="298">
        <v>7.4708999999999994</v>
      </c>
      <c r="S76" s="149">
        <f t="shared" ref="S76:BA76" si="118">SUM(S70:S75)</f>
        <v>0</v>
      </c>
      <c r="T76" s="106">
        <f t="shared" si="118"/>
        <v>0</v>
      </c>
      <c r="U76" s="106">
        <f t="shared" si="118"/>
        <v>10581</v>
      </c>
      <c r="V76" s="106">
        <f t="shared" si="118"/>
        <v>0</v>
      </c>
      <c r="W76" s="106">
        <f t="shared" si="118"/>
        <v>10581</v>
      </c>
      <c r="X76" s="106">
        <f t="shared" si="118"/>
        <v>0</v>
      </c>
      <c r="Y76" s="106">
        <f t="shared" si="118"/>
        <v>0</v>
      </c>
      <c r="Z76" s="106">
        <f t="shared" si="118"/>
        <v>0</v>
      </c>
      <c r="AA76" s="106">
        <f t="shared" si="118"/>
        <v>10581</v>
      </c>
      <c r="AB76" s="106">
        <f t="shared" si="118"/>
        <v>3576</v>
      </c>
      <c r="AC76" s="106">
        <f t="shared" si="118"/>
        <v>212</v>
      </c>
      <c r="AD76" s="106">
        <f t="shared" si="118"/>
        <v>3500</v>
      </c>
      <c r="AE76" s="106">
        <f t="shared" si="118"/>
        <v>0</v>
      </c>
      <c r="AF76" s="106">
        <f t="shared" si="118"/>
        <v>3500</v>
      </c>
      <c r="AG76" s="106">
        <f t="shared" si="118"/>
        <v>17869</v>
      </c>
      <c r="AH76" s="157">
        <f t="shared" si="118"/>
        <v>0</v>
      </c>
      <c r="AI76" s="157">
        <f t="shared" si="118"/>
        <v>0</v>
      </c>
      <c r="AJ76" s="157">
        <f t="shared" si="118"/>
        <v>0</v>
      </c>
      <c r="AK76" s="157">
        <f t="shared" si="118"/>
        <v>0</v>
      </c>
      <c r="AL76" s="157">
        <f t="shared" si="118"/>
        <v>0.03</v>
      </c>
      <c r="AM76" s="157">
        <f t="shared" si="118"/>
        <v>0</v>
      </c>
      <c r="AN76" s="157">
        <f t="shared" si="118"/>
        <v>0</v>
      </c>
      <c r="AO76" s="157">
        <f t="shared" si="118"/>
        <v>0</v>
      </c>
      <c r="AP76" s="157">
        <f t="shared" si="118"/>
        <v>0.03</v>
      </c>
      <c r="AQ76" s="415">
        <f t="shared" si="118"/>
        <v>0.03</v>
      </c>
      <c r="AR76" s="296">
        <f t="shared" si="118"/>
        <v>13074134</v>
      </c>
      <c r="AS76" s="106">
        <f t="shared" si="118"/>
        <v>9450105</v>
      </c>
      <c r="AT76" s="106">
        <f t="shared" si="118"/>
        <v>13468</v>
      </c>
      <c r="AU76" s="106">
        <f t="shared" si="118"/>
        <v>13468</v>
      </c>
      <c r="AV76" s="106">
        <f t="shared" si="118"/>
        <v>3194135</v>
      </c>
      <c r="AW76" s="106">
        <f t="shared" si="118"/>
        <v>189002</v>
      </c>
      <c r="AX76" s="106">
        <f t="shared" si="118"/>
        <v>227424</v>
      </c>
      <c r="AY76" s="157">
        <f t="shared" si="118"/>
        <v>21.024599999999996</v>
      </c>
      <c r="AZ76" s="157">
        <f t="shared" si="118"/>
        <v>13.523700000000002</v>
      </c>
      <c r="BA76" s="298">
        <f t="shared" si="118"/>
        <v>7.5008999999999988</v>
      </c>
    </row>
    <row r="77" spans="1:53" ht="12.95" customHeight="1" x14ac:dyDescent="0.25">
      <c r="A77" s="154">
        <v>14</v>
      </c>
      <c r="B77" s="532">
        <v>5411</v>
      </c>
      <c r="C77" s="533">
        <v>650034244</v>
      </c>
      <c r="D77" s="83">
        <v>70985375</v>
      </c>
      <c r="E77" s="534" t="s">
        <v>663</v>
      </c>
      <c r="F77" s="83">
        <v>3111</v>
      </c>
      <c r="G77" s="534" t="s">
        <v>586</v>
      </c>
      <c r="H77" s="499" t="s">
        <v>86</v>
      </c>
      <c r="I77" s="501">
        <v>2163312</v>
      </c>
      <c r="J77" s="502">
        <v>1563949</v>
      </c>
      <c r="K77" s="502">
        <v>14850</v>
      </c>
      <c r="L77" s="502">
        <v>0</v>
      </c>
      <c r="M77" s="417">
        <v>533634</v>
      </c>
      <c r="N77" s="417">
        <v>31279</v>
      </c>
      <c r="O77" s="502">
        <v>19600</v>
      </c>
      <c r="P77" s="503">
        <v>3.8250000000000002</v>
      </c>
      <c r="Q77" s="418">
        <v>2.9032</v>
      </c>
      <c r="R77" s="504">
        <v>0.92179999999999995</v>
      </c>
      <c r="S77" s="485">
        <f t="shared" ref="S77:S82" si="119">X77*-1</f>
        <v>0</v>
      </c>
      <c r="T77" s="492">
        <v>0</v>
      </c>
      <c r="U77" s="492">
        <v>0</v>
      </c>
      <c r="V77" s="492">
        <v>0</v>
      </c>
      <c r="W77" s="492">
        <f t="shared" ref="W77:W82" si="120">SUM(S77:V77)</f>
        <v>0</v>
      </c>
      <c r="X77" s="492">
        <v>0</v>
      </c>
      <c r="Y77" s="492">
        <v>0</v>
      </c>
      <c r="Z77" s="492">
        <f t="shared" ref="Z77:Z82" si="121">SUM(X77:Y77)</f>
        <v>0</v>
      </c>
      <c r="AA77" s="492">
        <f t="shared" ref="AA77:AA82" si="122">W77+Z77</f>
        <v>0</v>
      </c>
      <c r="AB77" s="321">
        <f t="shared" ref="AB77:AB82" si="123">ROUND((W77+X77)*33.8%,0)</f>
        <v>0</v>
      </c>
      <c r="AC77" s="179">
        <f t="shared" ref="AC77:AC82" si="124">ROUND(W77*2%,0)</f>
        <v>0</v>
      </c>
      <c r="AD77" s="492">
        <v>0</v>
      </c>
      <c r="AE77" s="492">
        <v>0</v>
      </c>
      <c r="AF77" s="492">
        <f t="shared" si="2"/>
        <v>0</v>
      </c>
      <c r="AG77" s="492">
        <f t="shared" si="3"/>
        <v>0</v>
      </c>
      <c r="AH77" s="507">
        <v>0</v>
      </c>
      <c r="AI77" s="507">
        <v>0</v>
      </c>
      <c r="AJ77" s="507">
        <v>0</v>
      </c>
      <c r="AK77" s="507">
        <v>0</v>
      </c>
      <c r="AL77" s="507">
        <v>0</v>
      </c>
      <c r="AM77" s="507">
        <v>0</v>
      </c>
      <c r="AN77" s="507">
        <v>0</v>
      </c>
      <c r="AO77" s="507">
        <f t="shared" ref="AO77:AO82" si="125">AH77+AJ77+AK77+AM77</f>
        <v>0</v>
      </c>
      <c r="AP77" s="507">
        <f t="shared" ref="AP77:AP82" si="126">AI77+AL77+AN77</f>
        <v>0</v>
      </c>
      <c r="AQ77" s="535">
        <f t="shared" si="4"/>
        <v>0</v>
      </c>
      <c r="AR77" s="536">
        <f t="shared" ref="AR77:AR82" si="127">I77+AG77</f>
        <v>2163312</v>
      </c>
      <c r="AS77" s="492">
        <f t="shared" ref="AS77:AS82" si="128">J77+W77</f>
        <v>1563949</v>
      </c>
      <c r="AT77" s="486">
        <f t="shared" ref="AT77:AT82" si="129">K77+Z77</f>
        <v>14850</v>
      </c>
      <c r="AU77" s="486">
        <f t="shared" ref="AU77:AU82" si="130">L77</f>
        <v>0</v>
      </c>
      <c r="AV77" s="492">
        <f t="shared" ref="AV77:AW82" si="131">M77+AB77</f>
        <v>533634</v>
      </c>
      <c r="AW77" s="492">
        <f t="shared" si="131"/>
        <v>31279</v>
      </c>
      <c r="AX77" s="492">
        <f t="shared" ref="AX77:AX82" si="132">O77+AF77</f>
        <v>19600</v>
      </c>
      <c r="AY77" s="507">
        <f t="shared" ref="AY77:AY82" si="133">P77+AQ77</f>
        <v>3.8250000000000002</v>
      </c>
      <c r="AZ77" s="507">
        <f t="shared" ref="AZ77:BA82" si="134">Q77+AO77</f>
        <v>2.9032</v>
      </c>
      <c r="BA77" s="508">
        <f t="shared" si="134"/>
        <v>0.92179999999999995</v>
      </c>
    </row>
    <row r="78" spans="1:53" ht="12.95" customHeight="1" x14ac:dyDescent="0.25">
      <c r="A78" s="154">
        <v>14</v>
      </c>
      <c r="B78" s="532">
        <v>5411</v>
      </c>
      <c r="C78" s="533">
        <v>650034244</v>
      </c>
      <c r="D78" s="83">
        <v>70985375</v>
      </c>
      <c r="E78" s="534" t="s">
        <v>663</v>
      </c>
      <c r="F78" s="83">
        <v>3117</v>
      </c>
      <c r="G78" s="534" t="s">
        <v>148</v>
      </c>
      <c r="H78" s="499" t="s">
        <v>86</v>
      </c>
      <c r="I78" s="501">
        <v>3644955</v>
      </c>
      <c r="J78" s="502">
        <v>2586957</v>
      </c>
      <c r="K78" s="502">
        <v>6068</v>
      </c>
      <c r="L78" s="502">
        <v>6068</v>
      </c>
      <c r="M78" s="417">
        <v>874391</v>
      </c>
      <c r="N78" s="417">
        <v>51739</v>
      </c>
      <c r="O78" s="502">
        <v>125800</v>
      </c>
      <c r="P78" s="503">
        <v>5.1834999999999996</v>
      </c>
      <c r="Q78" s="418">
        <v>3.3620999999999999</v>
      </c>
      <c r="R78" s="504">
        <v>1.8213999999999999</v>
      </c>
      <c r="S78" s="485">
        <f t="shared" si="119"/>
        <v>0</v>
      </c>
      <c r="T78" s="492">
        <v>0</v>
      </c>
      <c r="U78" s="492">
        <v>-113054</v>
      </c>
      <c r="V78" s="492">
        <v>0</v>
      </c>
      <c r="W78" s="492">
        <f t="shared" si="120"/>
        <v>-113054</v>
      </c>
      <c r="X78" s="492">
        <v>0</v>
      </c>
      <c r="Y78" s="492">
        <v>0</v>
      </c>
      <c r="Z78" s="492">
        <f t="shared" si="121"/>
        <v>0</v>
      </c>
      <c r="AA78" s="492">
        <f t="shared" si="122"/>
        <v>-113054</v>
      </c>
      <c r="AB78" s="321">
        <f t="shared" si="123"/>
        <v>-38212</v>
      </c>
      <c r="AC78" s="179">
        <f t="shared" si="124"/>
        <v>-2261</v>
      </c>
      <c r="AD78" s="492">
        <v>0</v>
      </c>
      <c r="AE78" s="492">
        <v>0</v>
      </c>
      <c r="AF78" s="492">
        <f t="shared" si="2"/>
        <v>0</v>
      </c>
      <c r="AG78" s="492">
        <f t="shared" si="3"/>
        <v>-153527</v>
      </c>
      <c r="AH78" s="507">
        <v>0</v>
      </c>
      <c r="AI78" s="507">
        <v>0</v>
      </c>
      <c r="AJ78" s="507">
        <v>0</v>
      </c>
      <c r="AK78" s="507">
        <v>-0.23</v>
      </c>
      <c r="AL78" s="507">
        <v>0</v>
      </c>
      <c r="AM78" s="507">
        <v>0</v>
      </c>
      <c r="AN78" s="507">
        <v>0</v>
      </c>
      <c r="AO78" s="507">
        <f t="shared" si="125"/>
        <v>-0.23</v>
      </c>
      <c r="AP78" s="507">
        <f t="shared" si="126"/>
        <v>0</v>
      </c>
      <c r="AQ78" s="535">
        <f t="shared" si="4"/>
        <v>-0.23</v>
      </c>
      <c r="AR78" s="536">
        <f t="shared" si="127"/>
        <v>3491428</v>
      </c>
      <c r="AS78" s="492">
        <f t="shared" si="128"/>
        <v>2473903</v>
      </c>
      <c r="AT78" s="486">
        <f t="shared" si="129"/>
        <v>6068</v>
      </c>
      <c r="AU78" s="486">
        <f t="shared" si="130"/>
        <v>6068</v>
      </c>
      <c r="AV78" s="492">
        <f t="shared" si="131"/>
        <v>836179</v>
      </c>
      <c r="AW78" s="492">
        <f t="shared" si="131"/>
        <v>49478</v>
      </c>
      <c r="AX78" s="492">
        <f t="shared" si="132"/>
        <v>125800</v>
      </c>
      <c r="AY78" s="507">
        <f t="shared" si="133"/>
        <v>4.9534999999999991</v>
      </c>
      <c r="AZ78" s="507">
        <f t="shared" si="134"/>
        <v>3.1320999999999999</v>
      </c>
      <c r="BA78" s="508">
        <f t="shared" si="134"/>
        <v>1.8213999999999999</v>
      </c>
    </row>
    <row r="79" spans="1:53" ht="12.95" customHeight="1" x14ac:dyDescent="0.25">
      <c r="A79" s="154">
        <v>14</v>
      </c>
      <c r="B79" s="532">
        <v>5411</v>
      </c>
      <c r="C79" s="533">
        <v>650034244</v>
      </c>
      <c r="D79" s="83">
        <v>70985375</v>
      </c>
      <c r="E79" s="534" t="s">
        <v>663</v>
      </c>
      <c r="F79" s="83">
        <v>3117</v>
      </c>
      <c r="G79" s="534" t="s">
        <v>448</v>
      </c>
      <c r="H79" s="499" t="s">
        <v>82</v>
      </c>
      <c r="I79" s="501">
        <v>3267</v>
      </c>
      <c r="J79" s="502">
        <v>1890</v>
      </c>
      <c r="K79" s="502">
        <v>0</v>
      </c>
      <c r="L79" s="502">
        <v>0</v>
      </c>
      <c r="M79" s="417">
        <v>639</v>
      </c>
      <c r="N79" s="417">
        <v>38</v>
      </c>
      <c r="O79" s="502">
        <v>700</v>
      </c>
      <c r="P79" s="503">
        <v>0</v>
      </c>
      <c r="Q79" s="418">
        <v>0</v>
      </c>
      <c r="R79" s="504">
        <v>0</v>
      </c>
      <c r="S79" s="485">
        <f t="shared" si="119"/>
        <v>0</v>
      </c>
      <c r="T79" s="492">
        <v>0</v>
      </c>
      <c r="U79" s="492">
        <v>0</v>
      </c>
      <c r="V79" s="492">
        <v>0</v>
      </c>
      <c r="W79" s="492">
        <f t="shared" si="120"/>
        <v>0</v>
      </c>
      <c r="X79" s="492">
        <v>0</v>
      </c>
      <c r="Y79" s="492">
        <v>0</v>
      </c>
      <c r="Z79" s="492">
        <f t="shared" si="121"/>
        <v>0</v>
      </c>
      <c r="AA79" s="492">
        <f t="shared" si="122"/>
        <v>0</v>
      </c>
      <c r="AB79" s="321">
        <f t="shared" si="123"/>
        <v>0</v>
      </c>
      <c r="AC79" s="179">
        <f t="shared" si="124"/>
        <v>0</v>
      </c>
      <c r="AD79" s="492">
        <v>0</v>
      </c>
      <c r="AE79" s="492">
        <v>0</v>
      </c>
      <c r="AF79" s="492">
        <f t="shared" ref="AF79:AF144" si="135">SUM(AD79:AE79)</f>
        <v>0</v>
      </c>
      <c r="AG79" s="492">
        <f t="shared" ref="AG79:AG144" si="136">AA79+AB79+AC79+AF79</f>
        <v>0</v>
      </c>
      <c r="AH79" s="507">
        <v>0</v>
      </c>
      <c r="AI79" s="507">
        <v>0</v>
      </c>
      <c r="AJ79" s="507">
        <v>0</v>
      </c>
      <c r="AK79" s="507">
        <v>0</v>
      </c>
      <c r="AL79" s="507">
        <v>0</v>
      </c>
      <c r="AM79" s="507">
        <v>0</v>
      </c>
      <c r="AN79" s="507">
        <v>0</v>
      </c>
      <c r="AO79" s="507">
        <f t="shared" si="125"/>
        <v>0</v>
      </c>
      <c r="AP79" s="507">
        <f t="shared" si="126"/>
        <v>0</v>
      </c>
      <c r="AQ79" s="535">
        <f t="shared" ref="AQ79:AQ144" si="137">SUM(AO79:AP79)</f>
        <v>0</v>
      </c>
      <c r="AR79" s="536">
        <f t="shared" si="127"/>
        <v>3267</v>
      </c>
      <c r="AS79" s="492">
        <f t="shared" si="128"/>
        <v>1890</v>
      </c>
      <c r="AT79" s="486">
        <f t="shared" si="129"/>
        <v>0</v>
      </c>
      <c r="AU79" s="486">
        <f t="shared" si="130"/>
        <v>0</v>
      </c>
      <c r="AV79" s="492">
        <f t="shared" si="131"/>
        <v>639</v>
      </c>
      <c r="AW79" s="492">
        <f t="shared" si="131"/>
        <v>38</v>
      </c>
      <c r="AX79" s="492">
        <f t="shared" si="132"/>
        <v>700</v>
      </c>
      <c r="AY79" s="507">
        <f t="shared" si="133"/>
        <v>0</v>
      </c>
      <c r="AZ79" s="507">
        <f t="shared" si="134"/>
        <v>0</v>
      </c>
      <c r="BA79" s="508">
        <f t="shared" si="134"/>
        <v>0</v>
      </c>
    </row>
    <row r="80" spans="1:53" ht="12.95" customHeight="1" x14ac:dyDescent="0.25">
      <c r="A80" s="154">
        <v>14</v>
      </c>
      <c r="B80" s="532">
        <v>5411</v>
      </c>
      <c r="C80" s="533">
        <v>650034244</v>
      </c>
      <c r="D80" s="83">
        <v>70985375</v>
      </c>
      <c r="E80" s="534" t="s">
        <v>663</v>
      </c>
      <c r="F80" s="83">
        <v>3141</v>
      </c>
      <c r="G80" s="534" t="s">
        <v>88</v>
      </c>
      <c r="H80" s="499" t="s">
        <v>82</v>
      </c>
      <c r="I80" s="501">
        <v>848906</v>
      </c>
      <c r="J80" s="502">
        <v>618621</v>
      </c>
      <c r="K80" s="502">
        <v>3600</v>
      </c>
      <c r="L80" s="502">
        <v>0</v>
      </c>
      <c r="M80" s="417">
        <v>210311</v>
      </c>
      <c r="N80" s="417">
        <v>12372</v>
      </c>
      <c r="O80" s="502">
        <v>4002</v>
      </c>
      <c r="P80" s="503">
        <v>2.1</v>
      </c>
      <c r="Q80" s="418">
        <v>0</v>
      </c>
      <c r="R80" s="504">
        <v>2.1</v>
      </c>
      <c r="S80" s="485">
        <f t="shared" si="119"/>
        <v>0</v>
      </c>
      <c r="T80" s="492">
        <v>0</v>
      </c>
      <c r="U80" s="492">
        <v>6759</v>
      </c>
      <c r="V80" s="492">
        <v>0</v>
      </c>
      <c r="W80" s="492">
        <f t="shared" si="120"/>
        <v>6759</v>
      </c>
      <c r="X80" s="492">
        <v>0</v>
      </c>
      <c r="Y80" s="492">
        <v>0</v>
      </c>
      <c r="Z80" s="492">
        <f t="shared" si="121"/>
        <v>0</v>
      </c>
      <c r="AA80" s="492">
        <f t="shared" si="122"/>
        <v>6759</v>
      </c>
      <c r="AB80" s="321">
        <f t="shared" si="123"/>
        <v>2285</v>
      </c>
      <c r="AC80" s="179">
        <f t="shared" si="124"/>
        <v>135</v>
      </c>
      <c r="AD80" s="492">
        <v>0</v>
      </c>
      <c r="AE80" s="492">
        <v>0</v>
      </c>
      <c r="AF80" s="492">
        <f t="shared" si="135"/>
        <v>0</v>
      </c>
      <c r="AG80" s="492">
        <f t="shared" si="136"/>
        <v>9179</v>
      </c>
      <c r="AH80" s="507">
        <v>0</v>
      </c>
      <c r="AI80" s="507">
        <v>0</v>
      </c>
      <c r="AJ80" s="507">
        <v>0</v>
      </c>
      <c r="AK80" s="507">
        <v>0</v>
      </c>
      <c r="AL80" s="507">
        <v>0.02</v>
      </c>
      <c r="AM80" s="507">
        <v>0</v>
      </c>
      <c r="AN80" s="507">
        <v>0</v>
      </c>
      <c r="AO80" s="507">
        <f t="shared" si="125"/>
        <v>0</v>
      </c>
      <c r="AP80" s="507">
        <f t="shared" si="126"/>
        <v>0.02</v>
      </c>
      <c r="AQ80" s="535">
        <f t="shared" si="137"/>
        <v>0.02</v>
      </c>
      <c r="AR80" s="536">
        <f t="shared" si="127"/>
        <v>858085</v>
      </c>
      <c r="AS80" s="492">
        <f t="shared" si="128"/>
        <v>625380</v>
      </c>
      <c r="AT80" s="486">
        <f t="shared" si="129"/>
        <v>3600</v>
      </c>
      <c r="AU80" s="486">
        <f t="shared" si="130"/>
        <v>0</v>
      </c>
      <c r="AV80" s="492">
        <f t="shared" si="131"/>
        <v>212596</v>
      </c>
      <c r="AW80" s="492">
        <f t="shared" si="131"/>
        <v>12507</v>
      </c>
      <c r="AX80" s="492">
        <f t="shared" si="132"/>
        <v>4002</v>
      </c>
      <c r="AY80" s="507">
        <f t="shared" si="133"/>
        <v>2.12</v>
      </c>
      <c r="AZ80" s="507">
        <f t="shared" si="134"/>
        <v>0</v>
      </c>
      <c r="BA80" s="508">
        <f t="shared" si="134"/>
        <v>2.12</v>
      </c>
    </row>
    <row r="81" spans="1:53" ht="12.95" customHeight="1" x14ac:dyDescent="0.25">
      <c r="A81" s="154">
        <v>14</v>
      </c>
      <c r="B81" s="532">
        <v>5411</v>
      </c>
      <c r="C81" s="533">
        <v>650034244</v>
      </c>
      <c r="D81" s="83">
        <v>70985375</v>
      </c>
      <c r="E81" s="534" t="s">
        <v>663</v>
      </c>
      <c r="F81" s="83">
        <v>3143</v>
      </c>
      <c r="G81" s="534" t="s">
        <v>149</v>
      </c>
      <c r="H81" s="499" t="s">
        <v>86</v>
      </c>
      <c r="I81" s="501">
        <v>449727</v>
      </c>
      <c r="J81" s="502">
        <v>325848</v>
      </c>
      <c r="K81" s="502">
        <v>5400</v>
      </c>
      <c r="L81" s="502">
        <v>0</v>
      </c>
      <c r="M81" s="417">
        <v>111962</v>
      </c>
      <c r="N81" s="417">
        <v>6517</v>
      </c>
      <c r="O81" s="502">
        <v>0</v>
      </c>
      <c r="P81" s="503">
        <v>0.72729999999999995</v>
      </c>
      <c r="Q81" s="418">
        <v>0.72729999999999995</v>
      </c>
      <c r="R81" s="504">
        <v>0</v>
      </c>
      <c r="S81" s="485">
        <f t="shared" si="119"/>
        <v>0</v>
      </c>
      <c r="T81" s="492">
        <v>0</v>
      </c>
      <c r="U81" s="492">
        <v>0</v>
      </c>
      <c r="V81" s="492">
        <v>0</v>
      </c>
      <c r="W81" s="492">
        <f t="shared" si="120"/>
        <v>0</v>
      </c>
      <c r="X81" s="492">
        <v>0</v>
      </c>
      <c r="Y81" s="492">
        <v>0</v>
      </c>
      <c r="Z81" s="492">
        <f t="shared" si="121"/>
        <v>0</v>
      </c>
      <c r="AA81" s="492">
        <f t="shared" si="122"/>
        <v>0</v>
      </c>
      <c r="AB81" s="321">
        <f t="shared" si="123"/>
        <v>0</v>
      </c>
      <c r="AC81" s="179">
        <f t="shared" si="124"/>
        <v>0</v>
      </c>
      <c r="AD81" s="492">
        <v>0</v>
      </c>
      <c r="AE81" s="492">
        <v>0</v>
      </c>
      <c r="AF81" s="492">
        <f t="shared" si="135"/>
        <v>0</v>
      </c>
      <c r="AG81" s="492">
        <f t="shared" si="136"/>
        <v>0</v>
      </c>
      <c r="AH81" s="507">
        <v>0</v>
      </c>
      <c r="AI81" s="507">
        <v>0</v>
      </c>
      <c r="AJ81" s="507">
        <v>0</v>
      </c>
      <c r="AK81" s="507">
        <v>0</v>
      </c>
      <c r="AL81" s="507">
        <v>0</v>
      </c>
      <c r="AM81" s="507">
        <v>0</v>
      </c>
      <c r="AN81" s="507">
        <v>0</v>
      </c>
      <c r="AO81" s="507">
        <f t="shared" si="125"/>
        <v>0</v>
      </c>
      <c r="AP81" s="507">
        <f t="shared" si="126"/>
        <v>0</v>
      </c>
      <c r="AQ81" s="535">
        <f t="shared" si="137"/>
        <v>0</v>
      </c>
      <c r="AR81" s="536">
        <f t="shared" si="127"/>
        <v>449727</v>
      </c>
      <c r="AS81" s="492">
        <f t="shared" si="128"/>
        <v>325848</v>
      </c>
      <c r="AT81" s="486">
        <f t="shared" si="129"/>
        <v>5400</v>
      </c>
      <c r="AU81" s="486">
        <f t="shared" si="130"/>
        <v>0</v>
      </c>
      <c r="AV81" s="492">
        <f t="shared" si="131"/>
        <v>111962</v>
      </c>
      <c r="AW81" s="492">
        <f t="shared" si="131"/>
        <v>6517</v>
      </c>
      <c r="AX81" s="492">
        <f t="shared" si="132"/>
        <v>0</v>
      </c>
      <c r="AY81" s="507">
        <f t="shared" si="133"/>
        <v>0.72729999999999995</v>
      </c>
      <c r="AZ81" s="507">
        <f t="shared" si="134"/>
        <v>0.72729999999999995</v>
      </c>
      <c r="BA81" s="508">
        <f t="shared" si="134"/>
        <v>0</v>
      </c>
    </row>
    <row r="82" spans="1:53" ht="12.95" customHeight="1" x14ac:dyDescent="0.25">
      <c r="A82" s="154">
        <v>14</v>
      </c>
      <c r="B82" s="532">
        <v>5411</v>
      </c>
      <c r="C82" s="533">
        <v>650034244</v>
      </c>
      <c r="D82" s="83">
        <v>70985375</v>
      </c>
      <c r="E82" s="534" t="s">
        <v>663</v>
      </c>
      <c r="F82" s="83">
        <v>3143</v>
      </c>
      <c r="G82" s="534" t="s">
        <v>150</v>
      </c>
      <c r="H82" s="499" t="s">
        <v>82</v>
      </c>
      <c r="I82" s="501">
        <v>18959</v>
      </c>
      <c r="J82" s="502">
        <v>13365</v>
      </c>
      <c r="K82" s="502">
        <v>0</v>
      </c>
      <c r="L82" s="502">
        <v>0</v>
      </c>
      <c r="M82" s="417">
        <v>4517</v>
      </c>
      <c r="N82" s="417">
        <v>267</v>
      </c>
      <c r="O82" s="502">
        <v>810</v>
      </c>
      <c r="P82" s="503">
        <v>0.06</v>
      </c>
      <c r="Q82" s="418">
        <v>0</v>
      </c>
      <c r="R82" s="504">
        <v>0.06</v>
      </c>
      <c r="S82" s="485">
        <f t="shared" si="119"/>
        <v>0</v>
      </c>
      <c r="T82" s="492">
        <v>0</v>
      </c>
      <c r="U82" s="492">
        <v>0</v>
      </c>
      <c r="V82" s="492">
        <v>0</v>
      </c>
      <c r="W82" s="492">
        <f t="shared" si="120"/>
        <v>0</v>
      </c>
      <c r="X82" s="492">
        <v>0</v>
      </c>
      <c r="Y82" s="492">
        <v>0</v>
      </c>
      <c r="Z82" s="492">
        <f t="shared" si="121"/>
        <v>0</v>
      </c>
      <c r="AA82" s="492">
        <f t="shared" si="122"/>
        <v>0</v>
      </c>
      <c r="AB82" s="321">
        <f t="shared" si="123"/>
        <v>0</v>
      </c>
      <c r="AC82" s="179">
        <f t="shared" si="124"/>
        <v>0</v>
      </c>
      <c r="AD82" s="492">
        <v>0</v>
      </c>
      <c r="AE82" s="492">
        <v>0</v>
      </c>
      <c r="AF82" s="492">
        <f t="shared" si="135"/>
        <v>0</v>
      </c>
      <c r="AG82" s="492">
        <f t="shared" si="136"/>
        <v>0</v>
      </c>
      <c r="AH82" s="507">
        <v>0</v>
      </c>
      <c r="AI82" s="507">
        <v>0</v>
      </c>
      <c r="AJ82" s="507">
        <v>0</v>
      </c>
      <c r="AK82" s="507">
        <v>0</v>
      </c>
      <c r="AL82" s="507">
        <v>0</v>
      </c>
      <c r="AM82" s="507">
        <v>0</v>
      </c>
      <c r="AN82" s="507">
        <v>0</v>
      </c>
      <c r="AO82" s="507">
        <f t="shared" si="125"/>
        <v>0</v>
      </c>
      <c r="AP82" s="507">
        <f t="shared" si="126"/>
        <v>0</v>
      </c>
      <c r="AQ82" s="535">
        <f t="shared" si="137"/>
        <v>0</v>
      </c>
      <c r="AR82" s="536">
        <f t="shared" si="127"/>
        <v>18959</v>
      </c>
      <c r="AS82" s="492">
        <f t="shared" si="128"/>
        <v>13365</v>
      </c>
      <c r="AT82" s="486">
        <f t="shared" si="129"/>
        <v>0</v>
      </c>
      <c r="AU82" s="486">
        <f t="shared" si="130"/>
        <v>0</v>
      </c>
      <c r="AV82" s="492">
        <f t="shared" si="131"/>
        <v>4517</v>
      </c>
      <c r="AW82" s="492">
        <f t="shared" si="131"/>
        <v>267</v>
      </c>
      <c r="AX82" s="492">
        <f t="shared" si="132"/>
        <v>810</v>
      </c>
      <c r="AY82" s="507">
        <f t="shared" si="133"/>
        <v>0.06</v>
      </c>
      <c r="AZ82" s="507">
        <f t="shared" si="134"/>
        <v>0</v>
      </c>
      <c r="BA82" s="508">
        <f t="shared" si="134"/>
        <v>0.06</v>
      </c>
    </row>
    <row r="83" spans="1:53" ht="12.95" customHeight="1" x14ac:dyDescent="0.25">
      <c r="A83" s="156">
        <v>14</v>
      </c>
      <c r="B83" s="104">
        <v>5411</v>
      </c>
      <c r="C83" s="105">
        <v>650034244</v>
      </c>
      <c r="D83" s="104">
        <v>70985375</v>
      </c>
      <c r="E83" s="300" t="s">
        <v>664</v>
      </c>
      <c r="F83" s="92"/>
      <c r="G83" s="301"/>
      <c r="H83" s="93"/>
      <c r="I83" s="296">
        <v>7129126</v>
      </c>
      <c r="J83" s="106">
        <v>5110630</v>
      </c>
      <c r="K83" s="106">
        <v>29918</v>
      </c>
      <c r="L83" s="106">
        <v>6068</v>
      </c>
      <c r="M83" s="106">
        <v>1735454</v>
      </c>
      <c r="N83" s="106">
        <v>102212</v>
      </c>
      <c r="O83" s="106">
        <v>150912</v>
      </c>
      <c r="P83" s="157">
        <v>11.895799999999999</v>
      </c>
      <c r="Q83" s="157">
        <v>6.9925999999999995</v>
      </c>
      <c r="R83" s="298">
        <v>4.9031999999999991</v>
      </c>
      <c r="S83" s="149">
        <f t="shared" ref="S83:BA83" si="138">SUM(S77:S82)</f>
        <v>0</v>
      </c>
      <c r="T83" s="106">
        <f t="shared" si="138"/>
        <v>0</v>
      </c>
      <c r="U83" s="106">
        <f t="shared" si="138"/>
        <v>-106295</v>
      </c>
      <c r="V83" s="106">
        <f t="shared" si="138"/>
        <v>0</v>
      </c>
      <c r="W83" s="106">
        <f t="shared" si="138"/>
        <v>-106295</v>
      </c>
      <c r="X83" s="106">
        <f t="shared" si="138"/>
        <v>0</v>
      </c>
      <c r="Y83" s="106">
        <f t="shared" si="138"/>
        <v>0</v>
      </c>
      <c r="Z83" s="106">
        <f t="shared" si="138"/>
        <v>0</v>
      </c>
      <c r="AA83" s="106">
        <f t="shared" si="138"/>
        <v>-106295</v>
      </c>
      <c r="AB83" s="106">
        <f t="shared" si="138"/>
        <v>-35927</v>
      </c>
      <c r="AC83" s="106">
        <f t="shared" si="138"/>
        <v>-2126</v>
      </c>
      <c r="AD83" s="106">
        <f t="shared" si="138"/>
        <v>0</v>
      </c>
      <c r="AE83" s="106">
        <f t="shared" si="138"/>
        <v>0</v>
      </c>
      <c r="AF83" s="106">
        <f t="shared" si="138"/>
        <v>0</v>
      </c>
      <c r="AG83" s="106">
        <f t="shared" si="138"/>
        <v>-144348</v>
      </c>
      <c r="AH83" s="157">
        <f t="shared" si="138"/>
        <v>0</v>
      </c>
      <c r="AI83" s="157">
        <f t="shared" si="138"/>
        <v>0</v>
      </c>
      <c r="AJ83" s="157">
        <f t="shared" si="138"/>
        <v>0</v>
      </c>
      <c r="AK83" s="157">
        <f t="shared" si="138"/>
        <v>-0.23</v>
      </c>
      <c r="AL83" s="157">
        <f t="shared" si="138"/>
        <v>0.02</v>
      </c>
      <c r="AM83" s="157">
        <f t="shared" si="138"/>
        <v>0</v>
      </c>
      <c r="AN83" s="157">
        <f t="shared" si="138"/>
        <v>0</v>
      </c>
      <c r="AO83" s="157">
        <f t="shared" si="138"/>
        <v>-0.23</v>
      </c>
      <c r="AP83" s="157">
        <f t="shared" si="138"/>
        <v>0.02</v>
      </c>
      <c r="AQ83" s="415">
        <f t="shared" si="138"/>
        <v>-0.21000000000000002</v>
      </c>
      <c r="AR83" s="296">
        <f t="shared" si="138"/>
        <v>6984778</v>
      </c>
      <c r="AS83" s="106">
        <f t="shared" si="138"/>
        <v>5004335</v>
      </c>
      <c r="AT83" s="106">
        <f t="shared" si="138"/>
        <v>29918</v>
      </c>
      <c r="AU83" s="106">
        <f t="shared" si="138"/>
        <v>6068</v>
      </c>
      <c r="AV83" s="106">
        <f t="shared" si="138"/>
        <v>1699527</v>
      </c>
      <c r="AW83" s="106">
        <f t="shared" si="138"/>
        <v>100086</v>
      </c>
      <c r="AX83" s="106">
        <f t="shared" si="138"/>
        <v>150912</v>
      </c>
      <c r="AY83" s="157">
        <f t="shared" si="138"/>
        <v>11.685799999999999</v>
      </c>
      <c r="AZ83" s="157">
        <f t="shared" si="138"/>
        <v>6.7625999999999991</v>
      </c>
      <c r="BA83" s="298">
        <f t="shared" si="138"/>
        <v>4.9231999999999996</v>
      </c>
    </row>
    <row r="84" spans="1:53" ht="12.95" customHeight="1" x14ac:dyDescent="0.25">
      <c r="A84" s="154">
        <v>15</v>
      </c>
      <c r="B84" s="532">
        <v>5412</v>
      </c>
      <c r="C84" s="533">
        <v>600099130</v>
      </c>
      <c r="D84" s="83">
        <v>70698066</v>
      </c>
      <c r="E84" s="534" t="s">
        <v>665</v>
      </c>
      <c r="F84" s="83">
        <v>3111</v>
      </c>
      <c r="G84" s="534" t="s">
        <v>586</v>
      </c>
      <c r="H84" s="499" t="s">
        <v>86</v>
      </c>
      <c r="I84" s="501">
        <v>1973085</v>
      </c>
      <c r="J84" s="502">
        <v>1442110</v>
      </c>
      <c r="K84" s="502">
        <v>0</v>
      </c>
      <c r="L84" s="502">
        <v>0</v>
      </c>
      <c r="M84" s="417">
        <v>487433</v>
      </c>
      <c r="N84" s="417">
        <v>28842</v>
      </c>
      <c r="O84" s="502">
        <v>14700</v>
      </c>
      <c r="P84" s="503">
        <v>2.8729999999999998</v>
      </c>
      <c r="Q84" s="418">
        <v>2.3620999999999999</v>
      </c>
      <c r="R84" s="504">
        <v>0.51090000000000002</v>
      </c>
      <c r="S84" s="485">
        <f t="shared" ref="S84:S89" si="139">X84*-1</f>
        <v>0</v>
      </c>
      <c r="T84" s="492">
        <v>0</v>
      </c>
      <c r="U84" s="492">
        <v>0</v>
      </c>
      <c r="V84" s="492">
        <v>0</v>
      </c>
      <c r="W84" s="492">
        <f t="shared" ref="W84:W89" si="140">SUM(S84:V84)</f>
        <v>0</v>
      </c>
      <c r="X84" s="492">
        <v>0</v>
      </c>
      <c r="Y84" s="492">
        <v>0</v>
      </c>
      <c r="Z84" s="492">
        <f t="shared" ref="Z84:Z89" si="141">SUM(X84:Y84)</f>
        <v>0</v>
      </c>
      <c r="AA84" s="492">
        <f t="shared" ref="AA84:AA89" si="142">W84+Z84</f>
        <v>0</v>
      </c>
      <c r="AB84" s="321">
        <f t="shared" ref="AB84:AB89" si="143">ROUND((W84+X84)*33.8%,0)</f>
        <v>0</v>
      </c>
      <c r="AC84" s="179">
        <f t="shared" ref="AC84:AC89" si="144">ROUND(W84*2%,0)</f>
        <v>0</v>
      </c>
      <c r="AD84" s="492">
        <v>0</v>
      </c>
      <c r="AE84" s="492">
        <v>0</v>
      </c>
      <c r="AF84" s="492">
        <f t="shared" si="135"/>
        <v>0</v>
      </c>
      <c r="AG84" s="492">
        <f t="shared" si="136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ref="AO84:AO89" si="145">AH84+AJ84+AK84+AM84</f>
        <v>0</v>
      </c>
      <c r="AP84" s="507">
        <f t="shared" ref="AP84:AP89" si="146">AI84+AL84+AN84</f>
        <v>0</v>
      </c>
      <c r="AQ84" s="535">
        <f t="shared" si="137"/>
        <v>0</v>
      </c>
      <c r="AR84" s="536">
        <f t="shared" ref="AR84:AR89" si="147">I84+AG84</f>
        <v>1973085</v>
      </c>
      <c r="AS84" s="492">
        <f t="shared" ref="AS84:AS89" si="148">J84+W84</f>
        <v>1442110</v>
      </c>
      <c r="AT84" s="486">
        <f t="shared" ref="AT84:AT89" si="149">K84+Z84</f>
        <v>0</v>
      </c>
      <c r="AU84" s="486">
        <f t="shared" ref="AU84:AU89" si="150">L84</f>
        <v>0</v>
      </c>
      <c r="AV84" s="492">
        <f t="shared" ref="AV84:AW89" si="151">M84+AB84</f>
        <v>487433</v>
      </c>
      <c r="AW84" s="492">
        <f t="shared" si="151"/>
        <v>28842</v>
      </c>
      <c r="AX84" s="492">
        <f t="shared" ref="AX84:AX89" si="152">O84+AF84</f>
        <v>14700</v>
      </c>
      <c r="AY84" s="507">
        <f t="shared" ref="AY84:AY89" si="153">P84+AQ84</f>
        <v>2.8729999999999998</v>
      </c>
      <c r="AZ84" s="507">
        <f t="shared" ref="AZ84:BA89" si="154">Q84+AO84</f>
        <v>2.3620999999999999</v>
      </c>
      <c r="BA84" s="508">
        <f t="shared" si="154"/>
        <v>0.51090000000000002</v>
      </c>
    </row>
    <row r="85" spans="1:53" ht="12.95" customHeight="1" x14ac:dyDescent="0.25">
      <c r="A85" s="154">
        <v>15</v>
      </c>
      <c r="B85" s="532">
        <v>5412</v>
      </c>
      <c r="C85" s="533">
        <v>600099130</v>
      </c>
      <c r="D85" s="83">
        <v>70698066</v>
      </c>
      <c r="E85" s="534" t="s">
        <v>665</v>
      </c>
      <c r="F85" s="83">
        <v>3117</v>
      </c>
      <c r="G85" s="534" t="s">
        <v>148</v>
      </c>
      <c r="H85" s="499" t="s">
        <v>86</v>
      </c>
      <c r="I85" s="501">
        <v>2238461</v>
      </c>
      <c r="J85" s="502">
        <v>1601989</v>
      </c>
      <c r="K85" s="502">
        <v>2960</v>
      </c>
      <c r="L85" s="502">
        <v>2960</v>
      </c>
      <c r="M85" s="417">
        <v>541472</v>
      </c>
      <c r="N85" s="417">
        <v>32040</v>
      </c>
      <c r="O85" s="502">
        <v>60000</v>
      </c>
      <c r="P85" s="503">
        <v>3.2484999999999999</v>
      </c>
      <c r="Q85" s="418">
        <v>2.0908000000000002</v>
      </c>
      <c r="R85" s="504">
        <v>1.1577</v>
      </c>
      <c r="S85" s="485">
        <f t="shared" si="139"/>
        <v>0</v>
      </c>
      <c r="T85" s="492">
        <v>0</v>
      </c>
      <c r="U85" s="492">
        <v>0</v>
      </c>
      <c r="V85" s="492">
        <v>0</v>
      </c>
      <c r="W85" s="492">
        <f t="shared" si="140"/>
        <v>0</v>
      </c>
      <c r="X85" s="492">
        <v>0</v>
      </c>
      <c r="Y85" s="492">
        <v>0</v>
      </c>
      <c r="Z85" s="492">
        <f t="shared" si="141"/>
        <v>0</v>
      </c>
      <c r="AA85" s="492">
        <f t="shared" si="142"/>
        <v>0</v>
      </c>
      <c r="AB85" s="321">
        <f t="shared" si="143"/>
        <v>0</v>
      </c>
      <c r="AC85" s="179">
        <f t="shared" si="144"/>
        <v>0</v>
      </c>
      <c r="AD85" s="492">
        <v>0</v>
      </c>
      <c r="AE85" s="492">
        <v>0</v>
      </c>
      <c r="AF85" s="492">
        <f t="shared" si="135"/>
        <v>0</v>
      </c>
      <c r="AG85" s="492">
        <f t="shared" si="136"/>
        <v>0</v>
      </c>
      <c r="AH85" s="507">
        <v>0</v>
      </c>
      <c r="AI85" s="507">
        <v>0</v>
      </c>
      <c r="AJ85" s="507">
        <v>0</v>
      </c>
      <c r="AK85" s="507">
        <v>0</v>
      </c>
      <c r="AL85" s="507">
        <v>0</v>
      </c>
      <c r="AM85" s="507">
        <v>0</v>
      </c>
      <c r="AN85" s="507">
        <v>0</v>
      </c>
      <c r="AO85" s="507">
        <f t="shared" si="145"/>
        <v>0</v>
      </c>
      <c r="AP85" s="507">
        <f t="shared" si="146"/>
        <v>0</v>
      </c>
      <c r="AQ85" s="535">
        <f t="shared" si="137"/>
        <v>0</v>
      </c>
      <c r="AR85" s="536">
        <f t="shared" si="147"/>
        <v>2238461</v>
      </c>
      <c r="AS85" s="492">
        <f t="shared" si="148"/>
        <v>1601989</v>
      </c>
      <c r="AT85" s="486">
        <f t="shared" si="149"/>
        <v>2960</v>
      </c>
      <c r="AU85" s="486">
        <f t="shared" si="150"/>
        <v>2960</v>
      </c>
      <c r="AV85" s="492">
        <f t="shared" si="151"/>
        <v>541472</v>
      </c>
      <c r="AW85" s="492">
        <f t="shared" si="151"/>
        <v>32040</v>
      </c>
      <c r="AX85" s="492">
        <f t="shared" si="152"/>
        <v>60000</v>
      </c>
      <c r="AY85" s="507">
        <f t="shared" si="153"/>
        <v>3.2484999999999999</v>
      </c>
      <c r="AZ85" s="507">
        <f t="shared" si="154"/>
        <v>2.0908000000000002</v>
      </c>
      <c r="BA85" s="508">
        <f t="shared" si="154"/>
        <v>1.1577</v>
      </c>
    </row>
    <row r="86" spans="1:53" ht="12.95" customHeight="1" x14ac:dyDescent="0.25">
      <c r="A86" s="154">
        <v>15</v>
      </c>
      <c r="B86" s="532">
        <v>5412</v>
      </c>
      <c r="C86" s="533">
        <v>600099130</v>
      </c>
      <c r="D86" s="83">
        <v>70698066</v>
      </c>
      <c r="E86" s="534" t="s">
        <v>665</v>
      </c>
      <c r="F86" s="83">
        <v>3117</v>
      </c>
      <c r="G86" s="534" t="s">
        <v>448</v>
      </c>
      <c r="H86" s="499" t="s">
        <v>82</v>
      </c>
      <c r="I86" s="501">
        <v>5134</v>
      </c>
      <c r="J86" s="502">
        <v>3780</v>
      </c>
      <c r="K86" s="502">
        <v>0</v>
      </c>
      <c r="L86" s="502">
        <v>0</v>
      </c>
      <c r="M86" s="417">
        <v>1278</v>
      </c>
      <c r="N86" s="417">
        <v>76</v>
      </c>
      <c r="O86" s="502">
        <v>0</v>
      </c>
      <c r="P86" s="503">
        <v>0.01</v>
      </c>
      <c r="Q86" s="418">
        <v>0.01</v>
      </c>
      <c r="R86" s="504">
        <v>0</v>
      </c>
      <c r="S86" s="485">
        <f t="shared" si="139"/>
        <v>0</v>
      </c>
      <c r="T86" s="492">
        <v>0</v>
      </c>
      <c r="U86" s="492">
        <v>0</v>
      </c>
      <c r="V86" s="492">
        <v>0</v>
      </c>
      <c r="W86" s="492">
        <f t="shared" si="140"/>
        <v>0</v>
      </c>
      <c r="X86" s="492">
        <v>0</v>
      </c>
      <c r="Y86" s="492">
        <v>0</v>
      </c>
      <c r="Z86" s="492">
        <f t="shared" si="141"/>
        <v>0</v>
      </c>
      <c r="AA86" s="492">
        <f t="shared" si="142"/>
        <v>0</v>
      </c>
      <c r="AB86" s="321">
        <f t="shared" si="143"/>
        <v>0</v>
      </c>
      <c r="AC86" s="179">
        <f t="shared" si="144"/>
        <v>0</v>
      </c>
      <c r="AD86" s="492">
        <v>0</v>
      </c>
      <c r="AE86" s="492">
        <v>0</v>
      </c>
      <c r="AF86" s="492">
        <f t="shared" si="135"/>
        <v>0</v>
      </c>
      <c r="AG86" s="492">
        <f t="shared" si="136"/>
        <v>0</v>
      </c>
      <c r="AH86" s="507">
        <v>0</v>
      </c>
      <c r="AI86" s="507">
        <v>0</v>
      </c>
      <c r="AJ86" s="507">
        <v>0</v>
      </c>
      <c r="AK86" s="507">
        <v>0</v>
      </c>
      <c r="AL86" s="507">
        <v>0</v>
      </c>
      <c r="AM86" s="507">
        <v>0</v>
      </c>
      <c r="AN86" s="507">
        <v>0</v>
      </c>
      <c r="AO86" s="507">
        <f t="shared" si="145"/>
        <v>0</v>
      </c>
      <c r="AP86" s="507">
        <f t="shared" si="146"/>
        <v>0</v>
      </c>
      <c r="AQ86" s="535">
        <f t="shared" si="137"/>
        <v>0</v>
      </c>
      <c r="AR86" s="536">
        <f t="shared" si="147"/>
        <v>5134</v>
      </c>
      <c r="AS86" s="492">
        <f t="shared" si="148"/>
        <v>3780</v>
      </c>
      <c r="AT86" s="486">
        <f t="shared" si="149"/>
        <v>0</v>
      </c>
      <c r="AU86" s="486">
        <f t="shared" si="150"/>
        <v>0</v>
      </c>
      <c r="AV86" s="492">
        <f t="shared" si="151"/>
        <v>1278</v>
      </c>
      <c r="AW86" s="492">
        <f t="shared" si="151"/>
        <v>76</v>
      </c>
      <c r="AX86" s="492">
        <f t="shared" si="152"/>
        <v>0</v>
      </c>
      <c r="AY86" s="507">
        <f t="shared" si="153"/>
        <v>0.01</v>
      </c>
      <c r="AZ86" s="507">
        <f t="shared" si="154"/>
        <v>0.01</v>
      </c>
      <c r="BA86" s="508">
        <f t="shared" si="154"/>
        <v>0</v>
      </c>
    </row>
    <row r="87" spans="1:53" ht="12.95" customHeight="1" x14ac:dyDescent="0.25">
      <c r="A87" s="154">
        <v>15</v>
      </c>
      <c r="B87" s="532">
        <v>5412</v>
      </c>
      <c r="C87" s="533">
        <v>600099130</v>
      </c>
      <c r="D87" s="83">
        <v>70698066</v>
      </c>
      <c r="E87" s="534" t="s">
        <v>665</v>
      </c>
      <c r="F87" s="83">
        <v>3141</v>
      </c>
      <c r="G87" s="534" t="s">
        <v>88</v>
      </c>
      <c r="H87" s="499" t="s">
        <v>82</v>
      </c>
      <c r="I87" s="501">
        <v>562193</v>
      </c>
      <c r="J87" s="502">
        <v>412235</v>
      </c>
      <c r="K87" s="502">
        <v>0</v>
      </c>
      <c r="L87" s="502">
        <v>0</v>
      </c>
      <c r="M87" s="417">
        <v>139335</v>
      </c>
      <c r="N87" s="417">
        <v>8245</v>
      </c>
      <c r="O87" s="502">
        <v>2378</v>
      </c>
      <c r="P87" s="503">
        <v>1.4</v>
      </c>
      <c r="Q87" s="418">
        <v>0</v>
      </c>
      <c r="R87" s="504">
        <v>1.4</v>
      </c>
      <c r="S87" s="485">
        <f t="shared" si="139"/>
        <v>0</v>
      </c>
      <c r="T87" s="492">
        <v>0</v>
      </c>
      <c r="U87" s="492">
        <v>8216</v>
      </c>
      <c r="V87" s="492">
        <v>0</v>
      </c>
      <c r="W87" s="492">
        <f t="shared" si="140"/>
        <v>8216</v>
      </c>
      <c r="X87" s="492">
        <v>0</v>
      </c>
      <c r="Y87" s="492">
        <v>0</v>
      </c>
      <c r="Z87" s="492">
        <f t="shared" si="141"/>
        <v>0</v>
      </c>
      <c r="AA87" s="492">
        <f t="shared" si="142"/>
        <v>8216</v>
      </c>
      <c r="AB87" s="321">
        <f t="shared" si="143"/>
        <v>2777</v>
      </c>
      <c r="AC87" s="179">
        <f t="shared" si="144"/>
        <v>164</v>
      </c>
      <c r="AD87" s="492">
        <v>0</v>
      </c>
      <c r="AE87" s="492">
        <v>0</v>
      </c>
      <c r="AF87" s="492">
        <f t="shared" si="135"/>
        <v>0</v>
      </c>
      <c r="AG87" s="492">
        <f t="shared" si="136"/>
        <v>11157</v>
      </c>
      <c r="AH87" s="507">
        <v>0</v>
      </c>
      <c r="AI87" s="507">
        <v>0</v>
      </c>
      <c r="AJ87" s="507">
        <v>0</v>
      </c>
      <c r="AK87" s="507">
        <v>0</v>
      </c>
      <c r="AL87" s="507">
        <v>0.03</v>
      </c>
      <c r="AM87" s="507">
        <v>0</v>
      </c>
      <c r="AN87" s="507">
        <v>0</v>
      </c>
      <c r="AO87" s="507">
        <f t="shared" si="145"/>
        <v>0</v>
      </c>
      <c r="AP87" s="507">
        <f t="shared" si="146"/>
        <v>0.03</v>
      </c>
      <c r="AQ87" s="535">
        <f t="shared" si="137"/>
        <v>0.03</v>
      </c>
      <c r="AR87" s="536">
        <f t="shared" si="147"/>
        <v>573350</v>
      </c>
      <c r="AS87" s="492">
        <f t="shared" si="148"/>
        <v>420451</v>
      </c>
      <c r="AT87" s="486">
        <f t="shared" si="149"/>
        <v>0</v>
      </c>
      <c r="AU87" s="486">
        <f t="shared" si="150"/>
        <v>0</v>
      </c>
      <c r="AV87" s="492">
        <f t="shared" si="151"/>
        <v>142112</v>
      </c>
      <c r="AW87" s="492">
        <f t="shared" si="151"/>
        <v>8409</v>
      </c>
      <c r="AX87" s="492">
        <f t="shared" si="152"/>
        <v>2378</v>
      </c>
      <c r="AY87" s="507">
        <f t="shared" si="153"/>
        <v>1.43</v>
      </c>
      <c r="AZ87" s="507">
        <f t="shared" si="154"/>
        <v>0</v>
      </c>
      <c r="BA87" s="508">
        <f t="shared" si="154"/>
        <v>1.43</v>
      </c>
    </row>
    <row r="88" spans="1:53" ht="12.95" customHeight="1" x14ac:dyDescent="0.25">
      <c r="A88" s="154">
        <v>15</v>
      </c>
      <c r="B88" s="532">
        <v>5412</v>
      </c>
      <c r="C88" s="533">
        <v>600099130</v>
      </c>
      <c r="D88" s="83">
        <v>70698066</v>
      </c>
      <c r="E88" s="534" t="s">
        <v>665</v>
      </c>
      <c r="F88" s="83">
        <v>3143</v>
      </c>
      <c r="G88" s="534" t="s">
        <v>149</v>
      </c>
      <c r="H88" s="499" t="s">
        <v>86</v>
      </c>
      <c r="I88" s="501">
        <v>280988</v>
      </c>
      <c r="J88" s="502">
        <v>206913</v>
      </c>
      <c r="K88" s="502">
        <v>0</v>
      </c>
      <c r="L88" s="502">
        <v>0</v>
      </c>
      <c r="M88" s="417">
        <v>69937</v>
      </c>
      <c r="N88" s="417">
        <v>4138</v>
      </c>
      <c r="O88" s="502">
        <v>0</v>
      </c>
      <c r="P88" s="503">
        <v>0.5</v>
      </c>
      <c r="Q88" s="418">
        <v>0.5</v>
      </c>
      <c r="R88" s="504">
        <v>0</v>
      </c>
      <c r="S88" s="485">
        <f t="shared" si="139"/>
        <v>0</v>
      </c>
      <c r="T88" s="492">
        <v>0</v>
      </c>
      <c r="U88" s="492">
        <v>0</v>
      </c>
      <c r="V88" s="492">
        <v>0</v>
      </c>
      <c r="W88" s="492">
        <f t="shared" si="140"/>
        <v>0</v>
      </c>
      <c r="X88" s="492">
        <v>0</v>
      </c>
      <c r="Y88" s="492">
        <v>0</v>
      </c>
      <c r="Z88" s="492">
        <f t="shared" si="141"/>
        <v>0</v>
      </c>
      <c r="AA88" s="492">
        <f t="shared" si="142"/>
        <v>0</v>
      </c>
      <c r="AB88" s="321">
        <f t="shared" si="143"/>
        <v>0</v>
      </c>
      <c r="AC88" s="179">
        <f t="shared" si="144"/>
        <v>0</v>
      </c>
      <c r="AD88" s="492">
        <v>0</v>
      </c>
      <c r="AE88" s="492">
        <v>0</v>
      </c>
      <c r="AF88" s="492">
        <f t="shared" si="135"/>
        <v>0</v>
      </c>
      <c r="AG88" s="492">
        <f t="shared" si="136"/>
        <v>0</v>
      </c>
      <c r="AH88" s="507">
        <v>0</v>
      </c>
      <c r="AI88" s="507">
        <v>0</v>
      </c>
      <c r="AJ88" s="507">
        <v>0</v>
      </c>
      <c r="AK88" s="507">
        <v>0</v>
      </c>
      <c r="AL88" s="507">
        <v>0</v>
      </c>
      <c r="AM88" s="507">
        <v>0</v>
      </c>
      <c r="AN88" s="507">
        <v>0</v>
      </c>
      <c r="AO88" s="507">
        <f t="shared" si="145"/>
        <v>0</v>
      </c>
      <c r="AP88" s="507">
        <f t="shared" si="146"/>
        <v>0</v>
      </c>
      <c r="AQ88" s="535">
        <f t="shared" si="137"/>
        <v>0</v>
      </c>
      <c r="AR88" s="536">
        <f t="shared" si="147"/>
        <v>280988</v>
      </c>
      <c r="AS88" s="492">
        <f t="shared" si="148"/>
        <v>206913</v>
      </c>
      <c r="AT88" s="486">
        <f t="shared" si="149"/>
        <v>0</v>
      </c>
      <c r="AU88" s="486">
        <f t="shared" si="150"/>
        <v>0</v>
      </c>
      <c r="AV88" s="492">
        <f t="shared" si="151"/>
        <v>69937</v>
      </c>
      <c r="AW88" s="492">
        <f t="shared" si="151"/>
        <v>4138</v>
      </c>
      <c r="AX88" s="492">
        <f t="shared" si="152"/>
        <v>0</v>
      </c>
      <c r="AY88" s="507">
        <f t="shared" si="153"/>
        <v>0.5</v>
      </c>
      <c r="AZ88" s="507">
        <f t="shared" si="154"/>
        <v>0.5</v>
      </c>
      <c r="BA88" s="508">
        <f t="shared" si="154"/>
        <v>0</v>
      </c>
    </row>
    <row r="89" spans="1:53" ht="12.95" customHeight="1" x14ac:dyDescent="0.25">
      <c r="A89" s="154">
        <v>15</v>
      </c>
      <c r="B89" s="532">
        <v>5412</v>
      </c>
      <c r="C89" s="533">
        <v>600099130</v>
      </c>
      <c r="D89" s="83">
        <v>70698066</v>
      </c>
      <c r="E89" s="534" t="s">
        <v>665</v>
      </c>
      <c r="F89" s="83">
        <v>3143</v>
      </c>
      <c r="G89" s="534" t="s">
        <v>150</v>
      </c>
      <c r="H89" s="499" t="s">
        <v>82</v>
      </c>
      <c r="I89" s="501">
        <v>7022</v>
      </c>
      <c r="J89" s="502">
        <v>4950</v>
      </c>
      <c r="K89" s="502">
        <v>0</v>
      </c>
      <c r="L89" s="502">
        <v>0</v>
      </c>
      <c r="M89" s="417">
        <v>1673</v>
      </c>
      <c r="N89" s="417">
        <v>99</v>
      </c>
      <c r="O89" s="502">
        <v>300</v>
      </c>
      <c r="P89" s="503">
        <v>0.02</v>
      </c>
      <c r="Q89" s="418">
        <v>0</v>
      </c>
      <c r="R89" s="504">
        <v>0.02</v>
      </c>
      <c r="S89" s="485">
        <f t="shared" si="139"/>
        <v>0</v>
      </c>
      <c r="T89" s="492">
        <v>0</v>
      </c>
      <c r="U89" s="492">
        <v>0</v>
      </c>
      <c r="V89" s="492">
        <v>0</v>
      </c>
      <c r="W89" s="492">
        <f t="shared" si="140"/>
        <v>0</v>
      </c>
      <c r="X89" s="492">
        <v>0</v>
      </c>
      <c r="Y89" s="492">
        <v>0</v>
      </c>
      <c r="Z89" s="492">
        <f t="shared" si="141"/>
        <v>0</v>
      </c>
      <c r="AA89" s="492">
        <f t="shared" si="142"/>
        <v>0</v>
      </c>
      <c r="AB89" s="321">
        <f t="shared" si="143"/>
        <v>0</v>
      </c>
      <c r="AC89" s="179">
        <f t="shared" si="144"/>
        <v>0</v>
      </c>
      <c r="AD89" s="492">
        <v>0</v>
      </c>
      <c r="AE89" s="492">
        <v>0</v>
      </c>
      <c r="AF89" s="492">
        <f t="shared" si="135"/>
        <v>0</v>
      </c>
      <c r="AG89" s="492">
        <f t="shared" si="136"/>
        <v>0</v>
      </c>
      <c r="AH89" s="507">
        <v>0</v>
      </c>
      <c r="AI89" s="507">
        <v>0</v>
      </c>
      <c r="AJ89" s="507">
        <v>0</v>
      </c>
      <c r="AK89" s="507">
        <v>0</v>
      </c>
      <c r="AL89" s="507">
        <v>0</v>
      </c>
      <c r="AM89" s="507">
        <v>0</v>
      </c>
      <c r="AN89" s="507">
        <v>0</v>
      </c>
      <c r="AO89" s="507">
        <f t="shared" si="145"/>
        <v>0</v>
      </c>
      <c r="AP89" s="507">
        <f t="shared" si="146"/>
        <v>0</v>
      </c>
      <c r="AQ89" s="535">
        <f t="shared" si="137"/>
        <v>0</v>
      </c>
      <c r="AR89" s="536">
        <f t="shared" si="147"/>
        <v>7022</v>
      </c>
      <c r="AS89" s="492">
        <f t="shared" si="148"/>
        <v>4950</v>
      </c>
      <c r="AT89" s="486">
        <f t="shared" si="149"/>
        <v>0</v>
      </c>
      <c r="AU89" s="486">
        <f t="shared" si="150"/>
        <v>0</v>
      </c>
      <c r="AV89" s="492">
        <f t="shared" si="151"/>
        <v>1673</v>
      </c>
      <c r="AW89" s="492">
        <f t="shared" si="151"/>
        <v>99</v>
      </c>
      <c r="AX89" s="492">
        <f t="shared" si="152"/>
        <v>300</v>
      </c>
      <c r="AY89" s="507">
        <f t="shared" si="153"/>
        <v>0.02</v>
      </c>
      <c r="AZ89" s="507">
        <f t="shared" si="154"/>
        <v>0</v>
      </c>
      <c r="BA89" s="508">
        <f t="shared" si="154"/>
        <v>0.02</v>
      </c>
    </row>
    <row r="90" spans="1:53" ht="12.95" customHeight="1" x14ac:dyDescent="0.25">
      <c r="A90" s="156">
        <v>15</v>
      </c>
      <c r="B90" s="104">
        <v>5412</v>
      </c>
      <c r="C90" s="105">
        <v>600099130</v>
      </c>
      <c r="D90" s="104">
        <v>70698066</v>
      </c>
      <c r="E90" s="300" t="s">
        <v>666</v>
      </c>
      <c r="F90" s="92"/>
      <c r="G90" s="301"/>
      <c r="H90" s="93"/>
      <c r="I90" s="296">
        <v>5066883</v>
      </c>
      <c r="J90" s="106">
        <v>3671977</v>
      </c>
      <c r="K90" s="106">
        <v>2960</v>
      </c>
      <c r="L90" s="106">
        <v>2960</v>
      </c>
      <c r="M90" s="106">
        <v>1241128</v>
      </c>
      <c r="N90" s="106">
        <v>73440</v>
      </c>
      <c r="O90" s="106">
        <v>77378</v>
      </c>
      <c r="P90" s="157">
        <v>8.051499999999999</v>
      </c>
      <c r="Q90" s="157">
        <v>4.9628999999999994</v>
      </c>
      <c r="R90" s="298">
        <v>3.0886</v>
      </c>
      <c r="S90" s="149">
        <f t="shared" ref="S90:BA90" si="155">SUM(S84:S89)</f>
        <v>0</v>
      </c>
      <c r="T90" s="106">
        <f t="shared" si="155"/>
        <v>0</v>
      </c>
      <c r="U90" s="106">
        <f t="shared" si="155"/>
        <v>8216</v>
      </c>
      <c r="V90" s="106">
        <f t="shared" si="155"/>
        <v>0</v>
      </c>
      <c r="W90" s="106">
        <f t="shared" si="155"/>
        <v>8216</v>
      </c>
      <c r="X90" s="106">
        <f t="shared" si="155"/>
        <v>0</v>
      </c>
      <c r="Y90" s="106">
        <f t="shared" si="155"/>
        <v>0</v>
      </c>
      <c r="Z90" s="106">
        <f t="shared" si="155"/>
        <v>0</v>
      </c>
      <c r="AA90" s="106">
        <f t="shared" si="155"/>
        <v>8216</v>
      </c>
      <c r="AB90" s="106">
        <f t="shared" si="155"/>
        <v>2777</v>
      </c>
      <c r="AC90" s="106">
        <f t="shared" si="155"/>
        <v>164</v>
      </c>
      <c r="AD90" s="106">
        <f t="shared" si="155"/>
        <v>0</v>
      </c>
      <c r="AE90" s="106">
        <f t="shared" si="155"/>
        <v>0</v>
      </c>
      <c r="AF90" s="106">
        <f t="shared" si="155"/>
        <v>0</v>
      </c>
      <c r="AG90" s="106">
        <f t="shared" si="155"/>
        <v>11157</v>
      </c>
      <c r="AH90" s="157">
        <f t="shared" si="155"/>
        <v>0</v>
      </c>
      <c r="AI90" s="157">
        <f t="shared" si="155"/>
        <v>0</v>
      </c>
      <c r="AJ90" s="157">
        <f t="shared" si="155"/>
        <v>0</v>
      </c>
      <c r="AK90" s="157">
        <f t="shared" si="155"/>
        <v>0</v>
      </c>
      <c r="AL90" s="157">
        <f t="shared" si="155"/>
        <v>0.03</v>
      </c>
      <c r="AM90" s="157">
        <f t="shared" si="155"/>
        <v>0</v>
      </c>
      <c r="AN90" s="157">
        <f t="shared" si="155"/>
        <v>0</v>
      </c>
      <c r="AO90" s="157">
        <f t="shared" si="155"/>
        <v>0</v>
      </c>
      <c r="AP90" s="157">
        <f t="shared" si="155"/>
        <v>0.03</v>
      </c>
      <c r="AQ90" s="415">
        <f t="shared" si="155"/>
        <v>0.03</v>
      </c>
      <c r="AR90" s="296">
        <f t="shared" si="155"/>
        <v>5078040</v>
      </c>
      <c r="AS90" s="106">
        <f t="shared" si="155"/>
        <v>3680193</v>
      </c>
      <c r="AT90" s="106">
        <f t="shared" si="155"/>
        <v>2960</v>
      </c>
      <c r="AU90" s="106">
        <f t="shared" si="155"/>
        <v>2960</v>
      </c>
      <c r="AV90" s="106">
        <f t="shared" si="155"/>
        <v>1243905</v>
      </c>
      <c r="AW90" s="106">
        <f t="shared" si="155"/>
        <v>73604</v>
      </c>
      <c r="AX90" s="106">
        <f t="shared" si="155"/>
        <v>77378</v>
      </c>
      <c r="AY90" s="157">
        <f t="shared" si="155"/>
        <v>8.0814999999999984</v>
      </c>
      <c r="AZ90" s="157">
        <f t="shared" si="155"/>
        <v>4.9628999999999994</v>
      </c>
      <c r="BA90" s="298">
        <f t="shared" si="155"/>
        <v>3.1186000000000003</v>
      </c>
    </row>
    <row r="91" spans="1:53" ht="12.95" customHeight="1" x14ac:dyDescent="0.25">
      <c r="A91" s="154">
        <v>16</v>
      </c>
      <c r="B91" s="532">
        <v>5418</v>
      </c>
      <c r="C91" s="533">
        <v>600098508</v>
      </c>
      <c r="D91" s="83">
        <v>70156573</v>
      </c>
      <c r="E91" s="534" t="s">
        <v>667</v>
      </c>
      <c r="F91" s="83">
        <v>3111</v>
      </c>
      <c r="G91" s="534" t="s">
        <v>586</v>
      </c>
      <c r="H91" s="499" t="s">
        <v>86</v>
      </c>
      <c r="I91" s="501">
        <v>4078868</v>
      </c>
      <c r="J91" s="502">
        <v>2973173</v>
      </c>
      <c r="K91" s="502">
        <v>0</v>
      </c>
      <c r="L91" s="502">
        <v>0</v>
      </c>
      <c r="M91" s="417">
        <v>1004932</v>
      </c>
      <c r="N91" s="417">
        <v>59463</v>
      </c>
      <c r="O91" s="502">
        <v>41300</v>
      </c>
      <c r="P91" s="503">
        <v>7.3066999999999993</v>
      </c>
      <c r="Q91" s="418">
        <v>5.3224999999999998</v>
      </c>
      <c r="R91" s="504">
        <v>1.9842</v>
      </c>
      <c r="S91" s="485">
        <f t="shared" ref="S91:S92" si="156">X91*-1</f>
        <v>0</v>
      </c>
      <c r="T91" s="492">
        <v>0</v>
      </c>
      <c r="U91" s="492">
        <v>0</v>
      </c>
      <c r="V91" s="492">
        <v>0</v>
      </c>
      <c r="W91" s="492">
        <f>SUM(S91:V91)</f>
        <v>0</v>
      </c>
      <c r="X91" s="492">
        <v>0</v>
      </c>
      <c r="Y91" s="492">
        <v>0</v>
      </c>
      <c r="Z91" s="492">
        <f>SUM(X91:Y91)</f>
        <v>0</v>
      </c>
      <c r="AA91" s="492">
        <f>W91+Z91</f>
        <v>0</v>
      </c>
      <c r="AB91" s="321">
        <f>ROUND((W91+X91)*33.8%,0)</f>
        <v>0</v>
      </c>
      <c r="AC91" s="179">
        <f>ROUND(W91*2%,0)</f>
        <v>0</v>
      </c>
      <c r="AD91" s="492">
        <v>0</v>
      </c>
      <c r="AE91" s="492">
        <v>0</v>
      </c>
      <c r="AF91" s="492">
        <f t="shared" si="135"/>
        <v>0</v>
      </c>
      <c r="AG91" s="492">
        <f t="shared" si="136"/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 t="shared" ref="AO91:AO92" si="157">AH91+AJ91+AK91+AM91</f>
        <v>0</v>
      </c>
      <c r="AP91" s="507">
        <f t="shared" ref="AP91:AP92" si="158">AI91+AL91+AN91</f>
        <v>0</v>
      </c>
      <c r="AQ91" s="535">
        <f t="shared" si="137"/>
        <v>0</v>
      </c>
      <c r="AR91" s="536">
        <f>I91+AG91</f>
        <v>4078868</v>
      </c>
      <c r="AS91" s="492">
        <f>J91+W91</f>
        <v>2973173</v>
      </c>
      <c r="AT91" s="486">
        <f>K91+Z91</f>
        <v>0</v>
      </c>
      <c r="AU91" s="486">
        <f>L91</f>
        <v>0</v>
      </c>
      <c r="AV91" s="492">
        <f>M91+AB91</f>
        <v>1004932</v>
      </c>
      <c r="AW91" s="492">
        <f>N91+AC91</f>
        <v>59463</v>
      </c>
      <c r="AX91" s="492">
        <f>O91+AF91</f>
        <v>41300</v>
      </c>
      <c r="AY91" s="507">
        <f>P91+AQ91</f>
        <v>7.3066999999999993</v>
      </c>
      <c r="AZ91" s="507">
        <f>Q91+AO91</f>
        <v>5.3224999999999998</v>
      </c>
      <c r="BA91" s="508">
        <f>R91+AP91</f>
        <v>1.9842</v>
      </c>
    </row>
    <row r="92" spans="1:53" ht="12.95" customHeight="1" x14ac:dyDescent="0.25">
      <c r="A92" s="154">
        <v>16</v>
      </c>
      <c r="B92" s="532">
        <v>5418</v>
      </c>
      <c r="C92" s="533">
        <v>600098508</v>
      </c>
      <c r="D92" s="83">
        <v>70156573</v>
      </c>
      <c r="E92" s="534" t="s">
        <v>667</v>
      </c>
      <c r="F92" s="83">
        <v>3141</v>
      </c>
      <c r="G92" s="534" t="s">
        <v>88</v>
      </c>
      <c r="H92" s="499" t="s">
        <v>82</v>
      </c>
      <c r="I92" s="501">
        <v>712723</v>
      </c>
      <c r="J92" s="502">
        <v>522313</v>
      </c>
      <c r="K92" s="502">
        <v>0</v>
      </c>
      <c r="L92" s="502">
        <v>0</v>
      </c>
      <c r="M92" s="417">
        <v>176542</v>
      </c>
      <c r="N92" s="417">
        <v>10446</v>
      </c>
      <c r="O92" s="502">
        <v>3422</v>
      </c>
      <c r="P92" s="503">
        <v>1.78</v>
      </c>
      <c r="Q92" s="418">
        <v>0</v>
      </c>
      <c r="R92" s="504">
        <v>1.78</v>
      </c>
      <c r="S92" s="485">
        <f t="shared" si="156"/>
        <v>0</v>
      </c>
      <c r="T92" s="492">
        <v>0</v>
      </c>
      <c r="U92" s="492">
        <v>-14250</v>
      </c>
      <c r="V92" s="492">
        <v>0</v>
      </c>
      <c r="W92" s="492">
        <f>SUM(S92:V92)</f>
        <v>-14250</v>
      </c>
      <c r="X92" s="492">
        <v>0</v>
      </c>
      <c r="Y92" s="492">
        <v>0</v>
      </c>
      <c r="Z92" s="492">
        <f>SUM(X92:Y92)</f>
        <v>0</v>
      </c>
      <c r="AA92" s="492">
        <f>W92+Z92</f>
        <v>-14250</v>
      </c>
      <c r="AB92" s="321">
        <f>ROUND((W92+X92)*33.8%,0)</f>
        <v>-4817</v>
      </c>
      <c r="AC92" s="179">
        <f>ROUND(W92*2%,0)</f>
        <v>-285</v>
      </c>
      <c r="AD92" s="492">
        <v>0</v>
      </c>
      <c r="AE92" s="492">
        <v>0</v>
      </c>
      <c r="AF92" s="492">
        <f t="shared" si="135"/>
        <v>0</v>
      </c>
      <c r="AG92" s="492">
        <f t="shared" si="136"/>
        <v>-19352</v>
      </c>
      <c r="AH92" s="507">
        <v>0</v>
      </c>
      <c r="AI92" s="507">
        <v>0</v>
      </c>
      <c r="AJ92" s="507">
        <v>0</v>
      </c>
      <c r="AK92" s="507">
        <v>0</v>
      </c>
      <c r="AL92" s="507">
        <v>-0.05</v>
      </c>
      <c r="AM92" s="507">
        <v>0</v>
      </c>
      <c r="AN92" s="507">
        <v>0</v>
      </c>
      <c r="AO92" s="507">
        <f t="shared" si="157"/>
        <v>0</v>
      </c>
      <c r="AP92" s="507">
        <f t="shared" si="158"/>
        <v>-0.05</v>
      </c>
      <c r="AQ92" s="535">
        <f t="shared" si="137"/>
        <v>-0.05</v>
      </c>
      <c r="AR92" s="536">
        <f>I92+AG92</f>
        <v>693371</v>
      </c>
      <c r="AS92" s="492">
        <f>J92+W92</f>
        <v>508063</v>
      </c>
      <c r="AT92" s="486">
        <f>K92+Z92</f>
        <v>0</v>
      </c>
      <c r="AU92" s="486">
        <f>L92</f>
        <v>0</v>
      </c>
      <c r="AV92" s="492">
        <f>M92+AB92</f>
        <v>171725</v>
      </c>
      <c r="AW92" s="492">
        <f>N92+AC92</f>
        <v>10161</v>
      </c>
      <c r="AX92" s="492">
        <f>O92+AF92</f>
        <v>3422</v>
      </c>
      <c r="AY92" s="507">
        <f>P92+AQ92</f>
        <v>1.73</v>
      </c>
      <c r="AZ92" s="507">
        <f>Q92+AO92</f>
        <v>0</v>
      </c>
      <c r="BA92" s="508">
        <f>R92+AP92</f>
        <v>1.73</v>
      </c>
    </row>
    <row r="93" spans="1:53" ht="12.95" customHeight="1" x14ac:dyDescent="0.25">
      <c r="A93" s="156">
        <v>16</v>
      </c>
      <c r="B93" s="104">
        <v>5418</v>
      </c>
      <c r="C93" s="105">
        <v>600098508</v>
      </c>
      <c r="D93" s="104">
        <v>70156573</v>
      </c>
      <c r="E93" s="300" t="s">
        <v>668</v>
      </c>
      <c r="F93" s="92"/>
      <c r="G93" s="301"/>
      <c r="H93" s="93"/>
      <c r="I93" s="296">
        <v>4791591</v>
      </c>
      <c r="J93" s="106">
        <v>3495486</v>
      </c>
      <c r="K93" s="106">
        <v>0</v>
      </c>
      <c r="L93" s="106">
        <v>0</v>
      </c>
      <c r="M93" s="106">
        <v>1181474</v>
      </c>
      <c r="N93" s="106">
        <v>69909</v>
      </c>
      <c r="O93" s="106">
        <v>44722</v>
      </c>
      <c r="P93" s="157">
        <v>9.0866999999999987</v>
      </c>
      <c r="Q93" s="157">
        <v>5.3224999999999998</v>
      </c>
      <c r="R93" s="298">
        <v>3.7641999999999998</v>
      </c>
      <c r="S93" s="149">
        <f t="shared" ref="S93:BA93" si="159">SUM(S91:S92)</f>
        <v>0</v>
      </c>
      <c r="T93" s="106">
        <f t="shared" si="159"/>
        <v>0</v>
      </c>
      <c r="U93" s="106">
        <f t="shared" si="159"/>
        <v>-14250</v>
      </c>
      <c r="V93" s="106">
        <f t="shared" si="159"/>
        <v>0</v>
      </c>
      <c r="W93" s="106">
        <f t="shared" si="159"/>
        <v>-14250</v>
      </c>
      <c r="X93" s="106">
        <f t="shared" si="159"/>
        <v>0</v>
      </c>
      <c r="Y93" s="106">
        <f t="shared" si="159"/>
        <v>0</v>
      </c>
      <c r="Z93" s="106">
        <f t="shared" si="159"/>
        <v>0</v>
      </c>
      <c r="AA93" s="106">
        <f t="shared" si="159"/>
        <v>-14250</v>
      </c>
      <c r="AB93" s="106">
        <f t="shared" si="159"/>
        <v>-4817</v>
      </c>
      <c r="AC93" s="106">
        <f t="shared" si="159"/>
        <v>-285</v>
      </c>
      <c r="AD93" s="106">
        <f t="shared" si="159"/>
        <v>0</v>
      </c>
      <c r="AE93" s="106">
        <f t="shared" si="159"/>
        <v>0</v>
      </c>
      <c r="AF93" s="106">
        <f t="shared" si="159"/>
        <v>0</v>
      </c>
      <c r="AG93" s="106">
        <f t="shared" si="159"/>
        <v>-19352</v>
      </c>
      <c r="AH93" s="157">
        <f t="shared" si="159"/>
        <v>0</v>
      </c>
      <c r="AI93" s="157">
        <f t="shared" si="159"/>
        <v>0</v>
      </c>
      <c r="AJ93" s="157">
        <f t="shared" si="159"/>
        <v>0</v>
      </c>
      <c r="AK93" s="157">
        <f t="shared" ref="AK93:AL93" si="160">SUM(AK91:AK92)</f>
        <v>0</v>
      </c>
      <c r="AL93" s="157">
        <f t="shared" si="160"/>
        <v>-0.05</v>
      </c>
      <c r="AM93" s="157">
        <f t="shared" si="159"/>
        <v>0</v>
      </c>
      <c r="AN93" s="157">
        <f t="shared" si="159"/>
        <v>0</v>
      </c>
      <c r="AO93" s="157">
        <f t="shared" si="159"/>
        <v>0</v>
      </c>
      <c r="AP93" s="157">
        <f t="shared" si="159"/>
        <v>-0.05</v>
      </c>
      <c r="AQ93" s="415">
        <f t="shared" si="159"/>
        <v>-0.05</v>
      </c>
      <c r="AR93" s="296">
        <f t="shared" si="159"/>
        <v>4772239</v>
      </c>
      <c r="AS93" s="106">
        <f t="shared" si="159"/>
        <v>3481236</v>
      </c>
      <c r="AT93" s="106">
        <f t="shared" si="159"/>
        <v>0</v>
      </c>
      <c r="AU93" s="106">
        <f t="shared" si="159"/>
        <v>0</v>
      </c>
      <c r="AV93" s="106">
        <f t="shared" si="159"/>
        <v>1176657</v>
      </c>
      <c r="AW93" s="106">
        <f t="shared" si="159"/>
        <v>69624</v>
      </c>
      <c r="AX93" s="106">
        <f t="shared" si="159"/>
        <v>44722</v>
      </c>
      <c r="AY93" s="157">
        <f t="shared" si="159"/>
        <v>9.0366999999999997</v>
      </c>
      <c r="AZ93" s="157">
        <f t="shared" si="159"/>
        <v>5.3224999999999998</v>
      </c>
      <c r="BA93" s="298">
        <f t="shared" si="159"/>
        <v>3.7141999999999999</v>
      </c>
    </row>
    <row r="94" spans="1:53" ht="12.95" customHeight="1" x14ac:dyDescent="0.25">
      <c r="A94" s="154">
        <v>17</v>
      </c>
      <c r="B94" s="532">
        <v>5417</v>
      </c>
      <c r="C94" s="533">
        <v>600099113</v>
      </c>
      <c r="D94" s="83">
        <v>70156565</v>
      </c>
      <c r="E94" s="534" t="s">
        <v>669</v>
      </c>
      <c r="F94" s="83">
        <v>3117</v>
      </c>
      <c r="G94" s="534" t="s">
        <v>148</v>
      </c>
      <c r="H94" s="499" t="s">
        <v>86</v>
      </c>
      <c r="I94" s="501">
        <v>5602313</v>
      </c>
      <c r="J94" s="502">
        <v>3921823</v>
      </c>
      <c r="K94" s="502">
        <v>58916</v>
      </c>
      <c r="L94" s="502">
        <v>9916</v>
      </c>
      <c r="M94" s="417">
        <v>1342138</v>
      </c>
      <c r="N94" s="417">
        <v>78436</v>
      </c>
      <c r="O94" s="502">
        <v>201000</v>
      </c>
      <c r="P94" s="503">
        <v>7.8916000000000004</v>
      </c>
      <c r="Q94" s="418">
        <v>5.7271999999999998</v>
      </c>
      <c r="R94" s="504">
        <v>2.1643999999999997</v>
      </c>
      <c r="S94" s="485">
        <f t="shared" ref="S94:S98" si="161">X94*-1</f>
        <v>0</v>
      </c>
      <c r="T94" s="492">
        <v>0</v>
      </c>
      <c r="U94" s="492">
        <v>0</v>
      </c>
      <c r="V94" s="492">
        <v>0</v>
      </c>
      <c r="W94" s="492">
        <f>SUM(S94:V94)</f>
        <v>0</v>
      </c>
      <c r="X94" s="492">
        <v>0</v>
      </c>
      <c r="Y94" s="492">
        <v>0</v>
      </c>
      <c r="Z94" s="492">
        <f>SUM(X94:Y94)</f>
        <v>0</v>
      </c>
      <c r="AA94" s="492">
        <f>W94+Z94</f>
        <v>0</v>
      </c>
      <c r="AB94" s="321">
        <f>ROUND((W94+X94)*33.8%,0)</f>
        <v>0</v>
      </c>
      <c r="AC94" s="179">
        <f>ROUND(W94*2%,0)</f>
        <v>0</v>
      </c>
      <c r="AD94" s="492">
        <v>0</v>
      </c>
      <c r="AE94" s="492">
        <v>0</v>
      </c>
      <c r="AF94" s="492">
        <f t="shared" si="135"/>
        <v>0</v>
      </c>
      <c r="AG94" s="492">
        <f t="shared" si="136"/>
        <v>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 t="shared" ref="AO94:AO98" si="162">AH94+AJ94+AK94+AM94</f>
        <v>0</v>
      </c>
      <c r="AP94" s="507">
        <f t="shared" ref="AP94:AP98" si="163">AI94+AL94+AN94</f>
        <v>0</v>
      </c>
      <c r="AQ94" s="535">
        <f t="shared" si="137"/>
        <v>0</v>
      </c>
      <c r="AR94" s="536">
        <f>I94+AG94</f>
        <v>5602313</v>
      </c>
      <c r="AS94" s="492">
        <f>J94+W94</f>
        <v>3921823</v>
      </c>
      <c r="AT94" s="486">
        <f>K94+Z94</f>
        <v>58916</v>
      </c>
      <c r="AU94" s="486">
        <f>L94</f>
        <v>9916</v>
      </c>
      <c r="AV94" s="492">
        <f t="shared" ref="AV94:AW98" si="164">M94+AB94</f>
        <v>1342138</v>
      </c>
      <c r="AW94" s="492">
        <f t="shared" si="164"/>
        <v>78436</v>
      </c>
      <c r="AX94" s="492">
        <f>O94+AF94</f>
        <v>201000</v>
      </c>
      <c r="AY94" s="507">
        <f>P94+AQ94</f>
        <v>7.8916000000000004</v>
      </c>
      <c r="AZ94" s="507">
        <f t="shared" ref="AZ94:BA98" si="165">Q94+AO94</f>
        <v>5.7271999999999998</v>
      </c>
      <c r="BA94" s="508">
        <f t="shared" si="165"/>
        <v>2.1643999999999997</v>
      </c>
    </row>
    <row r="95" spans="1:53" ht="12.95" customHeight="1" x14ac:dyDescent="0.25">
      <c r="A95" s="154">
        <v>17</v>
      </c>
      <c r="B95" s="532">
        <v>5417</v>
      </c>
      <c r="C95" s="533">
        <v>600099113</v>
      </c>
      <c r="D95" s="83">
        <v>70156565</v>
      </c>
      <c r="E95" s="534" t="s">
        <v>669</v>
      </c>
      <c r="F95" s="83">
        <v>3117</v>
      </c>
      <c r="G95" s="534" t="s">
        <v>448</v>
      </c>
      <c r="H95" s="499" t="s">
        <v>82</v>
      </c>
      <c r="I95" s="501">
        <v>258373</v>
      </c>
      <c r="J95" s="502">
        <v>190260</v>
      </c>
      <c r="K95" s="502">
        <v>0</v>
      </c>
      <c r="L95" s="502">
        <v>0</v>
      </c>
      <c r="M95" s="417">
        <v>64308</v>
      </c>
      <c r="N95" s="417">
        <v>3805</v>
      </c>
      <c r="O95" s="502">
        <v>0</v>
      </c>
      <c r="P95" s="503">
        <v>0.55000000000000004</v>
      </c>
      <c r="Q95" s="418">
        <v>0.55000000000000004</v>
      </c>
      <c r="R95" s="504">
        <v>0</v>
      </c>
      <c r="S95" s="485">
        <f t="shared" si="161"/>
        <v>0</v>
      </c>
      <c r="T95" s="492">
        <v>0</v>
      </c>
      <c r="U95" s="492">
        <v>0</v>
      </c>
      <c r="V95" s="492">
        <v>0</v>
      </c>
      <c r="W95" s="492">
        <f>SUM(S95:V95)</f>
        <v>0</v>
      </c>
      <c r="X95" s="492">
        <v>0</v>
      </c>
      <c r="Y95" s="492">
        <v>0</v>
      </c>
      <c r="Z95" s="492">
        <f>SUM(X95:Y95)</f>
        <v>0</v>
      </c>
      <c r="AA95" s="492">
        <f>W95+Z95</f>
        <v>0</v>
      </c>
      <c r="AB95" s="321">
        <f>ROUND((W95+X95)*33.8%,0)</f>
        <v>0</v>
      </c>
      <c r="AC95" s="179">
        <f>ROUND(W95*2%,0)</f>
        <v>0</v>
      </c>
      <c r="AD95" s="492">
        <v>0</v>
      </c>
      <c r="AE95" s="492">
        <v>0</v>
      </c>
      <c r="AF95" s="492">
        <f t="shared" si="135"/>
        <v>0</v>
      </c>
      <c r="AG95" s="492">
        <f t="shared" si="136"/>
        <v>0</v>
      </c>
      <c r="AH95" s="507">
        <v>0</v>
      </c>
      <c r="AI95" s="507">
        <v>0</v>
      </c>
      <c r="AJ95" s="507">
        <v>0</v>
      </c>
      <c r="AK95" s="507">
        <v>0</v>
      </c>
      <c r="AL95" s="507">
        <v>0</v>
      </c>
      <c r="AM95" s="507">
        <v>0</v>
      </c>
      <c r="AN95" s="507">
        <v>0</v>
      </c>
      <c r="AO95" s="507">
        <f t="shared" si="162"/>
        <v>0</v>
      </c>
      <c r="AP95" s="507">
        <f t="shared" si="163"/>
        <v>0</v>
      </c>
      <c r="AQ95" s="535">
        <f t="shared" si="137"/>
        <v>0</v>
      </c>
      <c r="AR95" s="536">
        <f>I95+AG95</f>
        <v>258373</v>
      </c>
      <c r="AS95" s="492">
        <f>J95+W95</f>
        <v>190260</v>
      </c>
      <c r="AT95" s="486">
        <f>K95+Z95</f>
        <v>0</v>
      </c>
      <c r="AU95" s="486">
        <f>L95</f>
        <v>0</v>
      </c>
      <c r="AV95" s="492">
        <f t="shared" si="164"/>
        <v>64308</v>
      </c>
      <c r="AW95" s="492">
        <f t="shared" si="164"/>
        <v>3805</v>
      </c>
      <c r="AX95" s="492">
        <f>O95+AF95</f>
        <v>0</v>
      </c>
      <c r="AY95" s="507">
        <f>P95+AQ95</f>
        <v>0.55000000000000004</v>
      </c>
      <c r="AZ95" s="507">
        <f t="shared" si="165"/>
        <v>0.55000000000000004</v>
      </c>
      <c r="BA95" s="508">
        <f t="shared" si="165"/>
        <v>0</v>
      </c>
    </row>
    <row r="96" spans="1:53" ht="12.95" customHeight="1" x14ac:dyDescent="0.25">
      <c r="A96" s="154">
        <v>17</v>
      </c>
      <c r="B96" s="532">
        <v>5417</v>
      </c>
      <c r="C96" s="533">
        <v>600099113</v>
      </c>
      <c r="D96" s="83">
        <v>70156565</v>
      </c>
      <c r="E96" s="534" t="s">
        <v>669</v>
      </c>
      <c r="F96" s="83">
        <v>3141</v>
      </c>
      <c r="G96" s="534" t="s">
        <v>88</v>
      </c>
      <c r="H96" s="499" t="s">
        <v>82</v>
      </c>
      <c r="I96" s="501">
        <v>603732</v>
      </c>
      <c r="J96" s="502">
        <v>402302</v>
      </c>
      <c r="K96" s="502">
        <v>40000</v>
      </c>
      <c r="L96" s="502">
        <v>0</v>
      </c>
      <c r="M96" s="417">
        <v>149498</v>
      </c>
      <c r="N96" s="417">
        <v>8046</v>
      </c>
      <c r="O96" s="502">
        <v>3886</v>
      </c>
      <c r="P96" s="503">
        <v>1.3599999999999999</v>
      </c>
      <c r="Q96" s="418">
        <v>0</v>
      </c>
      <c r="R96" s="504">
        <v>1.3599999999999999</v>
      </c>
      <c r="S96" s="485">
        <f t="shared" si="161"/>
        <v>0</v>
      </c>
      <c r="T96" s="492">
        <v>0</v>
      </c>
      <c r="U96" s="492">
        <v>-4923</v>
      </c>
      <c r="V96" s="492">
        <v>0</v>
      </c>
      <c r="W96" s="492">
        <f>SUM(S96:V96)</f>
        <v>-4923</v>
      </c>
      <c r="X96" s="492">
        <v>0</v>
      </c>
      <c r="Y96" s="492">
        <v>0</v>
      </c>
      <c r="Z96" s="492">
        <f>SUM(X96:Y96)</f>
        <v>0</v>
      </c>
      <c r="AA96" s="492">
        <f>W96+Z96</f>
        <v>-4923</v>
      </c>
      <c r="AB96" s="321">
        <f>ROUND((W96+X96)*33.8%,0)</f>
        <v>-1664</v>
      </c>
      <c r="AC96" s="179">
        <f>ROUND(W96*2%,0)</f>
        <v>-98</v>
      </c>
      <c r="AD96" s="492">
        <v>0</v>
      </c>
      <c r="AE96" s="492">
        <v>0</v>
      </c>
      <c r="AF96" s="492">
        <f t="shared" si="135"/>
        <v>0</v>
      </c>
      <c r="AG96" s="492">
        <f t="shared" si="136"/>
        <v>-6685</v>
      </c>
      <c r="AH96" s="507">
        <v>0</v>
      </c>
      <c r="AI96" s="507">
        <v>0</v>
      </c>
      <c r="AJ96" s="507">
        <v>0</v>
      </c>
      <c r="AK96" s="507">
        <v>0</v>
      </c>
      <c r="AL96" s="507">
        <v>-0.02</v>
      </c>
      <c r="AM96" s="507">
        <v>0</v>
      </c>
      <c r="AN96" s="507">
        <v>0</v>
      </c>
      <c r="AO96" s="507">
        <f t="shared" si="162"/>
        <v>0</v>
      </c>
      <c r="AP96" s="507">
        <f t="shared" si="163"/>
        <v>-0.02</v>
      </c>
      <c r="AQ96" s="535">
        <f t="shared" si="137"/>
        <v>-0.02</v>
      </c>
      <c r="AR96" s="536">
        <f>I96+AG96</f>
        <v>597047</v>
      </c>
      <c r="AS96" s="492">
        <f>J96+W96</f>
        <v>397379</v>
      </c>
      <c r="AT96" s="486">
        <f>K96+Z96</f>
        <v>40000</v>
      </c>
      <c r="AU96" s="486">
        <f>L96</f>
        <v>0</v>
      </c>
      <c r="AV96" s="492">
        <f t="shared" si="164"/>
        <v>147834</v>
      </c>
      <c r="AW96" s="492">
        <f t="shared" si="164"/>
        <v>7948</v>
      </c>
      <c r="AX96" s="492">
        <f>O96+AF96</f>
        <v>3886</v>
      </c>
      <c r="AY96" s="507">
        <f>P96+AQ96</f>
        <v>1.3399999999999999</v>
      </c>
      <c r="AZ96" s="507">
        <f t="shared" si="165"/>
        <v>0</v>
      </c>
      <c r="BA96" s="508">
        <f t="shared" si="165"/>
        <v>1.3399999999999999</v>
      </c>
    </row>
    <row r="97" spans="1:53" ht="12.95" customHeight="1" x14ac:dyDescent="0.25">
      <c r="A97" s="154">
        <v>17</v>
      </c>
      <c r="B97" s="532">
        <v>5417</v>
      </c>
      <c r="C97" s="533">
        <v>600099113</v>
      </c>
      <c r="D97" s="83">
        <v>70156565</v>
      </c>
      <c r="E97" s="534" t="s">
        <v>669</v>
      </c>
      <c r="F97" s="83">
        <v>3143</v>
      </c>
      <c r="G97" s="534" t="s">
        <v>149</v>
      </c>
      <c r="H97" s="499" t="s">
        <v>86</v>
      </c>
      <c r="I97" s="501">
        <v>420691</v>
      </c>
      <c r="J97" s="502">
        <v>309787</v>
      </c>
      <c r="K97" s="502">
        <v>0</v>
      </c>
      <c r="L97" s="502">
        <v>0</v>
      </c>
      <c r="M97" s="417">
        <v>104708</v>
      </c>
      <c r="N97" s="417">
        <v>6196</v>
      </c>
      <c r="O97" s="502">
        <v>0</v>
      </c>
      <c r="P97" s="503">
        <v>0.71419999999999995</v>
      </c>
      <c r="Q97" s="418">
        <v>0.71419999999999995</v>
      </c>
      <c r="R97" s="504">
        <v>0</v>
      </c>
      <c r="S97" s="485">
        <f t="shared" si="161"/>
        <v>0</v>
      </c>
      <c r="T97" s="492">
        <v>0</v>
      </c>
      <c r="U97" s="492">
        <v>0</v>
      </c>
      <c r="V97" s="492">
        <v>0</v>
      </c>
      <c r="W97" s="492">
        <f>SUM(S97:V97)</f>
        <v>0</v>
      </c>
      <c r="X97" s="492">
        <v>0</v>
      </c>
      <c r="Y97" s="492">
        <v>0</v>
      </c>
      <c r="Z97" s="492">
        <f>SUM(X97:Y97)</f>
        <v>0</v>
      </c>
      <c r="AA97" s="492">
        <f>W97+Z97</f>
        <v>0</v>
      </c>
      <c r="AB97" s="321">
        <f>ROUND((W97+X97)*33.8%,0)</f>
        <v>0</v>
      </c>
      <c r="AC97" s="179">
        <f>ROUND(W97*2%,0)</f>
        <v>0</v>
      </c>
      <c r="AD97" s="492">
        <v>0</v>
      </c>
      <c r="AE97" s="492">
        <v>0</v>
      </c>
      <c r="AF97" s="492">
        <f t="shared" si="135"/>
        <v>0</v>
      </c>
      <c r="AG97" s="492">
        <f t="shared" si="136"/>
        <v>0</v>
      </c>
      <c r="AH97" s="507">
        <v>0</v>
      </c>
      <c r="AI97" s="507">
        <v>0</v>
      </c>
      <c r="AJ97" s="507">
        <v>0</v>
      </c>
      <c r="AK97" s="507">
        <v>0</v>
      </c>
      <c r="AL97" s="507">
        <v>0</v>
      </c>
      <c r="AM97" s="507">
        <v>0</v>
      </c>
      <c r="AN97" s="507">
        <v>0</v>
      </c>
      <c r="AO97" s="507">
        <f t="shared" si="162"/>
        <v>0</v>
      </c>
      <c r="AP97" s="507">
        <f t="shared" si="163"/>
        <v>0</v>
      </c>
      <c r="AQ97" s="535">
        <f t="shared" si="137"/>
        <v>0</v>
      </c>
      <c r="AR97" s="536">
        <f>I97+AG97</f>
        <v>420691</v>
      </c>
      <c r="AS97" s="492">
        <f>J97+W97</f>
        <v>309787</v>
      </c>
      <c r="AT97" s="486">
        <f>K97+Z97</f>
        <v>0</v>
      </c>
      <c r="AU97" s="486">
        <f>L97</f>
        <v>0</v>
      </c>
      <c r="AV97" s="492">
        <f t="shared" si="164"/>
        <v>104708</v>
      </c>
      <c r="AW97" s="492">
        <f t="shared" si="164"/>
        <v>6196</v>
      </c>
      <c r="AX97" s="492">
        <f>O97+AF97</f>
        <v>0</v>
      </c>
      <c r="AY97" s="507">
        <f>P97+AQ97</f>
        <v>0.71419999999999995</v>
      </c>
      <c r="AZ97" s="507">
        <f t="shared" si="165"/>
        <v>0.71419999999999995</v>
      </c>
      <c r="BA97" s="508">
        <f t="shared" si="165"/>
        <v>0</v>
      </c>
    </row>
    <row r="98" spans="1:53" ht="12.95" customHeight="1" x14ac:dyDescent="0.25">
      <c r="A98" s="154">
        <v>17</v>
      </c>
      <c r="B98" s="532">
        <v>5417</v>
      </c>
      <c r="C98" s="533">
        <v>600099113</v>
      </c>
      <c r="D98" s="83">
        <v>70156565</v>
      </c>
      <c r="E98" s="534" t="s">
        <v>669</v>
      </c>
      <c r="F98" s="83">
        <v>3143</v>
      </c>
      <c r="G98" s="534" t="s">
        <v>150</v>
      </c>
      <c r="H98" s="499" t="s">
        <v>82</v>
      </c>
      <c r="I98" s="501">
        <v>15449</v>
      </c>
      <c r="J98" s="502">
        <v>10890</v>
      </c>
      <c r="K98" s="502">
        <v>0</v>
      </c>
      <c r="L98" s="502">
        <v>0</v>
      </c>
      <c r="M98" s="417">
        <v>3681</v>
      </c>
      <c r="N98" s="417">
        <v>218</v>
      </c>
      <c r="O98" s="502">
        <v>660</v>
      </c>
      <c r="P98" s="503">
        <v>0.05</v>
      </c>
      <c r="Q98" s="418">
        <v>0</v>
      </c>
      <c r="R98" s="504">
        <v>0.05</v>
      </c>
      <c r="S98" s="485">
        <f t="shared" si="161"/>
        <v>0</v>
      </c>
      <c r="T98" s="492">
        <v>0</v>
      </c>
      <c r="U98" s="492">
        <v>0</v>
      </c>
      <c r="V98" s="492">
        <v>0</v>
      </c>
      <c r="W98" s="492">
        <f>SUM(S98:V98)</f>
        <v>0</v>
      </c>
      <c r="X98" s="492">
        <v>0</v>
      </c>
      <c r="Y98" s="492">
        <v>0</v>
      </c>
      <c r="Z98" s="492">
        <f>SUM(X98:Y98)</f>
        <v>0</v>
      </c>
      <c r="AA98" s="492">
        <f>W98+Z98</f>
        <v>0</v>
      </c>
      <c r="AB98" s="321">
        <f>ROUND((W98+X98)*33.8%,0)</f>
        <v>0</v>
      </c>
      <c r="AC98" s="179">
        <f>ROUND(W98*2%,0)</f>
        <v>0</v>
      </c>
      <c r="AD98" s="492">
        <v>0</v>
      </c>
      <c r="AE98" s="492">
        <v>0</v>
      </c>
      <c r="AF98" s="492">
        <f t="shared" si="135"/>
        <v>0</v>
      </c>
      <c r="AG98" s="492">
        <f t="shared" si="136"/>
        <v>0</v>
      </c>
      <c r="AH98" s="507">
        <v>0</v>
      </c>
      <c r="AI98" s="507">
        <v>0</v>
      </c>
      <c r="AJ98" s="507">
        <v>0</v>
      </c>
      <c r="AK98" s="507">
        <v>0</v>
      </c>
      <c r="AL98" s="507">
        <v>0</v>
      </c>
      <c r="AM98" s="507">
        <v>0</v>
      </c>
      <c r="AN98" s="507">
        <v>0</v>
      </c>
      <c r="AO98" s="507">
        <f t="shared" si="162"/>
        <v>0</v>
      </c>
      <c r="AP98" s="507">
        <f t="shared" si="163"/>
        <v>0</v>
      </c>
      <c r="AQ98" s="535">
        <f t="shared" si="137"/>
        <v>0</v>
      </c>
      <c r="AR98" s="536">
        <f>I98+AG98</f>
        <v>15449</v>
      </c>
      <c r="AS98" s="492">
        <f>J98+W98</f>
        <v>10890</v>
      </c>
      <c r="AT98" s="486">
        <f>K98+Z98</f>
        <v>0</v>
      </c>
      <c r="AU98" s="486">
        <f>L98</f>
        <v>0</v>
      </c>
      <c r="AV98" s="492">
        <f t="shared" si="164"/>
        <v>3681</v>
      </c>
      <c r="AW98" s="492">
        <f t="shared" si="164"/>
        <v>218</v>
      </c>
      <c r="AX98" s="492">
        <f>O98+AF98</f>
        <v>660</v>
      </c>
      <c r="AY98" s="507">
        <f>P98+AQ98</f>
        <v>0.05</v>
      </c>
      <c r="AZ98" s="507">
        <f t="shared" si="165"/>
        <v>0</v>
      </c>
      <c r="BA98" s="508">
        <f t="shared" si="165"/>
        <v>0.05</v>
      </c>
    </row>
    <row r="99" spans="1:53" ht="12.95" customHeight="1" x14ac:dyDescent="0.25">
      <c r="A99" s="156">
        <v>17</v>
      </c>
      <c r="B99" s="104">
        <v>5417</v>
      </c>
      <c r="C99" s="105">
        <v>600099113</v>
      </c>
      <c r="D99" s="104">
        <v>70156565</v>
      </c>
      <c r="E99" s="300" t="s">
        <v>670</v>
      </c>
      <c r="F99" s="92"/>
      <c r="G99" s="301"/>
      <c r="H99" s="93"/>
      <c r="I99" s="297">
        <v>6900558</v>
      </c>
      <c r="J99" s="108">
        <v>4835062</v>
      </c>
      <c r="K99" s="108">
        <v>98916</v>
      </c>
      <c r="L99" s="108">
        <v>9916</v>
      </c>
      <c r="M99" s="108">
        <v>1664333</v>
      </c>
      <c r="N99" s="108">
        <v>96701</v>
      </c>
      <c r="O99" s="108">
        <v>205546</v>
      </c>
      <c r="P99" s="158">
        <v>10.565800000000001</v>
      </c>
      <c r="Q99" s="158">
        <v>6.9913999999999996</v>
      </c>
      <c r="R99" s="299">
        <v>3.5743999999999994</v>
      </c>
      <c r="S99" s="150">
        <f t="shared" ref="S99:BA99" si="166">SUM(S94:S98)</f>
        <v>0</v>
      </c>
      <c r="T99" s="108">
        <f t="shared" si="166"/>
        <v>0</v>
      </c>
      <c r="U99" s="108">
        <f t="shared" si="166"/>
        <v>-4923</v>
      </c>
      <c r="V99" s="108">
        <f t="shared" si="166"/>
        <v>0</v>
      </c>
      <c r="W99" s="108">
        <f t="shared" si="166"/>
        <v>-4923</v>
      </c>
      <c r="X99" s="108">
        <f t="shared" si="166"/>
        <v>0</v>
      </c>
      <c r="Y99" s="108">
        <f t="shared" si="166"/>
        <v>0</v>
      </c>
      <c r="Z99" s="108">
        <f t="shared" si="166"/>
        <v>0</v>
      </c>
      <c r="AA99" s="108">
        <f t="shared" si="166"/>
        <v>-4923</v>
      </c>
      <c r="AB99" s="108">
        <f t="shared" si="166"/>
        <v>-1664</v>
      </c>
      <c r="AC99" s="108">
        <f t="shared" si="166"/>
        <v>-98</v>
      </c>
      <c r="AD99" s="108">
        <f t="shared" si="166"/>
        <v>0</v>
      </c>
      <c r="AE99" s="108">
        <f t="shared" si="166"/>
        <v>0</v>
      </c>
      <c r="AF99" s="108">
        <f t="shared" si="166"/>
        <v>0</v>
      </c>
      <c r="AG99" s="108">
        <f t="shared" si="166"/>
        <v>-6685</v>
      </c>
      <c r="AH99" s="158">
        <f t="shared" si="166"/>
        <v>0</v>
      </c>
      <c r="AI99" s="158">
        <f t="shared" si="166"/>
        <v>0</v>
      </c>
      <c r="AJ99" s="158">
        <f t="shared" si="166"/>
        <v>0</v>
      </c>
      <c r="AK99" s="158">
        <f t="shared" ref="AK99:AL99" si="167">SUM(AK94:AK98)</f>
        <v>0</v>
      </c>
      <c r="AL99" s="158">
        <f t="shared" si="167"/>
        <v>-0.02</v>
      </c>
      <c r="AM99" s="158">
        <f t="shared" si="166"/>
        <v>0</v>
      </c>
      <c r="AN99" s="158">
        <f t="shared" si="166"/>
        <v>0</v>
      </c>
      <c r="AO99" s="158">
        <f t="shared" si="166"/>
        <v>0</v>
      </c>
      <c r="AP99" s="158">
        <f t="shared" si="166"/>
        <v>-0.02</v>
      </c>
      <c r="AQ99" s="416">
        <f t="shared" si="166"/>
        <v>-0.02</v>
      </c>
      <c r="AR99" s="297">
        <f t="shared" si="166"/>
        <v>6893873</v>
      </c>
      <c r="AS99" s="108">
        <f t="shared" si="166"/>
        <v>4830139</v>
      </c>
      <c r="AT99" s="108">
        <f t="shared" si="166"/>
        <v>98916</v>
      </c>
      <c r="AU99" s="108">
        <f t="shared" si="166"/>
        <v>9916</v>
      </c>
      <c r="AV99" s="108">
        <f t="shared" si="166"/>
        <v>1662669</v>
      </c>
      <c r="AW99" s="108">
        <f t="shared" si="166"/>
        <v>96603</v>
      </c>
      <c r="AX99" s="108">
        <f t="shared" si="166"/>
        <v>205546</v>
      </c>
      <c r="AY99" s="158">
        <f t="shared" si="166"/>
        <v>10.545800000000002</v>
      </c>
      <c r="AZ99" s="158">
        <f t="shared" si="166"/>
        <v>6.9913999999999996</v>
      </c>
      <c r="BA99" s="299">
        <f t="shared" si="166"/>
        <v>3.5543999999999993</v>
      </c>
    </row>
    <row r="100" spans="1:53" ht="12.95" customHeight="1" x14ac:dyDescent="0.25">
      <c r="A100" s="154">
        <v>18</v>
      </c>
      <c r="B100" s="532">
        <v>5420</v>
      </c>
      <c r="C100" s="533">
        <v>600098745</v>
      </c>
      <c r="D100" s="83">
        <v>75016249</v>
      </c>
      <c r="E100" s="534" t="s">
        <v>671</v>
      </c>
      <c r="F100" s="83">
        <v>3111</v>
      </c>
      <c r="G100" s="534" t="s">
        <v>586</v>
      </c>
      <c r="H100" s="499" t="s">
        <v>86</v>
      </c>
      <c r="I100" s="501">
        <v>3313336</v>
      </c>
      <c r="J100" s="502">
        <v>2416153</v>
      </c>
      <c r="K100" s="502">
        <v>0</v>
      </c>
      <c r="L100" s="502">
        <v>0</v>
      </c>
      <c r="M100" s="417">
        <v>816660</v>
      </c>
      <c r="N100" s="417">
        <v>48323</v>
      </c>
      <c r="O100" s="502">
        <v>32200</v>
      </c>
      <c r="P100" s="503">
        <v>5.5542999999999996</v>
      </c>
      <c r="Q100" s="418">
        <v>4.0644999999999998</v>
      </c>
      <c r="R100" s="504">
        <v>1.4898</v>
      </c>
      <c r="S100" s="485">
        <f t="shared" ref="S100:S102" si="168">X100*-1</f>
        <v>0</v>
      </c>
      <c r="T100" s="492">
        <v>0</v>
      </c>
      <c r="U100" s="492">
        <v>0</v>
      </c>
      <c r="V100" s="492">
        <v>0</v>
      </c>
      <c r="W100" s="492">
        <f>SUM(S100:V100)</f>
        <v>0</v>
      </c>
      <c r="X100" s="492">
        <v>0</v>
      </c>
      <c r="Y100" s="492">
        <v>0</v>
      </c>
      <c r="Z100" s="492">
        <f>SUM(X100:Y100)</f>
        <v>0</v>
      </c>
      <c r="AA100" s="492">
        <f>W100+Z100</f>
        <v>0</v>
      </c>
      <c r="AB100" s="321">
        <f>ROUND((W100+X100)*33.8%,0)</f>
        <v>0</v>
      </c>
      <c r="AC100" s="179">
        <f>ROUND(W100*2%,0)</f>
        <v>0</v>
      </c>
      <c r="AD100" s="492">
        <v>0</v>
      </c>
      <c r="AE100" s="492">
        <v>0</v>
      </c>
      <c r="AF100" s="492">
        <f t="shared" si="135"/>
        <v>0</v>
      </c>
      <c r="AG100" s="492">
        <f t="shared" si="136"/>
        <v>0</v>
      </c>
      <c r="AH100" s="507">
        <v>0</v>
      </c>
      <c r="AI100" s="507">
        <v>0</v>
      </c>
      <c r="AJ100" s="507">
        <v>0</v>
      </c>
      <c r="AK100" s="507">
        <v>0</v>
      </c>
      <c r="AL100" s="507">
        <v>0</v>
      </c>
      <c r="AM100" s="507">
        <v>0</v>
      </c>
      <c r="AN100" s="507">
        <v>0</v>
      </c>
      <c r="AO100" s="507">
        <f t="shared" ref="AO100:AO102" si="169">AH100+AJ100+AK100+AM100</f>
        <v>0</v>
      </c>
      <c r="AP100" s="507">
        <f t="shared" ref="AP100:AP102" si="170">AI100+AL100+AN100</f>
        <v>0</v>
      </c>
      <c r="AQ100" s="535">
        <f t="shared" si="137"/>
        <v>0</v>
      </c>
      <c r="AR100" s="536">
        <f>I100+AG100</f>
        <v>3313336</v>
      </c>
      <c r="AS100" s="492">
        <f>J100+W100</f>
        <v>2416153</v>
      </c>
      <c r="AT100" s="486">
        <f>K100+Z100</f>
        <v>0</v>
      </c>
      <c r="AU100" s="486">
        <f>L100</f>
        <v>0</v>
      </c>
      <c r="AV100" s="492">
        <f t="shared" ref="AV100:AW102" si="171">M100+AB100</f>
        <v>816660</v>
      </c>
      <c r="AW100" s="492">
        <f t="shared" si="171"/>
        <v>48323</v>
      </c>
      <c r="AX100" s="492">
        <f>O100+AF100</f>
        <v>32200</v>
      </c>
      <c r="AY100" s="507">
        <f>P100+AQ100</f>
        <v>5.5542999999999996</v>
      </c>
      <c r="AZ100" s="507">
        <f t="shared" ref="AZ100:BA102" si="172">Q100+AO100</f>
        <v>4.0644999999999998</v>
      </c>
      <c r="BA100" s="508">
        <f t="shared" si="172"/>
        <v>1.4898</v>
      </c>
    </row>
    <row r="101" spans="1:53" ht="12.95" customHeight="1" x14ac:dyDescent="0.25">
      <c r="A101" s="154">
        <v>18</v>
      </c>
      <c r="B101" s="532">
        <v>5420</v>
      </c>
      <c r="C101" s="533">
        <v>600098745</v>
      </c>
      <c r="D101" s="83">
        <v>75016249</v>
      </c>
      <c r="E101" s="534" t="s">
        <v>671</v>
      </c>
      <c r="F101" s="83">
        <v>3111</v>
      </c>
      <c r="G101" s="534" t="s">
        <v>448</v>
      </c>
      <c r="H101" s="499" t="s">
        <v>82</v>
      </c>
      <c r="I101" s="501">
        <v>0</v>
      </c>
      <c r="J101" s="502">
        <v>0</v>
      </c>
      <c r="K101" s="502">
        <v>0</v>
      </c>
      <c r="L101" s="502">
        <v>0</v>
      </c>
      <c r="M101" s="417">
        <v>0</v>
      </c>
      <c r="N101" s="417">
        <v>0</v>
      </c>
      <c r="O101" s="502">
        <v>0</v>
      </c>
      <c r="P101" s="503">
        <v>0</v>
      </c>
      <c r="Q101" s="418">
        <v>0</v>
      </c>
      <c r="R101" s="504">
        <v>0</v>
      </c>
      <c r="S101" s="485">
        <f t="shared" si="168"/>
        <v>0</v>
      </c>
      <c r="T101" s="492">
        <v>54243</v>
      </c>
      <c r="U101" s="492">
        <v>0</v>
      </c>
      <c r="V101" s="492">
        <v>0</v>
      </c>
      <c r="W101" s="492">
        <f>SUM(S101:V101)</f>
        <v>54243</v>
      </c>
      <c r="X101" s="492">
        <v>0</v>
      </c>
      <c r="Y101" s="492">
        <v>0</v>
      </c>
      <c r="Z101" s="492">
        <f>SUM(X101:Y101)</f>
        <v>0</v>
      </c>
      <c r="AA101" s="492">
        <f>W101+Z101</f>
        <v>54243</v>
      </c>
      <c r="AB101" s="321">
        <f>ROUND((W101+X101)*33.8%,0)</f>
        <v>18334</v>
      </c>
      <c r="AC101" s="179">
        <f>ROUND(W101*2%,0)</f>
        <v>1085</v>
      </c>
      <c r="AD101" s="492">
        <v>0</v>
      </c>
      <c r="AE101" s="492">
        <v>0</v>
      </c>
      <c r="AF101" s="492">
        <f t="shared" si="135"/>
        <v>0</v>
      </c>
      <c r="AG101" s="492">
        <f t="shared" si="136"/>
        <v>73662</v>
      </c>
      <c r="AH101" s="507">
        <v>0</v>
      </c>
      <c r="AI101" s="507">
        <v>0</v>
      </c>
      <c r="AJ101" s="507">
        <v>0.16</v>
      </c>
      <c r="AK101" s="507">
        <v>0</v>
      </c>
      <c r="AL101" s="507">
        <v>0</v>
      </c>
      <c r="AM101" s="507">
        <v>0</v>
      </c>
      <c r="AN101" s="507">
        <v>0</v>
      </c>
      <c r="AO101" s="507">
        <f t="shared" si="169"/>
        <v>0.16</v>
      </c>
      <c r="AP101" s="507">
        <f t="shared" si="170"/>
        <v>0</v>
      </c>
      <c r="AQ101" s="535">
        <f t="shared" si="137"/>
        <v>0.16</v>
      </c>
      <c r="AR101" s="536">
        <f>I101+AG101</f>
        <v>73662</v>
      </c>
      <c r="AS101" s="492">
        <f>J101+W101</f>
        <v>54243</v>
      </c>
      <c r="AT101" s="486">
        <f>K101+Z101</f>
        <v>0</v>
      </c>
      <c r="AU101" s="486">
        <f>L101</f>
        <v>0</v>
      </c>
      <c r="AV101" s="492">
        <f t="shared" si="171"/>
        <v>18334</v>
      </c>
      <c r="AW101" s="492">
        <f t="shared" si="171"/>
        <v>1085</v>
      </c>
      <c r="AX101" s="492">
        <f>O101+AF101</f>
        <v>0</v>
      </c>
      <c r="AY101" s="507">
        <f>P101+AQ101</f>
        <v>0.16</v>
      </c>
      <c r="AZ101" s="507">
        <f t="shared" si="172"/>
        <v>0.16</v>
      </c>
      <c r="BA101" s="508">
        <f t="shared" si="172"/>
        <v>0</v>
      </c>
    </row>
    <row r="102" spans="1:53" ht="12.95" customHeight="1" x14ac:dyDescent="0.25">
      <c r="A102" s="154">
        <v>18</v>
      </c>
      <c r="B102" s="532">
        <v>5420</v>
      </c>
      <c r="C102" s="533">
        <v>600098745</v>
      </c>
      <c r="D102" s="83">
        <v>75016249</v>
      </c>
      <c r="E102" s="534" t="s">
        <v>671</v>
      </c>
      <c r="F102" s="83">
        <v>3141</v>
      </c>
      <c r="G102" s="534" t="s">
        <v>88</v>
      </c>
      <c r="H102" s="499" t="s">
        <v>82</v>
      </c>
      <c r="I102" s="501">
        <v>601545</v>
      </c>
      <c r="J102" s="502">
        <v>440999</v>
      </c>
      <c r="K102" s="502">
        <v>0</v>
      </c>
      <c r="L102" s="502">
        <v>0</v>
      </c>
      <c r="M102" s="417">
        <v>149058</v>
      </c>
      <c r="N102" s="417">
        <v>8820</v>
      </c>
      <c r="O102" s="502">
        <v>2668</v>
      </c>
      <c r="P102" s="503">
        <v>1.5</v>
      </c>
      <c r="Q102" s="418">
        <v>0</v>
      </c>
      <c r="R102" s="504">
        <v>1.5</v>
      </c>
      <c r="S102" s="485">
        <f t="shared" si="168"/>
        <v>0</v>
      </c>
      <c r="T102" s="492">
        <v>0</v>
      </c>
      <c r="U102" s="492">
        <v>0</v>
      </c>
      <c r="V102" s="492">
        <v>0</v>
      </c>
      <c r="W102" s="492">
        <f>SUM(S102:V102)</f>
        <v>0</v>
      </c>
      <c r="X102" s="492">
        <v>0</v>
      </c>
      <c r="Y102" s="492">
        <v>0</v>
      </c>
      <c r="Z102" s="492">
        <f>SUM(X102:Y102)</f>
        <v>0</v>
      </c>
      <c r="AA102" s="492">
        <f>W102+Z102</f>
        <v>0</v>
      </c>
      <c r="AB102" s="321">
        <f>ROUND((W102+X102)*33.8%,0)</f>
        <v>0</v>
      </c>
      <c r="AC102" s="179">
        <f>ROUND(W102*2%,0)</f>
        <v>0</v>
      </c>
      <c r="AD102" s="492">
        <v>0</v>
      </c>
      <c r="AE102" s="492">
        <v>0</v>
      </c>
      <c r="AF102" s="492">
        <f t="shared" si="135"/>
        <v>0</v>
      </c>
      <c r="AG102" s="492">
        <f t="shared" si="136"/>
        <v>0</v>
      </c>
      <c r="AH102" s="507">
        <v>0</v>
      </c>
      <c r="AI102" s="507">
        <v>0</v>
      </c>
      <c r="AJ102" s="507">
        <v>0</v>
      </c>
      <c r="AK102" s="507">
        <v>0</v>
      </c>
      <c r="AL102" s="507">
        <v>0</v>
      </c>
      <c r="AM102" s="507">
        <v>0</v>
      </c>
      <c r="AN102" s="507">
        <v>0</v>
      </c>
      <c r="AO102" s="507">
        <f t="shared" si="169"/>
        <v>0</v>
      </c>
      <c r="AP102" s="507">
        <f t="shared" si="170"/>
        <v>0</v>
      </c>
      <c r="AQ102" s="535">
        <f t="shared" si="137"/>
        <v>0</v>
      </c>
      <c r="AR102" s="536">
        <f>I102+AG102</f>
        <v>601545</v>
      </c>
      <c r="AS102" s="492">
        <f>J102+W102</f>
        <v>440999</v>
      </c>
      <c r="AT102" s="486">
        <f>K102+Z102</f>
        <v>0</v>
      </c>
      <c r="AU102" s="486">
        <f>L102</f>
        <v>0</v>
      </c>
      <c r="AV102" s="492">
        <f t="shared" si="171"/>
        <v>149058</v>
      </c>
      <c r="AW102" s="492">
        <f t="shared" si="171"/>
        <v>8820</v>
      </c>
      <c r="AX102" s="492">
        <f>O102+AF102</f>
        <v>2668</v>
      </c>
      <c r="AY102" s="507">
        <f>P102+AQ102</f>
        <v>1.5</v>
      </c>
      <c r="AZ102" s="507">
        <f t="shared" si="172"/>
        <v>0</v>
      </c>
      <c r="BA102" s="508">
        <f t="shared" si="172"/>
        <v>1.5</v>
      </c>
    </row>
    <row r="103" spans="1:53" ht="12.95" customHeight="1" x14ac:dyDescent="0.25">
      <c r="A103" s="156">
        <v>18</v>
      </c>
      <c r="B103" s="104">
        <v>5420</v>
      </c>
      <c r="C103" s="105">
        <v>600098745</v>
      </c>
      <c r="D103" s="104">
        <v>75016249</v>
      </c>
      <c r="E103" s="300" t="s">
        <v>672</v>
      </c>
      <c r="F103" s="92"/>
      <c r="G103" s="301"/>
      <c r="H103" s="93"/>
      <c r="I103" s="296">
        <v>3914881</v>
      </c>
      <c r="J103" s="106">
        <v>2857152</v>
      </c>
      <c r="K103" s="106">
        <v>0</v>
      </c>
      <c r="L103" s="106">
        <v>0</v>
      </c>
      <c r="M103" s="106">
        <v>965718</v>
      </c>
      <c r="N103" s="106">
        <v>57143</v>
      </c>
      <c r="O103" s="106">
        <v>34868</v>
      </c>
      <c r="P103" s="157">
        <v>7.0542999999999996</v>
      </c>
      <c r="Q103" s="157">
        <v>4.0644999999999998</v>
      </c>
      <c r="R103" s="298">
        <v>2.9897999999999998</v>
      </c>
      <c r="S103" s="149">
        <f t="shared" ref="S103:BA103" si="173">SUM(S100:S102)</f>
        <v>0</v>
      </c>
      <c r="T103" s="106">
        <f t="shared" si="173"/>
        <v>54243</v>
      </c>
      <c r="U103" s="106">
        <f t="shared" si="173"/>
        <v>0</v>
      </c>
      <c r="V103" s="106">
        <f t="shared" si="173"/>
        <v>0</v>
      </c>
      <c r="W103" s="106">
        <f t="shared" si="173"/>
        <v>54243</v>
      </c>
      <c r="X103" s="106">
        <f t="shared" si="173"/>
        <v>0</v>
      </c>
      <c r="Y103" s="106">
        <f t="shared" si="173"/>
        <v>0</v>
      </c>
      <c r="Z103" s="106">
        <f t="shared" si="173"/>
        <v>0</v>
      </c>
      <c r="AA103" s="106">
        <f t="shared" si="173"/>
        <v>54243</v>
      </c>
      <c r="AB103" s="106">
        <f t="shared" si="173"/>
        <v>18334</v>
      </c>
      <c r="AC103" s="106">
        <f t="shared" si="173"/>
        <v>1085</v>
      </c>
      <c r="AD103" s="106">
        <f t="shared" si="173"/>
        <v>0</v>
      </c>
      <c r="AE103" s="106">
        <f t="shared" si="173"/>
        <v>0</v>
      </c>
      <c r="AF103" s="106">
        <f t="shared" si="173"/>
        <v>0</v>
      </c>
      <c r="AG103" s="106">
        <f t="shared" si="173"/>
        <v>73662</v>
      </c>
      <c r="AH103" s="157">
        <f t="shared" si="173"/>
        <v>0</v>
      </c>
      <c r="AI103" s="157">
        <f t="shared" si="173"/>
        <v>0</v>
      </c>
      <c r="AJ103" s="157">
        <f t="shared" si="173"/>
        <v>0.16</v>
      </c>
      <c r="AK103" s="157">
        <f t="shared" ref="AK103:AL103" si="174">SUM(AK100:AK102)</f>
        <v>0</v>
      </c>
      <c r="AL103" s="157">
        <f t="shared" si="174"/>
        <v>0</v>
      </c>
      <c r="AM103" s="157">
        <f t="shared" si="173"/>
        <v>0</v>
      </c>
      <c r="AN103" s="157">
        <f t="shared" si="173"/>
        <v>0</v>
      </c>
      <c r="AO103" s="157">
        <f t="shared" si="173"/>
        <v>0.16</v>
      </c>
      <c r="AP103" s="157">
        <f t="shared" si="173"/>
        <v>0</v>
      </c>
      <c r="AQ103" s="415">
        <f t="shared" si="173"/>
        <v>0.16</v>
      </c>
      <c r="AR103" s="296">
        <f t="shared" si="173"/>
        <v>3988543</v>
      </c>
      <c r="AS103" s="106">
        <f t="shared" si="173"/>
        <v>2911395</v>
      </c>
      <c r="AT103" s="106">
        <f t="shared" si="173"/>
        <v>0</v>
      </c>
      <c r="AU103" s="106">
        <f t="shared" si="173"/>
        <v>0</v>
      </c>
      <c r="AV103" s="106">
        <f t="shared" si="173"/>
        <v>984052</v>
      </c>
      <c r="AW103" s="106">
        <f t="shared" si="173"/>
        <v>58228</v>
      </c>
      <c r="AX103" s="106">
        <f t="shared" si="173"/>
        <v>34868</v>
      </c>
      <c r="AY103" s="157">
        <f t="shared" si="173"/>
        <v>7.2142999999999997</v>
      </c>
      <c r="AZ103" s="157">
        <f t="shared" si="173"/>
        <v>4.2244999999999999</v>
      </c>
      <c r="BA103" s="298">
        <f t="shared" si="173"/>
        <v>2.9897999999999998</v>
      </c>
    </row>
    <row r="104" spans="1:53" ht="12.95" customHeight="1" x14ac:dyDescent="0.25">
      <c r="A104" s="154">
        <v>19</v>
      </c>
      <c r="B104" s="532">
        <v>5419</v>
      </c>
      <c r="C104" s="533">
        <v>600099261</v>
      </c>
      <c r="D104" s="83">
        <v>70946752</v>
      </c>
      <c r="E104" s="534" t="s">
        <v>673</v>
      </c>
      <c r="F104" s="83">
        <v>3113</v>
      </c>
      <c r="G104" s="534" t="s">
        <v>284</v>
      </c>
      <c r="H104" s="499" t="s">
        <v>86</v>
      </c>
      <c r="I104" s="501">
        <v>14482909</v>
      </c>
      <c r="J104" s="502">
        <v>10316868</v>
      </c>
      <c r="K104" s="502">
        <v>103539</v>
      </c>
      <c r="L104" s="502">
        <v>75539</v>
      </c>
      <c r="M104" s="417">
        <v>3496565</v>
      </c>
      <c r="N104" s="417">
        <v>206337</v>
      </c>
      <c r="O104" s="502">
        <v>359600</v>
      </c>
      <c r="P104" s="503">
        <v>20.5181</v>
      </c>
      <c r="Q104" s="418">
        <v>15.5905</v>
      </c>
      <c r="R104" s="504">
        <v>4.9276</v>
      </c>
      <c r="S104" s="485">
        <f t="shared" ref="S104:S108" si="175">X104*-1</f>
        <v>0</v>
      </c>
      <c r="T104" s="492">
        <v>0</v>
      </c>
      <c r="U104" s="492">
        <v>0</v>
      </c>
      <c r="V104" s="492">
        <v>0</v>
      </c>
      <c r="W104" s="492">
        <f>SUM(S104:V104)</f>
        <v>0</v>
      </c>
      <c r="X104" s="492">
        <v>0</v>
      </c>
      <c r="Y104" s="492">
        <v>0</v>
      </c>
      <c r="Z104" s="492">
        <f>SUM(X104:Y104)</f>
        <v>0</v>
      </c>
      <c r="AA104" s="492">
        <f>W104+Z104</f>
        <v>0</v>
      </c>
      <c r="AB104" s="321">
        <f>ROUND((W104+X104)*33.8%,0)</f>
        <v>0</v>
      </c>
      <c r="AC104" s="179">
        <f>ROUND(W104*2%,0)</f>
        <v>0</v>
      </c>
      <c r="AD104" s="492">
        <v>0</v>
      </c>
      <c r="AE104" s="492">
        <v>0</v>
      </c>
      <c r="AF104" s="492">
        <f t="shared" si="135"/>
        <v>0</v>
      </c>
      <c r="AG104" s="492">
        <f t="shared" si="136"/>
        <v>0</v>
      </c>
      <c r="AH104" s="507">
        <v>0</v>
      </c>
      <c r="AI104" s="507">
        <v>0</v>
      </c>
      <c r="AJ104" s="507">
        <v>0</v>
      </c>
      <c r="AK104" s="507">
        <v>0</v>
      </c>
      <c r="AL104" s="507">
        <v>0</v>
      </c>
      <c r="AM104" s="507">
        <v>0</v>
      </c>
      <c r="AN104" s="507">
        <v>0</v>
      </c>
      <c r="AO104" s="507">
        <f t="shared" ref="AO104:AO108" si="176">AH104+AJ104+AK104+AM104</f>
        <v>0</v>
      </c>
      <c r="AP104" s="507">
        <f t="shared" ref="AP104:AP108" si="177">AI104+AL104+AN104</f>
        <v>0</v>
      </c>
      <c r="AQ104" s="535">
        <f t="shared" si="137"/>
        <v>0</v>
      </c>
      <c r="AR104" s="536">
        <f>I104+AG104</f>
        <v>14482909</v>
      </c>
      <c r="AS104" s="492">
        <f>J104+W104</f>
        <v>10316868</v>
      </c>
      <c r="AT104" s="486">
        <f>K104+Z104</f>
        <v>103539</v>
      </c>
      <c r="AU104" s="486">
        <f>L104</f>
        <v>75539</v>
      </c>
      <c r="AV104" s="492">
        <f t="shared" ref="AV104:AW108" si="178">M104+AB104</f>
        <v>3496565</v>
      </c>
      <c r="AW104" s="492">
        <f t="shared" si="178"/>
        <v>206337</v>
      </c>
      <c r="AX104" s="492">
        <f>O104+AF104</f>
        <v>359600</v>
      </c>
      <c r="AY104" s="507">
        <f>P104+AQ104</f>
        <v>20.5181</v>
      </c>
      <c r="AZ104" s="507">
        <f t="shared" ref="AZ104:BA108" si="179">Q104+AO104</f>
        <v>15.5905</v>
      </c>
      <c r="BA104" s="508">
        <f t="shared" si="179"/>
        <v>4.9276</v>
      </c>
    </row>
    <row r="105" spans="1:53" ht="12.95" customHeight="1" x14ac:dyDescent="0.25">
      <c r="A105" s="154">
        <v>19</v>
      </c>
      <c r="B105" s="532">
        <v>5419</v>
      </c>
      <c r="C105" s="533">
        <v>600099261</v>
      </c>
      <c r="D105" s="83">
        <v>70946752</v>
      </c>
      <c r="E105" s="534" t="s">
        <v>673</v>
      </c>
      <c r="F105" s="83">
        <v>3113</v>
      </c>
      <c r="G105" s="534" t="s">
        <v>448</v>
      </c>
      <c r="H105" s="499" t="s">
        <v>82</v>
      </c>
      <c r="I105" s="501">
        <v>941229</v>
      </c>
      <c r="J105" s="502">
        <v>692584</v>
      </c>
      <c r="K105" s="502">
        <v>0</v>
      </c>
      <c r="L105" s="502">
        <v>0</v>
      </c>
      <c r="M105" s="417">
        <v>234093</v>
      </c>
      <c r="N105" s="417">
        <v>13852</v>
      </c>
      <c r="O105" s="502">
        <v>700</v>
      </c>
      <c r="P105" s="503">
        <v>1.95</v>
      </c>
      <c r="Q105" s="418">
        <v>1.95</v>
      </c>
      <c r="R105" s="504">
        <v>0</v>
      </c>
      <c r="S105" s="485">
        <f t="shared" si="175"/>
        <v>0</v>
      </c>
      <c r="T105" s="492">
        <v>0</v>
      </c>
      <c r="U105" s="492">
        <v>0</v>
      </c>
      <c r="V105" s="492">
        <v>0</v>
      </c>
      <c r="W105" s="492">
        <f>SUM(S105:V105)</f>
        <v>0</v>
      </c>
      <c r="X105" s="492">
        <v>0</v>
      </c>
      <c r="Y105" s="492">
        <v>0</v>
      </c>
      <c r="Z105" s="492">
        <f>SUM(X105:Y105)</f>
        <v>0</v>
      </c>
      <c r="AA105" s="492">
        <f>W105+Z105</f>
        <v>0</v>
      </c>
      <c r="AB105" s="321">
        <f>ROUND((W105+X105)*33.8%,0)</f>
        <v>0</v>
      </c>
      <c r="AC105" s="179">
        <f>ROUND(W105*2%,0)</f>
        <v>0</v>
      </c>
      <c r="AD105" s="492">
        <v>0</v>
      </c>
      <c r="AE105" s="492">
        <v>0</v>
      </c>
      <c r="AF105" s="492">
        <f t="shared" si="135"/>
        <v>0</v>
      </c>
      <c r="AG105" s="492">
        <f t="shared" si="136"/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 t="shared" si="176"/>
        <v>0</v>
      </c>
      <c r="AP105" s="507">
        <f t="shared" si="177"/>
        <v>0</v>
      </c>
      <c r="AQ105" s="535">
        <f t="shared" si="137"/>
        <v>0</v>
      </c>
      <c r="AR105" s="536">
        <f>I105+AG105</f>
        <v>941229</v>
      </c>
      <c r="AS105" s="492">
        <f>J105+W105</f>
        <v>692584</v>
      </c>
      <c r="AT105" s="486">
        <f>K105+Z105</f>
        <v>0</v>
      </c>
      <c r="AU105" s="486">
        <f>L105</f>
        <v>0</v>
      </c>
      <c r="AV105" s="492">
        <f t="shared" si="178"/>
        <v>234093</v>
      </c>
      <c r="AW105" s="492">
        <f t="shared" si="178"/>
        <v>13852</v>
      </c>
      <c r="AX105" s="492">
        <f>O105+AF105</f>
        <v>700</v>
      </c>
      <c r="AY105" s="507">
        <f>P105+AQ105</f>
        <v>1.95</v>
      </c>
      <c r="AZ105" s="507">
        <f t="shared" si="179"/>
        <v>1.95</v>
      </c>
      <c r="BA105" s="508">
        <f t="shared" si="179"/>
        <v>0</v>
      </c>
    </row>
    <row r="106" spans="1:53" ht="12.95" customHeight="1" x14ac:dyDescent="0.25">
      <c r="A106" s="154">
        <v>19</v>
      </c>
      <c r="B106" s="532">
        <v>5419</v>
      </c>
      <c r="C106" s="533">
        <v>600099261</v>
      </c>
      <c r="D106" s="83">
        <v>70946752</v>
      </c>
      <c r="E106" s="534" t="s">
        <v>673</v>
      </c>
      <c r="F106" s="83">
        <v>3141</v>
      </c>
      <c r="G106" s="534" t="s">
        <v>88</v>
      </c>
      <c r="H106" s="499" t="s">
        <v>82</v>
      </c>
      <c r="I106" s="501">
        <v>1257520</v>
      </c>
      <c r="J106" s="502">
        <v>918577</v>
      </c>
      <c r="K106" s="502">
        <v>0</v>
      </c>
      <c r="L106" s="502">
        <v>0</v>
      </c>
      <c r="M106" s="417">
        <v>310479</v>
      </c>
      <c r="N106" s="417">
        <v>18372</v>
      </c>
      <c r="O106" s="502">
        <v>10092</v>
      </c>
      <c r="P106" s="503">
        <v>3.12</v>
      </c>
      <c r="Q106" s="418">
        <v>0</v>
      </c>
      <c r="R106" s="504">
        <v>3.12</v>
      </c>
      <c r="S106" s="485">
        <f t="shared" si="175"/>
        <v>0</v>
      </c>
      <c r="T106" s="492">
        <v>0</v>
      </c>
      <c r="U106" s="492">
        <v>0</v>
      </c>
      <c r="V106" s="492">
        <v>0</v>
      </c>
      <c r="W106" s="492">
        <f>SUM(S106:V106)</f>
        <v>0</v>
      </c>
      <c r="X106" s="492">
        <v>0</v>
      </c>
      <c r="Y106" s="492">
        <v>0</v>
      </c>
      <c r="Z106" s="492">
        <f>SUM(X106:Y106)</f>
        <v>0</v>
      </c>
      <c r="AA106" s="492">
        <f>W106+Z106</f>
        <v>0</v>
      </c>
      <c r="AB106" s="321">
        <f>ROUND((W106+X106)*33.8%,0)</f>
        <v>0</v>
      </c>
      <c r="AC106" s="179">
        <f>ROUND(W106*2%,0)</f>
        <v>0</v>
      </c>
      <c r="AD106" s="492">
        <v>0</v>
      </c>
      <c r="AE106" s="492">
        <v>0</v>
      </c>
      <c r="AF106" s="492">
        <f t="shared" si="135"/>
        <v>0</v>
      </c>
      <c r="AG106" s="492">
        <f t="shared" si="136"/>
        <v>0</v>
      </c>
      <c r="AH106" s="507">
        <v>0</v>
      </c>
      <c r="AI106" s="507">
        <v>0</v>
      </c>
      <c r="AJ106" s="507">
        <v>0</v>
      </c>
      <c r="AK106" s="507">
        <v>0</v>
      </c>
      <c r="AL106" s="507">
        <v>0</v>
      </c>
      <c r="AM106" s="507">
        <v>0</v>
      </c>
      <c r="AN106" s="507">
        <v>0</v>
      </c>
      <c r="AO106" s="507">
        <f t="shared" si="176"/>
        <v>0</v>
      </c>
      <c r="AP106" s="507">
        <f t="shared" si="177"/>
        <v>0</v>
      </c>
      <c r="AQ106" s="535">
        <f t="shared" si="137"/>
        <v>0</v>
      </c>
      <c r="AR106" s="536">
        <f>I106+AG106</f>
        <v>1257520</v>
      </c>
      <c r="AS106" s="492">
        <f>J106+W106</f>
        <v>918577</v>
      </c>
      <c r="AT106" s="486">
        <f>K106+Z106</f>
        <v>0</v>
      </c>
      <c r="AU106" s="486">
        <f>L106</f>
        <v>0</v>
      </c>
      <c r="AV106" s="492">
        <f t="shared" si="178"/>
        <v>310479</v>
      </c>
      <c r="AW106" s="492">
        <f t="shared" si="178"/>
        <v>18372</v>
      </c>
      <c r="AX106" s="492">
        <f>O106+AF106</f>
        <v>10092</v>
      </c>
      <c r="AY106" s="507">
        <f>P106+AQ106</f>
        <v>3.12</v>
      </c>
      <c r="AZ106" s="507">
        <f t="shared" si="179"/>
        <v>0</v>
      </c>
      <c r="BA106" s="508">
        <f t="shared" si="179"/>
        <v>3.12</v>
      </c>
    </row>
    <row r="107" spans="1:53" ht="12.95" customHeight="1" x14ac:dyDescent="0.25">
      <c r="A107" s="154">
        <v>19</v>
      </c>
      <c r="B107" s="532">
        <v>5419</v>
      </c>
      <c r="C107" s="533">
        <v>600099261</v>
      </c>
      <c r="D107" s="83">
        <v>70946752</v>
      </c>
      <c r="E107" s="534" t="s">
        <v>673</v>
      </c>
      <c r="F107" s="83">
        <v>3143</v>
      </c>
      <c r="G107" s="534" t="s">
        <v>149</v>
      </c>
      <c r="H107" s="499" t="s">
        <v>86</v>
      </c>
      <c r="I107" s="501">
        <v>581634</v>
      </c>
      <c r="J107" s="502">
        <v>416478</v>
      </c>
      <c r="K107" s="502">
        <v>12000</v>
      </c>
      <c r="L107" s="502">
        <v>0</v>
      </c>
      <c r="M107" s="417">
        <v>144826</v>
      </c>
      <c r="N107" s="417">
        <v>8330</v>
      </c>
      <c r="O107" s="502">
        <v>0</v>
      </c>
      <c r="P107" s="503">
        <v>0.91669999999999996</v>
      </c>
      <c r="Q107" s="418">
        <v>0.91669999999999996</v>
      </c>
      <c r="R107" s="504">
        <v>0</v>
      </c>
      <c r="S107" s="485">
        <f t="shared" si="175"/>
        <v>0</v>
      </c>
      <c r="T107" s="492">
        <v>0</v>
      </c>
      <c r="U107" s="492">
        <v>0</v>
      </c>
      <c r="V107" s="492">
        <v>0</v>
      </c>
      <c r="W107" s="492">
        <f>SUM(S107:V107)</f>
        <v>0</v>
      </c>
      <c r="X107" s="492">
        <v>0</v>
      </c>
      <c r="Y107" s="492">
        <v>0</v>
      </c>
      <c r="Z107" s="492">
        <f>SUM(X107:Y107)</f>
        <v>0</v>
      </c>
      <c r="AA107" s="492">
        <f>W107+Z107</f>
        <v>0</v>
      </c>
      <c r="AB107" s="321">
        <f>ROUND((W107+X107)*33.8%,0)</f>
        <v>0</v>
      </c>
      <c r="AC107" s="179">
        <f>ROUND(W107*2%,0)</f>
        <v>0</v>
      </c>
      <c r="AD107" s="492">
        <v>0</v>
      </c>
      <c r="AE107" s="492">
        <v>0</v>
      </c>
      <c r="AF107" s="492">
        <f t="shared" si="135"/>
        <v>0</v>
      </c>
      <c r="AG107" s="492">
        <f t="shared" si="136"/>
        <v>0</v>
      </c>
      <c r="AH107" s="507">
        <v>0</v>
      </c>
      <c r="AI107" s="507">
        <v>0</v>
      </c>
      <c r="AJ107" s="507">
        <v>0</v>
      </c>
      <c r="AK107" s="507">
        <v>0</v>
      </c>
      <c r="AL107" s="507">
        <v>0</v>
      </c>
      <c r="AM107" s="507">
        <v>0</v>
      </c>
      <c r="AN107" s="507">
        <v>0</v>
      </c>
      <c r="AO107" s="507">
        <f t="shared" si="176"/>
        <v>0</v>
      </c>
      <c r="AP107" s="507">
        <f t="shared" si="177"/>
        <v>0</v>
      </c>
      <c r="AQ107" s="535">
        <f t="shared" si="137"/>
        <v>0</v>
      </c>
      <c r="AR107" s="536">
        <f>I107+AG107</f>
        <v>581634</v>
      </c>
      <c r="AS107" s="492">
        <f>J107+W107</f>
        <v>416478</v>
      </c>
      <c r="AT107" s="486">
        <f>K107+Z107</f>
        <v>12000</v>
      </c>
      <c r="AU107" s="486">
        <f>L107</f>
        <v>0</v>
      </c>
      <c r="AV107" s="492">
        <f t="shared" si="178"/>
        <v>144826</v>
      </c>
      <c r="AW107" s="492">
        <f t="shared" si="178"/>
        <v>8330</v>
      </c>
      <c r="AX107" s="492">
        <f>O107+AF107</f>
        <v>0</v>
      </c>
      <c r="AY107" s="507">
        <f>P107+AQ107</f>
        <v>0.91669999999999996</v>
      </c>
      <c r="AZ107" s="507">
        <f t="shared" si="179"/>
        <v>0.91669999999999996</v>
      </c>
      <c r="BA107" s="508">
        <f t="shared" si="179"/>
        <v>0</v>
      </c>
    </row>
    <row r="108" spans="1:53" ht="12.95" customHeight="1" x14ac:dyDescent="0.25">
      <c r="A108" s="154">
        <v>19</v>
      </c>
      <c r="B108" s="532">
        <v>5419</v>
      </c>
      <c r="C108" s="533">
        <v>600099261</v>
      </c>
      <c r="D108" s="83">
        <v>70946752</v>
      </c>
      <c r="E108" s="534" t="s">
        <v>673</v>
      </c>
      <c r="F108" s="83">
        <v>3143</v>
      </c>
      <c r="G108" s="534" t="s">
        <v>150</v>
      </c>
      <c r="H108" s="499" t="s">
        <v>82</v>
      </c>
      <c r="I108" s="501">
        <v>21066</v>
      </c>
      <c r="J108" s="502">
        <v>14850</v>
      </c>
      <c r="K108" s="502">
        <v>0</v>
      </c>
      <c r="L108" s="502">
        <v>0</v>
      </c>
      <c r="M108" s="417">
        <v>5019</v>
      </c>
      <c r="N108" s="417">
        <v>297</v>
      </c>
      <c r="O108" s="502">
        <v>900</v>
      </c>
      <c r="P108" s="503">
        <v>0.06</v>
      </c>
      <c r="Q108" s="418">
        <v>0</v>
      </c>
      <c r="R108" s="504">
        <v>0.06</v>
      </c>
      <c r="S108" s="485">
        <f t="shared" si="175"/>
        <v>0</v>
      </c>
      <c r="T108" s="492">
        <v>0</v>
      </c>
      <c r="U108" s="492">
        <v>0</v>
      </c>
      <c r="V108" s="492">
        <v>0</v>
      </c>
      <c r="W108" s="492">
        <f>SUM(S108:V108)</f>
        <v>0</v>
      </c>
      <c r="X108" s="492">
        <v>0</v>
      </c>
      <c r="Y108" s="492">
        <v>0</v>
      </c>
      <c r="Z108" s="492">
        <f>SUM(X108:Y108)</f>
        <v>0</v>
      </c>
      <c r="AA108" s="492">
        <f>W108+Z108</f>
        <v>0</v>
      </c>
      <c r="AB108" s="321">
        <f>ROUND((W108+X108)*33.8%,0)</f>
        <v>0</v>
      </c>
      <c r="AC108" s="179">
        <f>ROUND(W108*2%,0)</f>
        <v>0</v>
      </c>
      <c r="AD108" s="492">
        <v>0</v>
      </c>
      <c r="AE108" s="492">
        <v>0</v>
      </c>
      <c r="AF108" s="492">
        <f t="shared" si="135"/>
        <v>0</v>
      </c>
      <c r="AG108" s="492">
        <f t="shared" si="136"/>
        <v>0</v>
      </c>
      <c r="AH108" s="507">
        <v>0</v>
      </c>
      <c r="AI108" s="507">
        <v>0</v>
      </c>
      <c r="AJ108" s="507">
        <v>0</v>
      </c>
      <c r="AK108" s="507">
        <v>0</v>
      </c>
      <c r="AL108" s="507">
        <v>0</v>
      </c>
      <c r="AM108" s="507">
        <v>0</v>
      </c>
      <c r="AN108" s="507">
        <v>0</v>
      </c>
      <c r="AO108" s="507">
        <f t="shared" si="176"/>
        <v>0</v>
      </c>
      <c r="AP108" s="507">
        <f t="shared" si="177"/>
        <v>0</v>
      </c>
      <c r="AQ108" s="535">
        <f t="shared" si="137"/>
        <v>0</v>
      </c>
      <c r="AR108" s="536">
        <f>I108+AG108</f>
        <v>21066</v>
      </c>
      <c r="AS108" s="492">
        <f>J108+W108</f>
        <v>14850</v>
      </c>
      <c r="AT108" s="486">
        <f>K108+Z108</f>
        <v>0</v>
      </c>
      <c r="AU108" s="486">
        <f>L108</f>
        <v>0</v>
      </c>
      <c r="AV108" s="492">
        <f t="shared" si="178"/>
        <v>5019</v>
      </c>
      <c r="AW108" s="492">
        <f t="shared" si="178"/>
        <v>297</v>
      </c>
      <c r="AX108" s="492">
        <f>O108+AF108</f>
        <v>900</v>
      </c>
      <c r="AY108" s="507">
        <f>P108+AQ108</f>
        <v>0.06</v>
      </c>
      <c r="AZ108" s="507">
        <f t="shared" si="179"/>
        <v>0</v>
      </c>
      <c r="BA108" s="508">
        <f t="shared" si="179"/>
        <v>0.06</v>
      </c>
    </row>
    <row r="109" spans="1:53" ht="12.95" customHeight="1" x14ac:dyDescent="0.25">
      <c r="A109" s="156">
        <v>19</v>
      </c>
      <c r="B109" s="104">
        <v>5419</v>
      </c>
      <c r="C109" s="105">
        <v>600099261</v>
      </c>
      <c r="D109" s="104">
        <v>70946752</v>
      </c>
      <c r="E109" s="300" t="s">
        <v>674</v>
      </c>
      <c r="F109" s="92"/>
      <c r="G109" s="301"/>
      <c r="H109" s="93"/>
      <c r="I109" s="297">
        <v>17284358</v>
      </c>
      <c r="J109" s="108">
        <v>12359357</v>
      </c>
      <c r="K109" s="108">
        <v>115539</v>
      </c>
      <c r="L109" s="108">
        <v>75539</v>
      </c>
      <c r="M109" s="108">
        <v>4190982</v>
      </c>
      <c r="N109" s="108">
        <v>247188</v>
      </c>
      <c r="O109" s="108">
        <v>371292</v>
      </c>
      <c r="P109" s="158">
        <v>26.564799999999998</v>
      </c>
      <c r="Q109" s="158">
        <v>18.4572</v>
      </c>
      <c r="R109" s="299">
        <v>8.1075999999999997</v>
      </c>
      <c r="S109" s="150">
        <f t="shared" ref="S109:BA109" si="180">SUM(S104:S108)</f>
        <v>0</v>
      </c>
      <c r="T109" s="108">
        <f t="shared" si="180"/>
        <v>0</v>
      </c>
      <c r="U109" s="108">
        <f t="shared" si="180"/>
        <v>0</v>
      </c>
      <c r="V109" s="108">
        <f t="shared" si="180"/>
        <v>0</v>
      </c>
      <c r="W109" s="108">
        <f t="shared" si="180"/>
        <v>0</v>
      </c>
      <c r="X109" s="108">
        <f t="shared" si="180"/>
        <v>0</v>
      </c>
      <c r="Y109" s="108">
        <f t="shared" si="180"/>
        <v>0</v>
      </c>
      <c r="Z109" s="108">
        <f t="shared" si="180"/>
        <v>0</v>
      </c>
      <c r="AA109" s="108">
        <f t="shared" si="180"/>
        <v>0</v>
      </c>
      <c r="AB109" s="108">
        <f t="shared" si="180"/>
        <v>0</v>
      </c>
      <c r="AC109" s="108">
        <f t="shared" si="180"/>
        <v>0</v>
      </c>
      <c r="AD109" s="108">
        <f t="shared" si="180"/>
        <v>0</v>
      </c>
      <c r="AE109" s="108">
        <f t="shared" si="180"/>
        <v>0</v>
      </c>
      <c r="AF109" s="108">
        <f t="shared" si="180"/>
        <v>0</v>
      </c>
      <c r="AG109" s="108">
        <f t="shared" si="180"/>
        <v>0</v>
      </c>
      <c r="AH109" s="158">
        <f t="shared" si="180"/>
        <v>0</v>
      </c>
      <c r="AI109" s="158">
        <f t="shared" si="180"/>
        <v>0</v>
      </c>
      <c r="AJ109" s="158">
        <f t="shared" si="180"/>
        <v>0</v>
      </c>
      <c r="AK109" s="158">
        <f t="shared" ref="AK109:AL109" si="181">SUM(AK104:AK108)</f>
        <v>0</v>
      </c>
      <c r="AL109" s="158">
        <f t="shared" si="181"/>
        <v>0</v>
      </c>
      <c r="AM109" s="158">
        <f t="shared" si="180"/>
        <v>0</v>
      </c>
      <c r="AN109" s="158">
        <f t="shared" si="180"/>
        <v>0</v>
      </c>
      <c r="AO109" s="158">
        <f t="shared" si="180"/>
        <v>0</v>
      </c>
      <c r="AP109" s="158">
        <f t="shared" si="180"/>
        <v>0</v>
      </c>
      <c r="AQ109" s="416">
        <f t="shared" si="180"/>
        <v>0</v>
      </c>
      <c r="AR109" s="297">
        <f t="shared" si="180"/>
        <v>17284358</v>
      </c>
      <c r="AS109" s="108">
        <f t="shared" si="180"/>
        <v>12359357</v>
      </c>
      <c r="AT109" s="108">
        <f t="shared" si="180"/>
        <v>115539</v>
      </c>
      <c r="AU109" s="108">
        <f t="shared" si="180"/>
        <v>75539</v>
      </c>
      <c r="AV109" s="108">
        <f t="shared" si="180"/>
        <v>4190982</v>
      </c>
      <c r="AW109" s="108">
        <f t="shared" si="180"/>
        <v>247188</v>
      </c>
      <c r="AX109" s="108">
        <f t="shared" si="180"/>
        <v>371292</v>
      </c>
      <c r="AY109" s="158">
        <f t="shared" si="180"/>
        <v>26.564799999999998</v>
      </c>
      <c r="AZ109" s="158">
        <f t="shared" si="180"/>
        <v>18.4572</v>
      </c>
      <c r="BA109" s="299">
        <f t="shared" si="180"/>
        <v>8.1075999999999997</v>
      </c>
    </row>
    <row r="110" spans="1:53" ht="12.95" customHeight="1" x14ac:dyDescent="0.25">
      <c r="A110" s="154">
        <v>20</v>
      </c>
      <c r="B110" s="532">
        <v>5425</v>
      </c>
      <c r="C110" s="107">
        <v>600099521</v>
      </c>
      <c r="D110" s="83">
        <v>854859</v>
      </c>
      <c r="E110" s="534" t="s">
        <v>675</v>
      </c>
      <c r="F110" s="83">
        <v>3233</v>
      </c>
      <c r="G110" s="534" t="s">
        <v>676</v>
      </c>
      <c r="H110" s="499" t="s">
        <v>82</v>
      </c>
      <c r="I110" s="501">
        <v>2477475</v>
      </c>
      <c r="J110" s="502">
        <v>1799999</v>
      </c>
      <c r="K110" s="502">
        <v>10000</v>
      </c>
      <c r="L110" s="502">
        <v>0</v>
      </c>
      <c r="M110" s="417">
        <v>611780</v>
      </c>
      <c r="N110" s="417">
        <v>36000</v>
      </c>
      <c r="O110" s="502">
        <v>19696</v>
      </c>
      <c r="P110" s="503">
        <v>4.07</v>
      </c>
      <c r="Q110" s="418">
        <v>2.89</v>
      </c>
      <c r="R110" s="504">
        <v>1.18</v>
      </c>
      <c r="S110" s="485">
        <f>X110*-1</f>
        <v>0</v>
      </c>
      <c r="T110" s="492">
        <v>0</v>
      </c>
      <c r="U110" s="492">
        <v>0</v>
      </c>
      <c r="V110" s="492">
        <v>0</v>
      </c>
      <c r="W110" s="492">
        <f>SUM(S110:V110)</f>
        <v>0</v>
      </c>
      <c r="X110" s="492">
        <v>0</v>
      </c>
      <c r="Y110" s="492">
        <v>0</v>
      </c>
      <c r="Z110" s="492">
        <f>SUM(X110:Y110)</f>
        <v>0</v>
      </c>
      <c r="AA110" s="492">
        <f>W110+Z110</f>
        <v>0</v>
      </c>
      <c r="AB110" s="321">
        <f>ROUND((W110+X110)*33.8%,0)</f>
        <v>0</v>
      </c>
      <c r="AC110" s="179">
        <f>ROUND(W110*2%,0)</f>
        <v>0</v>
      </c>
      <c r="AD110" s="492">
        <v>0</v>
      </c>
      <c r="AE110" s="492">
        <v>0</v>
      </c>
      <c r="AF110" s="492">
        <f t="shared" si="135"/>
        <v>0</v>
      </c>
      <c r="AG110" s="492">
        <f t="shared" si="136"/>
        <v>0</v>
      </c>
      <c r="AH110" s="507">
        <v>0</v>
      </c>
      <c r="AI110" s="507">
        <v>0</v>
      </c>
      <c r="AJ110" s="507">
        <v>0</v>
      </c>
      <c r="AK110" s="507">
        <v>0</v>
      </c>
      <c r="AL110" s="507">
        <v>0</v>
      </c>
      <c r="AM110" s="507">
        <v>0</v>
      </c>
      <c r="AN110" s="507">
        <v>0</v>
      </c>
      <c r="AO110" s="507">
        <f>AH110+AJ110+AK110+AM110</f>
        <v>0</v>
      </c>
      <c r="AP110" s="507">
        <f>AI110+AL110+AN110</f>
        <v>0</v>
      </c>
      <c r="AQ110" s="535">
        <f t="shared" si="137"/>
        <v>0</v>
      </c>
      <c r="AR110" s="536">
        <f>I110+AG110</f>
        <v>2477475</v>
      </c>
      <c r="AS110" s="492">
        <f>J110+W110</f>
        <v>1799999</v>
      </c>
      <c r="AT110" s="486">
        <f>K110+Z110</f>
        <v>10000</v>
      </c>
      <c r="AU110" s="486">
        <f>L110</f>
        <v>0</v>
      </c>
      <c r="AV110" s="492">
        <f>M110+AB110</f>
        <v>611780</v>
      </c>
      <c r="AW110" s="492">
        <f>N110+AC110</f>
        <v>36000</v>
      </c>
      <c r="AX110" s="492">
        <f>O110+AF110</f>
        <v>19696</v>
      </c>
      <c r="AY110" s="507">
        <f>P110+AQ110</f>
        <v>4.07</v>
      </c>
      <c r="AZ110" s="507">
        <f>Q110+AO110</f>
        <v>2.89</v>
      </c>
      <c r="BA110" s="508">
        <f>R110+AP110</f>
        <v>1.18</v>
      </c>
    </row>
    <row r="111" spans="1:53" ht="12.95" customHeight="1" x14ac:dyDescent="0.25">
      <c r="A111" s="156">
        <v>20</v>
      </c>
      <c r="B111" s="104">
        <v>5425</v>
      </c>
      <c r="C111" s="105">
        <v>600099521</v>
      </c>
      <c r="D111" s="104">
        <v>854859</v>
      </c>
      <c r="E111" s="300" t="s">
        <v>677</v>
      </c>
      <c r="F111" s="92"/>
      <c r="G111" s="301"/>
      <c r="H111" s="93"/>
      <c r="I111" s="296">
        <v>2477475</v>
      </c>
      <c r="J111" s="106">
        <v>1799999</v>
      </c>
      <c r="K111" s="106">
        <v>10000</v>
      </c>
      <c r="L111" s="106">
        <v>0</v>
      </c>
      <c r="M111" s="106">
        <v>611780</v>
      </c>
      <c r="N111" s="106">
        <v>36000</v>
      </c>
      <c r="O111" s="106">
        <v>19696</v>
      </c>
      <c r="P111" s="157">
        <v>4.07</v>
      </c>
      <c r="Q111" s="157">
        <v>2.89</v>
      </c>
      <c r="R111" s="298">
        <v>1.18</v>
      </c>
      <c r="S111" s="149">
        <f t="shared" ref="S111:BA111" si="182">SUM(S110)</f>
        <v>0</v>
      </c>
      <c r="T111" s="106">
        <f t="shared" si="182"/>
        <v>0</v>
      </c>
      <c r="U111" s="106">
        <f t="shared" si="182"/>
        <v>0</v>
      </c>
      <c r="V111" s="106">
        <f t="shared" si="182"/>
        <v>0</v>
      </c>
      <c r="W111" s="106">
        <f t="shared" si="182"/>
        <v>0</v>
      </c>
      <c r="X111" s="106">
        <f t="shared" si="182"/>
        <v>0</v>
      </c>
      <c r="Y111" s="106">
        <f t="shared" si="182"/>
        <v>0</v>
      </c>
      <c r="Z111" s="106">
        <f t="shared" si="182"/>
        <v>0</v>
      </c>
      <c r="AA111" s="106">
        <f t="shared" si="182"/>
        <v>0</v>
      </c>
      <c r="AB111" s="106">
        <f t="shared" si="182"/>
        <v>0</v>
      </c>
      <c r="AC111" s="106">
        <f t="shared" si="182"/>
        <v>0</v>
      </c>
      <c r="AD111" s="106">
        <f t="shared" si="182"/>
        <v>0</v>
      </c>
      <c r="AE111" s="106">
        <f t="shared" si="182"/>
        <v>0</v>
      </c>
      <c r="AF111" s="106">
        <f t="shared" si="182"/>
        <v>0</v>
      </c>
      <c r="AG111" s="106">
        <f t="shared" si="182"/>
        <v>0</v>
      </c>
      <c r="AH111" s="157">
        <f t="shared" si="182"/>
        <v>0</v>
      </c>
      <c r="AI111" s="157">
        <f t="shared" si="182"/>
        <v>0</v>
      </c>
      <c r="AJ111" s="157">
        <f t="shared" si="182"/>
        <v>0</v>
      </c>
      <c r="AK111" s="157">
        <f t="shared" si="182"/>
        <v>0</v>
      </c>
      <c r="AL111" s="157">
        <f t="shared" si="182"/>
        <v>0</v>
      </c>
      <c r="AM111" s="157">
        <f t="shared" si="182"/>
        <v>0</v>
      </c>
      <c r="AN111" s="157">
        <f t="shared" si="182"/>
        <v>0</v>
      </c>
      <c r="AO111" s="157">
        <f t="shared" si="182"/>
        <v>0</v>
      </c>
      <c r="AP111" s="157">
        <f t="shared" si="182"/>
        <v>0</v>
      </c>
      <c r="AQ111" s="415">
        <f t="shared" si="182"/>
        <v>0</v>
      </c>
      <c r="AR111" s="296">
        <f t="shared" si="182"/>
        <v>2477475</v>
      </c>
      <c r="AS111" s="106">
        <f t="shared" si="182"/>
        <v>1799999</v>
      </c>
      <c r="AT111" s="106">
        <f t="shared" si="182"/>
        <v>10000</v>
      </c>
      <c r="AU111" s="106">
        <f t="shared" si="182"/>
        <v>0</v>
      </c>
      <c r="AV111" s="106">
        <f t="shared" si="182"/>
        <v>611780</v>
      </c>
      <c r="AW111" s="106">
        <f t="shared" si="182"/>
        <v>36000</v>
      </c>
      <c r="AX111" s="106">
        <f t="shared" si="182"/>
        <v>19696</v>
      </c>
      <c r="AY111" s="157">
        <f t="shared" si="182"/>
        <v>4.07</v>
      </c>
      <c r="AZ111" s="157">
        <f t="shared" si="182"/>
        <v>2.89</v>
      </c>
      <c r="BA111" s="298">
        <f t="shared" si="182"/>
        <v>1.18</v>
      </c>
    </row>
    <row r="112" spans="1:53" ht="12.95" customHeight="1" x14ac:dyDescent="0.25">
      <c r="A112" s="154">
        <v>21</v>
      </c>
      <c r="B112" s="532">
        <v>5426</v>
      </c>
      <c r="C112" s="533">
        <v>600098761</v>
      </c>
      <c r="D112" s="83">
        <v>72742615</v>
      </c>
      <c r="E112" s="534" t="s">
        <v>678</v>
      </c>
      <c r="F112" s="83">
        <v>3111</v>
      </c>
      <c r="G112" s="534" t="s">
        <v>586</v>
      </c>
      <c r="H112" s="499" t="s">
        <v>86</v>
      </c>
      <c r="I112" s="501">
        <v>6385353</v>
      </c>
      <c r="J112" s="502">
        <v>4562772</v>
      </c>
      <c r="K112" s="502">
        <v>91000</v>
      </c>
      <c r="L112" s="502">
        <v>0</v>
      </c>
      <c r="M112" s="417">
        <v>1572975</v>
      </c>
      <c r="N112" s="417">
        <v>91256</v>
      </c>
      <c r="O112" s="502">
        <v>67350</v>
      </c>
      <c r="P112" s="503">
        <v>10.565200000000001</v>
      </c>
      <c r="Q112" s="418">
        <v>8</v>
      </c>
      <c r="R112" s="504">
        <v>2.5651999999999999</v>
      </c>
      <c r="S112" s="485">
        <f t="shared" ref="S112:S115" si="183">X112*-1</f>
        <v>0</v>
      </c>
      <c r="T112" s="492">
        <v>0</v>
      </c>
      <c r="U112" s="492">
        <v>0</v>
      </c>
      <c r="V112" s="492">
        <v>-51546</v>
      </c>
      <c r="W112" s="492">
        <f>SUM(S112:V112)</f>
        <v>-51546</v>
      </c>
      <c r="X112" s="492">
        <v>0</v>
      </c>
      <c r="Y112" s="492">
        <v>0</v>
      </c>
      <c r="Z112" s="492">
        <f>SUM(X112:Y112)</f>
        <v>0</v>
      </c>
      <c r="AA112" s="492">
        <f>W112+Z112</f>
        <v>-51546</v>
      </c>
      <c r="AB112" s="321">
        <f>ROUND((W112+X112)*33.8%,0)</f>
        <v>-17423</v>
      </c>
      <c r="AC112" s="179">
        <f>ROUND(W112*2%,0)</f>
        <v>-1031</v>
      </c>
      <c r="AD112" s="492">
        <v>0</v>
      </c>
      <c r="AE112" s="492">
        <v>70000</v>
      </c>
      <c r="AF112" s="492">
        <f t="shared" ref="AF112:AF113" si="184">SUM(AD112:AE112)</f>
        <v>70000</v>
      </c>
      <c r="AG112" s="492">
        <f t="shared" si="136"/>
        <v>0</v>
      </c>
      <c r="AH112" s="507">
        <v>0</v>
      </c>
      <c r="AI112" s="507">
        <v>0</v>
      </c>
      <c r="AJ112" s="507">
        <v>0</v>
      </c>
      <c r="AK112" s="507">
        <v>0</v>
      </c>
      <c r="AL112" s="507">
        <v>0</v>
      </c>
      <c r="AM112" s="507">
        <v>0</v>
      </c>
      <c r="AN112" s="507">
        <v>0</v>
      </c>
      <c r="AO112" s="507">
        <f t="shared" ref="AO112:AO115" si="185">AH112+AJ112+AK112+AM112</f>
        <v>0</v>
      </c>
      <c r="AP112" s="507">
        <f t="shared" ref="AP112:AP115" si="186">AI112+AL112+AN112</f>
        <v>0</v>
      </c>
      <c r="AQ112" s="535">
        <f t="shared" si="137"/>
        <v>0</v>
      </c>
      <c r="AR112" s="536">
        <f>I112+AG112</f>
        <v>6385353</v>
      </c>
      <c r="AS112" s="492">
        <f>J112+W112</f>
        <v>4511226</v>
      </c>
      <c r="AT112" s="486">
        <f>K112+Z112</f>
        <v>91000</v>
      </c>
      <c r="AU112" s="486">
        <f>L112</f>
        <v>0</v>
      </c>
      <c r="AV112" s="492">
        <f t="shared" ref="AV112:AW115" si="187">M112+AB112</f>
        <v>1555552</v>
      </c>
      <c r="AW112" s="492">
        <f t="shared" si="187"/>
        <v>90225</v>
      </c>
      <c r="AX112" s="492">
        <f>O112+AF112</f>
        <v>137350</v>
      </c>
      <c r="AY112" s="507">
        <f>P112+AQ112</f>
        <v>10.565200000000001</v>
      </c>
      <c r="AZ112" s="507">
        <f t="shared" ref="AZ112:BA115" si="188">Q112+AO112</f>
        <v>8</v>
      </c>
      <c r="BA112" s="508">
        <f t="shared" si="188"/>
        <v>2.5651999999999999</v>
      </c>
    </row>
    <row r="113" spans="1:53" ht="12.95" customHeight="1" x14ac:dyDescent="0.25">
      <c r="A113" s="154">
        <v>21</v>
      </c>
      <c r="B113" s="532">
        <v>5426</v>
      </c>
      <c r="C113" s="533">
        <v>600098761</v>
      </c>
      <c r="D113" s="83">
        <v>72742615</v>
      </c>
      <c r="E113" s="534" t="s">
        <v>678</v>
      </c>
      <c r="F113" s="83">
        <v>3111</v>
      </c>
      <c r="G113" s="534" t="s">
        <v>448</v>
      </c>
      <c r="H113" s="499" t="s">
        <v>82</v>
      </c>
      <c r="I113" s="501">
        <v>153727</v>
      </c>
      <c r="J113" s="502">
        <v>113201</v>
      </c>
      <c r="K113" s="502">
        <v>0</v>
      </c>
      <c r="L113" s="502">
        <v>0</v>
      </c>
      <c r="M113" s="417">
        <v>38262</v>
      </c>
      <c r="N113" s="417">
        <v>2264</v>
      </c>
      <c r="O113" s="502">
        <v>0</v>
      </c>
      <c r="P113" s="503">
        <v>0.33</v>
      </c>
      <c r="Q113" s="418">
        <v>0.33</v>
      </c>
      <c r="R113" s="504">
        <v>0</v>
      </c>
      <c r="S113" s="485">
        <f t="shared" si="183"/>
        <v>0</v>
      </c>
      <c r="T113" s="492">
        <v>0</v>
      </c>
      <c r="U113" s="492">
        <v>0</v>
      </c>
      <c r="V113" s="492">
        <v>0</v>
      </c>
      <c r="W113" s="492">
        <f>SUM(S113:V113)</f>
        <v>0</v>
      </c>
      <c r="X113" s="492">
        <v>0</v>
      </c>
      <c r="Y113" s="492">
        <v>0</v>
      </c>
      <c r="Z113" s="492">
        <f>SUM(X113:Y113)</f>
        <v>0</v>
      </c>
      <c r="AA113" s="492">
        <f>W113+Z113</f>
        <v>0</v>
      </c>
      <c r="AB113" s="321">
        <f>ROUND((W113+X113)*33.8%,0)</f>
        <v>0</v>
      </c>
      <c r="AC113" s="179">
        <f>ROUND(W113*2%,0)</f>
        <v>0</v>
      </c>
      <c r="AD113" s="492">
        <v>0</v>
      </c>
      <c r="AE113" s="492">
        <v>0</v>
      </c>
      <c r="AF113" s="492">
        <f t="shared" si="184"/>
        <v>0</v>
      </c>
      <c r="AG113" s="492">
        <f t="shared" si="136"/>
        <v>0</v>
      </c>
      <c r="AH113" s="507">
        <v>0</v>
      </c>
      <c r="AI113" s="507">
        <v>0</v>
      </c>
      <c r="AJ113" s="507">
        <v>0</v>
      </c>
      <c r="AK113" s="507">
        <v>0</v>
      </c>
      <c r="AL113" s="507">
        <v>0</v>
      </c>
      <c r="AM113" s="507">
        <v>0</v>
      </c>
      <c r="AN113" s="507">
        <v>0</v>
      </c>
      <c r="AO113" s="507">
        <f t="shared" si="185"/>
        <v>0</v>
      </c>
      <c r="AP113" s="507">
        <f t="shared" si="186"/>
        <v>0</v>
      </c>
      <c r="AQ113" s="535">
        <f t="shared" si="137"/>
        <v>0</v>
      </c>
      <c r="AR113" s="536">
        <f>I113+AG113</f>
        <v>153727</v>
      </c>
      <c r="AS113" s="492">
        <f>J113+W113</f>
        <v>113201</v>
      </c>
      <c r="AT113" s="486">
        <f>K113+Z113</f>
        <v>0</v>
      </c>
      <c r="AU113" s="486">
        <f>L113</f>
        <v>0</v>
      </c>
      <c r="AV113" s="492">
        <f t="shared" si="187"/>
        <v>38262</v>
      </c>
      <c r="AW113" s="492">
        <f t="shared" si="187"/>
        <v>2264</v>
      </c>
      <c r="AX113" s="492">
        <f>O113+AF113</f>
        <v>0</v>
      </c>
      <c r="AY113" s="507">
        <f>P113+AQ113</f>
        <v>0.33</v>
      </c>
      <c r="AZ113" s="507">
        <f t="shared" si="188"/>
        <v>0.33</v>
      </c>
      <c r="BA113" s="508">
        <f t="shared" si="188"/>
        <v>0</v>
      </c>
    </row>
    <row r="114" spans="1:53" ht="12.95" customHeight="1" x14ac:dyDescent="0.25">
      <c r="A114" s="154">
        <v>21</v>
      </c>
      <c r="B114" s="532">
        <v>5426</v>
      </c>
      <c r="C114" s="533">
        <v>600098761</v>
      </c>
      <c r="D114" s="83">
        <v>72742615</v>
      </c>
      <c r="E114" s="534" t="s">
        <v>678</v>
      </c>
      <c r="F114" s="83">
        <v>3111</v>
      </c>
      <c r="G114" s="537" t="s">
        <v>87</v>
      </c>
      <c r="H114" s="499" t="s">
        <v>86</v>
      </c>
      <c r="I114" s="501">
        <v>448980</v>
      </c>
      <c r="J114" s="502">
        <v>330619</v>
      </c>
      <c r="K114" s="502">
        <v>0</v>
      </c>
      <c r="L114" s="502">
        <v>0</v>
      </c>
      <c r="M114" s="417">
        <v>111749</v>
      </c>
      <c r="N114" s="417">
        <v>6612</v>
      </c>
      <c r="O114" s="502">
        <v>0</v>
      </c>
      <c r="P114" s="503">
        <v>0.88749999999999996</v>
      </c>
      <c r="Q114" s="418">
        <v>0.88749999999999996</v>
      </c>
      <c r="R114" s="504">
        <v>0</v>
      </c>
      <c r="S114" s="485">
        <f t="shared" si="183"/>
        <v>0</v>
      </c>
      <c r="T114" s="492">
        <v>0</v>
      </c>
      <c r="U114" s="492">
        <v>-124176</v>
      </c>
      <c r="V114" s="492">
        <v>0</v>
      </c>
      <c r="W114" s="492">
        <f>SUM(S114:V114)</f>
        <v>-124176</v>
      </c>
      <c r="X114" s="492">
        <v>0</v>
      </c>
      <c r="Y114" s="492">
        <v>0</v>
      </c>
      <c r="Z114" s="492">
        <f>SUM(X114:Y114)</f>
        <v>0</v>
      </c>
      <c r="AA114" s="492">
        <f>W114+Z114</f>
        <v>-124176</v>
      </c>
      <c r="AB114" s="321">
        <f>ROUND((W114+X114)*33.8%,0)</f>
        <v>-41971</v>
      </c>
      <c r="AC114" s="179">
        <f>ROUND(W114*2%,0)</f>
        <v>-2484</v>
      </c>
      <c r="AD114" s="492">
        <v>0</v>
      </c>
      <c r="AE114" s="492">
        <v>0</v>
      </c>
      <c r="AF114" s="492">
        <f t="shared" si="135"/>
        <v>0</v>
      </c>
      <c r="AG114" s="492">
        <f t="shared" si="136"/>
        <v>-168631</v>
      </c>
      <c r="AH114" s="507">
        <v>0</v>
      </c>
      <c r="AI114" s="507">
        <v>0</v>
      </c>
      <c r="AJ114" s="507">
        <v>0</v>
      </c>
      <c r="AK114" s="507">
        <v>-0.3</v>
      </c>
      <c r="AL114" s="507">
        <v>0</v>
      </c>
      <c r="AM114" s="507">
        <v>0</v>
      </c>
      <c r="AN114" s="507">
        <v>0</v>
      </c>
      <c r="AO114" s="507">
        <f t="shared" si="185"/>
        <v>-0.3</v>
      </c>
      <c r="AP114" s="507">
        <f t="shared" si="186"/>
        <v>0</v>
      </c>
      <c r="AQ114" s="535">
        <f t="shared" si="137"/>
        <v>-0.3</v>
      </c>
      <c r="AR114" s="536">
        <f>I114+AG114</f>
        <v>280349</v>
      </c>
      <c r="AS114" s="492">
        <f>J114+W114</f>
        <v>206443</v>
      </c>
      <c r="AT114" s="486">
        <f>K114+Z114</f>
        <v>0</v>
      </c>
      <c r="AU114" s="486">
        <f>L114</f>
        <v>0</v>
      </c>
      <c r="AV114" s="492">
        <f t="shared" si="187"/>
        <v>69778</v>
      </c>
      <c r="AW114" s="492">
        <f t="shared" si="187"/>
        <v>4128</v>
      </c>
      <c r="AX114" s="492">
        <f>O114+AF114</f>
        <v>0</v>
      </c>
      <c r="AY114" s="507">
        <f>P114+AQ114</f>
        <v>0.58749999999999991</v>
      </c>
      <c r="AZ114" s="507">
        <f t="shared" si="188"/>
        <v>0.58749999999999991</v>
      </c>
      <c r="BA114" s="508">
        <f t="shared" si="188"/>
        <v>0</v>
      </c>
    </row>
    <row r="115" spans="1:53" ht="12.95" customHeight="1" x14ac:dyDescent="0.25">
      <c r="A115" s="154">
        <v>21</v>
      </c>
      <c r="B115" s="532">
        <v>5426</v>
      </c>
      <c r="C115" s="533">
        <v>600098761</v>
      </c>
      <c r="D115" s="83">
        <v>72742615</v>
      </c>
      <c r="E115" s="534" t="s">
        <v>678</v>
      </c>
      <c r="F115" s="83">
        <v>3141</v>
      </c>
      <c r="G115" s="534" t="s">
        <v>88</v>
      </c>
      <c r="H115" s="499" t="s">
        <v>82</v>
      </c>
      <c r="I115" s="501">
        <v>927922</v>
      </c>
      <c r="J115" s="502">
        <v>675003</v>
      </c>
      <c r="K115" s="502">
        <v>4650</v>
      </c>
      <c r="L115" s="502">
        <v>0</v>
      </c>
      <c r="M115" s="417">
        <v>229723</v>
      </c>
      <c r="N115" s="417">
        <v>13500</v>
      </c>
      <c r="O115" s="502">
        <v>5046</v>
      </c>
      <c r="P115" s="503">
        <v>2.31</v>
      </c>
      <c r="Q115" s="418">
        <v>0</v>
      </c>
      <c r="R115" s="504">
        <v>2.31</v>
      </c>
      <c r="S115" s="485">
        <f t="shared" si="183"/>
        <v>0</v>
      </c>
      <c r="T115" s="492">
        <v>0</v>
      </c>
      <c r="U115" s="492">
        <v>-5432</v>
      </c>
      <c r="V115" s="492">
        <v>0</v>
      </c>
      <c r="W115" s="492">
        <f>SUM(S115:V115)</f>
        <v>-5432</v>
      </c>
      <c r="X115" s="492">
        <v>0</v>
      </c>
      <c r="Y115" s="492">
        <v>0</v>
      </c>
      <c r="Z115" s="492">
        <f>SUM(X115:Y115)</f>
        <v>0</v>
      </c>
      <c r="AA115" s="492">
        <f>W115+Z115</f>
        <v>-5432</v>
      </c>
      <c r="AB115" s="321">
        <f>ROUND((W115+X115)*33.8%,0)</f>
        <v>-1836</v>
      </c>
      <c r="AC115" s="179">
        <f>ROUND(W115*2%,0)</f>
        <v>-109</v>
      </c>
      <c r="AD115" s="492">
        <v>0</v>
      </c>
      <c r="AE115" s="492">
        <v>0</v>
      </c>
      <c r="AF115" s="492">
        <f t="shared" si="135"/>
        <v>0</v>
      </c>
      <c r="AG115" s="492">
        <f t="shared" si="136"/>
        <v>-7377</v>
      </c>
      <c r="AH115" s="507">
        <v>0</v>
      </c>
      <c r="AI115" s="507">
        <v>0</v>
      </c>
      <c r="AJ115" s="507">
        <v>0</v>
      </c>
      <c r="AK115" s="507">
        <v>0</v>
      </c>
      <c r="AL115" s="507">
        <v>-0.02</v>
      </c>
      <c r="AM115" s="507">
        <v>0</v>
      </c>
      <c r="AN115" s="507">
        <v>0</v>
      </c>
      <c r="AO115" s="507">
        <f t="shared" si="185"/>
        <v>0</v>
      </c>
      <c r="AP115" s="507">
        <f t="shared" si="186"/>
        <v>-0.02</v>
      </c>
      <c r="AQ115" s="535">
        <f t="shared" si="137"/>
        <v>-0.02</v>
      </c>
      <c r="AR115" s="536">
        <f>I115+AG115</f>
        <v>920545</v>
      </c>
      <c r="AS115" s="492">
        <f>J115+W115</f>
        <v>669571</v>
      </c>
      <c r="AT115" s="486">
        <f>K115+Z115</f>
        <v>4650</v>
      </c>
      <c r="AU115" s="486">
        <f>L115</f>
        <v>0</v>
      </c>
      <c r="AV115" s="492">
        <f t="shared" si="187"/>
        <v>227887</v>
      </c>
      <c r="AW115" s="492">
        <f t="shared" si="187"/>
        <v>13391</v>
      </c>
      <c r="AX115" s="492">
        <f>O115+AF115</f>
        <v>5046</v>
      </c>
      <c r="AY115" s="507">
        <f>P115+AQ115</f>
        <v>2.29</v>
      </c>
      <c r="AZ115" s="507">
        <f t="shared" si="188"/>
        <v>0</v>
      </c>
      <c r="BA115" s="508">
        <f t="shared" si="188"/>
        <v>2.29</v>
      </c>
    </row>
    <row r="116" spans="1:53" ht="12.95" customHeight="1" x14ac:dyDescent="0.25">
      <c r="A116" s="156">
        <v>21</v>
      </c>
      <c r="B116" s="104">
        <v>5426</v>
      </c>
      <c r="C116" s="105">
        <v>600098761</v>
      </c>
      <c r="D116" s="104">
        <v>72742615</v>
      </c>
      <c r="E116" s="300" t="s">
        <v>679</v>
      </c>
      <c r="F116" s="92"/>
      <c r="G116" s="301"/>
      <c r="H116" s="93"/>
      <c r="I116" s="297">
        <v>7915982</v>
      </c>
      <c r="J116" s="108">
        <v>5681595</v>
      </c>
      <c r="K116" s="108">
        <v>95650</v>
      </c>
      <c r="L116" s="108">
        <v>0</v>
      </c>
      <c r="M116" s="108">
        <v>1952709</v>
      </c>
      <c r="N116" s="108">
        <v>113632</v>
      </c>
      <c r="O116" s="108">
        <v>72396</v>
      </c>
      <c r="P116" s="158">
        <v>14.092700000000001</v>
      </c>
      <c r="Q116" s="158">
        <v>9.2174999999999994</v>
      </c>
      <c r="R116" s="299">
        <v>4.8751999999999995</v>
      </c>
      <c r="S116" s="150">
        <f t="shared" ref="S116:BA116" si="189">SUM(S112:S115)</f>
        <v>0</v>
      </c>
      <c r="T116" s="108">
        <f t="shared" si="189"/>
        <v>0</v>
      </c>
      <c r="U116" s="108">
        <f t="shared" si="189"/>
        <v>-129608</v>
      </c>
      <c r="V116" s="108">
        <f t="shared" si="189"/>
        <v>-51546</v>
      </c>
      <c r="W116" s="108">
        <f t="shared" si="189"/>
        <v>-181154</v>
      </c>
      <c r="X116" s="108">
        <f t="shared" si="189"/>
        <v>0</v>
      </c>
      <c r="Y116" s="108">
        <f t="shared" si="189"/>
        <v>0</v>
      </c>
      <c r="Z116" s="108">
        <f t="shared" si="189"/>
        <v>0</v>
      </c>
      <c r="AA116" s="108">
        <f t="shared" si="189"/>
        <v>-181154</v>
      </c>
      <c r="AB116" s="108">
        <f t="shared" si="189"/>
        <v>-61230</v>
      </c>
      <c r="AC116" s="108">
        <f t="shared" si="189"/>
        <v>-3624</v>
      </c>
      <c r="AD116" s="108">
        <f t="shared" si="189"/>
        <v>0</v>
      </c>
      <c r="AE116" s="108">
        <f t="shared" si="189"/>
        <v>70000</v>
      </c>
      <c r="AF116" s="108">
        <f t="shared" si="189"/>
        <v>70000</v>
      </c>
      <c r="AG116" s="108">
        <f t="shared" si="189"/>
        <v>-176008</v>
      </c>
      <c r="AH116" s="158">
        <f t="shared" si="189"/>
        <v>0</v>
      </c>
      <c r="AI116" s="158">
        <f t="shared" si="189"/>
        <v>0</v>
      </c>
      <c r="AJ116" s="158">
        <f t="shared" si="189"/>
        <v>0</v>
      </c>
      <c r="AK116" s="158">
        <f t="shared" ref="AK116:AL116" si="190">SUM(AK112:AK115)</f>
        <v>-0.3</v>
      </c>
      <c r="AL116" s="158">
        <f t="shared" si="190"/>
        <v>-0.02</v>
      </c>
      <c r="AM116" s="158">
        <f t="shared" si="189"/>
        <v>0</v>
      </c>
      <c r="AN116" s="158">
        <f t="shared" si="189"/>
        <v>0</v>
      </c>
      <c r="AO116" s="158">
        <f t="shared" si="189"/>
        <v>-0.3</v>
      </c>
      <c r="AP116" s="158">
        <f t="shared" si="189"/>
        <v>-0.02</v>
      </c>
      <c r="AQ116" s="416">
        <f t="shared" si="189"/>
        <v>-0.32</v>
      </c>
      <c r="AR116" s="297">
        <f t="shared" si="189"/>
        <v>7739974</v>
      </c>
      <c r="AS116" s="108">
        <f t="shared" si="189"/>
        <v>5500441</v>
      </c>
      <c r="AT116" s="108">
        <f t="shared" si="189"/>
        <v>95650</v>
      </c>
      <c r="AU116" s="108">
        <f t="shared" si="189"/>
        <v>0</v>
      </c>
      <c r="AV116" s="108">
        <f t="shared" si="189"/>
        <v>1891479</v>
      </c>
      <c r="AW116" s="108">
        <f t="shared" si="189"/>
        <v>110008</v>
      </c>
      <c r="AX116" s="108">
        <f t="shared" si="189"/>
        <v>142396</v>
      </c>
      <c r="AY116" s="158">
        <f t="shared" si="189"/>
        <v>13.7727</v>
      </c>
      <c r="AZ116" s="158">
        <f t="shared" si="189"/>
        <v>8.9175000000000004</v>
      </c>
      <c r="BA116" s="299">
        <f t="shared" si="189"/>
        <v>4.8552</v>
      </c>
    </row>
    <row r="117" spans="1:53" ht="12.95" customHeight="1" x14ac:dyDescent="0.25">
      <c r="A117" s="154">
        <v>22</v>
      </c>
      <c r="B117" s="532">
        <v>5423</v>
      </c>
      <c r="C117" s="533">
        <v>600098516</v>
      </c>
      <c r="D117" s="83">
        <v>72742453</v>
      </c>
      <c r="E117" s="534" t="s">
        <v>680</v>
      </c>
      <c r="F117" s="83">
        <v>3111</v>
      </c>
      <c r="G117" s="534" t="s">
        <v>586</v>
      </c>
      <c r="H117" s="499" t="s">
        <v>86</v>
      </c>
      <c r="I117" s="501">
        <v>8244870</v>
      </c>
      <c r="J117" s="502">
        <v>6008962</v>
      </c>
      <c r="K117" s="502">
        <v>0</v>
      </c>
      <c r="L117" s="502">
        <v>0</v>
      </c>
      <c r="M117" s="417">
        <v>2031029</v>
      </c>
      <c r="N117" s="417">
        <v>120179</v>
      </c>
      <c r="O117" s="502">
        <v>84700</v>
      </c>
      <c r="P117" s="503">
        <v>13.952199999999999</v>
      </c>
      <c r="Q117" s="418">
        <v>10</v>
      </c>
      <c r="R117" s="504">
        <v>3.9521999999999999</v>
      </c>
      <c r="S117" s="485">
        <f t="shared" ref="S117:S119" si="191">X117*-1</f>
        <v>0</v>
      </c>
      <c r="T117" s="492">
        <v>0</v>
      </c>
      <c r="U117" s="492">
        <v>166416</v>
      </c>
      <c r="V117" s="492">
        <v>-58910</v>
      </c>
      <c r="W117" s="492">
        <f>SUM(S117:V117)</f>
        <v>107506</v>
      </c>
      <c r="X117" s="492">
        <v>0</v>
      </c>
      <c r="Y117" s="492">
        <v>0</v>
      </c>
      <c r="Z117" s="492">
        <f>SUM(X117:Y117)</f>
        <v>0</v>
      </c>
      <c r="AA117" s="492">
        <f>W117+Z117</f>
        <v>107506</v>
      </c>
      <c r="AB117" s="321">
        <f>ROUND((W117+X117)*33.8%,0)</f>
        <v>36337</v>
      </c>
      <c r="AC117" s="179">
        <f>ROUND(W117*2%,0)</f>
        <v>2150</v>
      </c>
      <c r="AD117" s="492">
        <v>0</v>
      </c>
      <c r="AE117" s="492">
        <v>80000</v>
      </c>
      <c r="AF117" s="492">
        <f t="shared" si="135"/>
        <v>80000</v>
      </c>
      <c r="AG117" s="492">
        <f t="shared" si="136"/>
        <v>225993</v>
      </c>
      <c r="AH117" s="507">
        <v>0</v>
      </c>
      <c r="AI117" s="507">
        <v>0</v>
      </c>
      <c r="AJ117" s="507">
        <v>0</v>
      </c>
      <c r="AK117" s="507">
        <v>0.33</v>
      </c>
      <c r="AL117" s="507">
        <v>0</v>
      </c>
      <c r="AM117" s="507">
        <v>0</v>
      </c>
      <c r="AN117" s="507">
        <v>0</v>
      </c>
      <c r="AO117" s="507">
        <f t="shared" ref="AO117:AO119" si="192">AH117+AJ117+AK117+AM117</f>
        <v>0.33</v>
      </c>
      <c r="AP117" s="507">
        <f t="shared" ref="AP117:AP119" si="193">AI117+AL117+AN117</f>
        <v>0</v>
      </c>
      <c r="AQ117" s="535">
        <f t="shared" si="137"/>
        <v>0.33</v>
      </c>
      <c r="AR117" s="536">
        <f>I117+AG117</f>
        <v>8470863</v>
      </c>
      <c r="AS117" s="492">
        <f>J117+W117</f>
        <v>6116468</v>
      </c>
      <c r="AT117" s="486">
        <f>K117+Z117</f>
        <v>0</v>
      </c>
      <c r="AU117" s="486">
        <f>L117</f>
        <v>0</v>
      </c>
      <c r="AV117" s="492">
        <f t="shared" ref="AV117:AW119" si="194">M117+AB117</f>
        <v>2067366</v>
      </c>
      <c r="AW117" s="492">
        <f t="shared" si="194"/>
        <v>122329</v>
      </c>
      <c r="AX117" s="492">
        <f>O117+AF117</f>
        <v>164700</v>
      </c>
      <c r="AY117" s="507">
        <f>P117+AQ117</f>
        <v>14.2822</v>
      </c>
      <c r="AZ117" s="507">
        <f t="shared" ref="AZ117:BA119" si="195">Q117+AO117</f>
        <v>10.33</v>
      </c>
      <c r="BA117" s="508">
        <f t="shared" si="195"/>
        <v>3.9521999999999999</v>
      </c>
    </row>
    <row r="118" spans="1:53" ht="12.95" customHeight="1" x14ac:dyDescent="0.25">
      <c r="A118" s="154">
        <v>22</v>
      </c>
      <c r="B118" s="532">
        <v>5423</v>
      </c>
      <c r="C118" s="533">
        <v>600098516</v>
      </c>
      <c r="D118" s="83">
        <v>72742453</v>
      </c>
      <c r="E118" s="534" t="s">
        <v>680</v>
      </c>
      <c r="F118" s="83">
        <v>3111</v>
      </c>
      <c r="G118" s="534" t="s">
        <v>448</v>
      </c>
      <c r="H118" s="499" t="s">
        <v>82</v>
      </c>
      <c r="I118" s="501">
        <v>273296</v>
      </c>
      <c r="J118" s="502">
        <v>201249</v>
      </c>
      <c r="K118" s="502">
        <v>0</v>
      </c>
      <c r="L118" s="502">
        <v>0</v>
      </c>
      <c r="M118" s="417">
        <v>68022</v>
      </c>
      <c r="N118" s="417">
        <v>4025</v>
      </c>
      <c r="O118" s="502">
        <v>0</v>
      </c>
      <c r="P118" s="503">
        <v>0.59000000000000008</v>
      </c>
      <c r="Q118" s="418">
        <v>0.59000000000000008</v>
      </c>
      <c r="R118" s="504">
        <v>0</v>
      </c>
      <c r="S118" s="485">
        <f t="shared" si="191"/>
        <v>0</v>
      </c>
      <c r="T118" s="492">
        <v>84901</v>
      </c>
      <c r="U118" s="492">
        <v>0</v>
      </c>
      <c r="V118" s="492">
        <v>0</v>
      </c>
      <c r="W118" s="492">
        <f>SUM(S118:V118)</f>
        <v>84901</v>
      </c>
      <c r="X118" s="492">
        <v>0</v>
      </c>
      <c r="Y118" s="492">
        <v>0</v>
      </c>
      <c r="Z118" s="492">
        <f>SUM(X118:Y118)</f>
        <v>0</v>
      </c>
      <c r="AA118" s="492">
        <f>W118+Z118</f>
        <v>84901</v>
      </c>
      <c r="AB118" s="321">
        <f>ROUND((W118+X118)*33.8%,0)</f>
        <v>28697</v>
      </c>
      <c r="AC118" s="179">
        <f>ROUND(W118*2%,0)</f>
        <v>1698</v>
      </c>
      <c r="AD118" s="492">
        <v>3000</v>
      </c>
      <c r="AE118" s="492">
        <v>0</v>
      </c>
      <c r="AF118" s="492">
        <f t="shared" si="135"/>
        <v>3000</v>
      </c>
      <c r="AG118" s="492">
        <f t="shared" si="136"/>
        <v>118296</v>
      </c>
      <c r="AH118" s="507">
        <v>0</v>
      </c>
      <c r="AI118" s="507">
        <v>0</v>
      </c>
      <c r="AJ118" s="507">
        <v>0.25</v>
      </c>
      <c r="AK118" s="507">
        <v>0</v>
      </c>
      <c r="AL118" s="507">
        <v>0</v>
      </c>
      <c r="AM118" s="507">
        <v>0</v>
      </c>
      <c r="AN118" s="507">
        <v>0</v>
      </c>
      <c r="AO118" s="507">
        <f t="shared" si="192"/>
        <v>0.25</v>
      </c>
      <c r="AP118" s="507">
        <f t="shared" si="193"/>
        <v>0</v>
      </c>
      <c r="AQ118" s="535">
        <f t="shared" si="137"/>
        <v>0.25</v>
      </c>
      <c r="AR118" s="536">
        <f>I118+AG118</f>
        <v>391592</v>
      </c>
      <c r="AS118" s="492">
        <f>J118+W118</f>
        <v>286150</v>
      </c>
      <c r="AT118" s="486">
        <f>K118+Z118</f>
        <v>0</v>
      </c>
      <c r="AU118" s="486">
        <f>L118</f>
        <v>0</v>
      </c>
      <c r="AV118" s="492">
        <f t="shared" si="194"/>
        <v>96719</v>
      </c>
      <c r="AW118" s="492">
        <f t="shared" si="194"/>
        <v>5723</v>
      </c>
      <c r="AX118" s="492">
        <f>O118+AF118</f>
        <v>3000</v>
      </c>
      <c r="AY118" s="507">
        <f>P118+AQ118</f>
        <v>0.84000000000000008</v>
      </c>
      <c r="AZ118" s="507">
        <f t="shared" si="195"/>
        <v>0.84000000000000008</v>
      </c>
      <c r="BA118" s="508">
        <f t="shared" si="195"/>
        <v>0</v>
      </c>
    </row>
    <row r="119" spans="1:53" ht="12.95" customHeight="1" x14ac:dyDescent="0.25">
      <c r="A119" s="154">
        <v>22</v>
      </c>
      <c r="B119" s="532">
        <v>5423</v>
      </c>
      <c r="C119" s="533">
        <v>600098516</v>
      </c>
      <c r="D119" s="83">
        <v>72742453</v>
      </c>
      <c r="E119" s="534" t="s">
        <v>680</v>
      </c>
      <c r="F119" s="83">
        <v>3141</v>
      </c>
      <c r="G119" s="534" t="s">
        <v>88</v>
      </c>
      <c r="H119" s="499" t="s">
        <v>82</v>
      </c>
      <c r="I119" s="501">
        <v>1440485</v>
      </c>
      <c r="J119" s="502">
        <v>1054963</v>
      </c>
      <c r="K119" s="502">
        <v>0</v>
      </c>
      <c r="L119" s="502">
        <v>0</v>
      </c>
      <c r="M119" s="417">
        <v>356577</v>
      </c>
      <c r="N119" s="417">
        <v>21099</v>
      </c>
      <c r="O119" s="502">
        <v>7846</v>
      </c>
      <c r="P119" s="503">
        <v>3.59</v>
      </c>
      <c r="Q119" s="418">
        <v>0</v>
      </c>
      <c r="R119" s="504">
        <v>3.59</v>
      </c>
      <c r="S119" s="485">
        <f t="shared" si="191"/>
        <v>0</v>
      </c>
      <c r="T119" s="492">
        <v>0</v>
      </c>
      <c r="U119" s="492">
        <v>21897</v>
      </c>
      <c r="V119" s="492">
        <v>0</v>
      </c>
      <c r="W119" s="492">
        <f>SUM(S119:V119)</f>
        <v>21897</v>
      </c>
      <c r="X119" s="492">
        <v>0</v>
      </c>
      <c r="Y119" s="492">
        <v>0</v>
      </c>
      <c r="Z119" s="492">
        <f>SUM(X119:Y119)</f>
        <v>0</v>
      </c>
      <c r="AA119" s="492">
        <f>W119+Z119</f>
        <v>21897</v>
      </c>
      <c r="AB119" s="321">
        <f>ROUND((W119+X119)*33.8%,0)</f>
        <v>7401</v>
      </c>
      <c r="AC119" s="179">
        <f>ROUND(W119*2%,0)</f>
        <v>438</v>
      </c>
      <c r="AD119" s="492">
        <v>0</v>
      </c>
      <c r="AE119" s="492">
        <v>0</v>
      </c>
      <c r="AF119" s="492">
        <f t="shared" si="135"/>
        <v>0</v>
      </c>
      <c r="AG119" s="492">
        <f t="shared" si="136"/>
        <v>29736</v>
      </c>
      <c r="AH119" s="507">
        <v>0</v>
      </c>
      <c r="AI119" s="507">
        <v>0</v>
      </c>
      <c r="AJ119" s="507">
        <v>0</v>
      </c>
      <c r="AK119" s="507">
        <v>0</v>
      </c>
      <c r="AL119" s="507">
        <v>7.0000000000000007E-2</v>
      </c>
      <c r="AM119" s="507">
        <v>0</v>
      </c>
      <c r="AN119" s="507">
        <v>0</v>
      </c>
      <c r="AO119" s="507">
        <f t="shared" si="192"/>
        <v>0</v>
      </c>
      <c r="AP119" s="507">
        <f t="shared" si="193"/>
        <v>7.0000000000000007E-2</v>
      </c>
      <c r="AQ119" s="535">
        <f t="shared" si="137"/>
        <v>7.0000000000000007E-2</v>
      </c>
      <c r="AR119" s="536">
        <f>I119+AG119</f>
        <v>1470221</v>
      </c>
      <c r="AS119" s="492">
        <f>J119+W119</f>
        <v>1076860</v>
      </c>
      <c r="AT119" s="486">
        <f>K119+Z119</f>
        <v>0</v>
      </c>
      <c r="AU119" s="486">
        <f>L119</f>
        <v>0</v>
      </c>
      <c r="AV119" s="492">
        <f t="shared" si="194"/>
        <v>363978</v>
      </c>
      <c r="AW119" s="492">
        <f t="shared" si="194"/>
        <v>21537</v>
      </c>
      <c r="AX119" s="492">
        <f>O119+AF119</f>
        <v>7846</v>
      </c>
      <c r="AY119" s="507">
        <f>P119+AQ119</f>
        <v>3.6599999999999997</v>
      </c>
      <c r="AZ119" s="507">
        <f t="shared" si="195"/>
        <v>0</v>
      </c>
      <c r="BA119" s="508">
        <f t="shared" si="195"/>
        <v>3.6599999999999997</v>
      </c>
    </row>
    <row r="120" spans="1:53" ht="12.95" customHeight="1" x14ac:dyDescent="0.25">
      <c r="A120" s="156">
        <v>22</v>
      </c>
      <c r="B120" s="104">
        <v>5423</v>
      </c>
      <c r="C120" s="105">
        <v>600098516</v>
      </c>
      <c r="D120" s="104">
        <v>72742453</v>
      </c>
      <c r="E120" s="300" t="s">
        <v>681</v>
      </c>
      <c r="F120" s="92"/>
      <c r="G120" s="301"/>
      <c r="H120" s="93"/>
      <c r="I120" s="296">
        <v>9958651</v>
      </c>
      <c r="J120" s="106">
        <v>7265174</v>
      </c>
      <c r="K120" s="106">
        <v>0</v>
      </c>
      <c r="L120" s="106">
        <v>0</v>
      </c>
      <c r="M120" s="106">
        <v>2455628</v>
      </c>
      <c r="N120" s="106">
        <v>145303</v>
      </c>
      <c r="O120" s="106">
        <v>92546</v>
      </c>
      <c r="P120" s="157">
        <v>18.132199999999997</v>
      </c>
      <c r="Q120" s="157">
        <v>10.59</v>
      </c>
      <c r="R120" s="298">
        <v>7.5421999999999993</v>
      </c>
      <c r="S120" s="149">
        <f t="shared" ref="S120:BA120" si="196">SUM(S117:S119)</f>
        <v>0</v>
      </c>
      <c r="T120" s="106">
        <f t="shared" si="196"/>
        <v>84901</v>
      </c>
      <c r="U120" s="106">
        <f t="shared" si="196"/>
        <v>188313</v>
      </c>
      <c r="V120" s="106">
        <f t="shared" si="196"/>
        <v>-58910</v>
      </c>
      <c r="W120" s="106">
        <f t="shared" si="196"/>
        <v>214304</v>
      </c>
      <c r="X120" s="106">
        <f t="shared" si="196"/>
        <v>0</v>
      </c>
      <c r="Y120" s="106">
        <f t="shared" si="196"/>
        <v>0</v>
      </c>
      <c r="Z120" s="106">
        <f t="shared" si="196"/>
        <v>0</v>
      </c>
      <c r="AA120" s="106">
        <f t="shared" si="196"/>
        <v>214304</v>
      </c>
      <c r="AB120" s="106">
        <f t="shared" si="196"/>
        <v>72435</v>
      </c>
      <c r="AC120" s="106">
        <f t="shared" si="196"/>
        <v>4286</v>
      </c>
      <c r="AD120" s="106">
        <f t="shared" si="196"/>
        <v>3000</v>
      </c>
      <c r="AE120" s="106">
        <f t="shared" si="196"/>
        <v>80000</v>
      </c>
      <c r="AF120" s="106">
        <f t="shared" si="196"/>
        <v>83000</v>
      </c>
      <c r="AG120" s="106">
        <f t="shared" si="196"/>
        <v>374025</v>
      </c>
      <c r="AH120" s="157">
        <f t="shared" si="196"/>
        <v>0</v>
      </c>
      <c r="AI120" s="157">
        <f t="shared" si="196"/>
        <v>0</v>
      </c>
      <c r="AJ120" s="157">
        <f t="shared" si="196"/>
        <v>0.25</v>
      </c>
      <c r="AK120" s="157">
        <f t="shared" ref="AK120:AL120" si="197">SUM(AK117:AK119)</f>
        <v>0.33</v>
      </c>
      <c r="AL120" s="157">
        <f t="shared" si="197"/>
        <v>7.0000000000000007E-2</v>
      </c>
      <c r="AM120" s="157">
        <f t="shared" si="196"/>
        <v>0</v>
      </c>
      <c r="AN120" s="157">
        <f t="shared" si="196"/>
        <v>0</v>
      </c>
      <c r="AO120" s="157">
        <f t="shared" si="196"/>
        <v>0.58000000000000007</v>
      </c>
      <c r="AP120" s="157">
        <f t="shared" si="196"/>
        <v>7.0000000000000007E-2</v>
      </c>
      <c r="AQ120" s="415">
        <f t="shared" si="196"/>
        <v>0.65000000000000013</v>
      </c>
      <c r="AR120" s="296">
        <f t="shared" si="196"/>
        <v>10332676</v>
      </c>
      <c r="AS120" s="106">
        <f t="shared" si="196"/>
        <v>7479478</v>
      </c>
      <c r="AT120" s="106">
        <f t="shared" si="196"/>
        <v>0</v>
      </c>
      <c r="AU120" s="106">
        <f t="shared" si="196"/>
        <v>0</v>
      </c>
      <c r="AV120" s="106">
        <f t="shared" si="196"/>
        <v>2528063</v>
      </c>
      <c r="AW120" s="106">
        <f t="shared" si="196"/>
        <v>149589</v>
      </c>
      <c r="AX120" s="106">
        <f t="shared" si="196"/>
        <v>175546</v>
      </c>
      <c r="AY120" s="157">
        <f t="shared" si="196"/>
        <v>18.7822</v>
      </c>
      <c r="AZ120" s="157">
        <f t="shared" si="196"/>
        <v>11.17</v>
      </c>
      <c r="BA120" s="298">
        <f t="shared" si="196"/>
        <v>7.6121999999999996</v>
      </c>
    </row>
    <row r="121" spans="1:53" ht="12.75" customHeight="1" x14ac:dyDescent="0.25">
      <c r="A121" s="154">
        <v>23</v>
      </c>
      <c r="B121" s="532">
        <v>5422</v>
      </c>
      <c r="C121" s="533">
        <v>600099181</v>
      </c>
      <c r="D121" s="83">
        <v>854751</v>
      </c>
      <c r="E121" s="534" t="s">
        <v>682</v>
      </c>
      <c r="F121" s="83">
        <v>3113</v>
      </c>
      <c r="G121" s="534" t="s">
        <v>284</v>
      </c>
      <c r="H121" s="499" t="s">
        <v>86</v>
      </c>
      <c r="I121" s="501">
        <v>35112548</v>
      </c>
      <c r="J121" s="502">
        <v>24733366</v>
      </c>
      <c r="K121" s="502">
        <v>160576</v>
      </c>
      <c r="L121" s="502">
        <v>90576</v>
      </c>
      <c r="M121" s="417">
        <v>8383538</v>
      </c>
      <c r="N121" s="417">
        <v>494668</v>
      </c>
      <c r="O121" s="502">
        <v>1340400</v>
      </c>
      <c r="P121" s="503">
        <v>47.503099999999996</v>
      </c>
      <c r="Q121" s="418">
        <v>36.25</v>
      </c>
      <c r="R121" s="504">
        <v>11.2531</v>
      </c>
      <c r="S121" s="485">
        <f t="shared" ref="S121:S125" si="198">X121*-1</f>
        <v>0</v>
      </c>
      <c r="T121" s="492">
        <v>0</v>
      </c>
      <c r="U121" s="492">
        <v>0</v>
      </c>
      <c r="V121" s="492">
        <v>27904</v>
      </c>
      <c r="W121" s="492">
        <f>SUM(S121:V121)</f>
        <v>27904</v>
      </c>
      <c r="X121" s="492">
        <v>0</v>
      </c>
      <c r="Y121" s="492">
        <v>0</v>
      </c>
      <c r="Z121" s="492">
        <f>SUM(X121:Y121)</f>
        <v>0</v>
      </c>
      <c r="AA121" s="492">
        <f>W121+Z121</f>
        <v>27904</v>
      </c>
      <c r="AB121" s="321">
        <f>ROUND((W121+X121)*33.8%,0)</f>
        <v>9432</v>
      </c>
      <c r="AC121" s="179">
        <f>ROUND(W121*2%,0)</f>
        <v>558</v>
      </c>
      <c r="AD121" s="492">
        <v>0</v>
      </c>
      <c r="AE121" s="492">
        <v>0</v>
      </c>
      <c r="AF121" s="492">
        <f t="shared" si="135"/>
        <v>0</v>
      </c>
      <c r="AG121" s="492">
        <f t="shared" si="136"/>
        <v>37894</v>
      </c>
      <c r="AH121" s="507">
        <v>0</v>
      </c>
      <c r="AI121" s="507">
        <v>0</v>
      </c>
      <c r="AJ121" s="507">
        <v>0</v>
      </c>
      <c r="AK121" s="507">
        <v>0</v>
      </c>
      <c r="AL121" s="507">
        <v>0</v>
      </c>
      <c r="AM121" s="507">
        <v>0</v>
      </c>
      <c r="AN121" s="507">
        <v>0</v>
      </c>
      <c r="AO121" s="507">
        <f t="shared" ref="AO121:AO125" si="199">AH121+AJ121+AK121+AM121</f>
        <v>0</v>
      </c>
      <c r="AP121" s="507">
        <f t="shared" ref="AP121:AP125" si="200">AI121+AL121+AN121</f>
        <v>0</v>
      </c>
      <c r="AQ121" s="535">
        <f t="shared" si="137"/>
        <v>0</v>
      </c>
      <c r="AR121" s="536">
        <f>I121+AG121</f>
        <v>35150442</v>
      </c>
      <c r="AS121" s="492">
        <f>J121+W121</f>
        <v>24761270</v>
      </c>
      <c r="AT121" s="486">
        <f>K121+Z121</f>
        <v>160576</v>
      </c>
      <c r="AU121" s="486">
        <f>L121</f>
        <v>90576</v>
      </c>
      <c r="AV121" s="492">
        <f t="shared" ref="AV121:AW125" si="201">M121+AB121</f>
        <v>8392970</v>
      </c>
      <c r="AW121" s="492">
        <f t="shared" si="201"/>
        <v>495226</v>
      </c>
      <c r="AX121" s="492">
        <f>O121+AF121</f>
        <v>1340400</v>
      </c>
      <c r="AY121" s="507">
        <f>P121+AQ121</f>
        <v>47.503099999999996</v>
      </c>
      <c r="AZ121" s="507">
        <f t="shared" ref="AZ121:BA125" si="202">Q121+AO121</f>
        <v>36.25</v>
      </c>
      <c r="BA121" s="508">
        <f t="shared" si="202"/>
        <v>11.2531</v>
      </c>
    </row>
    <row r="122" spans="1:53" ht="12.95" customHeight="1" x14ac:dyDescent="0.25">
      <c r="A122" s="154">
        <v>23</v>
      </c>
      <c r="B122" s="532">
        <v>5422</v>
      </c>
      <c r="C122" s="533">
        <v>600099181</v>
      </c>
      <c r="D122" s="83">
        <v>854751</v>
      </c>
      <c r="E122" s="534" t="s">
        <v>682</v>
      </c>
      <c r="F122" s="83">
        <v>3113</v>
      </c>
      <c r="G122" s="534" t="s">
        <v>448</v>
      </c>
      <c r="H122" s="499" t="s">
        <v>82</v>
      </c>
      <c r="I122" s="501">
        <v>1629590</v>
      </c>
      <c r="J122" s="502">
        <v>1199477</v>
      </c>
      <c r="K122" s="502">
        <v>0</v>
      </c>
      <c r="L122" s="502">
        <v>0</v>
      </c>
      <c r="M122" s="417">
        <v>405423</v>
      </c>
      <c r="N122" s="417">
        <v>23990</v>
      </c>
      <c r="O122" s="502">
        <v>700</v>
      </c>
      <c r="P122" s="503">
        <v>3.58</v>
      </c>
      <c r="Q122" s="418">
        <v>3.58</v>
      </c>
      <c r="R122" s="504">
        <v>0</v>
      </c>
      <c r="S122" s="485">
        <f t="shared" si="198"/>
        <v>0</v>
      </c>
      <c r="T122" s="492">
        <v>0</v>
      </c>
      <c r="U122" s="492">
        <v>0</v>
      </c>
      <c r="V122" s="492">
        <v>0</v>
      </c>
      <c r="W122" s="492">
        <f>SUM(S122:V122)</f>
        <v>0</v>
      </c>
      <c r="X122" s="492">
        <v>0</v>
      </c>
      <c r="Y122" s="492">
        <v>0</v>
      </c>
      <c r="Z122" s="492">
        <f>SUM(X122:Y122)</f>
        <v>0</v>
      </c>
      <c r="AA122" s="492">
        <f>W122+Z122</f>
        <v>0</v>
      </c>
      <c r="AB122" s="321">
        <f>ROUND((W122+X122)*33.8%,0)</f>
        <v>0</v>
      </c>
      <c r="AC122" s="179">
        <f>ROUND(W122*2%,0)</f>
        <v>0</v>
      </c>
      <c r="AD122" s="492">
        <v>22900</v>
      </c>
      <c r="AE122" s="492">
        <v>0</v>
      </c>
      <c r="AF122" s="492">
        <f t="shared" si="135"/>
        <v>22900</v>
      </c>
      <c r="AG122" s="492">
        <f t="shared" si="136"/>
        <v>22900</v>
      </c>
      <c r="AH122" s="507">
        <v>0</v>
      </c>
      <c r="AI122" s="507">
        <v>0</v>
      </c>
      <c r="AJ122" s="507">
        <v>0</v>
      </c>
      <c r="AK122" s="507">
        <v>0</v>
      </c>
      <c r="AL122" s="507">
        <v>0</v>
      </c>
      <c r="AM122" s="507">
        <v>0</v>
      </c>
      <c r="AN122" s="507">
        <v>0</v>
      </c>
      <c r="AO122" s="507">
        <f t="shared" si="199"/>
        <v>0</v>
      </c>
      <c r="AP122" s="507">
        <f t="shared" si="200"/>
        <v>0</v>
      </c>
      <c r="AQ122" s="535">
        <f t="shared" si="137"/>
        <v>0</v>
      </c>
      <c r="AR122" s="536">
        <f>I122+AG122</f>
        <v>1652490</v>
      </c>
      <c r="AS122" s="492">
        <f>J122+W122</f>
        <v>1199477</v>
      </c>
      <c r="AT122" s="486">
        <f>K122+Z122</f>
        <v>0</v>
      </c>
      <c r="AU122" s="486">
        <f>L122</f>
        <v>0</v>
      </c>
      <c r="AV122" s="492">
        <f t="shared" si="201"/>
        <v>405423</v>
      </c>
      <c r="AW122" s="492">
        <f t="shared" si="201"/>
        <v>23990</v>
      </c>
      <c r="AX122" s="492">
        <f>O122+AF122</f>
        <v>23600</v>
      </c>
      <c r="AY122" s="507">
        <f>P122+AQ122</f>
        <v>3.58</v>
      </c>
      <c r="AZ122" s="507">
        <f t="shared" si="202"/>
        <v>3.58</v>
      </c>
      <c r="BA122" s="508">
        <f t="shared" si="202"/>
        <v>0</v>
      </c>
    </row>
    <row r="123" spans="1:53" ht="12.95" customHeight="1" x14ac:dyDescent="0.25">
      <c r="A123" s="154">
        <v>23</v>
      </c>
      <c r="B123" s="532">
        <v>5422</v>
      </c>
      <c r="C123" s="533">
        <v>600099181</v>
      </c>
      <c r="D123" s="83">
        <v>854751</v>
      </c>
      <c r="E123" s="534" t="s">
        <v>682</v>
      </c>
      <c r="F123" s="83">
        <v>3141</v>
      </c>
      <c r="G123" s="534" t="s">
        <v>88</v>
      </c>
      <c r="H123" s="499" t="s">
        <v>82</v>
      </c>
      <c r="I123" s="501">
        <v>3406088</v>
      </c>
      <c r="J123" s="502">
        <v>2462577</v>
      </c>
      <c r="K123" s="502">
        <v>20000</v>
      </c>
      <c r="L123" s="502">
        <v>0</v>
      </c>
      <c r="M123" s="417">
        <v>839111</v>
      </c>
      <c r="N123" s="417">
        <v>49252</v>
      </c>
      <c r="O123" s="502">
        <v>35148</v>
      </c>
      <c r="P123" s="503">
        <v>8.44</v>
      </c>
      <c r="Q123" s="418">
        <v>0</v>
      </c>
      <c r="R123" s="504">
        <v>8.44</v>
      </c>
      <c r="S123" s="485">
        <f t="shared" si="198"/>
        <v>0</v>
      </c>
      <c r="T123" s="492">
        <v>0</v>
      </c>
      <c r="U123" s="492">
        <v>5471</v>
      </c>
      <c r="V123" s="492">
        <v>0</v>
      </c>
      <c r="W123" s="492">
        <f>SUM(S123:V123)</f>
        <v>5471</v>
      </c>
      <c r="X123" s="492">
        <v>0</v>
      </c>
      <c r="Y123" s="492">
        <v>0</v>
      </c>
      <c r="Z123" s="492">
        <f>SUM(X123:Y123)</f>
        <v>0</v>
      </c>
      <c r="AA123" s="492">
        <f>W123+Z123</f>
        <v>5471</v>
      </c>
      <c r="AB123" s="321">
        <f>ROUND((W123+X123)*33.8%,0)</f>
        <v>1849</v>
      </c>
      <c r="AC123" s="179">
        <f>ROUND(W123*2%,0)</f>
        <v>109</v>
      </c>
      <c r="AD123" s="492">
        <v>0</v>
      </c>
      <c r="AE123" s="492">
        <v>0</v>
      </c>
      <c r="AF123" s="492">
        <f t="shared" si="135"/>
        <v>0</v>
      </c>
      <c r="AG123" s="492">
        <f t="shared" si="136"/>
        <v>7429</v>
      </c>
      <c r="AH123" s="507">
        <v>0</v>
      </c>
      <c r="AI123" s="507">
        <v>0</v>
      </c>
      <c r="AJ123" s="507">
        <v>0</v>
      </c>
      <c r="AK123" s="507">
        <v>0</v>
      </c>
      <c r="AL123" s="507">
        <v>0.02</v>
      </c>
      <c r="AM123" s="507">
        <v>0</v>
      </c>
      <c r="AN123" s="507">
        <v>0</v>
      </c>
      <c r="AO123" s="507">
        <f t="shared" si="199"/>
        <v>0</v>
      </c>
      <c r="AP123" s="507">
        <f t="shared" si="200"/>
        <v>0.02</v>
      </c>
      <c r="AQ123" s="535">
        <f t="shared" si="137"/>
        <v>0.02</v>
      </c>
      <c r="AR123" s="536">
        <f>I123+AG123</f>
        <v>3413517</v>
      </c>
      <c r="AS123" s="492">
        <f>J123+W123</f>
        <v>2468048</v>
      </c>
      <c r="AT123" s="486">
        <f>K123+Z123</f>
        <v>20000</v>
      </c>
      <c r="AU123" s="486">
        <f>L123</f>
        <v>0</v>
      </c>
      <c r="AV123" s="492">
        <f t="shared" si="201"/>
        <v>840960</v>
      </c>
      <c r="AW123" s="492">
        <f t="shared" si="201"/>
        <v>49361</v>
      </c>
      <c r="AX123" s="492">
        <f>O123+AF123</f>
        <v>35148</v>
      </c>
      <c r="AY123" s="507">
        <f>P123+AQ123</f>
        <v>8.4599999999999991</v>
      </c>
      <c r="AZ123" s="507">
        <f t="shared" si="202"/>
        <v>0</v>
      </c>
      <c r="BA123" s="508">
        <f t="shared" si="202"/>
        <v>8.4599999999999991</v>
      </c>
    </row>
    <row r="124" spans="1:53" ht="12.95" customHeight="1" x14ac:dyDescent="0.25">
      <c r="A124" s="154">
        <v>23</v>
      </c>
      <c r="B124" s="532">
        <v>5422</v>
      </c>
      <c r="C124" s="533">
        <v>600099181</v>
      </c>
      <c r="D124" s="83">
        <v>854751</v>
      </c>
      <c r="E124" s="534" t="s">
        <v>682</v>
      </c>
      <c r="F124" s="83">
        <v>3143</v>
      </c>
      <c r="G124" s="534" t="s">
        <v>149</v>
      </c>
      <c r="H124" s="499" t="s">
        <v>86</v>
      </c>
      <c r="I124" s="501">
        <v>2146621</v>
      </c>
      <c r="J124" s="502">
        <v>1580723</v>
      </c>
      <c r="K124" s="502">
        <v>0</v>
      </c>
      <c r="L124" s="502">
        <v>0</v>
      </c>
      <c r="M124" s="417">
        <v>534284</v>
      </c>
      <c r="N124" s="417">
        <v>31614</v>
      </c>
      <c r="O124" s="502">
        <v>0</v>
      </c>
      <c r="P124" s="503">
        <v>3.4821</v>
      </c>
      <c r="Q124" s="418">
        <v>3.4821</v>
      </c>
      <c r="R124" s="504">
        <v>0</v>
      </c>
      <c r="S124" s="485">
        <f t="shared" si="198"/>
        <v>0</v>
      </c>
      <c r="T124" s="492">
        <v>0</v>
      </c>
      <c r="U124" s="492">
        <v>0</v>
      </c>
      <c r="V124" s="492">
        <v>0</v>
      </c>
      <c r="W124" s="492">
        <f>SUM(S124:V124)</f>
        <v>0</v>
      </c>
      <c r="X124" s="492">
        <v>0</v>
      </c>
      <c r="Y124" s="492">
        <v>0</v>
      </c>
      <c r="Z124" s="492">
        <f>SUM(X124:Y124)</f>
        <v>0</v>
      </c>
      <c r="AA124" s="492">
        <f>W124+Z124</f>
        <v>0</v>
      </c>
      <c r="AB124" s="321">
        <f>ROUND((W124+X124)*33.8%,0)</f>
        <v>0</v>
      </c>
      <c r="AC124" s="179">
        <f>ROUND(W124*2%,0)</f>
        <v>0</v>
      </c>
      <c r="AD124" s="492">
        <v>0</v>
      </c>
      <c r="AE124" s="492">
        <v>0</v>
      </c>
      <c r="AF124" s="492">
        <f t="shared" si="135"/>
        <v>0</v>
      </c>
      <c r="AG124" s="492">
        <f t="shared" si="136"/>
        <v>0</v>
      </c>
      <c r="AH124" s="507">
        <v>0</v>
      </c>
      <c r="AI124" s="507">
        <v>0</v>
      </c>
      <c r="AJ124" s="507">
        <v>0</v>
      </c>
      <c r="AK124" s="507">
        <v>0</v>
      </c>
      <c r="AL124" s="507">
        <v>0</v>
      </c>
      <c r="AM124" s="507">
        <v>0</v>
      </c>
      <c r="AN124" s="507">
        <v>0</v>
      </c>
      <c r="AO124" s="507">
        <f t="shared" si="199"/>
        <v>0</v>
      </c>
      <c r="AP124" s="507">
        <f t="shared" si="200"/>
        <v>0</v>
      </c>
      <c r="AQ124" s="535">
        <f t="shared" si="137"/>
        <v>0</v>
      </c>
      <c r="AR124" s="536">
        <f>I124+AG124</f>
        <v>2146621</v>
      </c>
      <c r="AS124" s="492">
        <f>J124+W124</f>
        <v>1580723</v>
      </c>
      <c r="AT124" s="486">
        <f>K124+Z124</f>
        <v>0</v>
      </c>
      <c r="AU124" s="486">
        <f>L124</f>
        <v>0</v>
      </c>
      <c r="AV124" s="492">
        <f t="shared" si="201"/>
        <v>534284</v>
      </c>
      <c r="AW124" s="492">
        <f t="shared" si="201"/>
        <v>31614</v>
      </c>
      <c r="AX124" s="492">
        <f>O124+AF124</f>
        <v>0</v>
      </c>
      <c r="AY124" s="507">
        <f>P124+AQ124</f>
        <v>3.4821</v>
      </c>
      <c r="AZ124" s="507">
        <f t="shared" si="202"/>
        <v>3.4821</v>
      </c>
      <c r="BA124" s="508">
        <f t="shared" si="202"/>
        <v>0</v>
      </c>
    </row>
    <row r="125" spans="1:53" ht="12.95" customHeight="1" x14ac:dyDescent="0.25">
      <c r="A125" s="154">
        <v>23</v>
      </c>
      <c r="B125" s="532">
        <v>5422</v>
      </c>
      <c r="C125" s="533">
        <v>600099181</v>
      </c>
      <c r="D125" s="83">
        <v>854751</v>
      </c>
      <c r="E125" s="534" t="s">
        <v>682</v>
      </c>
      <c r="F125" s="83">
        <v>3143</v>
      </c>
      <c r="G125" s="534" t="s">
        <v>150</v>
      </c>
      <c r="H125" s="499" t="s">
        <v>82</v>
      </c>
      <c r="I125" s="501">
        <v>78648</v>
      </c>
      <c r="J125" s="502">
        <v>55440</v>
      </c>
      <c r="K125" s="502">
        <v>0</v>
      </c>
      <c r="L125" s="502">
        <v>0</v>
      </c>
      <c r="M125" s="417">
        <v>18739</v>
      </c>
      <c r="N125" s="417">
        <v>1109</v>
      </c>
      <c r="O125" s="502">
        <v>3360</v>
      </c>
      <c r="P125" s="503">
        <v>0.23</v>
      </c>
      <c r="Q125" s="418">
        <v>0</v>
      </c>
      <c r="R125" s="504">
        <v>0.23</v>
      </c>
      <c r="S125" s="485">
        <f t="shared" si="198"/>
        <v>0</v>
      </c>
      <c r="T125" s="492">
        <v>0</v>
      </c>
      <c r="U125" s="492">
        <v>0</v>
      </c>
      <c r="V125" s="492">
        <v>0</v>
      </c>
      <c r="W125" s="492">
        <f>SUM(S125:V125)</f>
        <v>0</v>
      </c>
      <c r="X125" s="492">
        <v>0</v>
      </c>
      <c r="Y125" s="492">
        <v>0</v>
      </c>
      <c r="Z125" s="492">
        <f>SUM(X125:Y125)</f>
        <v>0</v>
      </c>
      <c r="AA125" s="492">
        <f>W125+Z125</f>
        <v>0</v>
      </c>
      <c r="AB125" s="321">
        <f>ROUND((W125+X125)*33.8%,0)</f>
        <v>0</v>
      </c>
      <c r="AC125" s="179">
        <f>ROUND(W125*2%,0)</f>
        <v>0</v>
      </c>
      <c r="AD125" s="492">
        <v>0</v>
      </c>
      <c r="AE125" s="492">
        <v>0</v>
      </c>
      <c r="AF125" s="492">
        <f t="shared" si="135"/>
        <v>0</v>
      </c>
      <c r="AG125" s="492">
        <f t="shared" si="136"/>
        <v>0</v>
      </c>
      <c r="AH125" s="507">
        <v>0</v>
      </c>
      <c r="AI125" s="507">
        <v>0</v>
      </c>
      <c r="AJ125" s="507">
        <v>0</v>
      </c>
      <c r="AK125" s="507">
        <v>0</v>
      </c>
      <c r="AL125" s="507">
        <v>0</v>
      </c>
      <c r="AM125" s="507">
        <v>0</v>
      </c>
      <c r="AN125" s="507">
        <v>0</v>
      </c>
      <c r="AO125" s="507">
        <f t="shared" si="199"/>
        <v>0</v>
      </c>
      <c r="AP125" s="507">
        <f t="shared" si="200"/>
        <v>0</v>
      </c>
      <c r="AQ125" s="535">
        <f t="shared" si="137"/>
        <v>0</v>
      </c>
      <c r="AR125" s="536">
        <f>I125+AG125</f>
        <v>78648</v>
      </c>
      <c r="AS125" s="492">
        <f>J125+W125</f>
        <v>55440</v>
      </c>
      <c r="AT125" s="486">
        <f>K125+Z125</f>
        <v>0</v>
      </c>
      <c r="AU125" s="486">
        <f>L125</f>
        <v>0</v>
      </c>
      <c r="AV125" s="492">
        <f t="shared" si="201"/>
        <v>18739</v>
      </c>
      <c r="AW125" s="492">
        <f t="shared" si="201"/>
        <v>1109</v>
      </c>
      <c r="AX125" s="492">
        <f>O125+AF125</f>
        <v>3360</v>
      </c>
      <c r="AY125" s="507">
        <f>P125+AQ125</f>
        <v>0.23</v>
      </c>
      <c r="AZ125" s="507">
        <f t="shared" si="202"/>
        <v>0</v>
      </c>
      <c r="BA125" s="508">
        <f t="shared" si="202"/>
        <v>0.23</v>
      </c>
    </row>
    <row r="126" spans="1:53" ht="12.95" customHeight="1" x14ac:dyDescent="0.25">
      <c r="A126" s="156">
        <v>23</v>
      </c>
      <c r="B126" s="104">
        <v>5422</v>
      </c>
      <c r="C126" s="105">
        <v>600099181</v>
      </c>
      <c r="D126" s="104">
        <v>854751</v>
      </c>
      <c r="E126" s="300" t="s">
        <v>683</v>
      </c>
      <c r="F126" s="92"/>
      <c r="G126" s="301"/>
      <c r="H126" s="93"/>
      <c r="I126" s="296">
        <v>42373495</v>
      </c>
      <c r="J126" s="106">
        <v>30031583</v>
      </c>
      <c r="K126" s="106">
        <v>180576</v>
      </c>
      <c r="L126" s="106">
        <v>90576</v>
      </c>
      <c r="M126" s="106">
        <v>10181095</v>
      </c>
      <c r="N126" s="106">
        <v>600633</v>
      </c>
      <c r="O126" s="106">
        <v>1379608</v>
      </c>
      <c r="P126" s="157">
        <v>63.235199999999992</v>
      </c>
      <c r="Q126" s="157">
        <v>43.312100000000001</v>
      </c>
      <c r="R126" s="298">
        <v>19.923100000000002</v>
      </c>
      <c r="S126" s="149">
        <f t="shared" ref="S126:BA126" si="203">SUM(S121:S125)</f>
        <v>0</v>
      </c>
      <c r="T126" s="106">
        <f t="shared" si="203"/>
        <v>0</v>
      </c>
      <c r="U126" s="106">
        <f t="shared" si="203"/>
        <v>5471</v>
      </c>
      <c r="V126" s="106">
        <f t="shared" si="203"/>
        <v>27904</v>
      </c>
      <c r="W126" s="106">
        <f t="shared" si="203"/>
        <v>33375</v>
      </c>
      <c r="X126" s="106">
        <f t="shared" si="203"/>
        <v>0</v>
      </c>
      <c r="Y126" s="106">
        <f t="shared" si="203"/>
        <v>0</v>
      </c>
      <c r="Z126" s="106">
        <f t="shared" si="203"/>
        <v>0</v>
      </c>
      <c r="AA126" s="106">
        <f t="shared" si="203"/>
        <v>33375</v>
      </c>
      <c r="AB126" s="106">
        <f t="shared" si="203"/>
        <v>11281</v>
      </c>
      <c r="AC126" s="106">
        <f t="shared" si="203"/>
        <v>667</v>
      </c>
      <c r="AD126" s="106">
        <f t="shared" si="203"/>
        <v>22900</v>
      </c>
      <c r="AE126" s="106">
        <f t="shared" si="203"/>
        <v>0</v>
      </c>
      <c r="AF126" s="106">
        <f t="shared" si="203"/>
        <v>22900</v>
      </c>
      <c r="AG126" s="106">
        <f t="shared" si="203"/>
        <v>68223</v>
      </c>
      <c r="AH126" s="157">
        <f t="shared" si="203"/>
        <v>0</v>
      </c>
      <c r="AI126" s="157">
        <f t="shared" si="203"/>
        <v>0</v>
      </c>
      <c r="AJ126" s="157">
        <f t="shared" si="203"/>
        <v>0</v>
      </c>
      <c r="AK126" s="157">
        <f t="shared" ref="AK126:AL126" si="204">SUM(AK121:AK125)</f>
        <v>0</v>
      </c>
      <c r="AL126" s="157">
        <f t="shared" si="204"/>
        <v>0.02</v>
      </c>
      <c r="AM126" s="157">
        <f t="shared" si="203"/>
        <v>0</v>
      </c>
      <c r="AN126" s="157">
        <f t="shared" si="203"/>
        <v>0</v>
      </c>
      <c r="AO126" s="157">
        <f t="shared" si="203"/>
        <v>0</v>
      </c>
      <c r="AP126" s="157">
        <f t="shared" si="203"/>
        <v>0.02</v>
      </c>
      <c r="AQ126" s="415">
        <f t="shared" si="203"/>
        <v>0.02</v>
      </c>
      <c r="AR126" s="296">
        <f t="shared" si="203"/>
        <v>42441718</v>
      </c>
      <c r="AS126" s="106">
        <f t="shared" si="203"/>
        <v>30064958</v>
      </c>
      <c r="AT126" s="106">
        <f t="shared" si="203"/>
        <v>180576</v>
      </c>
      <c r="AU126" s="106">
        <f t="shared" si="203"/>
        <v>90576</v>
      </c>
      <c r="AV126" s="106">
        <f t="shared" si="203"/>
        <v>10192376</v>
      </c>
      <c r="AW126" s="106">
        <f t="shared" si="203"/>
        <v>601300</v>
      </c>
      <c r="AX126" s="106">
        <f t="shared" si="203"/>
        <v>1402508</v>
      </c>
      <c r="AY126" s="157">
        <f t="shared" si="203"/>
        <v>63.255199999999995</v>
      </c>
      <c r="AZ126" s="157">
        <f t="shared" si="203"/>
        <v>43.312100000000001</v>
      </c>
      <c r="BA126" s="298">
        <f t="shared" si="203"/>
        <v>19.943099999999998</v>
      </c>
    </row>
    <row r="127" spans="1:53" ht="12.95" customHeight="1" x14ac:dyDescent="0.25">
      <c r="A127" s="154">
        <v>24</v>
      </c>
      <c r="B127" s="532">
        <v>5424</v>
      </c>
      <c r="C127" s="533">
        <v>600099431</v>
      </c>
      <c r="D127" s="83">
        <v>72742372</v>
      </c>
      <c r="E127" s="534" t="s">
        <v>684</v>
      </c>
      <c r="F127" s="83">
        <v>3114</v>
      </c>
      <c r="G127" s="537" t="s">
        <v>506</v>
      </c>
      <c r="H127" s="499" t="s">
        <v>86</v>
      </c>
      <c r="I127" s="501">
        <v>3826988</v>
      </c>
      <c r="J127" s="502">
        <v>2756940</v>
      </c>
      <c r="K127" s="502">
        <v>26916</v>
      </c>
      <c r="L127" s="502">
        <v>2516</v>
      </c>
      <c r="M127" s="417">
        <v>940093</v>
      </c>
      <c r="N127" s="417">
        <v>55139</v>
      </c>
      <c r="O127" s="502">
        <v>47900</v>
      </c>
      <c r="P127" s="503">
        <v>5.3888999999999996</v>
      </c>
      <c r="Q127" s="418">
        <v>3.7273000000000001</v>
      </c>
      <c r="R127" s="504">
        <v>1.6616</v>
      </c>
      <c r="S127" s="485">
        <f t="shared" ref="S127:S128" si="205">X127*-1</f>
        <v>0</v>
      </c>
      <c r="T127" s="492">
        <v>0</v>
      </c>
      <c r="U127" s="492">
        <v>0</v>
      </c>
      <c r="V127" s="492">
        <v>0</v>
      </c>
      <c r="W127" s="492">
        <f>SUM(S127:V127)</f>
        <v>0</v>
      </c>
      <c r="X127" s="492">
        <v>0</v>
      </c>
      <c r="Y127" s="492">
        <v>0</v>
      </c>
      <c r="Z127" s="492">
        <f>SUM(X127:Y127)</f>
        <v>0</v>
      </c>
      <c r="AA127" s="492">
        <f>W127+Z127</f>
        <v>0</v>
      </c>
      <c r="AB127" s="321">
        <f>ROUND((W127+X127)*33.8%,0)</f>
        <v>0</v>
      </c>
      <c r="AC127" s="179">
        <f>ROUND(W127*2%,0)</f>
        <v>0</v>
      </c>
      <c r="AD127" s="492">
        <v>0</v>
      </c>
      <c r="AE127" s="492">
        <v>0</v>
      </c>
      <c r="AF127" s="492">
        <f t="shared" si="135"/>
        <v>0</v>
      </c>
      <c r="AG127" s="492">
        <f t="shared" si="136"/>
        <v>0</v>
      </c>
      <c r="AH127" s="507">
        <v>0</v>
      </c>
      <c r="AI127" s="507">
        <v>0</v>
      </c>
      <c r="AJ127" s="507">
        <v>0</v>
      </c>
      <c r="AK127" s="507">
        <v>0</v>
      </c>
      <c r="AL127" s="507">
        <v>0</v>
      </c>
      <c r="AM127" s="507">
        <v>0</v>
      </c>
      <c r="AN127" s="507">
        <v>0</v>
      </c>
      <c r="AO127" s="507">
        <f t="shared" ref="AO127:AO128" si="206">AH127+AJ127+AK127+AM127</f>
        <v>0</v>
      </c>
      <c r="AP127" s="507">
        <f t="shared" ref="AP127:AP128" si="207">AI127+AL127+AN127</f>
        <v>0</v>
      </c>
      <c r="AQ127" s="535">
        <f t="shared" si="137"/>
        <v>0</v>
      </c>
      <c r="AR127" s="536">
        <f>I127+AG127</f>
        <v>3826988</v>
      </c>
      <c r="AS127" s="492">
        <f>J127+W127</f>
        <v>2756940</v>
      </c>
      <c r="AT127" s="486">
        <f>K127+Z127</f>
        <v>26916</v>
      </c>
      <c r="AU127" s="486">
        <f>L127</f>
        <v>2516</v>
      </c>
      <c r="AV127" s="492">
        <f>M127+AB127</f>
        <v>940093</v>
      </c>
      <c r="AW127" s="492">
        <f>N127+AC127</f>
        <v>55139</v>
      </c>
      <c r="AX127" s="492">
        <f>O127+AF127</f>
        <v>47900</v>
      </c>
      <c r="AY127" s="507">
        <f>P127+AQ127</f>
        <v>5.3888999999999996</v>
      </c>
      <c r="AZ127" s="507">
        <f>Q127+AO127</f>
        <v>3.7273000000000001</v>
      </c>
      <c r="BA127" s="508">
        <f>R127+AP127</f>
        <v>1.6616</v>
      </c>
    </row>
    <row r="128" spans="1:53" ht="12.95" customHeight="1" x14ac:dyDescent="0.25">
      <c r="A128" s="154">
        <v>24</v>
      </c>
      <c r="B128" s="532">
        <v>5424</v>
      </c>
      <c r="C128" s="533">
        <v>600099431</v>
      </c>
      <c r="D128" s="83">
        <v>72742372</v>
      </c>
      <c r="E128" s="534" t="s">
        <v>684</v>
      </c>
      <c r="F128" s="83">
        <v>3114</v>
      </c>
      <c r="G128" s="537" t="s">
        <v>87</v>
      </c>
      <c r="H128" s="499" t="s">
        <v>86</v>
      </c>
      <c r="I128" s="501">
        <v>506903</v>
      </c>
      <c r="J128" s="502">
        <v>373272</v>
      </c>
      <c r="K128" s="502">
        <v>0</v>
      </c>
      <c r="L128" s="502">
        <v>0</v>
      </c>
      <c r="M128" s="417">
        <v>126166</v>
      </c>
      <c r="N128" s="417">
        <v>7465</v>
      </c>
      <c r="O128" s="502">
        <v>0</v>
      </c>
      <c r="P128" s="503">
        <v>1</v>
      </c>
      <c r="Q128" s="418">
        <v>1</v>
      </c>
      <c r="R128" s="504">
        <v>0</v>
      </c>
      <c r="S128" s="485">
        <f t="shared" si="205"/>
        <v>0</v>
      </c>
      <c r="T128" s="492">
        <v>0</v>
      </c>
      <c r="U128" s="492">
        <v>0</v>
      </c>
      <c r="V128" s="492">
        <v>0</v>
      </c>
      <c r="W128" s="492">
        <f>SUM(S128:V128)</f>
        <v>0</v>
      </c>
      <c r="X128" s="492">
        <v>0</v>
      </c>
      <c r="Y128" s="492">
        <v>0</v>
      </c>
      <c r="Z128" s="492">
        <f>SUM(X128:Y128)</f>
        <v>0</v>
      </c>
      <c r="AA128" s="492">
        <f>W128+Z128</f>
        <v>0</v>
      </c>
      <c r="AB128" s="321">
        <f>ROUND((W128+X128)*33.8%,0)</f>
        <v>0</v>
      </c>
      <c r="AC128" s="179">
        <f>ROUND(W128*2%,0)</f>
        <v>0</v>
      </c>
      <c r="AD128" s="492">
        <v>0</v>
      </c>
      <c r="AE128" s="492">
        <v>0</v>
      </c>
      <c r="AF128" s="492">
        <f t="shared" si="135"/>
        <v>0</v>
      </c>
      <c r="AG128" s="492">
        <f t="shared" si="136"/>
        <v>0</v>
      </c>
      <c r="AH128" s="507">
        <v>0</v>
      </c>
      <c r="AI128" s="507">
        <v>0</v>
      </c>
      <c r="AJ128" s="507">
        <v>0</v>
      </c>
      <c r="AK128" s="507">
        <v>0</v>
      </c>
      <c r="AL128" s="507">
        <v>0</v>
      </c>
      <c r="AM128" s="507">
        <v>0</v>
      </c>
      <c r="AN128" s="507">
        <v>0</v>
      </c>
      <c r="AO128" s="507">
        <f t="shared" si="206"/>
        <v>0</v>
      </c>
      <c r="AP128" s="507">
        <f t="shared" si="207"/>
        <v>0</v>
      </c>
      <c r="AQ128" s="535">
        <f t="shared" si="137"/>
        <v>0</v>
      </c>
      <c r="AR128" s="536">
        <f>I128+AG128</f>
        <v>506903</v>
      </c>
      <c r="AS128" s="492">
        <f>J128+W128</f>
        <v>373272</v>
      </c>
      <c r="AT128" s="486">
        <f>K128+Z128</f>
        <v>0</v>
      </c>
      <c r="AU128" s="486">
        <f>L128</f>
        <v>0</v>
      </c>
      <c r="AV128" s="492">
        <f>M128+AB128</f>
        <v>126166</v>
      </c>
      <c r="AW128" s="492">
        <f>N128+AC128</f>
        <v>7465</v>
      </c>
      <c r="AX128" s="492">
        <f>O128+AF128</f>
        <v>0</v>
      </c>
      <c r="AY128" s="507">
        <f>P128+AQ128</f>
        <v>1</v>
      </c>
      <c r="AZ128" s="507">
        <f>Q128+AO128</f>
        <v>1</v>
      </c>
      <c r="BA128" s="508">
        <f>R128+AP128</f>
        <v>0</v>
      </c>
    </row>
    <row r="129" spans="1:53" ht="12.95" customHeight="1" x14ac:dyDescent="0.25">
      <c r="A129" s="156">
        <v>24</v>
      </c>
      <c r="B129" s="104">
        <v>5424</v>
      </c>
      <c r="C129" s="105">
        <v>600099431</v>
      </c>
      <c r="D129" s="104">
        <v>72742372</v>
      </c>
      <c r="E129" s="300" t="s">
        <v>685</v>
      </c>
      <c r="F129" s="92"/>
      <c r="G129" s="301"/>
      <c r="H129" s="93"/>
      <c r="I129" s="296">
        <v>4333891</v>
      </c>
      <c r="J129" s="106">
        <v>3130212</v>
      </c>
      <c r="K129" s="106">
        <v>26916</v>
      </c>
      <c r="L129" s="106">
        <v>2516</v>
      </c>
      <c r="M129" s="106">
        <v>1066259</v>
      </c>
      <c r="N129" s="106">
        <v>62604</v>
      </c>
      <c r="O129" s="106">
        <v>47900</v>
      </c>
      <c r="P129" s="157">
        <v>6.3888999999999996</v>
      </c>
      <c r="Q129" s="157">
        <v>4.7272999999999996</v>
      </c>
      <c r="R129" s="298">
        <v>1.6616</v>
      </c>
      <c r="S129" s="149">
        <f t="shared" ref="S129:BA129" si="208">SUM(S127:S128)</f>
        <v>0</v>
      </c>
      <c r="T129" s="106">
        <f t="shared" si="208"/>
        <v>0</v>
      </c>
      <c r="U129" s="106">
        <f t="shared" si="208"/>
        <v>0</v>
      </c>
      <c r="V129" s="106">
        <f t="shared" si="208"/>
        <v>0</v>
      </c>
      <c r="W129" s="106">
        <f t="shared" si="208"/>
        <v>0</v>
      </c>
      <c r="X129" s="106">
        <f t="shared" si="208"/>
        <v>0</v>
      </c>
      <c r="Y129" s="106">
        <f t="shared" si="208"/>
        <v>0</v>
      </c>
      <c r="Z129" s="106">
        <f t="shared" si="208"/>
        <v>0</v>
      </c>
      <c r="AA129" s="106">
        <f t="shared" si="208"/>
        <v>0</v>
      </c>
      <c r="AB129" s="106">
        <f t="shared" si="208"/>
        <v>0</v>
      </c>
      <c r="AC129" s="106">
        <f t="shared" si="208"/>
        <v>0</v>
      </c>
      <c r="AD129" s="106">
        <f t="shared" si="208"/>
        <v>0</v>
      </c>
      <c r="AE129" s="106">
        <f t="shared" si="208"/>
        <v>0</v>
      </c>
      <c r="AF129" s="106">
        <f t="shared" si="208"/>
        <v>0</v>
      </c>
      <c r="AG129" s="106">
        <f t="shared" si="208"/>
        <v>0</v>
      </c>
      <c r="AH129" s="157">
        <f t="shared" si="208"/>
        <v>0</v>
      </c>
      <c r="AI129" s="157">
        <f t="shared" si="208"/>
        <v>0</v>
      </c>
      <c r="AJ129" s="157">
        <f t="shared" si="208"/>
        <v>0</v>
      </c>
      <c r="AK129" s="157">
        <f t="shared" ref="AK129:AL129" si="209">SUM(AK127:AK128)</f>
        <v>0</v>
      </c>
      <c r="AL129" s="157">
        <f t="shared" si="209"/>
        <v>0</v>
      </c>
      <c r="AM129" s="157">
        <f t="shared" si="208"/>
        <v>0</v>
      </c>
      <c r="AN129" s="157">
        <f t="shared" si="208"/>
        <v>0</v>
      </c>
      <c r="AO129" s="157">
        <f t="shared" si="208"/>
        <v>0</v>
      </c>
      <c r="AP129" s="157">
        <f t="shared" si="208"/>
        <v>0</v>
      </c>
      <c r="AQ129" s="415">
        <f t="shared" si="208"/>
        <v>0</v>
      </c>
      <c r="AR129" s="296">
        <f t="shared" si="208"/>
        <v>4333891</v>
      </c>
      <c r="AS129" s="106">
        <f t="shared" si="208"/>
        <v>3130212</v>
      </c>
      <c r="AT129" s="106">
        <f t="shared" si="208"/>
        <v>26916</v>
      </c>
      <c r="AU129" s="106">
        <f t="shared" si="208"/>
        <v>2516</v>
      </c>
      <c r="AV129" s="106">
        <f t="shared" si="208"/>
        <v>1066259</v>
      </c>
      <c r="AW129" s="106">
        <f t="shared" si="208"/>
        <v>62604</v>
      </c>
      <c r="AX129" s="106">
        <f t="shared" si="208"/>
        <v>47900</v>
      </c>
      <c r="AY129" s="157">
        <f t="shared" si="208"/>
        <v>6.3888999999999996</v>
      </c>
      <c r="AZ129" s="157">
        <f t="shared" si="208"/>
        <v>4.7272999999999996</v>
      </c>
      <c r="BA129" s="298">
        <f t="shared" si="208"/>
        <v>1.6616</v>
      </c>
    </row>
    <row r="130" spans="1:53" ht="12.95" customHeight="1" x14ac:dyDescent="0.25">
      <c r="A130" s="154">
        <v>25</v>
      </c>
      <c r="B130" s="532">
        <v>5427</v>
      </c>
      <c r="C130" s="533">
        <v>600099407</v>
      </c>
      <c r="D130" s="83">
        <v>72742534</v>
      </c>
      <c r="E130" s="534" t="s">
        <v>686</v>
      </c>
      <c r="F130" s="83">
        <v>3231</v>
      </c>
      <c r="G130" s="534" t="s">
        <v>609</v>
      </c>
      <c r="H130" s="499" t="s">
        <v>86</v>
      </c>
      <c r="I130" s="501">
        <v>9555798</v>
      </c>
      <c r="J130" s="502">
        <v>7010477</v>
      </c>
      <c r="K130" s="502">
        <v>0</v>
      </c>
      <c r="L130" s="502">
        <v>0</v>
      </c>
      <c r="M130" s="417">
        <v>2369541</v>
      </c>
      <c r="N130" s="417">
        <v>140210</v>
      </c>
      <c r="O130" s="502">
        <v>35570</v>
      </c>
      <c r="P130" s="503">
        <v>13.809700000000001</v>
      </c>
      <c r="Q130" s="418">
        <v>12.197800000000001</v>
      </c>
      <c r="R130" s="504">
        <v>1.6119000000000001</v>
      </c>
      <c r="S130" s="485">
        <f>X130*-1</f>
        <v>0</v>
      </c>
      <c r="T130" s="492">
        <v>0</v>
      </c>
      <c r="U130" s="492">
        <v>0</v>
      </c>
      <c r="V130" s="492">
        <v>0</v>
      </c>
      <c r="W130" s="492">
        <f>SUM(S130:V130)</f>
        <v>0</v>
      </c>
      <c r="X130" s="492">
        <v>0</v>
      </c>
      <c r="Y130" s="492">
        <v>0</v>
      </c>
      <c r="Z130" s="492">
        <f>SUM(X130:Y130)</f>
        <v>0</v>
      </c>
      <c r="AA130" s="492">
        <f>W130+Z130</f>
        <v>0</v>
      </c>
      <c r="AB130" s="321">
        <f>ROUND((W130+X130)*33.8%,0)</f>
        <v>0</v>
      </c>
      <c r="AC130" s="179">
        <f>ROUND(W130*2%,0)</f>
        <v>0</v>
      </c>
      <c r="AD130" s="492">
        <v>0</v>
      </c>
      <c r="AE130" s="492">
        <v>0</v>
      </c>
      <c r="AF130" s="492">
        <f t="shared" si="135"/>
        <v>0</v>
      </c>
      <c r="AG130" s="492">
        <f t="shared" si="136"/>
        <v>0</v>
      </c>
      <c r="AH130" s="507">
        <v>0</v>
      </c>
      <c r="AI130" s="507">
        <v>0</v>
      </c>
      <c r="AJ130" s="507">
        <v>0</v>
      </c>
      <c r="AK130" s="507">
        <v>0</v>
      </c>
      <c r="AL130" s="507">
        <v>0</v>
      </c>
      <c r="AM130" s="507">
        <v>0</v>
      </c>
      <c r="AN130" s="507">
        <v>0</v>
      </c>
      <c r="AO130" s="507">
        <f>AH130+AJ130+AK130+AM130</f>
        <v>0</v>
      </c>
      <c r="AP130" s="507">
        <f>AI130+AL130+AN130</f>
        <v>0</v>
      </c>
      <c r="AQ130" s="535">
        <f t="shared" si="137"/>
        <v>0</v>
      </c>
      <c r="AR130" s="536">
        <f>I130+AG130</f>
        <v>9555798</v>
      </c>
      <c r="AS130" s="492">
        <f>J130+W130</f>
        <v>7010477</v>
      </c>
      <c r="AT130" s="486">
        <f>K130+Z130</f>
        <v>0</v>
      </c>
      <c r="AU130" s="486">
        <f>L130</f>
        <v>0</v>
      </c>
      <c r="AV130" s="492">
        <f>M130+AB130</f>
        <v>2369541</v>
      </c>
      <c r="AW130" s="492">
        <f>N130+AC130</f>
        <v>140210</v>
      </c>
      <c r="AX130" s="492">
        <f>O130+AF130</f>
        <v>35570</v>
      </c>
      <c r="AY130" s="507">
        <f>P130+AQ130</f>
        <v>13.809700000000001</v>
      </c>
      <c r="AZ130" s="507">
        <f>Q130+AO130</f>
        <v>12.197800000000001</v>
      </c>
      <c r="BA130" s="508">
        <f>R130+AP130</f>
        <v>1.6119000000000001</v>
      </c>
    </row>
    <row r="131" spans="1:53" ht="12.95" customHeight="1" x14ac:dyDescent="0.25">
      <c r="A131" s="156">
        <v>25</v>
      </c>
      <c r="B131" s="104">
        <v>5427</v>
      </c>
      <c r="C131" s="105">
        <v>600099431</v>
      </c>
      <c r="D131" s="104">
        <v>72742534</v>
      </c>
      <c r="E131" s="300" t="s">
        <v>687</v>
      </c>
      <c r="F131" s="92"/>
      <c r="G131" s="301"/>
      <c r="H131" s="93"/>
      <c r="I131" s="296">
        <v>9555798</v>
      </c>
      <c r="J131" s="106">
        <v>7010477</v>
      </c>
      <c r="K131" s="106">
        <v>0</v>
      </c>
      <c r="L131" s="106">
        <v>0</v>
      </c>
      <c r="M131" s="106">
        <v>2369541</v>
      </c>
      <c r="N131" s="106">
        <v>140210</v>
      </c>
      <c r="O131" s="106">
        <v>35570</v>
      </c>
      <c r="P131" s="157">
        <v>13.809700000000001</v>
      </c>
      <c r="Q131" s="157">
        <v>12.197800000000001</v>
      </c>
      <c r="R131" s="298">
        <v>1.6119000000000001</v>
      </c>
      <c r="S131" s="149">
        <f t="shared" ref="S131:BA131" si="210">SUM(S130)</f>
        <v>0</v>
      </c>
      <c r="T131" s="106">
        <f t="shared" si="210"/>
        <v>0</v>
      </c>
      <c r="U131" s="106">
        <f t="shared" si="210"/>
        <v>0</v>
      </c>
      <c r="V131" s="106">
        <f t="shared" si="210"/>
        <v>0</v>
      </c>
      <c r="W131" s="106">
        <f t="shared" si="210"/>
        <v>0</v>
      </c>
      <c r="X131" s="106">
        <f t="shared" si="210"/>
        <v>0</v>
      </c>
      <c r="Y131" s="106">
        <f t="shared" si="210"/>
        <v>0</v>
      </c>
      <c r="Z131" s="106">
        <f t="shared" si="210"/>
        <v>0</v>
      </c>
      <c r="AA131" s="106">
        <f t="shared" si="210"/>
        <v>0</v>
      </c>
      <c r="AB131" s="106">
        <f t="shared" si="210"/>
        <v>0</v>
      </c>
      <c r="AC131" s="106">
        <f t="shared" si="210"/>
        <v>0</v>
      </c>
      <c r="AD131" s="106">
        <f t="shared" si="210"/>
        <v>0</v>
      </c>
      <c r="AE131" s="106">
        <f t="shared" si="210"/>
        <v>0</v>
      </c>
      <c r="AF131" s="106">
        <f t="shared" si="210"/>
        <v>0</v>
      </c>
      <c r="AG131" s="106">
        <f t="shared" si="210"/>
        <v>0</v>
      </c>
      <c r="AH131" s="157">
        <f t="shared" si="210"/>
        <v>0</v>
      </c>
      <c r="AI131" s="157">
        <f t="shared" si="210"/>
        <v>0</v>
      </c>
      <c r="AJ131" s="157">
        <f t="shared" si="210"/>
        <v>0</v>
      </c>
      <c r="AK131" s="157">
        <f t="shared" si="210"/>
        <v>0</v>
      </c>
      <c r="AL131" s="157">
        <f t="shared" si="210"/>
        <v>0</v>
      </c>
      <c r="AM131" s="157">
        <f t="shared" si="210"/>
        <v>0</v>
      </c>
      <c r="AN131" s="157">
        <f t="shared" si="210"/>
        <v>0</v>
      </c>
      <c r="AO131" s="157">
        <f t="shared" si="210"/>
        <v>0</v>
      </c>
      <c r="AP131" s="157">
        <f t="shared" si="210"/>
        <v>0</v>
      </c>
      <c r="AQ131" s="415">
        <f t="shared" si="210"/>
        <v>0</v>
      </c>
      <c r="AR131" s="296">
        <f t="shared" si="210"/>
        <v>9555798</v>
      </c>
      <c r="AS131" s="106">
        <f t="shared" si="210"/>
        <v>7010477</v>
      </c>
      <c r="AT131" s="106">
        <f t="shared" si="210"/>
        <v>0</v>
      </c>
      <c r="AU131" s="106">
        <f t="shared" si="210"/>
        <v>0</v>
      </c>
      <c r="AV131" s="106">
        <f t="shared" si="210"/>
        <v>2369541</v>
      </c>
      <c r="AW131" s="106">
        <f t="shared" si="210"/>
        <v>140210</v>
      </c>
      <c r="AX131" s="106">
        <f t="shared" si="210"/>
        <v>35570</v>
      </c>
      <c r="AY131" s="157">
        <f t="shared" si="210"/>
        <v>13.809700000000001</v>
      </c>
      <c r="AZ131" s="157">
        <f t="shared" si="210"/>
        <v>12.197800000000001</v>
      </c>
      <c r="BA131" s="298">
        <f t="shared" si="210"/>
        <v>1.6119000000000001</v>
      </c>
    </row>
    <row r="132" spans="1:53" ht="12.95" customHeight="1" x14ac:dyDescent="0.25">
      <c r="A132" s="154">
        <v>26</v>
      </c>
      <c r="B132" s="532">
        <v>5432</v>
      </c>
      <c r="C132" s="533">
        <v>600099024</v>
      </c>
      <c r="D132" s="83">
        <v>71003819</v>
      </c>
      <c r="E132" s="534" t="s">
        <v>688</v>
      </c>
      <c r="F132" s="83">
        <v>3111</v>
      </c>
      <c r="G132" s="534" t="s">
        <v>586</v>
      </c>
      <c r="H132" s="499" t="s">
        <v>86</v>
      </c>
      <c r="I132" s="501">
        <v>1500137</v>
      </c>
      <c r="J132" s="502">
        <v>1088229</v>
      </c>
      <c r="K132" s="502">
        <v>4650</v>
      </c>
      <c r="L132" s="502">
        <v>0</v>
      </c>
      <c r="M132" s="417">
        <v>369393</v>
      </c>
      <c r="N132" s="417">
        <v>21765</v>
      </c>
      <c r="O132" s="502">
        <v>16100</v>
      </c>
      <c r="P132" s="503">
        <v>2.5108999999999999</v>
      </c>
      <c r="Q132" s="418">
        <v>2</v>
      </c>
      <c r="R132" s="504">
        <v>0.51090000000000002</v>
      </c>
      <c r="S132" s="485">
        <f t="shared" ref="S132:S137" si="211">X132*-1</f>
        <v>0</v>
      </c>
      <c r="T132" s="492">
        <v>0</v>
      </c>
      <c r="U132" s="492">
        <v>0</v>
      </c>
      <c r="V132" s="492">
        <v>0</v>
      </c>
      <c r="W132" s="492">
        <f t="shared" ref="W132:W137" si="212">SUM(S132:V132)</f>
        <v>0</v>
      </c>
      <c r="X132" s="492">
        <v>0</v>
      </c>
      <c r="Y132" s="492">
        <v>0</v>
      </c>
      <c r="Z132" s="492">
        <f t="shared" ref="Z132:Z137" si="213">SUM(X132:Y132)</f>
        <v>0</v>
      </c>
      <c r="AA132" s="492">
        <f t="shared" ref="AA132:AA137" si="214">W132+Z132</f>
        <v>0</v>
      </c>
      <c r="AB132" s="321">
        <f t="shared" ref="AB132:AB137" si="215">ROUND((W132+X132)*33.8%,0)</f>
        <v>0</v>
      </c>
      <c r="AC132" s="179">
        <f t="shared" ref="AC132:AC137" si="216">ROUND(W132*2%,0)</f>
        <v>0</v>
      </c>
      <c r="AD132" s="492">
        <v>0</v>
      </c>
      <c r="AE132" s="492">
        <v>0</v>
      </c>
      <c r="AF132" s="492">
        <f t="shared" si="135"/>
        <v>0</v>
      </c>
      <c r="AG132" s="492">
        <f t="shared" si="136"/>
        <v>0</v>
      </c>
      <c r="AH132" s="507">
        <v>0</v>
      </c>
      <c r="AI132" s="507">
        <v>0</v>
      </c>
      <c r="AJ132" s="507">
        <v>0</v>
      </c>
      <c r="AK132" s="507">
        <v>0</v>
      </c>
      <c r="AL132" s="507">
        <v>0</v>
      </c>
      <c r="AM132" s="507">
        <v>0</v>
      </c>
      <c r="AN132" s="507">
        <v>0</v>
      </c>
      <c r="AO132" s="507">
        <f t="shared" ref="AO132:AO137" si="217">AH132+AJ132+AK132+AM132</f>
        <v>0</v>
      </c>
      <c r="AP132" s="507">
        <f t="shared" ref="AP132:AP137" si="218">AI132+AL132+AN132</f>
        <v>0</v>
      </c>
      <c r="AQ132" s="535">
        <f t="shared" si="137"/>
        <v>0</v>
      </c>
      <c r="AR132" s="536">
        <f t="shared" ref="AR132:AR137" si="219">I132+AG132</f>
        <v>1500137</v>
      </c>
      <c r="AS132" s="492">
        <f t="shared" ref="AS132:AS137" si="220">J132+W132</f>
        <v>1088229</v>
      </c>
      <c r="AT132" s="486">
        <f t="shared" ref="AT132:AT137" si="221">K132+Z132</f>
        <v>4650</v>
      </c>
      <c r="AU132" s="486">
        <f t="shared" ref="AU132:AU137" si="222">L132</f>
        <v>0</v>
      </c>
      <c r="AV132" s="492">
        <f t="shared" ref="AV132:AW137" si="223">M132+AB132</f>
        <v>369393</v>
      </c>
      <c r="AW132" s="492">
        <f t="shared" si="223"/>
        <v>21765</v>
      </c>
      <c r="AX132" s="492">
        <f t="shared" ref="AX132:AX137" si="224">O132+AF132</f>
        <v>16100</v>
      </c>
      <c r="AY132" s="507">
        <f t="shared" ref="AY132:AY137" si="225">P132+AQ132</f>
        <v>2.5108999999999999</v>
      </c>
      <c r="AZ132" s="507">
        <f t="shared" ref="AZ132:BA137" si="226">Q132+AO132</f>
        <v>2</v>
      </c>
      <c r="BA132" s="508">
        <f t="shared" si="226"/>
        <v>0.51090000000000002</v>
      </c>
    </row>
    <row r="133" spans="1:53" ht="12.95" customHeight="1" x14ac:dyDescent="0.25">
      <c r="A133" s="154">
        <v>26</v>
      </c>
      <c r="B133" s="532">
        <v>5432</v>
      </c>
      <c r="C133" s="533">
        <v>600099024</v>
      </c>
      <c r="D133" s="83">
        <v>71003819</v>
      </c>
      <c r="E133" s="534" t="s">
        <v>688</v>
      </c>
      <c r="F133" s="83">
        <v>3117</v>
      </c>
      <c r="G133" s="534" t="s">
        <v>148</v>
      </c>
      <c r="H133" s="499" t="s">
        <v>86</v>
      </c>
      <c r="I133" s="501">
        <v>2322644</v>
      </c>
      <c r="J133" s="502">
        <v>1671971</v>
      </c>
      <c r="K133" s="502">
        <v>3668</v>
      </c>
      <c r="L133" s="502">
        <v>2368</v>
      </c>
      <c r="M133" s="417">
        <v>565566</v>
      </c>
      <c r="N133" s="417">
        <v>33439</v>
      </c>
      <c r="O133" s="502">
        <v>48000</v>
      </c>
      <c r="P133" s="503">
        <v>3.4331999999999998</v>
      </c>
      <c r="Q133" s="418">
        <v>2.3180999999999998</v>
      </c>
      <c r="R133" s="504">
        <v>1.1151</v>
      </c>
      <c r="S133" s="485">
        <f t="shared" si="211"/>
        <v>0</v>
      </c>
      <c r="T133" s="492">
        <v>0</v>
      </c>
      <c r="U133" s="492">
        <v>66647</v>
      </c>
      <c r="V133" s="492">
        <v>0</v>
      </c>
      <c r="W133" s="492">
        <f t="shared" si="212"/>
        <v>66647</v>
      </c>
      <c r="X133" s="492">
        <v>0</v>
      </c>
      <c r="Y133" s="492">
        <v>0</v>
      </c>
      <c r="Z133" s="492">
        <f t="shared" si="213"/>
        <v>0</v>
      </c>
      <c r="AA133" s="492">
        <f t="shared" si="214"/>
        <v>66647</v>
      </c>
      <c r="AB133" s="321">
        <f t="shared" si="215"/>
        <v>22527</v>
      </c>
      <c r="AC133" s="179">
        <f t="shared" si="216"/>
        <v>1333</v>
      </c>
      <c r="AD133" s="492">
        <v>0</v>
      </c>
      <c r="AE133" s="492">
        <v>0</v>
      </c>
      <c r="AF133" s="492">
        <f t="shared" si="135"/>
        <v>0</v>
      </c>
      <c r="AG133" s="492">
        <f t="shared" si="136"/>
        <v>90507</v>
      </c>
      <c r="AH133" s="507">
        <v>0</v>
      </c>
      <c r="AI133" s="507">
        <v>0</v>
      </c>
      <c r="AJ133" s="507">
        <v>0</v>
      </c>
      <c r="AK133" s="507">
        <v>0.12</v>
      </c>
      <c r="AL133" s="507">
        <v>0</v>
      </c>
      <c r="AM133" s="507">
        <v>0</v>
      </c>
      <c r="AN133" s="507">
        <v>0</v>
      </c>
      <c r="AO133" s="507">
        <f t="shared" si="217"/>
        <v>0.12</v>
      </c>
      <c r="AP133" s="507">
        <f t="shared" si="218"/>
        <v>0</v>
      </c>
      <c r="AQ133" s="535">
        <f t="shared" si="137"/>
        <v>0.12</v>
      </c>
      <c r="AR133" s="536">
        <f t="shared" si="219"/>
        <v>2413151</v>
      </c>
      <c r="AS133" s="492">
        <f t="shared" si="220"/>
        <v>1738618</v>
      </c>
      <c r="AT133" s="486">
        <f t="shared" si="221"/>
        <v>3668</v>
      </c>
      <c r="AU133" s="486">
        <f t="shared" si="222"/>
        <v>2368</v>
      </c>
      <c r="AV133" s="492">
        <f t="shared" si="223"/>
        <v>588093</v>
      </c>
      <c r="AW133" s="492">
        <f t="shared" si="223"/>
        <v>34772</v>
      </c>
      <c r="AX133" s="492">
        <f t="shared" si="224"/>
        <v>48000</v>
      </c>
      <c r="AY133" s="507">
        <f t="shared" si="225"/>
        <v>3.5531999999999999</v>
      </c>
      <c r="AZ133" s="507">
        <f t="shared" si="226"/>
        <v>2.4380999999999999</v>
      </c>
      <c r="BA133" s="508">
        <f t="shared" si="226"/>
        <v>1.1151</v>
      </c>
    </row>
    <row r="134" spans="1:53" ht="12.95" customHeight="1" x14ac:dyDescent="0.25">
      <c r="A134" s="154">
        <v>26</v>
      </c>
      <c r="B134" s="532">
        <v>5432</v>
      </c>
      <c r="C134" s="533">
        <v>600099024</v>
      </c>
      <c r="D134" s="83">
        <v>71003819</v>
      </c>
      <c r="E134" s="534" t="s">
        <v>688</v>
      </c>
      <c r="F134" s="83">
        <v>3117</v>
      </c>
      <c r="G134" s="534" t="s">
        <v>448</v>
      </c>
      <c r="H134" s="499" t="s">
        <v>82</v>
      </c>
      <c r="I134" s="501">
        <v>2567</v>
      </c>
      <c r="J134" s="502">
        <v>1890</v>
      </c>
      <c r="K134" s="502">
        <v>0</v>
      </c>
      <c r="L134" s="502">
        <v>0</v>
      </c>
      <c r="M134" s="417">
        <v>639</v>
      </c>
      <c r="N134" s="417">
        <v>38</v>
      </c>
      <c r="O134" s="502">
        <v>0</v>
      </c>
      <c r="P134" s="503">
        <v>0</v>
      </c>
      <c r="Q134" s="418">
        <v>0</v>
      </c>
      <c r="R134" s="504">
        <v>0</v>
      </c>
      <c r="S134" s="485">
        <f t="shared" si="211"/>
        <v>0</v>
      </c>
      <c r="T134" s="492">
        <v>0</v>
      </c>
      <c r="U134" s="492">
        <v>0</v>
      </c>
      <c r="V134" s="492">
        <v>0</v>
      </c>
      <c r="W134" s="492">
        <f t="shared" si="212"/>
        <v>0</v>
      </c>
      <c r="X134" s="492">
        <v>0</v>
      </c>
      <c r="Y134" s="492">
        <v>0</v>
      </c>
      <c r="Z134" s="492">
        <f t="shared" si="213"/>
        <v>0</v>
      </c>
      <c r="AA134" s="492">
        <f t="shared" si="214"/>
        <v>0</v>
      </c>
      <c r="AB134" s="321">
        <f t="shared" si="215"/>
        <v>0</v>
      </c>
      <c r="AC134" s="179">
        <f t="shared" si="216"/>
        <v>0</v>
      </c>
      <c r="AD134" s="492">
        <v>0</v>
      </c>
      <c r="AE134" s="492">
        <v>0</v>
      </c>
      <c r="AF134" s="492">
        <f t="shared" si="135"/>
        <v>0</v>
      </c>
      <c r="AG134" s="492">
        <f t="shared" si="136"/>
        <v>0</v>
      </c>
      <c r="AH134" s="507">
        <v>0</v>
      </c>
      <c r="AI134" s="507">
        <v>0</v>
      </c>
      <c r="AJ134" s="507">
        <v>0</v>
      </c>
      <c r="AK134" s="507">
        <v>0</v>
      </c>
      <c r="AL134" s="507">
        <v>0</v>
      </c>
      <c r="AM134" s="507">
        <v>0</v>
      </c>
      <c r="AN134" s="507">
        <v>0</v>
      </c>
      <c r="AO134" s="507">
        <f t="shared" si="217"/>
        <v>0</v>
      </c>
      <c r="AP134" s="507">
        <f t="shared" si="218"/>
        <v>0</v>
      </c>
      <c r="AQ134" s="535">
        <f t="shared" si="137"/>
        <v>0</v>
      </c>
      <c r="AR134" s="536">
        <f t="shared" si="219"/>
        <v>2567</v>
      </c>
      <c r="AS134" s="492">
        <f t="shared" si="220"/>
        <v>1890</v>
      </c>
      <c r="AT134" s="486">
        <f t="shared" si="221"/>
        <v>0</v>
      </c>
      <c r="AU134" s="486">
        <f t="shared" si="222"/>
        <v>0</v>
      </c>
      <c r="AV134" s="492">
        <f t="shared" si="223"/>
        <v>639</v>
      </c>
      <c r="AW134" s="492">
        <f t="shared" si="223"/>
        <v>38</v>
      </c>
      <c r="AX134" s="492">
        <f t="shared" si="224"/>
        <v>0</v>
      </c>
      <c r="AY134" s="507">
        <f t="shared" si="225"/>
        <v>0</v>
      </c>
      <c r="AZ134" s="507">
        <f t="shared" si="226"/>
        <v>0</v>
      </c>
      <c r="BA134" s="508">
        <f t="shared" si="226"/>
        <v>0</v>
      </c>
    </row>
    <row r="135" spans="1:53" ht="12.95" customHeight="1" x14ac:dyDescent="0.25">
      <c r="A135" s="154">
        <v>26</v>
      </c>
      <c r="B135" s="532">
        <v>5432</v>
      </c>
      <c r="C135" s="533">
        <v>600099024</v>
      </c>
      <c r="D135" s="83">
        <v>71003819</v>
      </c>
      <c r="E135" s="534" t="s">
        <v>688</v>
      </c>
      <c r="F135" s="83">
        <v>3141</v>
      </c>
      <c r="G135" s="534" t="s">
        <v>88</v>
      </c>
      <c r="H135" s="499" t="s">
        <v>82</v>
      </c>
      <c r="I135" s="501">
        <v>542087</v>
      </c>
      <c r="J135" s="502">
        <v>391603</v>
      </c>
      <c r="K135" s="502">
        <v>6000</v>
      </c>
      <c r="L135" s="502">
        <v>0</v>
      </c>
      <c r="M135" s="417">
        <v>134390</v>
      </c>
      <c r="N135" s="417">
        <v>7832</v>
      </c>
      <c r="O135" s="502">
        <v>2262</v>
      </c>
      <c r="P135" s="503">
        <v>1.35</v>
      </c>
      <c r="Q135" s="418">
        <v>0</v>
      </c>
      <c r="R135" s="504">
        <v>1.35</v>
      </c>
      <c r="S135" s="485">
        <f t="shared" si="211"/>
        <v>0</v>
      </c>
      <c r="T135" s="492">
        <v>0</v>
      </c>
      <c r="U135" s="492">
        <v>29853</v>
      </c>
      <c r="V135" s="492">
        <v>0</v>
      </c>
      <c r="W135" s="492">
        <f t="shared" si="212"/>
        <v>29853</v>
      </c>
      <c r="X135" s="492">
        <v>0</v>
      </c>
      <c r="Y135" s="492">
        <v>0</v>
      </c>
      <c r="Z135" s="492">
        <f t="shared" si="213"/>
        <v>0</v>
      </c>
      <c r="AA135" s="492">
        <f t="shared" si="214"/>
        <v>29853</v>
      </c>
      <c r="AB135" s="321">
        <f t="shared" si="215"/>
        <v>10090</v>
      </c>
      <c r="AC135" s="179">
        <f t="shared" si="216"/>
        <v>597</v>
      </c>
      <c r="AD135" s="492">
        <v>0</v>
      </c>
      <c r="AE135" s="492">
        <v>0</v>
      </c>
      <c r="AF135" s="492">
        <f t="shared" si="135"/>
        <v>0</v>
      </c>
      <c r="AG135" s="492">
        <f t="shared" si="136"/>
        <v>40540</v>
      </c>
      <c r="AH135" s="507">
        <v>0</v>
      </c>
      <c r="AI135" s="507">
        <v>0</v>
      </c>
      <c r="AJ135" s="507">
        <v>0</v>
      </c>
      <c r="AK135" s="507">
        <v>0</v>
      </c>
      <c r="AL135" s="507">
        <v>0.1</v>
      </c>
      <c r="AM135" s="507">
        <v>0</v>
      </c>
      <c r="AN135" s="507">
        <v>0</v>
      </c>
      <c r="AO135" s="507">
        <f t="shared" si="217"/>
        <v>0</v>
      </c>
      <c r="AP135" s="507">
        <f t="shared" si="218"/>
        <v>0.1</v>
      </c>
      <c r="AQ135" s="535">
        <f t="shared" si="137"/>
        <v>0.1</v>
      </c>
      <c r="AR135" s="536">
        <f t="shared" si="219"/>
        <v>582627</v>
      </c>
      <c r="AS135" s="492">
        <f t="shared" si="220"/>
        <v>421456</v>
      </c>
      <c r="AT135" s="486">
        <f t="shared" si="221"/>
        <v>6000</v>
      </c>
      <c r="AU135" s="486">
        <f t="shared" si="222"/>
        <v>0</v>
      </c>
      <c r="AV135" s="492">
        <f t="shared" si="223"/>
        <v>144480</v>
      </c>
      <c r="AW135" s="492">
        <f t="shared" si="223"/>
        <v>8429</v>
      </c>
      <c r="AX135" s="492">
        <f t="shared" si="224"/>
        <v>2262</v>
      </c>
      <c r="AY135" s="507">
        <f t="shared" si="225"/>
        <v>1.4500000000000002</v>
      </c>
      <c r="AZ135" s="507">
        <f t="shared" si="226"/>
        <v>0</v>
      </c>
      <c r="BA135" s="508">
        <f t="shared" si="226"/>
        <v>1.4500000000000002</v>
      </c>
    </row>
    <row r="136" spans="1:53" ht="12.95" customHeight="1" x14ac:dyDescent="0.25">
      <c r="A136" s="154">
        <v>26</v>
      </c>
      <c r="B136" s="532">
        <v>5432</v>
      </c>
      <c r="C136" s="533">
        <v>600099024</v>
      </c>
      <c r="D136" s="83">
        <v>71003819</v>
      </c>
      <c r="E136" s="534" t="s">
        <v>688</v>
      </c>
      <c r="F136" s="83">
        <v>3143</v>
      </c>
      <c r="G136" s="534" t="s">
        <v>149</v>
      </c>
      <c r="H136" s="499" t="s">
        <v>86</v>
      </c>
      <c r="I136" s="501">
        <v>326969</v>
      </c>
      <c r="J136" s="502">
        <v>235965</v>
      </c>
      <c r="K136" s="502">
        <v>4880</v>
      </c>
      <c r="L136" s="502">
        <v>0</v>
      </c>
      <c r="M136" s="417">
        <v>81405</v>
      </c>
      <c r="N136" s="417">
        <v>4719</v>
      </c>
      <c r="O136" s="502">
        <v>0</v>
      </c>
      <c r="P136" s="503">
        <v>0.56659999999999999</v>
      </c>
      <c r="Q136" s="418">
        <v>0.56659999999999999</v>
      </c>
      <c r="R136" s="504">
        <v>0</v>
      </c>
      <c r="S136" s="485">
        <f t="shared" si="211"/>
        <v>0</v>
      </c>
      <c r="T136" s="492">
        <v>0</v>
      </c>
      <c r="U136" s="492">
        <v>34498</v>
      </c>
      <c r="V136" s="492">
        <v>0</v>
      </c>
      <c r="W136" s="492">
        <f t="shared" si="212"/>
        <v>34498</v>
      </c>
      <c r="X136" s="492">
        <v>0</v>
      </c>
      <c r="Y136" s="492">
        <v>0</v>
      </c>
      <c r="Z136" s="492">
        <f t="shared" si="213"/>
        <v>0</v>
      </c>
      <c r="AA136" s="492">
        <f t="shared" si="214"/>
        <v>34498</v>
      </c>
      <c r="AB136" s="321">
        <f t="shared" si="215"/>
        <v>11660</v>
      </c>
      <c r="AC136" s="179">
        <f t="shared" si="216"/>
        <v>690</v>
      </c>
      <c r="AD136" s="492">
        <v>0</v>
      </c>
      <c r="AE136" s="492">
        <v>0</v>
      </c>
      <c r="AF136" s="492">
        <f t="shared" si="135"/>
        <v>0</v>
      </c>
      <c r="AG136" s="492">
        <f t="shared" si="136"/>
        <v>46848</v>
      </c>
      <c r="AH136" s="507">
        <v>0</v>
      </c>
      <c r="AI136" s="507">
        <v>0</v>
      </c>
      <c r="AJ136" s="507">
        <v>0</v>
      </c>
      <c r="AK136" s="507">
        <v>0.08</v>
      </c>
      <c r="AL136" s="507">
        <v>0</v>
      </c>
      <c r="AM136" s="507">
        <v>0</v>
      </c>
      <c r="AN136" s="507">
        <v>0</v>
      </c>
      <c r="AO136" s="507">
        <f t="shared" si="217"/>
        <v>0.08</v>
      </c>
      <c r="AP136" s="507">
        <f t="shared" si="218"/>
        <v>0</v>
      </c>
      <c r="AQ136" s="535">
        <f t="shared" si="137"/>
        <v>0.08</v>
      </c>
      <c r="AR136" s="536">
        <f t="shared" si="219"/>
        <v>373817</v>
      </c>
      <c r="AS136" s="492">
        <f t="shared" si="220"/>
        <v>270463</v>
      </c>
      <c r="AT136" s="486">
        <f t="shared" si="221"/>
        <v>4880</v>
      </c>
      <c r="AU136" s="486">
        <f t="shared" si="222"/>
        <v>0</v>
      </c>
      <c r="AV136" s="492">
        <f t="shared" si="223"/>
        <v>93065</v>
      </c>
      <c r="AW136" s="492">
        <f t="shared" si="223"/>
        <v>5409</v>
      </c>
      <c r="AX136" s="492">
        <f t="shared" si="224"/>
        <v>0</v>
      </c>
      <c r="AY136" s="507">
        <f t="shared" si="225"/>
        <v>0.64659999999999995</v>
      </c>
      <c r="AZ136" s="507">
        <f t="shared" si="226"/>
        <v>0.64659999999999995</v>
      </c>
      <c r="BA136" s="508">
        <f t="shared" si="226"/>
        <v>0</v>
      </c>
    </row>
    <row r="137" spans="1:53" ht="12.95" customHeight="1" x14ac:dyDescent="0.25">
      <c r="A137" s="154">
        <v>26</v>
      </c>
      <c r="B137" s="532">
        <v>5432</v>
      </c>
      <c r="C137" s="533">
        <v>600099024</v>
      </c>
      <c r="D137" s="83">
        <v>71003819</v>
      </c>
      <c r="E137" s="534" t="s">
        <v>688</v>
      </c>
      <c r="F137" s="83">
        <v>3143</v>
      </c>
      <c r="G137" s="534" t="s">
        <v>150</v>
      </c>
      <c r="H137" s="499" t="s">
        <v>82</v>
      </c>
      <c r="I137" s="501">
        <v>10534</v>
      </c>
      <c r="J137" s="502">
        <v>7425</v>
      </c>
      <c r="K137" s="502">
        <v>0</v>
      </c>
      <c r="L137" s="502">
        <v>0</v>
      </c>
      <c r="M137" s="417">
        <v>2510</v>
      </c>
      <c r="N137" s="417">
        <v>149</v>
      </c>
      <c r="O137" s="502">
        <v>450</v>
      </c>
      <c r="P137" s="503">
        <v>0.03</v>
      </c>
      <c r="Q137" s="418">
        <v>0</v>
      </c>
      <c r="R137" s="504">
        <v>0.03</v>
      </c>
      <c r="S137" s="485">
        <f t="shared" si="211"/>
        <v>0</v>
      </c>
      <c r="T137" s="492">
        <v>0</v>
      </c>
      <c r="U137" s="492">
        <v>0</v>
      </c>
      <c r="V137" s="492">
        <v>0</v>
      </c>
      <c r="W137" s="492">
        <f t="shared" si="212"/>
        <v>0</v>
      </c>
      <c r="X137" s="492">
        <v>0</v>
      </c>
      <c r="Y137" s="492">
        <v>0</v>
      </c>
      <c r="Z137" s="492">
        <f t="shared" si="213"/>
        <v>0</v>
      </c>
      <c r="AA137" s="492">
        <f t="shared" si="214"/>
        <v>0</v>
      </c>
      <c r="AB137" s="321">
        <f t="shared" si="215"/>
        <v>0</v>
      </c>
      <c r="AC137" s="179">
        <f t="shared" si="216"/>
        <v>0</v>
      </c>
      <c r="AD137" s="492">
        <v>0</v>
      </c>
      <c r="AE137" s="492">
        <v>0</v>
      </c>
      <c r="AF137" s="492">
        <f t="shared" si="135"/>
        <v>0</v>
      </c>
      <c r="AG137" s="492">
        <f t="shared" si="136"/>
        <v>0</v>
      </c>
      <c r="AH137" s="507">
        <v>0</v>
      </c>
      <c r="AI137" s="507">
        <v>0</v>
      </c>
      <c r="AJ137" s="507">
        <v>0</v>
      </c>
      <c r="AK137" s="507">
        <v>0</v>
      </c>
      <c r="AL137" s="507">
        <v>0</v>
      </c>
      <c r="AM137" s="507">
        <v>0</v>
      </c>
      <c r="AN137" s="507">
        <v>0</v>
      </c>
      <c r="AO137" s="507">
        <f t="shared" si="217"/>
        <v>0</v>
      </c>
      <c r="AP137" s="507">
        <f t="shared" si="218"/>
        <v>0</v>
      </c>
      <c r="AQ137" s="535">
        <f t="shared" si="137"/>
        <v>0</v>
      </c>
      <c r="AR137" s="536">
        <f t="shared" si="219"/>
        <v>10534</v>
      </c>
      <c r="AS137" s="492">
        <f t="shared" si="220"/>
        <v>7425</v>
      </c>
      <c r="AT137" s="486">
        <f t="shared" si="221"/>
        <v>0</v>
      </c>
      <c r="AU137" s="486">
        <f t="shared" si="222"/>
        <v>0</v>
      </c>
      <c r="AV137" s="492">
        <f t="shared" si="223"/>
        <v>2510</v>
      </c>
      <c r="AW137" s="492">
        <f t="shared" si="223"/>
        <v>149</v>
      </c>
      <c r="AX137" s="492">
        <f t="shared" si="224"/>
        <v>450</v>
      </c>
      <c r="AY137" s="507">
        <f t="shared" si="225"/>
        <v>0.03</v>
      </c>
      <c r="AZ137" s="507">
        <f t="shared" si="226"/>
        <v>0</v>
      </c>
      <c r="BA137" s="508">
        <f t="shared" si="226"/>
        <v>0.03</v>
      </c>
    </row>
    <row r="138" spans="1:53" ht="12.95" customHeight="1" x14ac:dyDescent="0.25">
      <c r="A138" s="156">
        <v>26</v>
      </c>
      <c r="B138" s="104">
        <v>5432</v>
      </c>
      <c r="C138" s="105">
        <v>600099024</v>
      </c>
      <c r="D138" s="104">
        <v>71003819</v>
      </c>
      <c r="E138" s="300" t="s">
        <v>689</v>
      </c>
      <c r="F138" s="92"/>
      <c r="G138" s="301"/>
      <c r="H138" s="93"/>
      <c r="I138" s="296">
        <v>4704938</v>
      </c>
      <c r="J138" s="106">
        <v>3397083</v>
      </c>
      <c r="K138" s="106">
        <v>19198</v>
      </c>
      <c r="L138" s="106">
        <v>2368</v>
      </c>
      <c r="M138" s="106">
        <v>1153903</v>
      </c>
      <c r="N138" s="106">
        <v>67942</v>
      </c>
      <c r="O138" s="106">
        <v>66812</v>
      </c>
      <c r="P138" s="157">
        <v>7.8907000000000007</v>
      </c>
      <c r="Q138" s="157">
        <v>4.8846999999999996</v>
      </c>
      <c r="R138" s="298">
        <v>3.0059999999999998</v>
      </c>
      <c r="S138" s="149">
        <f t="shared" ref="S138:BA138" si="227">SUM(S132:S137)</f>
        <v>0</v>
      </c>
      <c r="T138" s="106">
        <f t="shared" si="227"/>
        <v>0</v>
      </c>
      <c r="U138" s="106">
        <f t="shared" si="227"/>
        <v>130998</v>
      </c>
      <c r="V138" s="106">
        <f t="shared" si="227"/>
        <v>0</v>
      </c>
      <c r="W138" s="106">
        <f t="shared" si="227"/>
        <v>130998</v>
      </c>
      <c r="X138" s="106">
        <f t="shared" si="227"/>
        <v>0</v>
      </c>
      <c r="Y138" s="106">
        <f t="shared" si="227"/>
        <v>0</v>
      </c>
      <c r="Z138" s="106">
        <f t="shared" si="227"/>
        <v>0</v>
      </c>
      <c r="AA138" s="106">
        <f t="shared" si="227"/>
        <v>130998</v>
      </c>
      <c r="AB138" s="106">
        <f t="shared" si="227"/>
        <v>44277</v>
      </c>
      <c r="AC138" s="106">
        <f t="shared" si="227"/>
        <v>2620</v>
      </c>
      <c r="AD138" s="106">
        <f t="shared" si="227"/>
        <v>0</v>
      </c>
      <c r="AE138" s="106">
        <f t="shared" si="227"/>
        <v>0</v>
      </c>
      <c r="AF138" s="106">
        <f t="shared" si="227"/>
        <v>0</v>
      </c>
      <c r="AG138" s="106">
        <f t="shared" si="227"/>
        <v>177895</v>
      </c>
      <c r="AH138" s="157">
        <f t="shared" si="227"/>
        <v>0</v>
      </c>
      <c r="AI138" s="157">
        <f t="shared" si="227"/>
        <v>0</v>
      </c>
      <c r="AJ138" s="157">
        <f t="shared" si="227"/>
        <v>0</v>
      </c>
      <c r="AK138" s="157">
        <f t="shared" si="227"/>
        <v>0.2</v>
      </c>
      <c r="AL138" s="157">
        <f t="shared" si="227"/>
        <v>0.1</v>
      </c>
      <c r="AM138" s="157">
        <f t="shared" si="227"/>
        <v>0</v>
      </c>
      <c r="AN138" s="157">
        <f t="shared" si="227"/>
        <v>0</v>
      </c>
      <c r="AO138" s="157">
        <f t="shared" si="227"/>
        <v>0.2</v>
      </c>
      <c r="AP138" s="157">
        <f t="shared" si="227"/>
        <v>0.1</v>
      </c>
      <c r="AQ138" s="415">
        <f t="shared" si="227"/>
        <v>0.3</v>
      </c>
      <c r="AR138" s="296">
        <f t="shared" si="227"/>
        <v>4882833</v>
      </c>
      <c r="AS138" s="106">
        <f t="shared" si="227"/>
        <v>3528081</v>
      </c>
      <c r="AT138" s="106">
        <f t="shared" si="227"/>
        <v>19198</v>
      </c>
      <c r="AU138" s="106">
        <f t="shared" si="227"/>
        <v>2368</v>
      </c>
      <c r="AV138" s="106">
        <f t="shared" si="227"/>
        <v>1198180</v>
      </c>
      <c r="AW138" s="106">
        <f t="shared" si="227"/>
        <v>70562</v>
      </c>
      <c r="AX138" s="106">
        <f t="shared" si="227"/>
        <v>66812</v>
      </c>
      <c r="AY138" s="157">
        <f t="shared" si="227"/>
        <v>8.1906999999999996</v>
      </c>
      <c r="AZ138" s="157">
        <f t="shared" si="227"/>
        <v>5.0847000000000007</v>
      </c>
      <c r="BA138" s="298">
        <f t="shared" si="227"/>
        <v>3.1059999999999999</v>
      </c>
    </row>
    <row r="139" spans="1:53" ht="12.95" customHeight="1" x14ac:dyDescent="0.25">
      <c r="A139" s="154">
        <v>27</v>
      </c>
      <c r="B139" s="532">
        <v>5452</v>
      </c>
      <c r="C139" s="533">
        <v>600099245</v>
      </c>
      <c r="D139" s="83">
        <v>70188416</v>
      </c>
      <c r="E139" s="534" t="s">
        <v>690</v>
      </c>
      <c r="F139" s="83">
        <v>3111</v>
      </c>
      <c r="G139" s="534" t="s">
        <v>586</v>
      </c>
      <c r="H139" s="499" t="s">
        <v>86</v>
      </c>
      <c r="I139" s="501">
        <v>1494000</v>
      </c>
      <c r="J139" s="502">
        <v>1078954</v>
      </c>
      <c r="K139" s="502">
        <v>10000</v>
      </c>
      <c r="L139" s="502">
        <v>0</v>
      </c>
      <c r="M139" s="417">
        <v>368066</v>
      </c>
      <c r="N139" s="417">
        <v>21580</v>
      </c>
      <c r="O139" s="502">
        <v>15400</v>
      </c>
      <c r="P139" s="503">
        <v>2.4809000000000001</v>
      </c>
      <c r="Q139" s="418">
        <v>1.99</v>
      </c>
      <c r="R139" s="504">
        <v>0.4909</v>
      </c>
      <c r="S139" s="485">
        <f t="shared" ref="S139:S144" si="228">X139*-1</f>
        <v>0</v>
      </c>
      <c r="T139" s="492">
        <v>0</v>
      </c>
      <c r="U139" s="492">
        <v>0</v>
      </c>
      <c r="V139" s="492">
        <v>0</v>
      </c>
      <c r="W139" s="492">
        <f t="shared" ref="W139:W144" si="229">SUM(S139:V139)</f>
        <v>0</v>
      </c>
      <c r="X139" s="492">
        <v>0</v>
      </c>
      <c r="Y139" s="492">
        <v>0</v>
      </c>
      <c r="Z139" s="492">
        <f t="shared" ref="Z139:Z144" si="230">SUM(X139:Y139)</f>
        <v>0</v>
      </c>
      <c r="AA139" s="492">
        <f t="shared" ref="AA139:AA144" si="231">W139+Z139</f>
        <v>0</v>
      </c>
      <c r="AB139" s="321">
        <f t="shared" ref="AB139:AB144" si="232">ROUND((W139+X139)*33.8%,0)</f>
        <v>0</v>
      </c>
      <c r="AC139" s="179">
        <f t="shared" ref="AC139:AC144" si="233">ROUND(W139*2%,0)</f>
        <v>0</v>
      </c>
      <c r="AD139" s="492">
        <v>0</v>
      </c>
      <c r="AE139" s="492">
        <v>0</v>
      </c>
      <c r="AF139" s="492">
        <f t="shared" si="135"/>
        <v>0</v>
      </c>
      <c r="AG139" s="492">
        <f t="shared" si="136"/>
        <v>0</v>
      </c>
      <c r="AH139" s="507">
        <v>0</v>
      </c>
      <c r="AI139" s="507">
        <v>0</v>
      </c>
      <c r="AJ139" s="507">
        <v>0</v>
      </c>
      <c r="AK139" s="507">
        <v>0</v>
      </c>
      <c r="AL139" s="507">
        <v>0</v>
      </c>
      <c r="AM139" s="507">
        <v>0</v>
      </c>
      <c r="AN139" s="507">
        <v>0</v>
      </c>
      <c r="AO139" s="507">
        <f t="shared" ref="AO139:AO144" si="234">AH139+AJ139+AK139+AM139</f>
        <v>0</v>
      </c>
      <c r="AP139" s="507">
        <f t="shared" ref="AP139:AP144" si="235">AI139+AL139+AN139</f>
        <v>0</v>
      </c>
      <c r="AQ139" s="535">
        <f t="shared" si="137"/>
        <v>0</v>
      </c>
      <c r="AR139" s="536">
        <f t="shared" ref="AR139:AR144" si="236">I139+AG139</f>
        <v>1494000</v>
      </c>
      <c r="AS139" s="492">
        <f t="shared" ref="AS139:AS144" si="237">J139+W139</f>
        <v>1078954</v>
      </c>
      <c r="AT139" s="486">
        <f t="shared" ref="AT139:AT144" si="238">K139+Z139</f>
        <v>10000</v>
      </c>
      <c r="AU139" s="486">
        <f t="shared" ref="AU139:AU144" si="239">L139</f>
        <v>0</v>
      </c>
      <c r="AV139" s="492">
        <f t="shared" ref="AV139:AW144" si="240">M139+AB139</f>
        <v>368066</v>
      </c>
      <c r="AW139" s="492">
        <f t="shared" si="240"/>
        <v>21580</v>
      </c>
      <c r="AX139" s="492">
        <f t="shared" ref="AX139:AX144" si="241">O139+AF139</f>
        <v>15400</v>
      </c>
      <c r="AY139" s="507">
        <f t="shared" ref="AY139:AY144" si="242">P139+AQ139</f>
        <v>2.4809000000000001</v>
      </c>
      <c r="AZ139" s="507">
        <f t="shared" ref="AZ139:BA144" si="243">Q139+AO139</f>
        <v>1.99</v>
      </c>
      <c r="BA139" s="508">
        <f t="shared" si="243"/>
        <v>0.4909</v>
      </c>
    </row>
    <row r="140" spans="1:53" ht="12.95" customHeight="1" x14ac:dyDescent="0.25">
      <c r="A140" s="154">
        <v>27</v>
      </c>
      <c r="B140" s="532">
        <v>5452</v>
      </c>
      <c r="C140" s="533">
        <v>600099245</v>
      </c>
      <c r="D140" s="83">
        <v>70188416</v>
      </c>
      <c r="E140" s="534" t="s">
        <v>690</v>
      </c>
      <c r="F140" s="83">
        <v>3117</v>
      </c>
      <c r="G140" s="534" t="s">
        <v>148</v>
      </c>
      <c r="H140" s="499" t="s">
        <v>86</v>
      </c>
      <c r="I140" s="501">
        <v>3417905</v>
      </c>
      <c r="J140" s="502">
        <v>2434950</v>
      </c>
      <c r="K140" s="502">
        <v>10384</v>
      </c>
      <c r="L140" s="502">
        <v>4884</v>
      </c>
      <c r="M140" s="417">
        <v>824872</v>
      </c>
      <c r="N140" s="417">
        <v>48699</v>
      </c>
      <c r="O140" s="502">
        <v>99000</v>
      </c>
      <c r="P140" s="503">
        <v>5.2277000000000005</v>
      </c>
      <c r="Q140" s="418">
        <v>3.2726000000000002</v>
      </c>
      <c r="R140" s="504">
        <v>1.9551000000000001</v>
      </c>
      <c r="S140" s="485">
        <f t="shared" si="228"/>
        <v>0</v>
      </c>
      <c r="T140" s="492">
        <v>0</v>
      </c>
      <c r="U140" s="492">
        <v>0</v>
      </c>
      <c r="V140" s="492">
        <v>0</v>
      </c>
      <c r="W140" s="492">
        <f t="shared" si="229"/>
        <v>0</v>
      </c>
      <c r="X140" s="492">
        <v>0</v>
      </c>
      <c r="Y140" s="492">
        <v>0</v>
      </c>
      <c r="Z140" s="492">
        <f t="shared" si="230"/>
        <v>0</v>
      </c>
      <c r="AA140" s="492">
        <f t="shared" si="231"/>
        <v>0</v>
      </c>
      <c r="AB140" s="321">
        <f t="shared" si="232"/>
        <v>0</v>
      </c>
      <c r="AC140" s="179">
        <f t="shared" si="233"/>
        <v>0</v>
      </c>
      <c r="AD140" s="492">
        <v>0</v>
      </c>
      <c r="AE140" s="492">
        <v>0</v>
      </c>
      <c r="AF140" s="492">
        <f t="shared" si="135"/>
        <v>0</v>
      </c>
      <c r="AG140" s="492">
        <f t="shared" si="136"/>
        <v>0</v>
      </c>
      <c r="AH140" s="507">
        <v>0</v>
      </c>
      <c r="AI140" s="507">
        <v>0</v>
      </c>
      <c r="AJ140" s="507">
        <v>0</v>
      </c>
      <c r="AK140" s="507">
        <v>0</v>
      </c>
      <c r="AL140" s="507">
        <v>0</v>
      </c>
      <c r="AM140" s="507">
        <v>0</v>
      </c>
      <c r="AN140" s="507">
        <v>0</v>
      </c>
      <c r="AO140" s="507">
        <f t="shared" si="234"/>
        <v>0</v>
      </c>
      <c r="AP140" s="507">
        <f t="shared" si="235"/>
        <v>0</v>
      </c>
      <c r="AQ140" s="535">
        <f t="shared" si="137"/>
        <v>0</v>
      </c>
      <c r="AR140" s="536">
        <f t="shared" si="236"/>
        <v>3417905</v>
      </c>
      <c r="AS140" s="492">
        <f t="shared" si="237"/>
        <v>2434950</v>
      </c>
      <c r="AT140" s="486">
        <f t="shared" si="238"/>
        <v>10384</v>
      </c>
      <c r="AU140" s="486">
        <f t="shared" si="239"/>
        <v>4884</v>
      </c>
      <c r="AV140" s="492">
        <f t="shared" si="240"/>
        <v>824872</v>
      </c>
      <c r="AW140" s="492">
        <f t="shared" si="240"/>
        <v>48699</v>
      </c>
      <c r="AX140" s="492">
        <f t="shared" si="241"/>
        <v>99000</v>
      </c>
      <c r="AY140" s="507">
        <f t="shared" si="242"/>
        <v>5.2277000000000005</v>
      </c>
      <c r="AZ140" s="507">
        <f t="shared" si="243"/>
        <v>3.2726000000000002</v>
      </c>
      <c r="BA140" s="508">
        <f t="shared" si="243"/>
        <v>1.9551000000000001</v>
      </c>
    </row>
    <row r="141" spans="1:53" ht="12.95" customHeight="1" x14ac:dyDescent="0.25">
      <c r="A141" s="154">
        <v>27</v>
      </c>
      <c r="B141" s="532">
        <v>5452</v>
      </c>
      <c r="C141" s="533">
        <v>600099245</v>
      </c>
      <c r="D141" s="83">
        <v>70188416</v>
      </c>
      <c r="E141" s="534" t="s">
        <v>690</v>
      </c>
      <c r="F141" s="83">
        <v>3117</v>
      </c>
      <c r="G141" s="534" t="s">
        <v>448</v>
      </c>
      <c r="H141" s="499" t="s">
        <v>82</v>
      </c>
      <c r="I141" s="501">
        <v>1615324</v>
      </c>
      <c r="J141" s="502">
        <v>1185622</v>
      </c>
      <c r="K141" s="502">
        <v>0</v>
      </c>
      <c r="L141" s="502">
        <v>0</v>
      </c>
      <c r="M141" s="417">
        <v>400740</v>
      </c>
      <c r="N141" s="417">
        <v>23712</v>
      </c>
      <c r="O141" s="502">
        <v>5250</v>
      </c>
      <c r="P141" s="503">
        <v>3.43</v>
      </c>
      <c r="Q141" s="418">
        <v>3.43</v>
      </c>
      <c r="R141" s="504">
        <v>0</v>
      </c>
      <c r="S141" s="485">
        <f t="shared" si="228"/>
        <v>0</v>
      </c>
      <c r="T141" s="492">
        <v>17463</v>
      </c>
      <c r="U141" s="492">
        <v>0</v>
      </c>
      <c r="V141" s="492">
        <v>0</v>
      </c>
      <c r="W141" s="492">
        <f t="shared" si="229"/>
        <v>17463</v>
      </c>
      <c r="X141" s="492">
        <v>0</v>
      </c>
      <c r="Y141" s="492">
        <v>0</v>
      </c>
      <c r="Z141" s="492">
        <f t="shared" si="230"/>
        <v>0</v>
      </c>
      <c r="AA141" s="492">
        <f t="shared" si="231"/>
        <v>17463</v>
      </c>
      <c r="AB141" s="321">
        <f t="shared" si="232"/>
        <v>5902</v>
      </c>
      <c r="AC141" s="179">
        <f t="shared" si="233"/>
        <v>349</v>
      </c>
      <c r="AD141" s="492">
        <v>500</v>
      </c>
      <c r="AE141" s="492">
        <v>0</v>
      </c>
      <c r="AF141" s="492">
        <f t="shared" si="135"/>
        <v>500</v>
      </c>
      <c r="AG141" s="492">
        <f t="shared" si="136"/>
        <v>24214</v>
      </c>
      <c r="AH141" s="507">
        <v>0</v>
      </c>
      <c r="AI141" s="507">
        <v>0</v>
      </c>
      <c r="AJ141" s="507">
        <v>0.04</v>
      </c>
      <c r="AK141" s="507">
        <v>0</v>
      </c>
      <c r="AL141" s="507">
        <v>0</v>
      </c>
      <c r="AM141" s="507">
        <v>0</v>
      </c>
      <c r="AN141" s="507">
        <v>0</v>
      </c>
      <c r="AO141" s="507">
        <f t="shared" si="234"/>
        <v>0.04</v>
      </c>
      <c r="AP141" s="507">
        <f t="shared" si="235"/>
        <v>0</v>
      </c>
      <c r="AQ141" s="535">
        <f t="shared" si="137"/>
        <v>0.04</v>
      </c>
      <c r="AR141" s="536">
        <f t="shared" si="236"/>
        <v>1639538</v>
      </c>
      <c r="AS141" s="492">
        <f t="shared" si="237"/>
        <v>1203085</v>
      </c>
      <c r="AT141" s="486">
        <f t="shared" si="238"/>
        <v>0</v>
      </c>
      <c r="AU141" s="486">
        <f t="shared" si="239"/>
        <v>0</v>
      </c>
      <c r="AV141" s="492">
        <f t="shared" si="240"/>
        <v>406642</v>
      </c>
      <c r="AW141" s="492">
        <f t="shared" si="240"/>
        <v>24061</v>
      </c>
      <c r="AX141" s="492">
        <f t="shared" si="241"/>
        <v>5750</v>
      </c>
      <c r="AY141" s="507">
        <f t="shared" si="242"/>
        <v>3.47</v>
      </c>
      <c r="AZ141" s="507">
        <f t="shared" si="243"/>
        <v>3.47</v>
      </c>
      <c r="BA141" s="508">
        <f t="shared" si="243"/>
        <v>0</v>
      </c>
    </row>
    <row r="142" spans="1:53" ht="12.95" customHeight="1" x14ac:dyDescent="0.25">
      <c r="A142" s="154">
        <v>27</v>
      </c>
      <c r="B142" s="532">
        <v>5452</v>
      </c>
      <c r="C142" s="533">
        <v>600099245</v>
      </c>
      <c r="D142" s="83">
        <v>70188416</v>
      </c>
      <c r="E142" s="534" t="s">
        <v>690</v>
      </c>
      <c r="F142" s="83">
        <v>3141</v>
      </c>
      <c r="G142" s="534" t="s">
        <v>88</v>
      </c>
      <c r="H142" s="499" t="s">
        <v>82</v>
      </c>
      <c r="I142" s="501">
        <v>713427</v>
      </c>
      <c r="J142" s="502">
        <v>523002</v>
      </c>
      <c r="K142" s="502">
        <v>0</v>
      </c>
      <c r="L142" s="502">
        <v>0</v>
      </c>
      <c r="M142" s="417">
        <v>176775</v>
      </c>
      <c r="N142" s="417">
        <v>10460</v>
      </c>
      <c r="O142" s="502">
        <v>3190</v>
      </c>
      <c r="P142" s="503">
        <v>1.78</v>
      </c>
      <c r="Q142" s="418">
        <v>0</v>
      </c>
      <c r="R142" s="504">
        <v>1.78</v>
      </c>
      <c r="S142" s="485">
        <f t="shared" si="228"/>
        <v>0</v>
      </c>
      <c r="T142" s="492">
        <v>0</v>
      </c>
      <c r="U142" s="492">
        <v>-13102</v>
      </c>
      <c r="V142" s="492">
        <v>0</v>
      </c>
      <c r="W142" s="492">
        <f t="shared" si="229"/>
        <v>-13102</v>
      </c>
      <c r="X142" s="492">
        <v>0</v>
      </c>
      <c r="Y142" s="492">
        <v>0</v>
      </c>
      <c r="Z142" s="492">
        <f t="shared" si="230"/>
        <v>0</v>
      </c>
      <c r="AA142" s="492">
        <f t="shared" si="231"/>
        <v>-13102</v>
      </c>
      <c r="AB142" s="321">
        <f t="shared" si="232"/>
        <v>-4428</v>
      </c>
      <c r="AC142" s="179">
        <f t="shared" si="233"/>
        <v>-262</v>
      </c>
      <c r="AD142" s="492">
        <v>0</v>
      </c>
      <c r="AE142" s="492">
        <v>0</v>
      </c>
      <c r="AF142" s="492">
        <f t="shared" si="135"/>
        <v>0</v>
      </c>
      <c r="AG142" s="492">
        <f t="shared" si="136"/>
        <v>-17792</v>
      </c>
      <c r="AH142" s="507">
        <v>0</v>
      </c>
      <c r="AI142" s="507">
        <v>0</v>
      </c>
      <c r="AJ142" s="507">
        <v>0</v>
      </c>
      <c r="AK142" s="507">
        <v>0</v>
      </c>
      <c r="AL142" s="507">
        <v>-0.04</v>
      </c>
      <c r="AM142" s="507">
        <v>0</v>
      </c>
      <c r="AN142" s="507">
        <v>0</v>
      </c>
      <c r="AO142" s="507">
        <f t="shared" si="234"/>
        <v>0</v>
      </c>
      <c r="AP142" s="507">
        <f t="shared" si="235"/>
        <v>-0.04</v>
      </c>
      <c r="AQ142" s="535">
        <f t="shared" si="137"/>
        <v>-0.04</v>
      </c>
      <c r="AR142" s="536">
        <f t="shared" si="236"/>
        <v>695635</v>
      </c>
      <c r="AS142" s="492">
        <f t="shared" si="237"/>
        <v>509900</v>
      </c>
      <c r="AT142" s="486">
        <f t="shared" si="238"/>
        <v>0</v>
      </c>
      <c r="AU142" s="486">
        <f t="shared" si="239"/>
        <v>0</v>
      </c>
      <c r="AV142" s="492">
        <f t="shared" si="240"/>
        <v>172347</v>
      </c>
      <c r="AW142" s="492">
        <f t="shared" si="240"/>
        <v>10198</v>
      </c>
      <c r="AX142" s="492">
        <f t="shared" si="241"/>
        <v>3190</v>
      </c>
      <c r="AY142" s="507">
        <f t="shared" si="242"/>
        <v>1.74</v>
      </c>
      <c r="AZ142" s="507">
        <f t="shared" si="243"/>
        <v>0</v>
      </c>
      <c r="BA142" s="508">
        <f t="shared" si="243"/>
        <v>1.74</v>
      </c>
    </row>
    <row r="143" spans="1:53" ht="12.95" customHeight="1" x14ac:dyDescent="0.25">
      <c r="A143" s="154">
        <v>27</v>
      </c>
      <c r="B143" s="532">
        <v>5452</v>
      </c>
      <c r="C143" s="533">
        <v>600099245</v>
      </c>
      <c r="D143" s="83">
        <v>70188416</v>
      </c>
      <c r="E143" s="534" t="s">
        <v>690</v>
      </c>
      <c r="F143" s="83">
        <v>3143</v>
      </c>
      <c r="G143" s="534" t="s">
        <v>149</v>
      </c>
      <c r="H143" s="499" t="s">
        <v>86</v>
      </c>
      <c r="I143" s="501">
        <v>573277</v>
      </c>
      <c r="J143" s="502">
        <v>417222</v>
      </c>
      <c r="K143" s="502">
        <v>5000</v>
      </c>
      <c r="L143" s="502">
        <v>0</v>
      </c>
      <c r="M143" s="417">
        <v>142711</v>
      </c>
      <c r="N143" s="417">
        <v>8344</v>
      </c>
      <c r="O143" s="502">
        <v>0</v>
      </c>
      <c r="P143" s="503">
        <v>0.90669999999999995</v>
      </c>
      <c r="Q143" s="418">
        <v>0.90669999999999995</v>
      </c>
      <c r="R143" s="504">
        <v>0</v>
      </c>
      <c r="S143" s="485">
        <f t="shared" si="228"/>
        <v>0</v>
      </c>
      <c r="T143" s="492">
        <v>0</v>
      </c>
      <c r="U143" s="492">
        <v>0</v>
      </c>
      <c r="V143" s="492">
        <v>0</v>
      </c>
      <c r="W143" s="492">
        <f t="shared" si="229"/>
        <v>0</v>
      </c>
      <c r="X143" s="492">
        <v>0</v>
      </c>
      <c r="Y143" s="492">
        <v>0</v>
      </c>
      <c r="Z143" s="492">
        <f t="shared" si="230"/>
        <v>0</v>
      </c>
      <c r="AA143" s="492">
        <f t="shared" si="231"/>
        <v>0</v>
      </c>
      <c r="AB143" s="321">
        <f t="shared" si="232"/>
        <v>0</v>
      </c>
      <c r="AC143" s="179">
        <f t="shared" si="233"/>
        <v>0</v>
      </c>
      <c r="AD143" s="492">
        <v>0</v>
      </c>
      <c r="AE143" s="492">
        <v>0</v>
      </c>
      <c r="AF143" s="492">
        <f t="shared" si="135"/>
        <v>0</v>
      </c>
      <c r="AG143" s="492">
        <f t="shared" si="136"/>
        <v>0</v>
      </c>
      <c r="AH143" s="507">
        <v>0</v>
      </c>
      <c r="AI143" s="507">
        <v>0</v>
      </c>
      <c r="AJ143" s="507">
        <v>0</v>
      </c>
      <c r="AK143" s="507">
        <v>0</v>
      </c>
      <c r="AL143" s="507">
        <v>0</v>
      </c>
      <c r="AM143" s="507">
        <v>0</v>
      </c>
      <c r="AN143" s="507">
        <v>0</v>
      </c>
      <c r="AO143" s="507">
        <f t="shared" si="234"/>
        <v>0</v>
      </c>
      <c r="AP143" s="507">
        <f t="shared" si="235"/>
        <v>0</v>
      </c>
      <c r="AQ143" s="535">
        <f t="shared" si="137"/>
        <v>0</v>
      </c>
      <c r="AR143" s="536">
        <f t="shared" si="236"/>
        <v>573277</v>
      </c>
      <c r="AS143" s="492">
        <f t="shared" si="237"/>
        <v>417222</v>
      </c>
      <c r="AT143" s="486">
        <f t="shared" si="238"/>
        <v>5000</v>
      </c>
      <c r="AU143" s="486">
        <f t="shared" si="239"/>
        <v>0</v>
      </c>
      <c r="AV143" s="492">
        <f t="shared" si="240"/>
        <v>142711</v>
      </c>
      <c r="AW143" s="492">
        <f t="shared" si="240"/>
        <v>8344</v>
      </c>
      <c r="AX143" s="492">
        <f t="shared" si="241"/>
        <v>0</v>
      </c>
      <c r="AY143" s="507">
        <f t="shared" si="242"/>
        <v>0.90669999999999995</v>
      </c>
      <c r="AZ143" s="507">
        <f t="shared" si="243"/>
        <v>0.90669999999999995</v>
      </c>
      <c r="BA143" s="508">
        <f t="shared" si="243"/>
        <v>0</v>
      </c>
    </row>
    <row r="144" spans="1:53" ht="12.95" customHeight="1" x14ac:dyDescent="0.25">
      <c r="A144" s="154">
        <v>27</v>
      </c>
      <c r="B144" s="532">
        <v>5452</v>
      </c>
      <c r="C144" s="533">
        <v>600099245</v>
      </c>
      <c r="D144" s="83">
        <v>70188416</v>
      </c>
      <c r="E144" s="534" t="s">
        <v>690</v>
      </c>
      <c r="F144" s="83">
        <v>3143</v>
      </c>
      <c r="G144" s="534" t="s">
        <v>150</v>
      </c>
      <c r="H144" s="499" t="s">
        <v>82</v>
      </c>
      <c r="I144" s="501">
        <v>17556</v>
      </c>
      <c r="J144" s="502">
        <v>12375</v>
      </c>
      <c r="K144" s="502">
        <v>0</v>
      </c>
      <c r="L144" s="502">
        <v>0</v>
      </c>
      <c r="M144" s="417">
        <v>4183</v>
      </c>
      <c r="N144" s="417">
        <v>248</v>
      </c>
      <c r="O144" s="502">
        <v>750</v>
      </c>
      <c r="P144" s="503">
        <v>0.05</v>
      </c>
      <c r="Q144" s="418">
        <v>0</v>
      </c>
      <c r="R144" s="504">
        <v>0.05</v>
      </c>
      <c r="S144" s="485">
        <f t="shared" si="228"/>
        <v>0</v>
      </c>
      <c r="T144" s="492">
        <v>0</v>
      </c>
      <c r="U144" s="492">
        <v>0</v>
      </c>
      <c r="V144" s="492">
        <v>0</v>
      </c>
      <c r="W144" s="492">
        <f t="shared" si="229"/>
        <v>0</v>
      </c>
      <c r="X144" s="492">
        <v>0</v>
      </c>
      <c r="Y144" s="492">
        <v>0</v>
      </c>
      <c r="Z144" s="492">
        <f t="shared" si="230"/>
        <v>0</v>
      </c>
      <c r="AA144" s="492">
        <f t="shared" si="231"/>
        <v>0</v>
      </c>
      <c r="AB144" s="321">
        <f t="shared" si="232"/>
        <v>0</v>
      </c>
      <c r="AC144" s="179">
        <f t="shared" si="233"/>
        <v>0</v>
      </c>
      <c r="AD144" s="492">
        <v>0</v>
      </c>
      <c r="AE144" s="492">
        <v>0</v>
      </c>
      <c r="AF144" s="492">
        <f t="shared" si="135"/>
        <v>0</v>
      </c>
      <c r="AG144" s="492">
        <f t="shared" si="136"/>
        <v>0</v>
      </c>
      <c r="AH144" s="507">
        <v>0</v>
      </c>
      <c r="AI144" s="507">
        <v>0</v>
      </c>
      <c r="AJ144" s="507">
        <v>0</v>
      </c>
      <c r="AK144" s="507">
        <v>0</v>
      </c>
      <c r="AL144" s="507">
        <v>0</v>
      </c>
      <c r="AM144" s="507">
        <v>0</v>
      </c>
      <c r="AN144" s="507">
        <v>0</v>
      </c>
      <c r="AO144" s="507">
        <f t="shared" si="234"/>
        <v>0</v>
      </c>
      <c r="AP144" s="507">
        <f t="shared" si="235"/>
        <v>0</v>
      </c>
      <c r="AQ144" s="535">
        <f t="shared" si="137"/>
        <v>0</v>
      </c>
      <c r="AR144" s="536">
        <f t="shared" si="236"/>
        <v>17556</v>
      </c>
      <c r="AS144" s="492">
        <f t="shared" si="237"/>
        <v>12375</v>
      </c>
      <c r="AT144" s="486">
        <f t="shared" si="238"/>
        <v>0</v>
      </c>
      <c r="AU144" s="486">
        <f t="shared" si="239"/>
        <v>0</v>
      </c>
      <c r="AV144" s="492">
        <f t="shared" si="240"/>
        <v>4183</v>
      </c>
      <c r="AW144" s="492">
        <f t="shared" si="240"/>
        <v>248</v>
      </c>
      <c r="AX144" s="492">
        <f t="shared" si="241"/>
        <v>750</v>
      </c>
      <c r="AY144" s="507">
        <f t="shared" si="242"/>
        <v>0.05</v>
      </c>
      <c r="AZ144" s="507">
        <f t="shared" si="243"/>
        <v>0</v>
      </c>
      <c r="BA144" s="508">
        <f t="shared" si="243"/>
        <v>0.05</v>
      </c>
    </row>
    <row r="145" spans="1:53" ht="12.95" customHeight="1" x14ac:dyDescent="0.25">
      <c r="A145" s="156">
        <v>27</v>
      </c>
      <c r="B145" s="104">
        <v>5452</v>
      </c>
      <c r="C145" s="105">
        <v>600099245</v>
      </c>
      <c r="D145" s="104">
        <v>70188416</v>
      </c>
      <c r="E145" s="300" t="s">
        <v>691</v>
      </c>
      <c r="F145" s="92"/>
      <c r="G145" s="301"/>
      <c r="H145" s="93"/>
      <c r="I145" s="296">
        <v>7831489</v>
      </c>
      <c r="J145" s="106">
        <v>5652125</v>
      </c>
      <c r="K145" s="106">
        <v>25384</v>
      </c>
      <c r="L145" s="106">
        <v>4884</v>
      </c>
      <c r="M145" s="106">
        <v>1917347</v>
      </c>
      <c r="N145" s="106">
        <v>113043</v>
      </c>
      <c r="O145" s="106">
        <v>123590</v>
      </c>
      <c r="P145" s="157">
        <v>13.875300000000001</v>
      </c>
      <c r="Q145" s="157">
        <v>9.5993000000000013</v>
      </c>
      <c r="R145" s="298">
        <v>4.2759999999999998</v>
      </c>
      <c r="S145" s="149">
        <f t="shared" ref="S145:BA145" si="244">SUM(S139:S144)</f>
        <v>0</v>
      </c>
      <c r="T145" s="106">
        <f t="shared" si="244"/>
        <v>17463</v>
      </c>
      <c r="U145" s="106">
        <f t="shared" si="244"/>
        <v>-13102</v>
      </c>
      <c r="V145" s="106">
        <f t="shared" si="244"/>
        <v>0</v>
      </c>
      <c r="W145" s="106">
        <f t="shared" si="244"/>
        <v>4361</v>
      </c>
      <c r="X145" s="106">
        <f t="shared" si="244"/>
        <v>0</v>
      </c>
      <c r="Y145" s="106">
        <f t="shared" si="244"/>
        <v>0</v>
      </c>
      <c r="Z145" s="106">
        <f t="shared" si="244"/>
        <v>0</v>
      </c>
      <c r="AA145" s="106">
        <f t="shared" si="244"/>
        <v>4361</v>
      </c>
      <c r="AB145" s="106">
        <f t="shared" si="244"/>
        <v>1474</v>
      </c>
      <c r="AC145" s="106">
        <f t="shared" si="244"/>
        <v>87</v>
      </c>
      <c r="AD145" s="106">
        <f t="shared" si="244"/>
        <v>500</v>
      </c>
      <c r="AE145" s="106">
        <f t="shared" si="244"/>
        <v>0</v>
      </c>
      <c r="AF145" s="106">
        <f t="shared" si="244"/>
        <v>500</v>
      </c>
      <c r="AG145" s="106">
        <f t="shared" si="244"/>
        <v>6422</v>
      </c>
      <c r="AH145" s="157">
        <f t="shared" si="244"/>
        <v>0</v>
      </c>
      <c r="AI145" s="157">
        <f t="shared" si="244"/>
        <v>0</v>
      </c>
      <c r="AJ145" s="157">
        <f t="shared" si="244"/>
        <v>0.04</v>
      </c>
      <c r="AK145" s="157">
        <f t="shared" si="244"/>
        <v>0</v>
      </c>
      <c r="AL145" s="157">
        <f t="shared" si="244"/>
        <v>-0.04</v>
      </c>
      <c r="AM145" s="157">
        <f t="shared" si="244"/>
        <v>0</v>
      </c>
      <c r="AN145" s="157">
        <f t="shared" si="244"/>
        <v>0</v>
      </c>
      <c r="AO145" s="157">
        <f t="shared" si="244"/>
        <v>0.04</v>
      </c>
      <c r="AP145" s="157">
        <f t="shared" si="244"/>
        <v>-0.04</v>
      </c>
      <c r="AQ145" s="415">
        <f t="shared" si="244"/>
        <v>0</v>
      </c>
      <c r="AR145" s="296">
        <f t="shared" si="244"/>
        <v>7837911</v>
      </c>
      <c r="AS145" s="106">
        <f t="shared" si="244"/>
        <v>5656486</v>
      </c>
      <c r="AT145" s="106">
        <f t="shared" si="244"/>
        <v>25384</v>
      </c>
      <c r="AU145" s="106">
        <f t="shared" si="244"/>
        <v>4884</v>
      </c>
      <c r="AV145" s="106">
        <f t="shared" si="244"/>
        <v>1918821</v>
      </c>
      <c r="AW145" s="106">
        <f t="shared" si="244"/>
        <v>113130</v>
      </c>
      <c r="AX145" s="106">
        <f t="shared" si="244"/>
        <v>124090</v>
      </c>
      <c r="AY145" s="157">
        <f t="shared" si="244"/>
        <v>13.875300000000003</v>
      </c>
      <c r="AZ145" s="157">
        <f t="shared" si="244"/>
        <v>9.6393000000000004</v>
      </c>
      <c r="BA145" s="298">
        <f t="shared" si="244"/>
        <v>4.2359999999999998</v>
      </c>
    </row>
    <row r="146" spans="1:53" ht="12.95" customHeight="1" x14ac:dyDescent="0.25">
      <c r="A146" s="154">
        <v>28</v>
      </c>
      <c r="B146" s="532">
        <v>5428</v>
      </c>
      <c r="C146" s="533">
        <v>600099059</v>
      </c>
      <c r="D146" s="83">
        <v>70985740</v>
      </c>
      <c r="E146" s="534" t="s">
        <v>692</v>
      </c>
      <c r="F146" s="83">
        <v>3111</v>
      </c>
      <c r="G146" s="534" t="s">
        <v>586</v>
      </c>
      <c r="H146" s="499" t="s">
        <v>86</v>
      </c>
      <c r="I146" s="501">
        <v>1186775</v>
      </c>
      <c r="J146" s="502">
        <v>842869</v>
      </c>
      <c r="K146" s="502">
        <v>20000</v>
      </c>
      <c r="L146" s="502">
        <v>0</v>
      </c>
      <c r="M146" s="417">
        <v>291649</v>
      </c>
      <c r="N146" s="417">
        <v>16857</v>
      </c>
      <c r="O146" s="502">
        <v>15400</v>
      </c>
      <c r="P146" s="503">
        <v>2.0114999999999998</v>
      </c>
      <c r="Q146" s="418">
        <v>1.5706</v>
      </c>
      <c r="R146" s="504">
        <v>0.44090000000000001</v>
      </c>
      <c r="S146" s="485">
        <f t="shared" ref="S146:S151" si="245">X146*-1</f>
        <v>0</v>
      </c>
      <c r="T146" s="492">
        <v>0</v>
      </c>
      <c r="U146" s="492">
        <v>0</v>
      </c>
      <c r="V146" s="492">
        <v>0</v>
      </c>
      <c r="W146" s="492">
        <f t="shared" ref="W146:W151" si="246">SUM(S146:V146)</f>
        <v>0</v>
      </c>
      <c r="X146" s="492">
        <v>0</v>
      </c>
      <c r="Y146" s="492">
        <v>0</v>
      </c>
      <c r="Z146" s="492">
        <f t="shared" ref="Z146:Z151" si="247">SUM(X146:Y146)</f>
        <v>0</v>
      </c>
      <c r="AA146" s="492">
        <f t="shared" ref="AA146:AA151" si="248">W146+Z146</f>
        <v>0</v>
      </c>
      <c r="AB146" s="321">
        <f t="shared" ref="AB146:AB151" si="249">ROUND((W146+X146)*33.8%,0)</f>
        <v>0</v>
      </c>
      <c r="AC146" s="179">
        <f t="shared" ref="AC146:AC151" si="250">ROUND(W146*2%,0)</f>
        <v>0</v>
      </c>
      <c r="AD146" s="492">
        <v>0</v>
      </c>
      <c r="AE146" s="492">
        <v>0</v>
      </c>
      <c r="AF146" s="492">
        <f t="shared" ref="AF146:AF164" si="251">SUM(AD146:AE146)</f>
        <v>0</v>
      </c>
      <c r="AG146" s="492">
        <f t="shared" ref="AG146:AG164" si="252">AA146+AB146+AC146+AF146</f>
        <v>0</v>
      </c>
      <c r="AH146" s="507">
        <v>0</v>
      </c>
      <c r="AI146" s="507">
        <v>0</v>
      </c>
      <c r="AJ146" s="507">
        <v>0</v>
      </c>
      <c r="AK146" s="507">
        <v>0</v>
      </c>
      <c r="AL146" s="507">
        <v>0</v>
      </c>
      <c r="AM146" s="507">
        <v>0</v>
      </c>
      <c r="AN146" s="507">
        <v>0</v>
      </c>
      <c r="AO146" s="507">
        <f t="shared" ref="AO146:AO151" si="253">AH146+AJ146+AK146+AM146</f>
        <v>0</v>
      </c>
      <c r="AP146" s="507">
        <f t="shared" ref="AP146:AP151" si="254">AI146+AL146+AN146</f>
        <v>0</v>
      </c>
      <c r="AQ146" s="535">
        <f t="shared" ref="AQ146:AQ164" si="255">SUM(AO146:AP146)</f>
        <v>0</v>
      </c>
      <c r="AR146" s="536">
        <f t="shared" ref="AR146:AR151" si="256">I146+AG146</f>
        <v>1186775</v>
      </c>
      <c r="AS146" s="492">
        <f t="shared" ref="AS146:AS151" si="257">J146+W146</f>
        <v>842869</v>
      </c>
      <c r="AT146" s="486">
        <f t="shared" ref="AT146:AT151" si="258">K146+Z146</f>
        <v>20000</v>
      </c>
      <c r="AU146" s="486">
        <f t="shared" ref="AU146:AU151" si="259">L146</f>
        <v>0</v>
      </c>
      <c r="AV146" s="492">
        <f t="shared" ref="AV146:AW151" si="260">M146+AB146</f>
        <v>291649</v>
      </c>
      <c r="AW146" s="492">
        <f t="shared" si="260"/>
        <v>16857</v>
      </c>
      <c r="AX146" s="492">
        <f t="shared" ref="AX146:AX151" si="261">O146+AF146</f>
        <v>15400</v>
      </c>
      <c r="AY146" s="507">
        <f t="shared" ref="AY146:AY151" si="262">P146+AQ146</f>
        <v>2.0114999999999998</v>
      </c>
      <c r="AZ146" s="507">
        <f t="shared" ref="AZ146:BA151" si="263">Q146+AO146</f>
        <v>1.5706</v>
      </c>
      <c r="BA146" s="508">
        <f t="shared" si="263"/>
        <v>0.44090000000000001</v>
      </c>
    </row>
    <row r="147" spans="1:53" ht="12.95" customHeight="1" x14ac:dyDescent="0.25">
      <c r="A147" s="154">
        <v>28</v>
      </c>
      <c r="B147" s="532">
        <v>5428</v>
      </c>
      <c r="C147" s="533">
        <v>600099059</v>
      </c>
      <c r="D147" s="83">
        <v>70985740</v>
      </c>
      <c r="E147" s="534" t="s">
        <v>692</v>
      </c>
      <c r="F147" s="83">
        <v>3117</v>
      </c>
      <c r="G147" s="534" t="s">
        <v>148</v>
      </c>
      <c r="H147" s="499" t="s">
        <v>86</v>
      </c>
      <c r="I147" s="501">
        <v>2560554</v>
      </c>
      <c r="J147" s="502">
        <v>1825434</v>
      </c>
      <c r="K147" s="502">
        <v>23516</v>
      </c>
      <c r="L147" s="502">
        <v>2516</v>
      </c>
      <c r="M147" s="417">
        <v>624095</v>
      </c>
      <c r="N147" s="417">
        <v>36509</v>
      </c>
      <c r="O147" s="502">
        <v>51000</v>
      </c>
      <c r="P147" s="503">
        <v>3.4193000000000002</v>
      </c>
      <c r="Q147" s="418">
        <v>2.3536000000000001</v>
      </c>
      <c r="R147" s="504">
        <v>1.0656999999999999</v>
      </c>
      <c r="S147" s="485">
        <f t="shared" si="245"/>
        <v>0</v>
      </c>
      <c r="T147" s="492">
        <v>0</v>
      </c>
      <c r="U147" s="492">
        <v>55227</v>
      </c>
      <c r="V147" s="492">
        <v>-14728</v>
      </c>
      <c r="W147" s="492">
        <f t="shared" si="246"/>
        <v>40499</v>
      </c>
      <c r="X147" s="492">
        <v>0</v>
      </c>
      <c r="Y147" s="492">
        <v>0</v>
      </c>
      <c r="Z147" s="492">
        <f t="shared" si="247"/>
        <v>0</v>
      </c>
      <c r="AA147" s="492">
        <f t="shared" si="248"/>
        <v>40499</v>
      </c>
      <c r="AB147" s="321">
        <f t="shared" si="249"/>
        <v>13689</v>
      </c>
      <c r="AC147" s="179">
        <f t="shared" si="250"/>
        <v>810</v>
      </c>
      <c r="AD147" s="492">
        <v>0</v>
      </c>
      <c r="AE147" s="492">
        <v>20001</v>
      </c>
      <c r="AF147" s="492">
        <f t="shared" si="251"/>
        <v>20001</v>
      </c>
      <c r="AG147" s="492">
        <f t="shared" si="252"/>
        <v>74999</v>
      </c>
      <c r="AH147" s="507">
        <v>0</v>
      </c>
      <c r="AI147" s="507">
        <v>0</v>
      </c>
      <c r="AJ147" s="507">
        <v>0</v>
      </c>
      <c r="AK147" s="507">
        <v>0.12</v>
      </c>
      <c r="AL147" s="507">
        <v>0</v>
      </c>
      <c r="AM147" s="507">
        <v>0</v>
      </c>
      <c r="AN147" s="507">
        <v>0</v>
      </c>
      <c r="AO147" s="507">
        <f t="shared" si="253"/>
        <v>0.12</v>
      </c>
      <c r="AP147" s="507">
        <f t="shared" si="254"/>
        <v>0</v>
      </c>
      <c r="AQ147" s="535">
        <f t="shared" si="255"/>
        <v>0.12</v>
      </c>
      <c r="AR147" s="536">
        <f t="shared" si="256"/>
        <v>2635553</v>
      </c>
      <c r="AS147" s="492">
        <f t="shared" si="257"/>
        <v>1865933</v>
      </c>
      <c r="AT147" s="486">
        <f t="shared" si="258"/>
        <v>23516</v>
      </c>
      <c r="AU147" s="486">
        <f t="shared" si="259"/>
        <v>2516</v>
      </c>
      <c r="AV147" s="492">
        <f t="shared" si="260"/>
        <v>637784</v>
      </c>
      <c r="AW147" s="492">
        <f t="shared" si="260"/>
        <v>37319</v>
      </c>
      <c r="AX147" s="492">
        <f t="shared" si="261"/>
        <v>71001</v>
      </c>
      <c r="AY147" s="507">
        <f t="shared" si="262"/>
        <v>3.5393000000000003</v>
      </c>
      <c r="AZ147" s="507">
        <f t="shared" si="263"/>
        <v>2.4736000000000002</v>
      </c>
      <c r="BA147" s="508">
        <f t="shared" si="263"/>
        <v>1.0656999999999999</v>
      </c>
    </row>
    <row r="148" spans="1:53" ht="12.95" customHeight="1" x14ac:dyDescent="0.25">
      <c r="A148" s="154">
        <v>28</v>
      </c>
      <c r="B148" s="532">
        <v>5428</v>
      </c>
      <c r="C148" s="533">
        <v>600099059</v>
      </c>
      <c r="D148" s="83">
        <v>70985740</v>
      </c>
      <c r="E148" s="534" t="s">
        <v>692</v>
      </c>
      <c r="F148" s="83">
        <v>3117</v>
      </c>
      <c r="G148" s="534" t="s">
        <v>448</v>
      </c>
      <c r="H148" s="499" t="s">
        <v>82</v>
      </c>
      <c r="I148" s="501">
        <v>2567</v>
      </c>
      <c r="J148" s="502">
        <v>1890</v>
      </c>
      <c r="K148" s="502">
        <v>0</v>
      </c>
      <c r="L148" s="502">
        <v>0</v>
      </c>
      <c r="M148" s="417">
        <v>639</v>
      </c>
      <c r="N148" s="417">
        <v>38</v>
      </c>
      <c r="O148" s="502">
        <v>0</v>
      </c>
      <c r="P148" s="503">
        <v>0</v>
      </c>
      <c r="Q148" s="418">
        <v>0</v>
      </c>
      <c r="R148" s="504">
        <v>0</v>
      </c>
      <c r="S148" s="485">
        <f t="shared" si="245"/>
        <v>0</v>
      </c>
      <c r="T148" s="492">
        <v>0</v>
      </c>
      <c r="U148" s="492">
        <v>0</v>
      </c>
      <c r="V148" s="492"/>
      <c r="W148" s="492">
        <f t="shared" si="246"/>
        <v>0</v>
      </c>
      <c r="X148" s="492">
        <v>0</v>
      </c>
      <c r="Y148" s="492">
        <v>0</v>
      </c>
      <c r="Z148" s="492">
        <f t="shared" si="247"/>
        <v>0</v>
      </c>
      <c r="AA148" s="492">
        <f t="shared" si="248"/>
        <v>0</v>
      </c>
      <c r="AB148" s="321">
        <f t="shared" si="249"/>
        <v>0</v>
      </c>
      <c r="AC148" s="179">
        <f t="shared" si="250"/>
        <v>0</v>
      </c>
      <c r="AD148" s="492">
        <v>0</v>
      </c>
      <c r="AE148" s="492">
        <v>0</v>
      </c>
      <c r="AF148" s="492">
        <f t="shared" si="251"/>
        <v>0</v>
      </c>
      <c r="AG148" s="492">
        <f t="shared" si="252"/>
        <v>0</v>
      </c>
      <c r="AH148" s="507">
        <v>0</v>
      </c>
      <c r="AI148" s="507">
        <v>0</v>
      </c>
      <c r="AJ148" s="507">
        <v>0</v>
      </c>
      <c r="AK148" s="507">
        <v>0</v>
      </c>
      <c r="AL148" s="507">
        <v>0</v>
      </c>
      <c r="AM148" s="507">
        <v>0</v>
      </c>
      <c r="AN148" s="507">
        <v>0</v>
      </c>
      <c r="AO148" s="507">
        <f t="shared" si="253"/>
        <v>0</v>
      </c>
      <c r="AP148" s="507">
        <f t="shared" si="254"/>
        <v>0</v>
      </c>
      <c r="AQ148" s="535">
        <f t="shared" si="255"/>
        <v>0</v>
      </c>
      <c r="AR148" s="536">
        <f t="shared" si="256"/>
        <v>2567</v>
      </c>
      <c r="AS148" s="492">
        <f t="shared" si="257"/>
        <v>1890</v>
      </c>
      <c r="AT148" s="486">
        <f t="shared" si="258"/>
        <v>0</v>
      </c>
      <c r="AU148" s="486">
        <f t="shared" si="259"/>
        <v>0</v>
      </c>
      <c r="AV148" s="492">
        <f t="shared" si="260"/>
        <v>639</v>
      </c>
      <c r="AW148" s="492">
        <f t="shared" si="260"/>
        <v>38</v>
      </c>
      <c r="AX148" s="492">
        <f t="shared" si="261"/>
        <v>0</v>
      </c>
      <c r="AY148" s="507">
        <f t="shared" si="262"/>
        <v>0</v>
      </c>
      <c r="AZ148" s="507">
        <f t="shared" si="263"/>
        <v>0</v>
      </c>
      <c r="BA148" s="508">
        <f t="shared" si="263"/>
        <v>0</v>
      </c>
    </row>
    <row r="149" spans="1:53" ht="12.95" customHeight="1" x14ac:dyDescent="0.25">
      <c r="A149" s="154">
        <v>28</v>
      </c>
      <c r="B149" s="532">
        <v>5428</v>
      </c>
      <c r="C149" s="533">
        <v>600099059</v>
      </c>
      <c r="D149" s="83">
        <v>70985740</v>
      </c>
      <c r="E149" s="534" t="s">
        <v>692</v>
      </c>
      <c r="F149" s="83">
        <v>3141</v>
      </c>
      <c r="G149" s="534" t="s">
        <v>88</v>
      </c>
      <c r="H149" s="499" t="s">
        <v>82</v>
      </c>
      <c r="I149" s="501">
        <v>540296</v>
      </c>
      <c r="J149" s="502">
        <v>356785</v>
      </c>
      <c r="K149" s="502">
        <v>40000</v>
      </c>
      <c r="L149" s="502">
        <v>0</v>
      </c>
      <c r="M149" s="417">
        <v>134113</v>
      </c>
      <c r="N149" s="417">
        <v>7136</v>
      </c>
      <c r="O149" s="502">
        <v>2262</v>
      </c>
      <c r="P149" s="503">
        <v>1.21</v>
      </c>
      <c r="Q149" s="418">
        <v>0</v>
      </c>
      <c r="R149" s="504">
        <v>1.21</v>
      </c>
      <c r="S149" s="485">
        <f t="shared" si="245"/>
        <v>0</v>
      </c>
      <c r="T149" s="492">
        <v>0</v>
      </c>
      <c r="U149" s="492">
        <v>-11667</v>
      </c>
      <c r="V149" s="492">
        <v>0</v>
      </c>
      <c r="W149" s="492">
        <f t="shared" si="246"/>
        <v>-11667</v>
      </c>
      <c r="X149" s="492">
        <v>0</v>
      </c>
      <c r="Y149" s="492">
        <v>0</v>
      </c>
      <c r="Z149" s="492">
        <f t="shared" si="247"/>
        <v>0</v>
      </c>
      <c r="AA149" s="492">
        <f t="shared" si="248"/>
        <v>-11667</v>
      </c>
      <c r="AB149" s="321">
        <f t="shared" si="249"/>
        <v>-3943</v>
      </c>
      <c r="AC149" s="179">
        <f t="shared" si="250"/>
        <v>-233</v>
      </c>
      <c r="AD149" s="492">
        <v>0</v>
      </c>
      <c r="AE149" s="492">
        <v>0</v>
      </c>
      <c r="AF149" s="492">
        <f t="shared" si="251"/>
        <v>0</v>
      </c>
      <c r="AG149" s="492">
        <f t="shared" si="252"/>
        <v>-15843</v>
      </c>
      <c r="AH149" s="507">
        <v>0</v>
      </c>
      <c r="AI149" s="507">
        <v>0</v>
      </c>
      <c r="AJ149" s="507">
        <v>0</v>
      </c>
      <c r="AK149" s="507">
        <v>0</v>
      </c>
      <c r="AL149" s="507">
        <v>-0.04</v>
      </c>
      <c r="AM149" s="507">
        <v>0</v>
      </c>
      <c r="AN149" s="507">
        <v>0</v>
      </c>
      <c r="AO149" s="507">
        <f t="shared" si="253"/>
        <v>0</v>
      </c>
      <c r="AP149" s="507">
        <f t="shared" si="254"/>
        <v>-0.04</v>
      </c>
      <c r="AQ149" s="535">
        <f t="shared" si="255"/>
        <v>-0.04</v>
      </c>
      <c r="AR149" s="536">
        <f t="shared" si="256"/>
        <v>524453</v>
      </c>
      <c r="AS149" s="492">
        <f t="shared" si="257"/>
        <v>345118</v>
      </c>
      <c r="AT149" s="486">
        <f t="shared" si="258"/>
        <v>40000</v>
      </c>
      <c r="AU149" s="486">
        <f t="shared" si="259"/>
        <v>0</v>
      </c>
      <c r="AV149" s="492">
        <f t="shared" si="260"/>
        <v>130170</v>
      </c>
      <c r="AW149" s="492">
        <f t="shared" si="260"/>
        <v>6903</v>
      </c>
      <c r="AX149" s="492">
        <f t="shared" si="261"/>
        <v>2262</v>
      </c>
      <c r="AY149" s="507">
        <f t="shared" si="262"/>
        <v>1.17</v>
      </c>
      <c r="AZ149" s="507">
        <f t="shared" si="263"/>
        <v>0</v>
      </c>
      <c r="BA149" s="508">
        <f t="shared" si="263"/>
        <v>1.17</v>
      </c>
    </row>
    <row r="150" spans="1:53" ht="12.95" customHeight="1" x14ac:dyDescent="0.25">
      <c r="A150" s="154">
        <v>28</v>
      </c>
      <c r="B150" s="532">
        <v>5428</v>
      </c>
      <c r="C150" s="533">
        <v>600099059</v>
      </c>
      <c r="D150" s="83">
        <v>70985740</v>
      </c>
      <c r="E150" s="534" t="s">
        <v>692</v>
      </c>
      <c r="F150" s="83">
        <v>3143</v>
      </c>
      <c r="G150" s="534" t="s">
        <v>149</v>
      </c>
      <c r="H150" s="499" t="s">
        <v>86</v>
      </c>
      <c r="I150" s="501">
        <v>532136</v>
      </c>
      <c r="J150" s="502">
        <v>372147</v>
      </c>
      <c r="K150" s="502">
        <v>20000</v>
      </c>
      <c r="L150" s="502">
        <v>0</v>
      </c>
      <c r="M150" s="417">
        <v>132546</v>
      </c>
      <c r="N150" s="417">
        <v>7443</v>
      </c>
      <c r="O150" s="502">
        <v>0</v>
      </c>
      <c r="P150" s="503">
        <v>0.77170000000000005</v>
      </c>
      <c r="Q150" s="418">
        <v>0.83169999999999999</v>
      </c>
      <c r="R150" s="504">
        <v>-0.06</v>
      </c>
      <c r="S150" s="485">
        <f t="shared" si="245"/>
        <v>0</v>
      </c>
      <c r="T150" s="492">
        <v>0</v>
      </c>
      <c r="U150" s="492">
        <v>0</v>
      </c>
      <c r="V150" s="492">
        <v>0</v>
      </c>
      <c r="W150" s="492">
        <f t="shared" si="246"/>
        <v>0</v>
      </c>
      <c r="X150" s="492">
        <v>0</v>
      </c>
      <c r="Y150" s="492">
        <v>0</v>
      </c>
      <c r="Z150" s="492">
        <f t="shared" si="247"/>
        <v>0</v>
      </c>
      <c r="AA150" s="492">
        <f t="shared" si="248"/>
        <v>0</v>
      </c>
      <c r="AB150" s="321">
        <f t="shared" si="249"/>
        <v>0</v>
      </c>
      <c r="AC150" s="179">
        <f t="shared" si="250"/>
        <v>0</v>
      </c>
      <c r="AD150" s="492">
        <v>0</v>
      </c>
      <c r="AE150" s="492">
        <v>0</v>
      </c>
      <c r="AF150" s="492">
        <f t="shared" si="251"/>
        <v>0</v>
      </c>
      <c r="AG150" s="492">
        <f t="shared" si="252"/>
        <v>0</v>
      </c>
      <c r="AH150" s="507">
        <v>0</v>
      </c>
      <c r="AI150" s="507">
        <v>0</v>
      </c>
      <c r="AJ150" s="507">
        <v>0</v>
      </c>
      <c r="AK150" s="507">
        <v>0</v>
      </c>
      <c r="AL150" s="507">
        <v>0</v>
      </c>
      <c r="AM150" s="507">
        <v>0</v>
      </c>
      <c r="AN150" s="507">
        <v>0</v>
      </c>
      <c r="AO150" s="507">
        <f t="shared" si="253"/>
        <v>0</v>
      </c>
      <c r="AP150" s="507">
        <f t="shared" si="254"/>
        <v>0</v>
      </c>
      <c r="AQ150" s="535">
        <f t="shared" si="255"/>
        <v>0</v>
      </c>
      <c r="AR150" s="536">
        <f t="shared" si="256"/>
        <v>532136</v>
      </c>
      <c r="AS150" s="492">
        <f t="shared" si="257"/>
        <v>372147</v>
      </c>
      <c r="AT150" s="486">
        <f t="shared" si="258"/>
        <v>20000</v>
      </c>
      <c r="AU150" s="486">
        <f t="shared" si="259"/>
        <v>0</v>
      </c>
      <c r="AV150" s="492">
        <f t="shared" si="260"/>
        <v>132546</v>
      </c>
      <c r="AW150" s="492">
        <f t="shared" si="260"/>
        <v>7443</v>
      </c>
      <c r="AX150" s="492">
        <f t="shared" si="261"/>
        <v>0</v>
      </c>
      <c r="AY150" s="507">
        <f t="shared" si="262"/>
        <v>0.77170000000000005</v>
      </c>
      <c r="AZ150" s="507">
        <f t="shared" si="263"/>
        <v>0.83169999999999999</v>
      </c>
      <c r="BA150" s="508">
        <f t="shared" si="263"/>
        <v>-0.06</v>
      </c>
    </row>
    <row r="151" spans="1:53" ht="12.95" customHeight="1" x14ac:dyDescent="0.25">
      <c r="A151" s="154">
        <v>28</v>
      </c>
      <c r="B151" s="532">
        <v>5428</v>
      </c>
      <c r="C151" s="533">
        <v>600099059</v>
      </c>
      <c r="D151" s="83">
        <v>70985740</v>
      </c>
      <c r="E151" s="534" t="s">
        <v>692</v>
      </c>
      <c r="F151" s="83">
        <v>3143</v>
      </c>
      <c r="G151" s="534" t="s">
        <v>150</v>
      </c>
      <c r="H151" s="499" t="s">
        <v>82</v>
      </c>
      <c r="I151" s="501">
        <v>10534</v>
      </c>
      <c r="J151" s="502">
        <v>7425</v>
      </c>
      <c r="K151" s="502">
        <v>0</v>
      </c>
      <c r="L151" s="502">
        <v>0</v>
      </c>
      <c r="M151" s="417">
        <v>2510</v>
      </c>
      <c r="N151" s="417">
        <v>149</v>
      </c>
      <c r="O151" s="502">
        <v>450</v>
      </c>
      <c r="P151" s="503">
        <v>0.03</v>
      </c>
      <c r="Q151" s="418">
        <v>0</v>
      </c>
      <c r="R151" s="504">
        <v>0.03</v>
      </c>
      <c r="S151" s="485">
        <f t="shared" si="245"/>
        <v>0</v>
      </c>
      <c r="T151" s="492">
        <v>0</v>
      </c>
      <c r="U151" s="492">
        <v>0</v>
      </c>
      <c r="V151" s="492">
        <v>0</v>
      </c>
      <c r="W151" s="492">
        <f t="shared" si="246"/>
        <v>0</v>
      </c>
      <c r="X151" s="492">
        <v>0</v>
      </c>
      <c r="Y151" s="492">
        <v>0</v>
      </c>
      <c r="Z151" s="492">
        <f t="shared" si="247"/>
        <v>0</v>
      </c>
      <c r="AA151" s="492">
        <f t="shared" si="248"/>
        <v>0</v>
      </c>
      <c r="AB151" s="321">
        <f t="shared" si="249"/>
        <v>0</v>
      </c>
      <c r="AC151" s="179">
        <f t="shared" si="250"/>
        <v>0</v>
      </c>
      <c r="AD151" s="492">
        <v>0</v>
      </c>
      <c r="AE151" s="492">
        <v>0</v>
      </c>
      <c r="AF151" s="492">
        <f t="shared" si="251"/>
        <v>0</v>
      </c>
      <c r="AG151" s="492">
        <f t="shared" si="252"/>
        <v>0</v>
      </c>
      <c r="AH151" s="507">
        <v>0</v>
      </c>
      <c r="AI151" s="507">
        <v>0</v>
      </c>
      <c r="AJ151" s="507">
        <v>0</v>
      </c>
      <c r="AK151" s="507">
        <v>0</v>
      </c>
      <c r="AL151" s="507">
        <v>0</v>
      </c>
      <c r="AM151" s="507">
        <v>0</v>
      </c>
      <c r="AN151" s="507">
        <v>0</v>
      </c>
      <c r="AO151" s="507">
        <f t="shared" si="253"/>
        <v>0</v>
      </c>
      <c r="AP151" s="507">
        <f t="shared" si="254"/>
        <v>0</v>
      </c>
      <c r="AQ151" s="535">
        <f t="shared" si="255"/>
        <v>0</v>
      </c>
      <c r="AR151" s="536">
        <f t="shared" si="256"/>
        <v>10534</v>
      </c>
      <c r="AS151" s="492">
        <f t="shared" si="257"/>
        <v>7425</v>
      </c>
      <c r="AT151" s="486">
        <f t="shared" si="258"/>
        <v>0</v>
      </c>
      <c r="AU151" s="486">
        <f t="shared" si="259"/>
        <v>0</v>
      </c>
      <c r="AV151" s="492">
        <f t="shared" si="260"/>
        <v>2510</v>
      </c>
      <c r="AW151" s="492">
        <f t="shared" si="260"/>
        <v>149</v>
      </c>
      <c r="AX151" s="492">
        <f t="shared" si="261"/>
        <v>450</v>
      </c>
      <c r="AY151" s="507">
        <f t="shared" si="262"/>
        <v>0.03</v>
      </c>
      <c r="AZ151" s="507">
        <f t="shared" si="263"/>
        <v>0</v>
      </c>
      <c r="BA151" s="508">
        <f t="shared" si="263"/>
        <v>0.03</v>
      </c>
    </row>
    <row r="152" spans="1:53" ht="12.95" customHeight="1" x14ac:dyDescent="0.25">
      <c r="A152" s="156">
        <v>28</v>
      </c>
      <c r="B152" s="104">
        <v>5428</v>
      </c>
      <c r="C152" s="105">
        <v>600099059</v>
      </c>
      <c r="D152" s="104">
        <v>70985740</v>
      </c>
      <c r="E152" s="300" t="s">
        <v>693</v>
      </c>
      <c r="F152" s="92"/>
      <c r="G152" s="301"/>
      <c r="H152" s="93"/>
      <c r="I152" s="296">
        <v>4832862</v>
      </c>
      <c r="J152" s="106">
        <v>3406550</v>
      </c>
      <c r="K152" s="106">
        <v>103516</v>
      </c>
      <c r="L152" s="106">
        <v>2516</v>
      </c>
      <c r="M152" s="106">
        <v>1185552</v>
      </c>
      <c r="N152" s="106">
        <v>68132</v>
      </c>
      <c r="O152" s="106">
        <v>69112</v>
      </c>
      <c r="P152" s="157">
        <v>7.4424999999999999</v>
      </c>
      <c r="Q152" s="157">
        <v>4.7558999999999996</v>
      </c>
      <c r="R152" s="298">
        <v>2.6865999999999994</v>
      </c>
      <c r="S152" s="149">
        <f t="shared" ref="S152:BA152" si="264">SUM(S146:S151)</f>
        <v>0</v>
      </c>
      <c r="T152" s="106">
        <f t="shared" si="264"/>
        <v>0</v>
      </c>
      <c r="U152" s="106">
        <f t="shared" si="264"/>
        <v>43560</v>
      </c>
      <c r="V152" s="106">
        <f t="shared" si="264"/>
        <v>-14728</v>
      </c>
      <c r="W152" s="106">
        <f t="shared" si="264"/>
        <v>28832</v>
      </c>
      <c r="X152" s="106">
        <f t="shared" si="264"/>
        <v>0</v>
      </c>
      <c r="Y152" s="106">
        <f t="shared" si="264"/>
        <v>0</v>
      </c>
      <c r="Z152" s="106">
        <f t="shared" si="264"/>
        <v>0</v>
      </c>
      <c r="AA152" s="106">
        <f t="shared" si="264"/>
        <v>28832</v>
      </c>
      <c r="AB152" s="106">
        <f t="shared" si="264"/>
        <v>9746</v>
      </c>
      <c r="AC152" s="106">
        <f t="shared" si="264"/>
        <v>577</v>
      </c>
      <c r="AD152" s="106">
        <f t="shared" si="264"/>
        <v>0</v>
      </c>
      <c r="AE152" s="106">
        <f t="shared" si="264"/>
        <v>20001</v>
      </c>
      <c r="AF152" s="106">
        <f t="shared" si="264"/>
        <v>20001</v>
      </c>
      <c r="AG152" s="106">
        <f t="shared" si="264"/>
        <v>59156</v>
      </c>
      <c r="AH152" s="157">
        <f t="shared" si="264"/>
        <v>0</v>
      </c>
      <c r="AI152" s="157">
        <f t="shared" si="264"/>
        <v>0</v>
      </c>
      <c r="AJ152" s="157">
        <f t="shared" si="264"/>
        <v>0</v>
      </c>
      <c r="AK152" s="157">
        <f t="shared" si="264"/>
        <v>0.12</v>
      </c>
      <c r="AL152" s="157">
        <f t="shared" si="264"/>
        <v>-0.04</v>
      </c>
      <c r="AM152" s="157">
        <f t="shared" si="264"/>
        <v>0</v>
      </c>
      <c r="AN152" s="157">
        <f t="shared" si="264"/>
        <v>0</v>
      </c>
      <c r="AO152" s="157">
        <f t="shared" si="264"/>
        <v>0.12</v>
      </c>
      <c r="AP152" s="157">
        <f t="shared" si="264"/>
        <v>-0.04</v>
      </c>
      <c r="AQ152" s="415">
        <f t="shared" si="264"/>
        <v>7.9999999999999988E-2</v>
      </c>
      <c r="AR152" s="296">
        <f t="shared" si="264"/>
        <v>4892018</v>
      </c>
      <c r="AS152" s="106">
        <f t="shared" si="264"/>
        <v>3435382</v>
      </c>
      <c r="AT152" s="106">
        <f t="shared" si="264"/>
        <v>103516</v>
      </c>
      <c r="AU152" s="106">
        <f t="shared" si="264"/>
        <v>2516</v>
      </c>
      <c r="AV152" s="106">
        <f t="shared" si="264"/>
        <v>1195298</v>
      </c>
      <c r="AW152" s="106">
        <f t="shared" si="264"/>
        <v>68709</v>
      </c>
      <c r="AX152" s="106">
        <f t="shared" si="264"/>
        <v>89113</v>
      </c>
      <c r="AY152" s="157">
        <f t="shared" si="264"/>
        <v>7.5225000000000009</v>
      </c>
      <c r="AZ152" s="157">
        <f t="shared" si="264"/>
        <v>4.8758999999999997</v>
      </c>
      <c r="BA152" s="298">
        <f t="shared" si="264"/>
        <v>2.6465999999999994</v>
      </c>
    </row>
    <row r="153" spans="1:53" ht="12.95" customHeight="1" x14ac:dyDescent="0.25">
      <c r="A153" s="154">
        <v>29</v>
      </c>
      <c r="B153" s="532">
        <v>5472</v>
      </c>
      <c r="C153" s="533">
        <v>600098672</v>
      </c>
      <c r="D153" s="83">
        <v>72743565</v>
      </c>
      <c r="E153" s="534" t="s">
        <v>694</v>
      </c>
      <c r="F153" s="83">
        <v>3111</v>
      </c>
      <c r="G153" s="534" t="s">
        <v>586</v>
      </c>
      <c r="H153" s="499" t="s">
        <v>86</v>
      </c>
      <c r="I153" s="501">
        <v>3359809</v>
      </c>
      <c r="J153" s="502">
        <v>2446251</v>
      </c>
      <c r="K153" s="502">
        <v>0</v>
      </c>
      <c r="L153" s="502">
        <v>0</v>
      </c>
      <c r="M153" s="417">
        <v>826833</v>
      </c>
      <c r="N153" s="417">
        <v>48925</v>
      </c>
      <c r="O153" s="502">
        <v>37800</v>
      </c>
      <c r="P153" s="503">
        <v>5.4897999999999998</v>
      </c>
      <c r="Q153" s="418">
        <v>4</v>
      </c>
      <c r="R153" s="504">
        <v>1.4898</v>
      </c>
      <c r="S153" s="485">
        <f t="shared" ref="S153:S154" si="265">X153*-1</f>
        <v>0</v>
      </c>
      <c r="T153" s="492">
        <v>0</v>
      </c>
      <c r="U153" s="492">
        <v>0</v>
      </c>
      <c r="V153" s="492">
        <v>0</v>
      </c>
      <c r="W153" s="492">
        <f>SUM(S153:V153)</f>
        <v>0</v>
      </c>
      <c r="X153" s="492">
        <v>0</v>
      </c>
      <c r="Y153" s="492">
        <v>0</v>
      </c>
      <c r="Z153" s="492">
        <f>SUM(X153:Y153)</f>
        <v>0</v>
      </c>
      <c r="AA153" s="492">
        <f>W153+Z153</f>
        <v>0</v>
      </c>
      <c r="AB153" s="321">
        <f>ROUND((W153+X153)*33.8%,0)</f>
        <v>0</v>
      </c>
      <c r="AC153" s="179">
        <f>ROUND(W153*2%,0)</f>
        <v>0</v>
      </c>
      <c r="AD153" s="492">
        <v>0</v>
      </c>
      <c r="AE153" s="492">
        <v>0</v>
      </c>
      <c r="AF153" s="492">
        <f t="shared" si="251"/>
        <v>0</v>
      </c>
      <c r="AG153" s="492">
        <f t="shared" si="252"/>
        <v>0</v>
      </c>
      <c r="AH153" s="507">
        <v>0</v>
      </c>
      <c r="AI153" s="507">
        <v>0</v>
      </c>
      <c r="AJ153" s="507">
        <v>0</v>
      </c>
      <c r="AK153" s="507">
        <v>0</v>
      </c>
      <c r="AL153" s="507">
        <v>0</v>
      </c>
      <c r="AM153" s="507">
        <v>0</v>
      </c>
      <c r="AN153" s="507">
        <v>0</v>
      </c>
      <c r="AO153" s="507">
        <f t="shared" ref="AO153:AO154" si="266">AH153+AJ153+AK153+AM153</f>
        <v>0</v>
      </c>
      <c r="AP153" s="507">
        <f t="shared" ref="AP153:AP154" si="267">AI153+AL153+AN153</f>
        <v>0</v>
      </c>
      <c r="AQ153" s="535">
        <f t="shared" si="255"/>
        <v>0</v>
      </c>
      <c r="AR153" s="536">
        <f>I153+AG153</f>
        <v>3359809</v>
      </c>
      <c r="AS153" s="492">
        <f>J153+W153</f>
        <v>2446251</v>
      </c>
      <c r="AT153" s="486">
        <f>K153+Z153</f>
        <v>0</v>
      </c>
      <c r="AU153" s="486">
        <f>L153</f>
        <v>0</v>
      </c>
      <c r="AV153" s="492">
        <f>M153+AB153</f>
        <v>826833</v>
      </c>
      <c r="AW153" s="492">
        <f>N153+AC153</f>
        <v>48925</v>
      </c>
      <c r="AX153" s="492">
        <f>O153+AF153</f>
        <v>37800</v>
      </c>
      <c r="AY153" s="507">
        <f>P153+AQ153</f>
        <v>5.4897999999999998</v>
      </c>
      <c r="AZ153" s="507">
        <f>Q153+AO153</f>
        <v>4</v>
      </c>
      <c r="BA153" s="508">
        <f>R153+AP153</f>
        <v>1.4898</v>
      </c>
    </row>
    <row r="154" spans="1:53" ht="12.95" customHeight="1" x14ac:dyDescent="0.25">
      <c r="A154" s="154">
        <v>29</v>
      </c>
      <c r="B154" s="532">
        <v>5472</v>
      </c>
      <c r="C154" s="533">
        <v>600098672</v>
      </c>
      <c r="D154" s="83">
        <v>72743565</v>
      </c>
      <c r="E154" s="534" t="s">
        <v>694</v>
      </c>
      <c r="F154" s="83">
        <v>3141</v>
      </c>
      <c r="G154" s="534" t="s">
        <v>88</v>
      </c>
      <c r="H154" s="499" t="s">
        <v>82</v>
      </c>
      <c r="I154" s="501">
        <v>671263</v>
      </c>
      <c r="J154" s="502">
        <v>491996</v>
      </c>
      <c r="K154" s="502">
        <v>0</v>
      </c>
      <c r="L154" s="502">
        <v>0</v>
      </c>
      <c r="M154" s="417">
        <v>166295</v>
      </c>
      <c r="N154" s="417">
        <v>9840</v>
      </c>
      <c r="O154" s="502">
        <v>3132</v>
      </c>
      <c r="P154" s="503">
        <v>1.67</v>
      </c>
      <c r="Q154" s="418">
        <v>0</v>
      </c>
      <c r="R154" s="504">
        <v>1.67</v>
      </c>
      <c r="S154" s="485">
        <f t="shared" si="265"/>
        <v>0</v>
      </c>
      <c r="T154" s="492">
        <v>0</v>
      </c>
      <c r="U154" s="492">
        <v>-4145</v>
      </c>
      <c r="V154" s="492">
        <v>0</v>
      </c>
      <c r="W154" s="492">
        <f>SUM(S154:V154)</f>
        <v>-4145</v>
      </c>
      <c r="X154" s="492">
        <v>0</v>
      </c>
      <c r="Y154" s="492">
        <v>0</v>
      </c>
      <c r="Z154" s="492">
        <f>SUM(X154:Y154)</f>
        <v>0</v>
      </c>
      <c r="AA154" s="492">
        <f>W154+Z154</f>
        <v>-4145</v>
      </c>
      <c r="AB154" s="321">
        <f>ROUND((W154+X154)*33.8%,0)</f>
        <v>-1401</v>
      </c>
      <c r="AC154" s="179">
        <f>ROUND(W154*2%,0)</f>
        <v>-83</v>
      </c>
      <c r="AD154" s="492">
        <v>0</v>
      </c>
      <c r="AE154" s="492">
        <v>0</v>
      </c>
      <c r="AF154" s="492">
        <f t="shared" si="251"/>
        <v>0</v>
      </c>
      <c r="AG154" s="492">
        <f t="shared" si="252"/>
        <v>-5629</v>
      </c>
      <c r="AH154" s="507">
        <v>0</v>
      </c>
      <c r="AI154" s="507">
        <v>0</v>
      </c>
      <c r="AJ154" s="507">
        <v>0</v>
      </c>
      <c r="AK154" s="507">
        <v>0</v>
      </c>
      <c r="AL154" s="507">
        <v>-0.02</v>
      </c>
      <c r="AM154" s="507">
        <v>0</v>
      </c>
      <c r="AN154" s="507">
        <v>0</v>
      </c>
      <c r="AO154" s="507">
        <f t="shared" si="266"/>
        <v>0</v>
      </c>
      <c r="AP154" s="507">
        <f t="shared" si="267"/>
        <v>-0.02</v>
      </c>
      <c r="AQ154" s="535">
        <f t="shared" si="255"/>
        <v>-0.02</v>
      </c>
      <c r="AR154" s="536">
        <f>I154+AG154</f>
        <v>665634</v>
      </c>
      <c r="AS154" s="492">
        <f>J154+W154</f>
        <v>487851</v>
      </c>
      <c r="AT154" s="486">
        <f>K154+Z154</f>
        <v>0</v>
      </c>
      <c r="AU154" s="486">
        <f>L154</f>
        <v>0</v>
      </c>
      <c r="AV154" s="492">
        <f>M154+AB154</f>
        <v>164894</v>
      </c>
      <c r="AW154" s="492">
        <f>N154+AC154</f>
        <v>9757</v>
      </c>
      <c r="AX154" s="492">
        <f>O154+AF154</f>
        <v>3132</v>
      </c>
      <c r="AY154" s="507">
        <f>P154+AQ154</f>
        <v>1.65</v>
      </c>
      <c r="AZ154" s="507">
        <f>Q154+AO154</f>
        <v>0</v>
      </c>
      <c r="BA154" s="508">
        <f>R154+AP154</f>
        <v>1.65</v>
      </c>
    </row>
    <row r="155" spans="1:53" ht="12.95" customHeight="1" x14ac:dyDescent="0.25">
      <c r="A155" s="156">
        <v>29</v>
      </c>
      <c r="B155" s="104">
        <v>5472</v>
      </c>
      <c r="C155" s="105">
        <v>600098672</v>
      </c>
      <c r="D155" s="104">
        <v>72743565</v>
      </c>
      <c r="E155" s="300" t="s">
        <v>695</v>
      </c>
      <c r="F155" s="92"/>
      <c r="G155" s="301"/>
      <c r="H155" s="93"/>
      <c r="I155" s="147">
        <v>4031072</v>
      </c>
      <c r="J155" s="91">
        <v>2938247</v>
      </c>
      <c r="K155" s="91">
        <v>0</v>
      </c>
      <c r="L155" s="91">
        <v>0</v>
      </c>
      <c r="M155" s="91">
        <v>993128</v>
      </c>
      <c r="N155" s="91">
        <v>58765</v>
      </c>
      <c r="O155" s="91">
        <v>40932</v>
      </c>
      <c r="P155" s="94">
        <v>7.1597999999999997</v>
      </c>
      <c r="Q155" s="94">
        <v>4</v>
      </c>
      <c r="R155" s="277">
        <v>3.1597999999999997</v>
      </c>
      <c r="S155" s="142">
        <f t="shared" ref="S155:BA155" si="268">SUM(S153:S154)</f>
        <v>0</v>
      </c>
      <c r="T155" s="91">
        <f t="shared" si="268"/>
        <v>0</v>
      </c>
      <c r="U155" s="91">
        <f t="shared" si="268"/>
        <v>-4145</v>
      </c>
      <c r="V155" s="91">
        <f t="shared" si="268"/>
        <v>0</v>
      </c>
      <c r="W155" s="91">
        <f t="shared" si="268"/>
        <v>-4145</v>
      </c>
      <c r="X155" s="91">
        <f t="shared" si="268"/>
        <v>0</v>
      </c>
      <c r="Y155" s="91">
        <f t="shared" si="268"/>
        <v>0</v>
      </c>
      <c r="Z155" s="91">
        <f t="shared" si="268"/>
        <v>0</v>
      </c>
      <c r="AA155" s="91">
        <f t="shared" si="268"/>
        <v>-4145</v>
      </c>
      <c r="AB155" s="91">
        <f t="shared" si="268"/>
        <v>-1401</v>
      </c>
      <c r="AC155" s="91">
        <f t="shared" si="268"/>
        <v>-83</v>
      </c>
      <c r="AD155" s="91">
        <f t="shared" si="268"/>
        <v>0</v>
      </c>
      <c r="AE155" s="91">
        <f t="shared" si="268"/>
        <v>0</v>
      </c>
      <c r="AF155" s="91">
        <f t="shared" si="268"/>
        <v>0</v>
      </c>
      <c r="AG155" s="91">
        <f t="shared" si="268"/>
        <v>-5629</v>
      </c>
      <c r="AH155" s="94">
        <f t="shared" si="268"/>
        <v>0</v>
      </c>
      <c r="AI155" s="94">
        <f t="shared" si="268"/>
        <v>0</v>
      </c>
      <c r="AJ155" s="94">
        <f t="shared" si="268"/>
        <v>0</v>
      </c>
      <c r="AK155" s="94">
        <f t="shared" ref="AK155:AL155" si="269">SUM(AK153:AK154)</f>
        <v>0</v>
      </c>
      <c r="AL155" s="94">
        <f t="shared" si="269"/>
        <v>-0.02</v>
      </c>
      <c r="AM155" s="94">
        <f t="shared" si="268"/>
        <v>0</v>
      </c>
      <c r="AN155" s="94">
        <f t="shared" si="268"/>
        <v>0</v>
      </c>
      <c r="AO155" s="94">
        <f t="shared" si="268"/>
        <v>0</v>
      </c>
      <c r="AP155" s="94">
        <f t="shared" si="268"/>
        <v>-0.02</v>
      </c>
      <c r="AQ155" s="411">
        <f t="shared" si="268"/>
        <v>-0.02</v>
      </c>
      <c r="AR155" s="147">
        <f t="shared" si="268"/>
        <v>4025443</v>
      </c>
      <c r="AS155" s="91">
        <f t="shared" si="268"/>
        <v>2934102</v>
      </c>
      <c r="AT155" s="91">
        <f t="shared" si="268"/>
        <v>0</v>
      </c>
      <c r="AU155" s="91">
        <f t="shared" si="268"/>
        <v>0</v>
      </c>
      <c r="AV155" s="91">
        <f t="shared" si="268"/>
        <v>991727</v>
      </c>
      <c r="AW155" s="91">
        <f t="shared" si="268"/>
        <v>58682</v>
      </c>
      <c r="AX155" s="91">
        <f t="shared" si="268"/>
        <v>40932</v>
      </c>
      <c r="AY155" s="94">
        <f t="shared" si="268"/>
        <v>7.1397999999999993</v>
      </c>
      <c r="AZ155" s="94">
        <f t="shared" si="268"/>
        <v>4</v>
      </c>
      <c r="BA155" s="277">
        <f t="shared" si="268"/>
        <v>3.1398000000000001</v>
      </c>
    </row>
    <row r="156" spans="1:53" ht="12.95" customHeight="1" x14ac:dyDescent="0.25">
      <c r="A156" s="154">
        <v>30</v>
      </c>
      <c r="B156" s="532">
        <v>5471</v>
      </c>
      <c r="C156" s="533">
        <v>600099229</v>
      </c>
      <c r="D156" s="83">
        <v>72743646</v>
      </c>
      <c r="E156" s="534" t="s">
        <v>696</v>
      </c>
      <c r="F156" s="83">
        <v>3113</v>
      </c>
      <c r="G156" s="534" t="s">
        <v>284</v>
      </c>
      <c r="H156" s="499" t="s">
        <v>86</v>
      </c>
      <c r="I156" s="501">
        <v>12627378</v>
      </c>
      <c r="J156" s="502">
        <v>8958238</v>
      </c>
      <c r="K156" s="502">
        <v>79539</v>
      </c>
      <c r="L156" s="502">
        <v>75539</v>
      </c>
      <c r="M156" s="417">
        <v>3029237</v>
      </c>
      <c r="N156" s="417">
        <v>179164</v>
      </c>
      <c r="O156" s="502">
        <v>381200</v>
      </c>
      <c r="P156" s="503">
        <v>17.554500000000001</v>
      </c>
      <c r="Q156" s="418">
        <v>13</v>
      </c>
      <c r="R156" s="504">
        <v>4.5545</v>
      </c>
      <c r="S156" s="485">
        <f t="shared" ref="S156:S160" si="270">X156*-1</f>
        <v>0</v>
      </c>
      <c r="T156" s="492">
        <v>0</v>
      </c>
      <c r="U156" s="492">
        <v>52110</v>
      </c>
      <c r="V156" s="492">
        <v>0</v>
      </c>
      <c r="W156" s="492">
        <f>SUM(S156:V156)</f>
        <v>52110</v>
      </c>
      <c r="X156" s="492">
        <v>0</v>
      </c>
      <c r="Y156" s="492">
        <v>0</v>
      </c>
      <c r="Z156" s="492">
        <f>SUM(X156:Y156)</f>
        <v>0</v>
      </c>
      <c r="AA156" s="492">
        <f>W156+Z156</f>
        <v>52110</v>
      </c>
      <c r="AB156" s="321">
        <f>ROUND((W156+X156)*33.8%,0)</f>
        <v>17613</v>
      </c>
      <c r="AC156" s="179">
        <f>ROUND(W156*2%,0)</f>
        <v>1042</v>
      </c>
      <c r="AD156" s="492">
        <v>0</v>
      </c>
      <c r="AE156" s="492">
        <v>0</v>
      </c>
      <c r="AF156" s="492">
        <f t="shared" si="251"/>
        <v>0</v>
      </c>
      <c r="AG156" s="492">
        <f t="shared" si="252"/>
        <v>70765</v>
      </c>
      <c r="AH156" s="507">
        <v>0</v>
      </c>
      <c r="AI156" s="507">
        <v>0</v>
      </c>
      <c r="AJ156" s="507">
        <v>0</v>
      </c>
      <c r="AK156" s="507">
        <v>0.09</v>
      </c>
      <c r="AL156" s="507">
        <v>0</v>
      </c>
      <c r="AM156" s="507">
        <v>0</v>
      </c>
      <c r="AN156" s="507">
        <v>0</v>
      </c>
      <c r="AO156" s="507">
        <f t="shared" ref="AO156:AO160" si="271">AH156+AJ156+AK156+AM156</f>
        <v>0.09</v>
      </c>
      <c r="AP156" s="507">
        <f t="shared" ref="AP156:AP160" si="272">AI156+AL156+AN156</f>
        <v>0</v>
      </c>
      <c r="AQ156" s="535">
        <f t="shared" si="255"/>
        <v>0.09</v>
      </c>
      <c r="AR156" s="536">
        <f>I156+AG156</f>
        <v>12698143</v>
      </c>
      <c r="AS156" s="492">
        <f>J156+W156</f>
        <v>9010348</v>
      </c>
      <c r="AT156" s="486">
        <f>K156+Z156</f>
        <v>79539</v>
      </c>
      <c r="AU156" s="486">
        <f>L156</f>
        <v>75539</v>
      </c>
      <c r="AV156" s="492">
        <f t="shared" ref="AV156:AW160" si="273">M156+AB156</f>
        <v>3046850</v>
      </c>
      <c r="AW156" s="492">
        <f t="shared" si="273"/>
        <v>180206</v>
      </c>
      <c r="AX156" s="492">
        <f>O156+AF156</f>
        <v>381200</v>
      </c>
      <c r="AY156" s="507">
        <f>P156+AQ156</f>
        <v>17.644500000000001</v>
      </c>
      <c r="AZ156" s="507">
        <f t="shared" ref="AZ156:BA160" si="274">Q156+AO156</f>
        <v>13.09</v>
      </c>
      <c r="BA156" s="508">
        <f t="shared" si="274"/>
        <v>4.5545</v>
      </c>
    </row>
    <row r="157" spans="1:53" ht="12.95" customHeight="1" x14ac:dyDescent="0.25">
      <c r="A157" s="154">
        <v>30</v>
      </c>
      <c r="B157" s="532">
        <v>5471</v>
      </c>
      <c r="C157" s="533">
        <v>600099229</v>
      </c>
      <c r="D157" s="83">
        <v>72743646</v>
      </c>
      <c r="E157" s="534" t="s">
        <v>696</v>
      </c>
      <c r="F157" s="83">
        <v>3113</v>
      </c>
      <c r="G157" s="534" t="s">
        <v>448</v>
      </c>
      <c r="H157" s="499" t="s">
        <v>82</v>
      </c>
      <c r="I157" s="501">
        <v>858387</v>
      </c>
      <c r="J157" s="502">
        <v>632096</v>
      </c>
      <c r="K157" s="502">
        <v>0</v>
      </c>
      <c r="L157" s="502">
        <v>0</v>
      </c>
      <c r="M157" s="417">
        <v>213649</v>
      </c>
      <c r="N157" s="417">
        <v>12642</v>
      </c>
      <c r="O157" s="502">
        <v>0</v>
      </c>
      <c r="P157" s="503">
        <v>1.85</v>
      </c>
      <c r="Q157" s="418">
        <v>1.85</v>
      </c>
      <c r="R157" s="504">
        <v>0</v>
      </c>
      <c r="S157" s="485">
        <f t="shared" si="270"/>
        <v>0</v>
      </c>
      <c r="T157" s="492">
        <v>5670</v>
      </c>
      <c r="U157" s="492">
        <v>0</v>
      </c>
      <c r="V157" s="492">
        <v>0</v>
      </c>
      <c r="W157" s="492">
        <f>SUM(S157:V157)</f>
        <v>5670</v>
      </c>
      <c r="X157" s="492">
        <v>0</v>
      </c>
      <c r="Y157" s="492">
        <v>0</v>
      </c>
      <c r="Z157" s="492">
        <f>SUM(X157:Y157)</f>
        <v>0</v>
      </c>
      <c r="AA157" s="492">
        <f>W157+Z157</f>
        <v>5670</v>
      </c>
      <c r="AB157" s="321">
        <f>ROUND((W157+X157)*33.8%,0)</f>
        <v>1916</v>
      </c>
      <c r="AC157" s="179">
        <f>ROUND(W157*2%,0)</f>
        <v>113</v>
      </c>
      <c r="AD157" s="492">
        <v>0</v>
      </c>
      <c r="AE157" s="492">
        <v>0</v>
      </c>
      <c r="AF157" s="492">
        <f t="shared" si="251"/>
        <v>0</v>
      </c>
      <c r="AG157" s="492">
        <f t="shared" si="252"/>
        <v>7699</v>
      </c>
      <c r="AH157" s="507">
        <v>0</v>
      </c>
      <c r="AI157" s="507">
        <v>0</v>
      </c>
      <c r="AJ157" s="507">
        <v>0.01</v>
      </c>
      <c r="AK157" s="507">
        <v>0</v>
      </c>
      <c r="AL157" s="507">
        <v>0</v>
      </c>
      <c r="AM157" s="507">
        <v>0</v>
      </c>
      <c r="AN157" s="507">
        <v>0</v>
      </c>
      <c r="AO157" s="507">
        <f t="shared" si="271"/>
        <v>0.01</v>
      </c>
      <c r="AP157" s="507">
        <f t="shared" si="272"/>
        <v>0</v>
      </c>
      <c r="AQ157" s="535">
        <f t="shared" si="255"/>
        <v>0.01</v>
      </c>
      <c r="AR157" s="536">
        <f>I157+AG157</f>
        <v>866086</v>
      </c>
      <c r="AS157" s="492">
        <f>J157+W157</f>
        <v>637766</v>
      </c>
      <c r="AT157" s="486">
        <f>K157+Z157</f>
        <v>0</v>
      </c>
      <c r="AU157" s="486">
        <f>L157</f>
        <v>0</v>
      </c>
      <c r="AV157" s="492">
        <f t="shared" si="273"/>
        <v>215565</v>
      </c>
      <c r="AW157" s="492">
        <f t="shared" si="273"/>
        <v>12755</v>
      </c>
      <c r="AX157" s="492">
        <f>O157+AF157</f>
        <v>0</v>
      </c>
      <c r="AY157" s="507">
        <f>P157+AQ157</f>
        <v>1.86</v>
      </c>
      <c r="AZ157" s="507">
        <f t="shared" si="274"/>
        <v>1.86</v>
      </c>
      <c r="BA157" s="508">
        <f t="shared" si="274"/>
        <v>0</v>
      </c>
    </row>
    <row r="158" spans="1:53" ht="12.95" customHeight="1" x14ac:dyDescent="0.25">
      <c r="A158" s="154">
        <v>30</v>
      </c>
      <c r="B158" s="532">
        <v>5471</v>
      </c>
      <c r="C158" s="533">
        <v>600099229</v>
      </c>
      <c r="D158" s="83">
        <v>72743646</v>
      </c>
      <c r="E158" s="534" t="s">
        <v>696</v>
      </c>
      <c r="F158" s="83">
        <v>3141</v>
      </c>
      <c r="G158" s="534" t="s">
        <v>88</v>
      </c>
      <c r="H158" s="499" t="s">
        <v>82</v>
      </c>
      <c r="I158" s="501">
        <v>1211879</v>
      </c>
      <c r="J158" s="502">
        <v>885310</v>
      </c>
      <c r="K158" s="502">
        <v>0</v>
      </c>
      <c r="L158" s="502">
        <v>0</v>
      </c>
      <c r="M158" s="417">
        <v>299235</v>
      </c>
      <c r="N158" s="417">
        <v>17706</v>
      </c>
      <c r="O158" s="502">
        <v>9628</v>
      </c>
      <c r="P158" s="503">
        <v>3.01</v>
      </c>
      <c r="Q158" s="418">
        <v>0</v>
      </c>
      <c r="R158" s="504">
        <v>3.01</v>
      </c>
      <c r="S158" s="485">
        <f t="shared" si="270"/>
        <v>0</v>
      </c>
      <c r="T158" s="492">
        <v>0</v>
      </c>
      <c r="U158" s="492">
        <v>1391</v>
      </c>
      <c r="V158" s="492">
        <v>0</v>
      </c>
      <c r="W158" s="492">
        <f>SUM(S158:V158)</f>
        <v>1391</v>
      </c>
      <c r="X158" s="492">
        <v>0</v>
      </c>
      <c r="Y158" s="492">
        <v>0</v>
      </c>
      <c r="Z158" s="492">
        <f>SUM(X158:Y158)</f>
        <v>0</v>
      </c>
      <c r="AA158" s="492">
        <f>W158+Z158</f>
        <v>1391</v>
      </c>
      <c r="AB158" s="321">
        <f>ROUND((W158+X158)*33.8%,0)</f>
        <v>470</v>
      </c>
      <c r="AC158" s="179">
        <f>ROUND(W158*2%,0)</f>
        <v>28</v>
      </c>
      <c r="AD158" s="492">
        <v>0</v>
      </c>
      <c r="AE158" s="492">
        <v>0</v>
      </c>
      <c r="AF158" s="492">
        <f t="shared" si="251"/>
        <v>0</v>
      </c>
      <c r="AG158" s="492">
        <f t="shared" si="252"/>
        <v>1889</v>
      </c>
      <c r="AH158" s="507">
        <v>0</v>
      </c>
      <c r="AI158" s="507">
        <v>0</v>
      </c>
      <c r="AJ158" s="507">
        <v>0</v>
      </c>
      <c r="AK158" s="507">
        <v>0</v>
      </c>
      <c r="AL158" s="507">
        <v>0.01</v>
      </c>
      <c r="AM158" s="507">
        <v>0</v>
      </c>
      <c r="AN158" s="507">
        <v>0</v>
      </c>
      <c r="AO158" s="507">
        <f t="shared" si="271"/>
        <v>0</v>
      </c>
      <c r="AP158" s="507">
        <f t="shared" si="272"/>
        <v>0.01</v>
      </c>
      <c r="AQ158" s="535">
        <f t="shared" si="255"/>
        <v>0.01</v>
      </c>
      <c r="AR158" s="536">
        <f>I158+AG158</f>
        <v>1213768</v>
      </c>
      <c r="AS158" s="492">
        <f>J158+W158</f>
        <v>886701</v>
      </c>
      <c r="AT158" s="486">
        <f>K158+Z158</f>
        <v>0</v>
      </c>
      <c r="AU158" s="486">
        <f>L158</f>
        <v>0</v>
      </c>
      <c r="AV158" s="492">
        <f t="shared" si="273"/>
        <v>299705</v>
      </c>
      <c r="AW158" s="492">
        <f t="shared" si="273"/>
        <v>17734</v>
      </c>
      <c r="AX158" s="492">
        <f>O158+AF158</f>
        <v>9628</v>
      </c>
      <c r="AY158" s="507">
        <f>P158+AQ158</f>
        <v>3.0199999999999996</v>
      </c>
      <c r="AZ158" s="507">
        <f t="shared" si="274"/>
        <v>0</v>
      </c>
      <c r="BA158" s="508">
        <f t="shared" si="274"/>
        <v>3.0199999999999996</v>
      </c>
    </row>
    <row r="159" spans="1:53" ht="12.95" customHeight="1" x14ac:dyDescent="0.25">
      <c r="A159" s="154">
        <v>30</v>
      </c>
      <c r="B159" s="532">
        <v>5471</v>
      </c>
      <c r="C159" s="533">
        <v>600099229</v>
      </c>
      <c r="D159" s="83">
        <v>72743646</v>
      </c>
      <c r="E159" s="534" t="s">
        <v>696</v>
      </c>
      <c r="F159" s="83">
        <v>3143</v>
      </c>
      <c r="G159" s="534" t="s">
        <v>149</v>
      </c>
      <c r="H159" s="499" t="s">
        <v>86</v>
      </c>
      <c r="I159" s="501">
        <v>580021</v>
      </c>
      <c r="J159" s="502">
        <v>393083</v>
      </c>
      <c r="K159" s="502">
        <v>34540</v>
      </c>
      <c r="L159" s="502">
        <v>0</v>
      </c>
      <c r="M159" s="417">
        <v>144537</v>
      </c>
      <c r="N159" s="417">
        <v>7861</v>
      </c>
      <c r="O159" s="502">
        <v>0</v>
      </c>
      <c r="P159" s="503">
        <v>0.92500000000000004</v>
      </c>
      <c r="Q159" s="418">
        <v>0.92500000000000004</v>
      </c>
      <c r="R159" s="504">
        <v>0</v>
      </c>
      <c r="S159" s="485">
        <f t="shared" si="270"/>
        <v>0</v>
      </c>
      <c r="T159" s="492">
        <v>0</v>
      </c>
      <c r="U159" s="492">
        <v>0</v>
      </c>
      <c r="V159" s="492">
        <v>0</v>
      </c>
      <c r="W159" s="492">
        <f>SUM(S159:V159)</f>
        <v>0</v>
      </c>
      <c r="X159" s="492">
        <v>0</v>
      </c>
      <c r="Y159" s="492">
        <v>0</v>
      </c>
      <c r="Z159" s="492">
        <f>SUM(X159:Y159)</f>
        <v>0</v>
      </c>
      <c r="AA159" s="492">
        <f>W159+Z159</f>
        <v>0</v>
      </c>
      <c r="AB159" s="321">
        <f>ROUND((W159+X159)*33.8%,0)</f>
        <v>0</v>
      </c>
      <c r="AC159" s="179">
        <f>ROUND(W159*2%,0)</f>
        <v>0</v>
      </c>
      <c r="AD159" s="492">
        <v>0</v>
      </c>
      <c r="AE159" s="492">
        <v>0</v>
      </c>
      <c r="AF159" s="492">
        <f t="shared" si="251"/>
        <v>0</v>
      </c>
      <c r="AG159" s="492">
        <f t="shared" si="252"/>
        <v>0</v>
      </c>
      <c r="AH159" s="507">
        <v>0</v>
      </c>
      <c r="AI159" s="507">
        <v>0</v>
      </c>
      <c r="AJ159" s="507">
        <v>0</v>
      </c>
      <c r="AK159" s="507">
        <v>0</v>
      </c>
      <c r="AL159" s="507">
        <v>0</v>
      </c>
      <c r="AM159" s="507">
        <v>0</v>
      </c>
      <c r="AN159" s="507">
        <v>0</v>
      </c>
      <c r="AO159" s="507">
        <f t="shared" si="271"/>
        <v>0</v>
      </c>
      <c r="AP159" s="507">
        <f t="shared" si="272"/>
        <v>0</v>
      </c>
      <c r="AQ159" s="535">
        <f t="shared" si="255"/>
        <v>0</v>
      </c>
      <c r="AR159" s="536">
        <f>I159+AG159</f>
        <v>580021</v>
      </c>
      <c r="AS159" s="492">
        <f>J159+W159</f>
        <v>393083</v>
      </c>
      <c r="AT159" s="486">
        <f>K159+Z159</f>
        <v>34540</v>
      </c>
      <c r="AU159" s="486">
        <f>L159</f>
        <v>0</v>
      </c>
      <c r="AV159" s="492">
        <f t="shared" si="273"/>
        <v>144537</v>
      </c>
      <c r="AW159" s="492">
        <f t="shared" si="273"/>
        <v>7861</v>
      </c>
      <c r="AX159" s="492">
        <f>O159+AF159</f>
        <v>0</v>
      </c>
      <c r="AY159" s="507">
        <f>P159+AQ159</f>
        <v>0.92500000000000004</v>
      </c>
      <c r="AZ159" s="507">
        <f t="shared" si="274"/>
        <v>0.92500000000000004</v>
      </c>
      <c r="BA159" s="508">
        <f t="shared" si="274"/>
        <v>0</v>
      </c>
    </row>
    <row r="160" spans="1:53" ht="12.95" customHeight="1" x14ac:dyDescent="0.25">
      <c r="A160" s="154">
        <v>30</v>
      </c>
      <c r="B160" s="532">
        <v>5471</v>
      </c>
      <c r="C160" s="533">
        <v>600099229</v>
      </c>
      <c r="D160" s="83">
        <v>72743646</v>
      </c>
      <c r="E160" s="534" t="s">
        <v>696</v>
      </c>
      <c r="F160" s="83">
        <v>3143</v>
      </c>
      <c r="G160" s="534" t="s">
        <v>150</v>
      </c>
      <c r="H160" s="499" t="s">
        <v>82</v>
      </c>
      <c r="I160" s="501">
        <v>23173</v>
      </c>
      <c r="J160" s="502">
        <v>16335</v>
      </c>
      <c r="K160" s="502">
        <v>0</v>
      </c>
      <c r="L160" s="502">
        <v>0</v>
      </c>
      <c r="M160" s="417">
        <v>5521</v>
      </c>
      <c r="N160" s="417">
        <v>327</v>
      </c>
      <c r="O160" s="502">
        <v>990</v>
      </c>
      <c r="P160" s="503">
        <v>7.0000000000000007E-2</v>
      </c>
      <c r="Q160" s="418">
        <v>0</v>
      </c>
      <c r="R160" s="504">
        <v>7.0000000000000007E-2</v>
      </c>
      <c r="S160" s="485">
        <f t="shared" si="270"/>
        <v>0</v>
      </c>
      <c r="T160" s="492">
        <v>0</v>
      </c>
      <c r="U160" s="492">
        <v>0</v>
      </c>
      <c r="V160" s="492">
        <v>0</v>
      </c>
      <c r="W160" s="492">
        <f>SUM(S160:V160)</f>
        <v>0</v>
      </c>
      <c r="X160" s="492">
        <v>0</v>
      </c>
      <c r="Y160" s="492">
        <v>0</v>
      </c>
      <c r="Z160" s="492">
        <f>SUM(X160:Y160)</f>
        <v>0</v>
      </c>
      <c r="AA160" s="492">
        <f>W160+Z160</f>
        <v>0</v>
      </c>
      <c r="AB160" s="321">
        <f>ROUND((W160+X160)*33.8%,0)</f>
        <v>0</v>
      </c>
      <c r="AC160" s="179">
        <f>ROUND(W160*2%,0)</f>
        <v>0</v>
      </c>
      <c r="AD160" s="492">
        <v>0</v>
      </c>
      <c r="AE160" s="492">
        <v>0</v>
      </c>
      <c r="AF160" s="492">
        <f t="shared" si="251"/>
        <v>0</v>
      </c>
      <c r="AG160" s="492">
        <f t="shared" si="252"/>
        <v>0</v>
      </c>
      <c r="AH160" s="507">
        <v>0</v>
      </c>
      <c r="AI160" s="507">
        <v>0</v>
      </c>
      <c r="AJ160" s="507">
        <v>0</v>
      </c>
      <c r="AK160" s="507">
        <v>0</v>
      </c>
      <c r="AL160" s="507">
        <v>0</v>
      </c>
      <c r="AM160" s="507">
        <v>0</v>
      </c>
      <c r="AN160" s="507">
        <v>0</v>
      </c>
      <c r="AO160" s="507">
        <f t="shared" si="271"/>
        <v>0</v>
      </c>
      <c r="AP160" s="507">
        <f t="shared" si="272"/>
        <v>0</v>
      </c>
      <c r="AQ160" s="535">
        <f t="shared" si="255"/>
        <v>0</v>
      </c>
      <c r="AR160" s="536">
        <f>I160+AG160</f>
        <v>23173</v>
      </c>
      <c r="AS160" s="492">
        <f>J160+W160</f>
        <v>16335</v>
      </c>
      <c r="AT160" s="486">
        <f>K160+Z160</f>
        <v>0</v>
      </c>
      <c r="AU160" s="486">
        <f>L160</f>
        <v>0</v>
      </c>
      <c r="AV160" s="492">
        <f t="shared" si="273"/>
        <v>5521</v>
      </c>
      <c r="AW160" s="492">
        <f t="shared" si="273"/>
        <v>327</v>
      </c>
      <c r="AX160" s="492">
        <f>O160+AF160</f>
        <v>990</v>
      </c>
      <c r="AY160" s="507">
        <f>P160+AQ160</f>
        <v>7.0000000000000007E-2</v>
      </c>
      <c r="AZ160" s="507">
        <f t="shared" si="274"/>
        <v>0</v>
      </c>
      <c r="BA160" s="508">
        <f t="shared" si="274"/>
        <v>7.0000000000000007E-2</v>
      </c>
    </row>
    <row r="161" spans="1:53" ht="12.95" customHeight="1" x14ac:dyDescent="0.25">
      <c r="A161" s="156">
        <v>30</v>
      </c>
      <c r="B161" s="104">
        <v>5471</v>
      </c>
      <c r="C161" s="105">
        <v>600099229</v>
      </c>
      <c r="D161" s="104">
        <v>72743646</v>
      </c>
      <c r="E161" s="300" t="s">
        <v>697</v>
      </c>
      <c r="F161" s="92"/>
      <c r="G161" s="301"/>
      <c r="H161" s="93"/>
      <c r="I161" s="147">
        <v>15300838</v>
      </c>
      <c r="J161" s="91">
        <v>10885062</v>
      </c>
      <c r="K161" s="91">
        <v>114079</v>
      </c>
      <c r="L161" s="91">
        <v>75539</v>
      </c>
      <c r="M161" s="91">
        <v>3692179</v>
      </c>
      <c r="N161" s="91">
        <v>217700</v>
      </c>
      <c r="O161" s="91">
        <v>391818</v>
      </c>
      <c r="P161" s="94">
        <v>23.409500000000005</v>
      </c>
      <c r="Q161" s="94">
        <v>15.775</v>
      </c>
      <c r="R161" s="277">
        <v>7.6345000000000001</v>
      </c>
      <c r="S161" s="142">
        <f t="shared" ref="S161:BA161" si="275">SUM(S156:S160)</f>
        <v>0</v>
      </c>
      <c r="T161" s="91">
        <f t="shared" si="275"/>
        <v>5670</v>
      </c>
      <c r="U161" s="91">
        <f t="shared" si="275"/>
        <v>53501</v>
      </c>
      <c r="V161" s="91">
        <f t="shared" si="275"/>
        <v>0</v>
      </c>
      <c r="W161" s="91">
        <f t="shared" si="275"/>
        <v>59171</v>
      </c>
      <c r="X161" s="91">
        <f t="shared" si="275"/>
        <v>0</v>
      </c>
      <c r="Y161" s="91">
        <f t="shared" si="275"/>
        <v>0</v>
      </c>
      <c r="Z161" s="91">
        <f t="shared" si="275"/>
        <v>0</v>
      </c>
      <c r="AA161" s="91">
        <f t="shared" si="275"/>
        <v>59171</v>
      </c>
      <c r="AB161" s="91">
        <f t="shared" si="275"/>
        <v>19999</v>
      </c>
      <c r="AC161" s="91">
        <f t="shared" si="275"/>
        <v>1183</v>
      </c>
      <c r="AD161" s="91">
        <f t="shared" si="275"/>
        <v>0</v>
      </c>
      <c r="AE161" s="91">
        <f t="shared" si="275"/>
        <v>0</v>
      </c>
      <c r="AF161" s="91">
        <f t="shared" si="275"/>
        <v>0</v>
      </c>
      <c r="AG161" s="91">
        <f t="shared" si="275"/>
        <v>80353</v>
      </c>
      <c r="AH161" s="94">
        <f t="shared" si="275"/>
        <v>0</v>
      </c>
      <c r="AI161" s="94">
        <f t="shared" si="275"/>
        <v>0</v>
      </c>
      <c r="AJ161" s="94">
        <f t="shared" si="275"/>
        <v>0.01</v>
      </c>
      <c r="AK161" s="94">
        <f t="shared" ref="AK161:AL161" si="276">SUM(AK156:AK160)</f>
        <v>0.09</v>
      </c>
      <c r="AL161" s="94">
        <f t="shared" si="276"/>
        <v>0.01</v>
      </c>
      <c r="AM161" s="94">
        <f t="shared" si="275"/>
        <v>0</v>
      </c>
      <c r="AN161" s="94">
        <f t="shared" si="275"/>
        <v>0</v>
      </c>
      <c r="AO161" s="94">
        <f t="shared" si="275"/>
        <v>9.9999999999999992E-2</v>
      </c>
      <c r="AP161" s="94">
        <f t="shared" si="275"/>
        <v>0.01</v>
      </c>
      <c r="AQ161" s="411">
        <f t="shared" si="275"/>
        <v>0.10999999999999999</v>
      </c>
      <c r="AR161" s="147">
        <f t="shared" si="275"/>
        <v>15381191</v>
      </c>
      <c r="AS161" s="91">
        <f t="shared" si="275"/>
        <v>10944233</v>
      </c>
      <c r="AT161" s="91">
        <f t="shared" si="275"/>
        <v>114079</v>
      </c>
      <c r="AU161" s="91">
        <f t="shared" si="275"/>
        <v>75539</v>
      </c>
      <c r="AV161" s="91">
        <f t="shared" si="275"/>
        <v>3712178</v>
      </c>
      <c r="AW161" s="91">
        <f t="shared" si="275"/>
        <v>218883</v>
      </c>
      <c r="AX161" s="91">
        <f t="shared" si="275"/>
        <v>391818</v>
      </c>
      <c r="AY161" s="94">
        <f t="shared" si="275"/>
        <v>23.519500000000001</v>
      </c>
      <c r="AZ161" s="94">
        <f t="shared" si="275"/>
        <v>15.875</v>
      </c>
      <c r="BA161" s="277">
        <f t="shared" si="275"/>
        <v>7.6444999999999999</v>
      </c>
    </row>
    <row r="162" spans="1:53" ht="13.5" customHeight="1" x14ac:dyDescent="0.25">
      <c r="A162" s="154">
        <v>31</v>
      </c>
      <c r="B162" s="532">
        <v>5473</v>
      </c>
      <c r="C162" s="533">
        <v>600098583</v>
      </c>
      <c r="D162" s="83">
        <v>75016320</v>
      </c>
      <c r="E162" s="534" t="s">
        <v>698</v>
      </c>
      <c r="F162" s="83">
        <v>3111</v>
      </c>
      <c r="G162" s="534" t="s">
        <v>586</v>
      </c>
      <c r="H162" s="499" t="s">
        <v>86</v>
      </c>
      <c r="I162" s="501">
        <v>2045287</v>
      </c>
      <c r="J162" s="502">
        <v>1494762</v>
      </c>
      <c r="K162" s="502">
        <v>0</v>
      </c>
      <c r="L162" s="502">
        <v>0</v>
      </c>
      <c r="M162" s="417">
        <v>505230</v>
      </c>
      <c r="N162" s="417">
        <v>29895</v>
      </c>
      <c r="O162" s="502">
        <v>15400</v>
      </c>
      <c r="P162" s="503">
        <v>3.1897000000000002</v>
      </c>
      <c r="Q162" s="418">
        <v>2.3548</v>
      </c>
      <c r="R162" s="504">
        <v>0.83489999999999998</v>
      </c>
      <c r="S162" s="485">
        <f t="shared" ref="S162:S164" si="277">X162*-1</f>
        <v>0</v>
      </c>
      <c r="T162" s="492">
        <v>0</v>
      </c>
      <c r="U162" s="492">
        <v>0</v>
      </c>
      <c r="V162" s="492">
        <v>0</v>
      </c>
      <c r="W162" s="492">
        <f>SUM(S162:V162)</f>
        <v>0</v>
      </c>
      <c r="X162" s="492">
        <v>0</v>
      </c>
      <c r="Y162" s="492">
        <v>0</v>
      </c>
      <c r="Z162" s="492">
        <f>SUM(X162:Y162)</f>
        <v>0</v>
      </c>
      <c r="AA162" s="492">
        <f>W162+Z162</f>
        <v>0</v>
      </c>
      <c r="AB162" s="321">
        <f>ROUND((W162+X162)*33.8%,0)</f>
        <v>0</v>
      </c>
      <c r="AC162" s="179">
        <f>ROUND(W162*2%,0)</f>
        <v>0</v>
      </c>
      <c r="AD162" s="492">
        <v>0</v>
      </c>
      <c r="AE162" s="492">
        <v>0</v>
      </c>
      <c r="AF162" s="492">
        <f t="shared" si="251"/>
        <v>0</v>
      </c>
      <c r="AG162" s="492">
        <f t="shared" si="252"/>
        <v>0</v>
      </c>
      <c r="AH162" s="507">
        <v>0</v>
      </c>
      <c r="AI162" s="507">
        <v>0</v>
      </c>
      <c r="AJ162" s="507">
        <v>0</v>
      </c>
      <c r="AK162" s="507">
        <v>0</v>
      </c>
      <c r="AL162" s="507">
        <v>0</v>
      </c>
      <c r="AM162" s="507">
        <v>0</v>
      </c>
      <c r="AN162" s="507">
        <v>0</v>
      </c>
      <c r="AO162" s="507">
        <f t="shared" ref="AO162:AO164" si="278">AH162+AJ162+AK162+AM162</f>
        <v>0</v>
      </c>
      <c r="AP162" s="507">
        <f t="shared" ref="AP162:AP164" si="279">AI162+AL162+AN162</f>
        <v>0</v>
      </c>
      <c r="AQ162" s="535">
        <f t="shared" si="255"/>
        <v>0</v>
      </c>
      <c r="AR162" s="536">
        <f>I162+AG162</f>
        <v>2045287</v>
      </c>
      <c r="AS162" s="492">
        <f>J162+W162</f>
        <v>1494762</v>
      </c>
      <c r="AT162" s="486">
        <f>K162+Z162</f>
        <v>0</v>
      </c>
      <c r="AU162" s="486">
        <f>L162</f>
        <v>0</v>
      </c>
      <c r="AV162" s="492">
        <f t="shared" ref="AV162:AW164" si="280">M162+AB162</f>
        <v>505230</v>
      </c>
      <c r="AW162" s="492">
        <f t="shared" si="280"/>
        <v>29895</v>
      </c>
      <c r="AX162" s="492">
        <f>O162+AF162</f>
        <v>15400</v>
      </c>
      <c r="AY162" s="507">
        <f>P162+AQ162</f>
        <v>3.1897000000000002</v>
      </c>
      <c r="AZ162" s="507">
        <f t="shared" ref="AZ162:BA164" si="281">Q162+AO162</f>
        <v>2.3548</v>
      </c>
      <c r="BA162" s="508">
        <f t="shared" si="281"/>
        <v>0.83489999999999998</v>
      </c>
    </row>
    <row r="163" spans="1:53" ht="12.75" customHeight="1" x14ac:dyDescent="0.25">
      <c r="A163" s="154">
        <v>31</v>
      </c>
      <c r="B163" s="532">
        <v>5473</v>
      </c>
      <c r="C163" s="533">
        <v>600098583</v>
      </c>
      <c r="D163" s="83">
        <v>75016320</v>
      </c>
      <c r="E163" s="534" t="s">
        <v>698</v>
      </c>
      <c r="F163" s="83">
        <v>3111</v>
      </c>
      <c r="G163" s="534" t="s">
        <v>448</v>
      </c>
      <c r="H163" s="499" t="s">
        <v>82</v>
      </c>
      <c r="I163" s="501">
        <v>0</v>
      </c>
      <c r="J163" s="502">
        <v>0</v>
      </c>
      <c r="K163" s="502">
        <v>0</v>
      </c>
      <c r="L163" s="502">
        <v>0</v>
      </c>
      <c r="M163" s="417">
        <v>0</v>
      </c>
      <c r="N163" s="417">
        <v>0</v>
      </c>
      <c r="O163" s="502">
        <v>0</v>
      </c>
      <c r="P163" s="503">
        <v>0</v>
      </c>
      <c r="Q163" s="418">
        <v>0</v>
      </c>
      <c r="R163" s="504">
        <v>0</v>
      </c>
      <c r="S163" s="485">
        <f t="shared" si="277"/>
        <v>0</v>
      </c>
      <c r="T163" s="492">
        <v>0</v>
      </c>
      <c r="U163" s="492">
        <v>0</v>
      </c>
      <c r="V163" s="492">
        <v>0</v>
      </c>
      <c r="W163" s="492">
        <f>SUM(S163:V163)</f>
        <v>0</v>
      </c>
      <c r="X163" s="492">
        <v>0</v>
      </c>
      <c r="Y163" s="492">
        <v>0</v>
      </c>
      <c r="Z163" s="492">
        <f>SUM(X163:Y163)</f>
        <v>0</v>
      </c>
      <c r="AA163" s="492">
        <f>W163+Z163</f>
        <v>0</v>
      </c>
      <c r="AB163" s="321">
        <f>ROUND((W163+X163)*33.8%,0)</f>
        <v>0</v>
      </c>
      <c r="AC163" s="179">
        <f>ROUND(W163*2%,0)</f>
        <v>0</v>
      </c>
      <c r="AD163" s="492">
        <v>0</v>
      </c>
      <c r="AE163" s="492">
        <v>0</v>
      </c>
      <c r="AF163" s="492">
        <f t="shared" si="251"/>
        <v>0</v>
      </c>
      <c r="AG163" s="492">
        <f t="shared" si="252"/>
        <v>0</v>
      </c>
      <c r="AH163" s="507">
        <v>0</v>
      </c>
      <c r="AI163" s="507">
        <v>0</v>
      </c>
      <c r="AJ163" s="507">
        <v>0</v>
      </c>
      <c r="AK163" s="507">
        <v>0</v>
      </c>
      <c r="AL163" s="507">
        <v>0</v>
      </c>
      <c r="AM163" s="507">
        <v>0</v>
      </c>
      <c r="AN163" s="507">
        <v>0</v>
      </c>
      <c r="AO163" s="507">
        <f t="shared" si="278"/>
        <v>0</v>
      </c>
      <c r="AP163" s="507">
        <f t="shared" si="279"/>
        <v>0</v>
      </c>
      <c r="AQ163" s="535">
        <f t="shared" si="255"/>
        <v>0</v>
      </c>
      <c r="AR163" s="536">
        <f>I163+AG163</f>
        <v>0</v>
      </c>
      <c r="AS163" s="492">
        <f>J163+W163</f>
        <v>0</v>
      </c>
      <c r="AT163" s="486">
        <f>K163+Z163</f>
        <v>0</v>
      </c>
      <c r="AU163" s="486">
        <f>L163</f>
        <v>0</v>
      </c>
      <c r="AV163" s="492">
        <f t="shared" si="280"/>
        <v>0</v>
      </c>
      <c r="AW163" s="492">
        <f t="shared" si="280"/>
        <v>0</v>
      </c>
      <c r="AX163" s="492">
        <f>O163+AF163</f>
        <v>0</v>
      </c>
      <c r="AY163" s="507">
        <f>P163+AQ163</f>
        <v>0</v>
      </c>
      <c r="AZ163" s="507">
        <f t="shared" si="281"/>
        <v>0</v>
      </c>
      <c r="BA163" s="508">
        <f t="shared" si="281"/>
        <v>0</v>
      </c>
    </row>
    <row r="164" spans="1:53" ht="12.75" customHeight="1" x14ac:dyDescent="0.25">
      <c r="A164" s="154">
        <v>31</v>
      </c>
      <c r="B164" s="532">
        <v>5473</v>
      </c>
      <c r="C164" s="533">
        <v>600098583</v>
      </c>
      <c r="D164" s="83">
        <v>75016320</v>
      </c>
      <c r="E164" s="534" t="s">
        <v>698</v>
      </c>
      <c r="F164" s="83">
        <v>3141</v>
      </c>
      <c r="G164" s="534" t="s">
        <v>88</v>
      </c>
      <c r="H164" s="499" t="s">
        <v>82</v>
      </c>
      <c r="I164" s="501">
        <v>362762</v>
      </c>
      <c r="J164" s="502">
        <v>266147</v>
      </c>
      <c r="K164" s="502">
        <v>0</v>
      </c>
      <c r="L164" s="502">
        <v>0</v>
      </c>
      <c r="M164" s="417">
        <v>89958</v>
      </c>
      <c r="N164" s="417">
        <v>5323</v>
      </c>
      <c r="O164" s="502">
        <v>1334</v>
      </c>
      <c r="P164" s="503">
        <v>0.91</v>
      </c>
      <c r="Q164" s="418">
        <v>0</v>
      </c>
      <c r="R164" s="504">
        <v>0.91</v>
      </c>
      <c r="S164" s="485">
        <f t="shared" si="277"/>
        <v>0</v>
      </c>
      <c r="T164" s="492">
        <v>0</v>
      </c>
      <c r="U164" s="492">
        <v>14314</v>
      </c>
      <c r="V164" s="492">
        <v>0</v>
      </c>
      <c r="W164" s="492">
        <f>SUM(S164:V164)</f>
        <v>14314</v>
      </c>
      <c r="X164" s="492">
        <v>0</v>
      </c>
      <c r="Y164" s="492">
        <v>0</v>
      </c>
      <c r="Z164" s="492">
        <f>SUM(X164:Y164)</f>
        <v>0</v>
      </c>
      <c r="AA164" s="492">
        <f>W164+Z164</f>
        <v>14314</v>
      </c>
      <c r="AB164" s="321">
        <f>ROUND((W164+X164)*33.8%,0)</f>
        <v>4838</v>
      </c>
      <c r="AC164" s="179">
        <f>ROUND(W164*2%,0)</f>
        <v>286</v>
      </c>
      <c r="AD164" s="492">
        <v>0</v>
      </c>
      <c r="AE164" s="492">
        <v>0</v>
      </c>
      <c r="AF164" s="492">
        <f t="shared" si="251"/>
        <v>0</v>
      </c>
      <c r="AG164" s="492">
        <f t="shared" si="252"/>
        <v>19438</v>
      </c>
      <c r="AH164" s="507">
        <v>0</v>
      </c>
      <c r="AI164" s="507">
        <v>0</v>
      </c>
      <c r="AJ164" s="507">
        <v>0</v>
      </c>
      <c r="AK164" s="507">
        <v>0</v>
      </c>
      <c r="AL164" s="507">
        <v>0.05</v>
      </c>
      <c r="AM164" s="507">
        <v>0</v>
      </c>
      <c r="AN164" s="507">
        <v>0</v>
      </c>
      <c r="AO164" s="507">
        <f t="shared" si="278"/>
        <v>0</v>
      </c>
      <c r="AP164" s="507">
        <f t="shared" si="279"/>
        <v>0.05</v>
      </c>
      <c r="AQ164" s="535">
        <f t="shared" si="255"/>
        <v>0.05</v>
      </c>
      <c r="AR164" s="536">
        <f>I164+AG164</f>
        <v>382200</v>
      </c>
      <c r="AS164" s="492">
        <f>J164+W164</f>
        <v>280461</v>
      </c>
      <c r="AT164" s="486">
        <f>K164+Z164</f>
        <v>0</v>
      </c>
      <c r="AU164" s="486">
        <f>L164</f>
        <v>0</v>
      </c>
      <c r="AV164" s="492">
        <f t="shared" si="280"/>
        <v>94796</v>
      </c>
      <c r="AW164" s="492">
        <f t="shared" si="280"/>
        <v>5609</v>
      </c>
      <c r="AX164" s="492">
        <f>O164+AF164</f>
        <v>1334</v>
      </c>
      <c r="AY164" s="507">
        <f>P164+AQ164</f>
        <v>0.96000000000000008</v>
      </c>
      <c r="AZ164" s="507">
        <f t="shared" si="281"/>
        <v>0</v>
      </c>
      <c r="BA164" s="508">
        <f t="shared" si="281"/>
        <v>0.96000000000000008</v>
      </c>
    </row>
    <row r="165" spans="1:53" ht="12.75" customHeight="1" thickBot="1" x14ac:dyDescent="0.3">
      <c r="A165" s="162">
        <v>31</v>
      </c>
      <c r="B165" s="109">
        <v>5473</v>
      </c>
      <c r="C165" s="159">
        <v>600098583</v>
      </c>
      <c r="D165" s="109">
        <v>75016320</v>
      </c>
      <c r="E165" s="302" t="s">
        <v>699</v>
      </c>
      <c r="F165" s="96"/>
      <c r="G165" s="303"/>
      <c r="H165" s="97"/>
      <c r="I165" s="412">
        <v>2408049</v>
      </c>
      <c r="J165" s="144">
        <v>1760909</v>
      </c>
      <c r="K165" s="144">
        <v>0</v>
      </c>
      <c r="L165" s="144">
        <v>0</v>
      </c>
      <c r="M165" s="144">
        <v>595188</v>
      </c>
      <c r="N165" s="144">
        <v>35218</v>
      </c>
      <c r="O165" s="144">
        <v>16734</v>
      </c>
      <c r="P165" s="151">
        <v>4.0997000000000003</v>
      </c>
      <c r="Q165" s="151">
        <v>2.3548</v>
      </c>
      <c r="R165" s="278">
        <v>1.7448999999999999</v>
      </c>
      <c r="S165" s="143">
        <f t="shared" ref="S165:BA165" si="282">SUM(S162:S164)</f>
        <v>0</v>
      </c>
      <c r="T165" s="144">
        <f t="shared" si="282"/>
        <v>0</v>
      </c>
      <c r="U165" s="144">
        <f t="shared" si="282"/>
        <v>14314</v>
      </c>
      <c r="V165" s="144">
        <f t="shared" si="282"/>
        <v>0</v>
      </c>
      <c r="W165" s="144">
        <f t="shared" si="282"/>
        <v>14314</v>
      </c>
      <c r="X165" s="144">
        <f t="shared" si="282"/>
        <v>0</v>
      </c>
      <c r="Y165" s="144">
        <f t="shared" si="282"/>
        <v>0</v>
      </c>
      <c r="Z165" s="144">
        <f t="shared" si="282"/>
        <v>0</v>
      </c>
      <c r="AA165" s="144">
        <f t="shared" si="282"/>
        <v>14314</v>
      </c>
      <c r="AB165" s="144">
        <f t="shared" si="282"/>
        <v>4838</v>
      </c>
      <c r="AC165" s="144">
        <f t="shared" si="282"/>
        <v>286</v>
      </c>
      <c r="AD165" s="144">
        <f t="shared" si="282"/>
        <v>0</v>
      </c>
      <c r="AE165" s="144">
        <f t="shared" si="282"/>
        <v>0</v>
      </c>
      <c r="AF165" s="144">
        <f t="shared" si="282"/>
        <v>0</v>
      </c>
      <c r="AG165" s="144">
        <f t="shared" si="282"/>
        <v>19438</v>
      </c>
      <c r="AH165" s="151">
        <f t="shared" si="282"/>
        <v>0</v>
      </c>
      <c r="AI165" s="151">
        <f t="shared" si="282"/>
        <v>0</v>
      </c>
      <c r="AJ165" s="151">
        <f t="shared" si="282"/>
        <v>0</v>
      </c>
      <c r="AK165" s="151">
        <f t="shared" ref="AK165:AL165" si="283">SUM(AK162:AK164)</f>
        <v>0</v>
      </c>
      <c r="AL165" s="151">
        <f t="shared" si="283"/>
        <v>0.05</v>
      </c>
      <c r="AM165" s="151">
        <f t="shared" si="282"/>
        <v>0</v>
      </c>
      <c r="AN165" s="151">
        <f t="shared" si="282"/>
        <v>0</v>
      </c>
      <c r="AO165" s="151">
        <f t="shared" si="282"/>
        <v>0</v>
      </c>
      <c r="AP165" s="151">
        <f t="shared" si="282"/>
        <v>0.05</v>
      </c>
      <c r="AQ165" s="413">
        <f t="shared" si="282"/>
        <v>0.05</v>
      </c>
      <c r="AR165" s="412">
        <f t="shared" si="282"/>
        <v>2427487</v>
      </c>
      <c r="AS165" s="144">
        <f t="shared" si="282"/>
        <v>1775223</v>
      </c>
      <c r="AT165" s="144">
        <f t="shared" si="282"/>
        <v>0</v>
      </c>
      <c r="AU165" s="144">
        <f t="shared" si="282"/>
        <v>0</v>
      </c>
      <c r="AV165" s="144">
        <f t="shared" si="282"/>
        <v>600026</v>
      </c>
      <c r="AW165" s="144">
        <f t="shared" si="282"/>
        <v>35504</v>
      </c>
      <c r="AX165" s="144">
        <f t="shared" si="282"/>
        <v>16734</v>
      </c>
      <c r="AY165" s="151">
        <f t="shared" si="282"/>
        <v>4.1497000000000002</v>
      </c>
      <c r="AZ165" s="151">
        <f t="shared" si="282"/>
        <v>2.3548</v>
      </c>
      <c r="BA165" s="278">
        <f t="shared" si="282"/>
        <v>1.7949000000000002</v>
      </c>
    </row>
    <row r="166" spans="1:53" ht="12.75" customHeight="1" thickBot="1" x14ac:dyDescent="0.3">
      <c r="A166" s="163"/>
      <c r="B166" s="110"/>
      <c r="C166" s="164"/>
      <c r="D166" s="110"/>
      <c r="E166" s="190" t="s">
        <v>700</v>
      </c>
      <c r="F166" s="110"/>
      <c r="G166" s="110"/>
      <c r="H166" s="99"/>
      <c r="I166" s="145">
        <f>I165+I161+I155+I152+I145+I138+I131+I129+I126+I120+I116+I111+I109+I103+I99+I93+I90+I83+I76+I69+I62+I56+I54+I47+I41+I35+I28+I26+I23+I19+I15</f>
        <v>324848553</v>
      </c>
      <c r="J166" s="146">
        <f t="shared" ref="J166:BA166" si="284">J165+J161+J155+J152+J145+J138+J131+J129+J126+J120+J116+J111+J109+J103+J99+J93+J90+J83+J76+J69+J62+J56+J54+J47+J41+J35+J28+J26+J23+J19+J15</f>
        <v>232944855</v>
      </c>
      <c r="K166" s="146">
        <f t="shared" si="284"/>
        <v>1697364</v>
      </c>
      <c r="L166" s="146">
        <f t="shared" si="284"/>
        <v>606874</v>
      </c>
      <c r="M166" s="146">
        <f t="shared" si="284"/>
        <v>79103950</v>
      </c>
      <c r="N166" s="146">
        <f t="shared" si="284"/>
        <v>4658901</v>
      </c>
      <c r="O166" s="146">
        <f t="shared" si="284"/>
        <v>6443483</v>
      </c>
      <c r="P166" s="152">
        <f t="shared" si="284"/>
        <v>507.43470000000002</v>
      </c>
      <c r="Q166" s="152">
        <f t="shared" si="284"/>
        <v>346.83219999999994</v>
      </c>
      <c r="R166" s="153">
        <f t="shared" si="284"/>
        <v>160.60250000000005</v>
      </c>
      <c r="S166" s="275">
        <f t="shared" si="284"/>
        <v>0</v>
      </c>
      <c r="T166" s="146">
        <f t="shared" si="284"/>
        <v>291535</v>
      </c>
      <c r="U166" s="146">
        <f t="shared" si="284"/>
        <v>941637</v>
      </c>
      <c r="V166" s="146">
        <f t="shared" si="284"/>
        <v>-97280</v>
      </c>
      <c r="W166" s="146">
        <f t="shared" si="284"/>
        <v>1135892</v>
      </c>
      <c r="X166" s="146">
        <f t="shared" si="284"/>
        <v>0</v>
      </c>
      <c r="Y166" s="146">
        <f t="shared" si="284"/>
        <v>0</v>
      </c>
      <c r="Z166" s="146">
        <f t="shared" si="284"/>
        <v>0</v>
      </c>
      <c r="AA166" s="146">
        <f t="shared" si="284"/>
        <v>1135892</v>
      </c>
      <c r="AB166" s="146">
        <f t="shared" si="284"/>
        <v>383930</v>
      </c>
      <c r="AC166" s="146">
        <f t="shared" si="284"/>
        <v>22717</v>
      </c>
      <c r="AD166" s="146">
        <f>AD165+AD161+AD155+AD152+AD145+AD138+AD131+AD129+AD126+AD120+AD116+AD111+AD109+AD103+AD99+AD93+AD90+AD83+AD76+AD69+AD62+AD56+AD54+AD47+AD41+AD35+AD28+AD26+AD23+AD19+AD15</f>
        <v>31850</v>
      </c>
      <c r="AE166" s="146">
        <f t="shared" si="284"/>
        <v>170001</v>
      </c>
      <c r="AF166" s="146">
        <f t="shared" si="284"/>
        <v>201851</v>
      </c>
      <c r="AG166" s="146">
        <f t="shared" si="284"/>
        <v>1744390</v>
      </c>
      <c r="AH166" s="152">
        <f t="shared" si="284"/>
        <v>0</v>
      </c>
      <c r="AI166" s="152">
        <f t="shared" si="284"/>
        <v>0</v>
      </c>
      <c r="AJ166" s="152">
        <f t="shared" si="284"/>
        <v>0.82</v>
      </c>
      <c r="AK166" s="152">
        <f t="shared" si="284"/>
        <v>1.87</v>
      </c>
      <c r="AL166" s="152">
        <f t="shared" si="284"/>
        <v>-0.21</v>
      </c>
      <c r="AM166" s="152">
        <f t="shared" si="284"/>
        <v>0</v>
      </c>
      <c r="AN166" s="152">
        <f t="shared" si="284"/>
        <v>0</v>
      </c>
      <c r="AO166" s="152">
        <f t="shared" si="284"/>
        <v>2.6900000000000004</v>
      </c>
      <c r="AP166" s="152">
        <f t="shared" si="284"/>
        <v>-0.21</v>
      </c>
      <c r="AQ166" s="414">
        <f t="shared" si="284"/>
        <v>2.4800000000000004</v>
      </c>
      <c r="AR166" s="145">
        <f t="shared" si="284"/>
        <v>326592943</v>
      </c>
      <c r="AS166" s="146">
        <f t="shared" si="284"/>
        <v>234080747</v>
      </c>
      <c r="AT166" s="146">
        <f t="shared" si="284"/>
        <v>1697364</v>
      </c>
      <c r="AU166" s="146">
        <f t="shared" si="284"/>
        <v>606874</v>
      </c>
      <c r="AV166" s="146">
        <f t="shared" si="284"/>
        <v>79487880</v>
      </c>
      <c r="AW166" s="146">
        <f t="shared" si="284"/>
        <v>4681618</v>
      </c>
      <c r="AX166" s="146">
        <f t="shared" si="284"/>
        <v>6645334</v>
      </c>
      <c r="AY166" s="152">
        <f t="shared" si="284"/>
        <v>509.91470000000004</v>
      </c>
      <c r="AZ166" s="152">
        <f t="shared" si="284"/>
        <v>349.52219999999988</v>
      </c>
      <c r="BA166" s="153">
        <f t="shared" si="284"/>
        <v>160.39249999999998</v>
      </c>
    </row>
    <row r="167" spans="1:53" ht="12.75" customHeight="1" x14ac:dyDescent="0.25">
      <c r="B167" s="80"/>
      <c r="D167" s="80"/>
      <c r="E167" s="100"/>
      <c r="F167" s="80"/>
      <c r="I167" s="515">
        <f>J166+K166+M166+N166+O166</f>
        <v>324848553</v>
      </c>
      <c r="J167" s="515"/>
      <c r="K167" s="515"/>
      <c r="L167" s="515"/>
      <c r="M167" s="515"/>
      <c r="N167" s="515"/>
      <c r="O167" s="515"/>
      <c r="P167" s="516">
        <f>SUM(Q166:R166)</f>
        <v>507.43470000000002</v>
      </c>
      <c r="Q167" s="516"/>
      <c r="R167" s="516"/>
      <c r="S167" s="515">
        <f>X166</f>
        <v>0</v>
      </c>
      <c r="T167" s="516"/>
      <c r="U167" s="516"/>
      <c r="V167" s="516"/>
      <c r="W167" s="749">
        <f>SUM(S166:V166)</f>
        <v>1135892</v>
      </c>
      <c r="X167" s="613"/>
      <c r="Y167" s="613"/>
      <c r="Z167" s="612">
        <f>SUM(X166:Y166)</f>
        <v>0</v>
      </c>
      <c r="AA167" s="749">
        <f>W166+Z166</f>
        <v>1135892</v>
      </c>
      <c r="AB167" s="751"/>
      <c r="AC167" s="751"/>
      <c r="AD167" s="750"/>
      <c r="AE167" s="750"/>
      <c r="AF167" s="749">
        <f>SUM(AD166:AE166)</f>
        <v>201851</v>
      </c>
      <c r="AG167" s="749">
        <f>AA166+AB166+AC166+AF166</f>
        <v>1744390</v>
      </c>
      <c r="AH167" s="752"/>
      <c r="AI167" s="752"/>
      <c r="AJ167" s="752"/>
      <c r="AK167" s="752"/>
      <c r="AL167" s="752"/>
      <c r="AM167" s="752"/>
      <c r="AN167" s="752"/>
      <c r="AO167" s="753">
        <f>AH166+AJ166+AM166</f>
        <v>0.82</v>
      </c>
      <c r="AP167" s="753">
        <f>AI166+AN166</f>
        <v>0</v>
      </c>
      <c r="AQ167" s="753">
        <f>SUM(AO166:AP166)</f>
        <v>2.4800000000000004</v>
      </c>
      <c r="AR167" s="515">
        <f>AS166+AT166+AV166+AW166+AX166</f>
        <v>326592943</v>
      </c>
      <c r="AS167" s="178"/>
      <c r="AT167" s="178"/>
      <c r="AU167" s="515"/>
      <c r="AV167" s="178"/>
      <c r="AW167" s="178"/>
      <c r="AX167" s="178"/>
      <c r="AY167" s="516">
        <f>SUM(AZ166:BA166)</f>
        <v>509.91469999999987</v>
      </c>
      <c r="AZ167" s="178"/>
      <c r="BA167" s="178"/>
    </row>
    <row r="168" spans="1:53" ht="12.75" customHeight="1" thickBot="1" x14ac:dyDescent="0.3">
      <c r="B168" s="80"/>
      <c r="D168" s="80"/>
      <c r="F168" s="80"/>
      <c r="I168" s="193">
        <f ca="1">J169+K169+M169+N169+O169</f>
        <v>324848553</v>
      </c>
      <c r="J168" s="194"/>
      <c r="K168" s="194"/>
      <c r="L168" s="194"/>
      <c r="M168" s="194"/>
      <c r="N168" s="194"/>
      <c r="O168" s="194"/>
      <c r="P168" s="195">
        <f ca="1">SUM(Q169:R169)</f>
        <v>507.43470000000002</v>
      </c>
      <c r="Q168" s="341"/>
      <c r="R168" s="341"/>
      <c r="S168" s="361"/>
      <c r="T168" s="361"/>
      <c r="U168" s="361"/>
      <c r="V168" s="361"/>
      <c r="W168" s="517">
        <f ca="1">SUM(S169:V169)</f>
        <v>1135892</v>
      </c>
      <c r="X168" s="518"/>
      <c r="Y168" s="518"/>
      <c r="Z168" s="517">
        <f ca="1">SUM(X169:Y169)</f>
        <v>0</v>
      </c>
      <c r="AA168" s="517">
        <f ca="1">W169+Z169</f>
        <v>1135892</v>
      </c>
      <c r="AB168" s="360"/>
      <c r="AC168" s="360"/>
      <c r="AD168" s="518"/>
      <c r="AE168" s="518"/>
      <c r="AF168" s="517">
        <f ca="1">SUM(AD169:AE169)</f>
        <v>201851</v>
      </c>
      <c r="AG168" s="517">
        <f ca="1">AA169+AB169+AC169+AF169</f>
        <v>1744390</v>
      </c>
      <c r="AH168" s="519"/>
      <c r="AI168" s="519"/>
      <c r="AJ168" s="519"/>
      <c r="AK168" s="519"/>
      <c r="AL168" s="519"/>
      <c r="AM168" s="519"/>
      <c r="AN168" s="519"/>
      <c r="AO168" s="520">
        <f ca="1">AH169+AJ169+AM169</f>
        <v>0.82000000000000006</v>
      </c>
      <c r="AP168" s="520">
        <f ca="1">AI169+AN169</f>
        <v>0</v>
      </c>
      <c r="AQ168" s="520">
        <f ca="1">SUM(AO169:AP169)</f>
        <v>2.4800000000000004</v>
      </c>
      <c r="AR168" s="368">
        <f ca="1">AS169+AT169+AV169+AW169+AX169</f>
        <v>326592943</v>
      </c>
      <c r="AS168" s="369"/>
      <c r="AT168" s="369"/>
      <c r="AU168" s="690"/>
      <c r="AV168" s="369"/>
      <c r="AW168" s="369"/>
      <c r="AX168" s="369"/>
      <c r="AY168" s="361">
        <f ca="1">SUM(AZ169:BA169)</f>
        <v>509.91470000000004</v>
      </c>
      <c r="AZ168" s="369"/>
      <c r="BA168" s="369"/>
    </row>
    <row r="169" spans="1:53" s="748" customFormat="1" ht="12.75" customHeight="1" thickBot="1" x14ac:dyDescent="0.25">
      <c r="D169" s="16"/>
      <c r="E169" s="12"/>
      <c r="F169" s="16"/>
      <c r="G169" s="36"/>
      <c r="H169" s="39" t="s">
        <v>33</v>
      </c>
      <c r="I169" s="257">
        <f t="shared" ref="I169:BA169" ca="1" si="285">SUM(I170:I179)</f>
        <v>324848553</v>
      </c>
      <c r="J169" s="46">
        <f t="shared" ca="1" si="285"/>
        <v>232944855</v>
      </c>
      <c r="K169" s="46">
        <f t="shared" ca="1" si="285"/>
        <v>1697364</v>
      </c>
      <c r="L169" s="46">
        <f t="shared" ca="1" si="285"/>
        <v>606874</v>
      </c>
      <c r="M169" s="46">
        <f t="shared" ca="1" si="285"/>
        <v>79103950</v>
      </c>
      <c r="N169" s="46">
        <f t="shared" ca="1" si="285"/>
        <v>4658901</v>
      </c>
      <c r="O169" s="46">
        <f t="shared" ca="1" si="285"/>
        <v>6443483</v>
      </c>
      <c r="P169" s="47">
        <f t="shared" ca="1" si="285"/>
        <v>507.43469999999996</v>
      </c>
      <c r="Q169" s="47">
        <f t="shared" ca="1" si="285"/>
        <v>346.8322</v>
      </c>
      <c r="R169" s="265">
        <f t="shared" ca="1" si="285"/>
        <v>160.60249999999999</v>
      </c>
      <c r="S169" s="257">
        <f t="shared" ca="1" si="285"/>
        <v>0</v>
      </c>
      <c r="T169" s="46">
        <f t="shared" ca="1" si="285"/>
        <v>291535</v>
      </c>
      <c r="U169" s="46">
        <f t="shared" ca="1" si="285"/>
        <v>941637</v>
      </c>
      <c r="V169" s="46">
        <f t="shared" ca="1" si="285"/>
        <v>-97280</v>
      </c>
      <c r="W169" s="46">
        <f t="shared" ca="1" si="285"/>
        <v>1135892</v>
      </c>
      <c r="X169" s="46">
        <f t="shared" ca="1" si="285"/>
        <v>0</v>
      </c>
      <c r="Y169" s="46">
        <f t="shared" ca="1" si="285"/>
        <v>0</v>
      </c>
      <c r="Z169" s="46">
        <f t="shared" ca="1" si="285"/>
        <v>0</v>
      </c>
      <c r="AA169" s="46">
        <f t="shared" ca="1" si="285"/>
        <v>1135892</v>
      </c>
      <c r="AB169" s="46">
        <f t="shared" ca="1" si="285"/>
        <v>383930</v>
      </c>
      <c r="AC169" s="46">
        <f t="shared" ca="1" si="285"/>
        <v>22717</v>
      </c>
      <c r="AD169" s="46">
        <f t="shared" ca="1" si="285"/>
        <v>31850</v>
      </c>
      <c r="AE169" s="46">
        <f t="shared" ca="1" si="285"/>
        <v>170001</v>
      </c>
      <c r="AF169" s="46">
        <f t="shared" ca="1" si="285"/>
        <v>201851</v>
      </c>
      <c r="AG169" s="46">
        <f t="shared" ca="1" si="285"/>
        <v>1744390</v>
      </c>
      <c r="AH169" s="47">
        <f t="shared" ca="1" si="285"/>
        <v>0</v>
      </c>
      <c r="AI169" s="47">
        <f t="shared" ca="1" si="285"/>
        <v>0</v>
      </c>
      <c r="AJ169" s="47">
        <f t="shared" ca="1" si="285"/>
        <v>0.82000000000000006</v>
      </c>
      <c r="AK169" s="47">
        <f t="shared" ca="1" si="285"/>
        <v>1.8700000000000003</v>
      </c>
      <c r="AL169" s="47">
        <f t="shared" ca="1" si="285"/>
        <v>-0.20999999999999991</v>
      </c>
      <c r="AM169" s="47">
        <f t="shared" ca="1" si="285"/>
        <v>0</v>
      </c>
      <c r="AN169" s="47">
        <f t="shared" ca="1" si="285"/>
        <v>0</v>
      </c>
      <c r="AO169" s="47">
        <f t="shared" ca="1" si="285"/>
        <v>2.6900000000000004</v>
      </c>
      <c r="AP169" s="47">
        <f t="shared" ca="1" si="285"/>
        <v>-0.20999999999999991</v>
      </c>
      <c r="AQ169" s="48">
        <f t="shared" ca="1" si="285"/>
        <v>2.4800000000000004</v>
      </c>
      <c r="AR169" s="266">
        <f t="shared" ca="1" si="285"/>
        <v>326592943</v>
      </c>
      <c r="AS169" s="46">
        <f t="shared" ca="1" si="285"/>
        <v>234080747</v>
      </c>
      <c r="AT169" s="46">
        <f t="shared" ca="1" si="285"/>
        <v>1697364</v>
      </c>
      <c r="AU169" s="46">
        <f t="shared" ca="1" si="285"/>
        <v>606874</v>
      </c>
      <c r="AV169" s="46">
        <f t="shared" ca="1" si="285"/>
        <v>79487880</v>
      </c>
      <c r="AW169" s="46">
        <f t="shared" ca="1" si="285"/>
        <v>4681618</v>
      </c>
      <c r="AX169" s="46">
        <f t="shared" ca="1" si="285"/>
        <v>6645334</v>
      </c>
      <c r="AY169" s="47">
        <f t="shared" ca="1" si="285"/>
        <v>509.91469999999998</v>
      </c>
      <c r="AZ169" s="47">
        <f t="shared" ca="1" si="285"/>
        <v>349.52220000000005</v>
      </c>
      <c r="BA169" s="48">
        <f t="shared" ca="1" si="285"/>
        <v>160.39250000000001</v>
      </c>
    </row>
    <row r="170" spans="1:53" s="748" customFormat="1" ht="12.75" customHeight="1" x14ac:dyDescent="0.2">
      <c r="D170" s="16"/>
      <c r="E170" s="12"/>
      <c r="F170" s="16"/>
      <c r="G170" s="36"/>
      <c r="H170" s="1">
        <v>3111</v>
      </c>
      <c r="I170" s="323">
        <f t="shared" ref="I170:BA170" ca="1" si="286">SUMIF($F$12:$F$432,"=3111",I$12:I$388)</f>
        <v>61369687</v>
      </c>
      <c r="J170" s="324">
        <f t="shared" ca="1" si="286"/>
        <v>44557798</v>
      </c>
      <c r="K170" s="324">
        <f t="shared" ca="1" si="286"/>
        <v>189500</v>
      </c>
      <c r="L170" s="324">
        <f t="shared" ca="1" si="286"/>
        <v>0</v>
      </c>
      <c r="M170" s="324">
        <f t="shared" ca="1" si="286"/>
        <v>15124583</v>
      </c>
      <c r="N170" s="324">
        <f t="shared" ca="1" si="286"/>
        <v>891156</v>
      </c>
      <c r="O170" s="324">
        <f t="shared" ca="1" si="286"/>
        <v>606650</v>
      </c>
      <c r="P170" s="325">
        <f t="shared" ca="1" si="286"/>
        <v>103.43820000000002</v>
      </c>
      <c r="Q170" s="325">
        <f t="shared" ca="1" si="286"/>
        <v>77.212000000000003</v>
      </c>
      <c r="R170" s="328">
        <f t="shared" ca="1" si="286"/>
        <v>26.226199999999999</v>
      </c>
      <c r="S170" s="323">
        <f t="shared" ca="1" si="286"/>
        <v>0</v>
      </c>
      <c r="T170" s="324">
        <f t="shared" ca="1" si="286"/>
        <v>235837</v>
      </c>
      <c r="U170" s="324">
        <f t="shared" ca="1" si="286"/>
        <v>156880</v>
      </c>
      <c r="V170" s="324">
        <f t="shared" ca="1" si="286"/>
        <v>-110456</v>
      </c>
      <c r="W170" s="324">
        <f t="shared" ca="1" si="286"/>
        <v>282261</v>
      </c>
      <c r="X170" s="324">
        <f t="shared" ca="1" si="286"/>
        <v>0</v>
      </c>
      <c r="Y170" s="324">
        <f t="shared" ca="1" si="286"/>
        <v>0</v>
      </c>
      <c r="Z170" s="324">
        <f t="shared" ca="1" si="286"/>
        <v>0</v>
      </c>
      <c r="AA170" s="324">
        <f t="shared" ca="1" si="286"/>
        <v>282261</v>
      </c>
      <c r="AB170" s="324">
        <f t="shared" ca="1" si="286"/>
        <v>95404</v>
      </c>
      <c r="AC170" s="324">
        <f t="shared" ca="1" si="286"/>
        <v>5645</v>
      </c>
      <c r="AD170" s="324">
        <f t="shared" ca="1" si="286"/>
        <v>3000</v>
      </c>
      <c r="AE170" s="324">
        <f t="shared" ca="1" si="286"/>
        <v>150000</v>
      </c>
      <c r="AF170" s="324">
        <f t="shared" ca="1" si="286"/>
        <v>153000</v>
      </c>
      <c r="AG170" s="324">
        <f t="shared" ca="1" si="286"/>
        <v>536310</v>
      </c>
      <c r="AH170" s="325">
        <f t="shared" ca="1" si="286"/>
        <v>0</v>
      </c>
      <c r="AI170" s="325">
        <f t="shared" ca="1" si="286"/>
        <v>0</v>
      </c>
      <c r="AJ170" s="325">
        <f t="shared" ca="1" si="286"/>
        <v>0.67</v>
      </c>
      <c r="AK170" s="325">
        <f t="shared" ca="1" si="286"/>
        <v>0.36000000000000004</v>
      </c>
      <c r="AL170" s="325">
        <f t="shared" ca="1" si="286"/>
        <v>0</v>
      </c>
      <c r="AM170" s="325">
        <f t="shared" ca="1" si="286"/>
        <v>0</v>
      </c>
      <c r="AN170" s="325">
        <f t="shared" ca="1" si="286"/>
        <v>0</v>
      </c>
      <c r="AO170" s="325">
        <f t="shared" ca="1" si="286"/>
        <v>1.0300000000000002</v>
      </c>
      <c r="AP170" s="325">
        <f t="shared" ca="1" si="286"/>
        <v>0</v>
      </c>
      <c r="AQ170" s="326">
        <f t="shared" ca="1" si="286"/>
        <v>1.0300000000000002</v>
      </c>
      <c r="AR170" s="327">
        <f t="shared" ca="1" si="286"/>
        <v>61905997</v>
      </c>
      <c r="AS170" s="324">
        <f t="shared" ca="1" si="286"/>
        <v>44840059</v>
      </c>
      <c r="AT170" s="324">
        <f t="shared" ca="1" si="286"/>
        <v>189500</v>
      </c>
      <c r="AU170" s="324">
        <f t="shared" ca="1" si="286"/>
        <v>0</v>
      </c>
      <c r="AV170" s="324">
        <f t="shared" ca="1" si="286"/>
        <v>15219987</v>
      </c>
      <c r="AW170" s="324">
        <f t="shared" ca="1" si="286"/>
        <v>896801</v>
      </c>
      <c r="AX170" s="324">
        <f t="shared" ca="1" si="286"/>
        <v>759650</v>
      </c>
      <c r="AY170" s="325">
        <f t="shared" ca="1" si="286"/>
        <v>104.46820000000001</v>
      </c>
      <c r="AZ170" s="325">
        <f t="shared" ca="1" si="286"/>
        <v>78.24199999999999</v>
      </c>
      <c r="BA170" s="326">
        <f t="shared" ca="1" si="286"/>
        <v>26.226199999999999</v>
      </c>
    </row>
    <row r="171" spans="1:53" s="748" customFormat="1" ht="12.75" customHeight="1" x14ac:dyDescent="0.2">
      <c r="D171" s="16"/>
      <c r="E171" s="12"/>
      <c r="F171" s="16"/>
      <c r="G171" s="36"/>
      <c r="H171" s="2">
        <v>3113</v>
      </c>
      <c r="I171" s="329">
        <f t="shared" ref="I171:BA171" si="287">SUMIF($F$12:$F$432,"=3113",I$12:I$432)</f>
        <v>141533547</v>
      </c>
      <c r="J171" s="330">
        <f t="shared" si="287"/>
        <v>100269272</v>
      </c>
      <c r="K171" s="330">
        <f t="shared" si="287"/>
        <v>826710</v>
      </c>
      <c r="L171" s="330">
        <f t="shared" si="287"/>
        <v>558182</v>
      </c>
      <c r="M171" s="330">
        <f t="shared" si="287"/>
        <v>33981778</v>
      </c>
      <c r="N171" s="330">
        <f t="shared" si="287"/>
        <v>2005387</v>
      </c>
      <c r="O171" s="330">
        <f t="shared" si="287"/>
        <v>4450400</v>
      </c>
      <c r="P171" s="331">
        <f t="shared" si="287"/>
        <v>198.60279999999997</v>
      </c>
      <c r="Q171" s="331">
        <f t="shared" si="287"/>
        <v>153.37610000000001</v>
      </c>
      <c r="R171" s="334">
        <f t="shared" si="287"/>
        <v>45.226700000000001</v>
      </c>
      <c r="S171" s="329">
        <f t="shared" si="287"/>
        <v>0</v>
      </c>
      <c r="T171" s="330">
        <f t="shared" si="287"/>
        <v>38235</v>
      </c>
      <c r="U171" s="330">
        <f t="shared" si="287"/>
        <v>52110</v>
      </c>
      <c r="V171" s="330">
        <f t="shared" si="287"/>
        <v>27904</v>
      </c>
      <c r="W171" s="330">
        <f t="shared" si="287"/>
        <v>118249</v>
      </c>
      <c r="X171" s="330">
        <f t="shared" si="287"/>
        <v>0</v>
      </c>
      <c r="Y171" s="330">
        <f t="shared" si="287"/>
        <v>0</v>
      </c>
      <c r="Z171" s="330">
        <f t="shared" si="287"/>
        <v>0</v>
      </c>
      <c r="AA171" s="330">
        <f t="shared" si="287"/>
        <v>118249</v>
      </c>
      <c r="AB171" s="330">
        <f t="shared" si="287"/>
        <v>39968</v>
      </c>
      <c r="AC171" s="330">
        <f t="shared" si="287"/>
        <v>2364</v>
      </c>
      <c r="AD171" s="330">
        <f t="shared" si="287"/>
        <v>28350</v>
      </c>
      <c r="AE171" s="330">
        <f t="shared" si="287"/>
        <v>0</v>
      </c>
      <c r="AF171" s="330">
        <f t="shared" si="287"/>
        <v>28350</v>
      </c>
      <c r="AG171" s="330">
        <f t="shared" si="287"/>
        <v>188931</v>
      </c>
      <c r="AH171" s="331">
        <f t="shared" si="287"/>
        <v>0</v>
      </c>
      <c r="AI171" s="331">
        <f t="shared" si="287"/>
        <v>0</v>
      </c>
      <c r="AJ171" s="331">
        <f t="shared" si="287"/>
        <v>0.11</v>
      </c>
      <c r="AK171" s="331">
        <f t="shared" si="287"/>
        <v>0.09</v>
      </c>
      <c r="AL171" s="331">
        <f t="shared" si="287"/>
        <v>0</v>
      </c>
      <c r="AM171" s="331">
        <f t="shared" si="287"/>
        <v>0</v>
      </c>
      <c r="AN171" s="331">
        <f t="shared" si="287"/>
        <v>0</v>
      </c>
      <c r="AO171" s="331">
        <f t="shared" si="287"/>
        <v>0.2</v>
      </c>
      <c r="AP171" s="331">
        <f t="shared" si="287"/>
        <v>0</v>
      </c>
      <c r="AQ171" s="332">
        <f t="shared" si="287"/>
        <v>0.2</v>
      </c>
      <c r="AR171" s="333">
        <f t="shared" si="287"/>
        <v>141722478</v>
      </c>
      <c r="AS171" s="330">
        <f t="shared" si="287"/>
        <v>100387521</v>
      </c>
      <c r="AT171" s="330">
        <f t="shared" si="287"/>
        <v>826710</v>
      </c>
      <c r="AU171" s="330">
        <f t="shared" si="287"/>
        <v>558182</v>
      </c>
      <c r="AV171" s="330">
        <f t="shared" si="287"/>
        <v>34021746</v>
      </c>
      <c r="AW171" s="330">
        <f t="shared" si="287"/>
        <v>2007751</v>
      </c>
      <c r="AX171" s="330">
        <f t="shared" si="287"/>
        <v>4478750</v>
      </c>
      <c r="AY171" s="331">
        <f t="shared" si="287"/>
        <v>198.80279999999999</v>
      </c>
      <c r="AZ171" s="331">
        <f t="shared" si="287"/>
        <v>153.57610000000005</v>
      </c>
      <c r="BA171" s="332">
        <f t="shared" si="287"/>
        <v>45.226700000000001</v>
      </c>
    </row>
    <row r="172" spans="1:53" s="748" customFormat="1" ht="12.75" customHeight="1" x14ac:dyDescent="0.2">
      <c r="D172" s="16"/>
      <c r="E172" s="12"/>
      <c r="F172" s="16"/>
      <c r="G172" s="36"/>
      <c r="H172" s="2">
        <v>3114</v>
      </c>
      <c r="I172" s="329">
        <f t="shared" ref="I172:BA172" si="288">SUMIF($F$12:$F$432,"=3114",I$12:I$432)</f>
        <v>12114333</v>
      </c>
      <c r="J172" s="330">
        <f t="shared" si="288"/>
        <v>8750395</v>
      </c>
      <c r="K172" s="330">
        <f t="shared" si="288"/>
        <v>65096</v>
      </c>
      <c r="L172" s="330">
        <f t="shared" si="288"/>
        <v>7696</v>
      </c>
      <c r="M172" s="330">
        <f t="shared" si="288"/>
        <v>2977034</v>
      </c>
      <c r="N172" s="330">
        <f t="shared" si="288"/>
        <v>175008</v>
      </c>
      <c r="O172" s="330">
        <f t="shared" si="288"/>
        <v>146800</v>
      </c>
      <c r="P172" s="331">
        <f t="shared" si="288"/>
        <v>16.334899999999998</v>
      </c>
      <c r="Q172" s="331">
        <f t="shared" si="288"/>
        <v>11.935599999999999</v>
      </c>
      <c r="R172" s="334">
        <f t="shared" si="288"/>
        <v>4.3993000000000002</v>
      </c>
      <c r="S172" s="329">
        <f t="shared" si="288"/>
        <v>0</v>
      </c>
      <c r="T172" s="330">
        <f t="shared" si="288"/>
        <v>0</v>
      </c>
      <c r="U172" s="330">
        <f t="shared" si="288"/>
        <v>752190</v>
      </c>
      <c r="V172" s="330">
        <f t="shared" si="288"/>
        <v>0</v>
      </c>
      <c r="W172" s="330">
        <f t="shared" si="288"/>
        <v>752190</v>
      </c>
      <c r="X172" s="330">
        <f t="shared" si="288"/>
        <v>0</v>
      </c>
      <c r="Y172" s="330">
        <f t="shared" si="288"/>
        <v>0</v>
      </c>
      <c r="Z172" s="330">
        <f t="shared" si="288"/>
        <v>0</v>
      </c>
      <c r="AA172" s="330">
        <f t="shared" si="288"/>
        <v>752190</v>
      </c>
      <c r="AB172" s="330">
        <f t="shared" si="288"/>
        <v>254240</v>
      </c>
      <c r="AC172" s="330">
        <f t="shared" si="288"/>
        <v>15044</v>
      </c>
      <c r="AD172" s="330">
        <f t="shared" si="288"/>
        <v>0</v>
      </c>
      <c r="AE172" s="330">
        <f t="shared" si="288"/>
        <v>0</v>
      </c>
      <c r="AF172" s="330">
        <f t="shared" si="288"/>
        <v>0</v>
      </c>
      <c r="AG172" s="330">
        <f t="shared" si="288"/>
        <v>1021474</v>
      </c>
      <c r="AH172" s="331">
        <f t="shared" si="288"/>
        <v>0</v>
      </c>
      <c r="AI172" s="331">
        <f t="shared" si="288"/>
        <v>0</v>
      </c>
      <c r="AJ172" s="331">
        <f t="shared" si="288"/>
        <v>0</v>
      </c>
      <c r="AK172" s="331">
        <f t="shared" si="288"/>
        <v>1.33</v>
      </c>
      <c r="AL172" s="331">
        <f t="shared" si="288"/>
        <v>0</v>
      </c>
      <c r="AM172" s="331">
        <f t="shared" si="288"/>
        <v>0</v>
      </c>
      <c r="AN172" s="331">
        <f t="shared" si="288"/>
        <v>0</v>
      </c>
      <c r="AO172" s="331">
        <f t="shared" si="288"/>
        <v>1.33</v>
      </c>
      <c r="AP172" s="331">
        <f t="shared" si="288"/>
        <v>0</v>
      </c>
      <c r="AQ172" s="332">
        <f t="shared" si="288"/>
        <v>1.33</v>
      </c>
      <c r="AR172" s="333">
        <f t="shared" si="288"/>
        <v>13135807</v>
      </c>
      <c r="AS172" s="330">
        <f t="shared" si="288"/>
        <v>9502585</v>
      </c>
      <c r="AT172" s="330">
        <f t="shared" si="288"/>
        <v>65096</v>
      </c>
      <c r="AU172" s="330">
        <f t="shared" si="288"/>
        <v>7696</v>
      </c>
      <c r="AV172" s="330">
        <f t="shared" si="288"/>
        <v>3231274</v>
      </c>
      <c r="AW172" s="330">
        <f t="shared" si="288"/>
        <v>190052</v>
      </c>
      <c r="AX172" s="330">
        <f t="shared" si="288"/>
        <v>146800</v>
      </c>
      <c r="AY172" s="331">
        <f t="shared" si="288"/>
        <v>17.664899999999999</v>
      </c>
      <c r="AZ172" s="331">
        <f t="shared" si="288"/>
        <v>13.265599999999999</v>
      </c>
      <c r="BA172" s="332">
        <f t="shared" si="288"/>
        <v>4.3993000000000002</v>
      </c>
    </row>
    <row r="173" spans="1:53" s="748" customFormat="1" ht="12.75" x14ac:dyDescent="0.2">
      <c r="D173" s="16"/>
      <c r="E173" s="12"/>
      <c r="F173" s="16"/>
      <c r="G173" s="36"/>
      <c r="H173" s="2">
        <v>3117</v>
      </c>
      <c r="I173" s="329">
        <f t="shared" ref="I173:BA173" si="289">SUMIF($F$12:$F$432,"=3117",I$12:I$432)</f>
        <v>27474300</v>
      </c>
      <c r="J173" s="330">
        <f t="shared" si="289"/>
        <v>19560991</v>
      </c>
      <c r="K173" s="330">
        <f t="shared" si="289"/>
        <v>129356</v>
      </c>
      <c r="L173" s="330">
        <f t="shared" si="289"/>
        <v>36556</v>
      </c>
      <c r="M173" s="330">
        <f t="shared" si="289"/>
        <v>6642983</v>
      </c>
      <c r="N173" s="330">
        <f t="shared" si="289"/>
        <v>391220</v>
      </c>
      <c r="O173" s="330">
        <f t="shared" si="289"/>
        <v>749750</v>
      </c>
      <c r="P173" s="331">
        <f t="shared" si="289"/>
        <v>40.932900000000004</v>
      </c>
      <c r="Q173" s="331">
        <f t="shared" si="289"/>
        <v>28.730700000000002</v>
      </c>
      <c r="R173" s="334">
        <f t="shared" si="289"/>
        <v>12.202199999999999</v>
      </c>
      <c r="S173" s="329">
        <f t="shared" si="289"/>
        <v>0</v>
      </c>
      <c r="T173" s="330">
        <f t="shared" si="289"/>
        <v>17463</v>
      </c>
      <c r="U173" s="330">
        <f t="shared" si="289"/>
        <v>8820</v>
      </c>
      <c r="V173" s="330">
        <f t="shared" si="289"/>
        <v>-14728</v>
      </c>
      <c r="W173" s="330">
        <f t="shared" si="289"/>
        <v>11555</v>
      </c>
      <c r="X173" s="330">
        <f t="shared" si="289"/>
        <v>0</v>
      </c>
      <c r="Y173" s="330">
        <f t="shared" si="289"/>
        <v>0</v>
      </c>
      <c r="Z173" s="330">
        <f t="shared" si="289"/>
        <v>0</v>
      </c>
      <c r="AA173" s="330">
        <f t="shared" si="289"/>
        <v>11555</v>
      </c>
      <c r="AB173" s="330">
        <f t="shared" si="289"/>
        <v>3906</v>
      </c>
      <c r="AC173" s="330">
        <f t="shared" si="289"/>
        <v>231</v>
      </c>
      <c r="AD173" s="330">
        <f t="shared" si="289"/>
        <v>500</v>
      </c>
      <c r="AE173" s="330">
        <f t="shared" si="289"/>
        <v>20001</v>
      </c>
      <c r="AF173" s="330">
        <f t="shared" si="289"/>
        <v>20501</v>
      </c>
      <c r="AG173" s="330">
        <f t="shared" si="289"/>
        <v>36193</v>
      </c>
      <c r="AH173" s="331">
        <f t="shared" si="289"/>
        <v>0</v>
      </c>
      <c r="AI173" s="331">
        <f t="shared" si="289"/>
        <v>0</v>
      </c>
      <c r="AJ173" s="331">
        <f t="shared" si="289"/>
        <v>0.04</v>
      </c>
      <c r="AK173" s="331">
        <f t="shared" si="289"/>
        <v>9.9999999999999811E-3</v>
      </c>
      <c r="AL173" s="331">
        <f t="shared" si="289"/>
        <v>0</v>
      </c>
      <c r="AM173" s="331">
        <f t="shared" si="289"/>
        <v>0</v>
      </c>
      <c r="AN173" s="331">
        <f t="shared" si="289"/>
        <v>0</v>
      </c>
      <c r="AO173" s="331">
        <f t="shared" si="289"/>
        <v>4.9999999999999989E-2</v>
      </c>
      <c r="AP173" s="331">
        <f t="shared" si="289"/>
        <v>0</v>
      </c>
      <c r="AQ173" s="332">
        <f t="shared" si="289"/>
        <v>4.9999999999999989E-2</v>
      </c>
      <c r="AR173" s="333">
        <f t="shared" si="289"/>
        <v>27510493</v>
      </c>
      <c r="AS173" s="330">
        <f t="shared" si="289"/>
        <v>19572546</v>
      </c>
      <c r="AT173" s="330">
        <f t="shared" si="289"/>
        <v>129356</v>
      </c>
      <c r="AU173" s="330">
        <f t="shared" si="289"/>
        <v>36556</v>
      </c>
      <c r="AV173" s="330">
        <f t="shared" si="289"/>
        <v>6646889</v>
      </c>
      <c r="AW173" s="330">
        <f t="shared" si="289"/>
        <v>391451</v>
      </c>
      <c r="AX173" s="330">
        <f t="shared" si="289"/>
        <v>770251</v>
      </c>
      <c r="AY173" s="331">
        <f t="shared" si="289"/>
        <v>40.982900000000001</v>
      </c>
      <c r="AZ173" s="331">
        <f t="shared" si="289"/>
        <v>28.7807</v>
      </c>
      <c r="BA173" s="332">
        <f t="shared" si="289"/>
        <v>12.202199999999999</v>
      </c>
    </row>
    <row r="174" spans="1:53" s="748" customFormat="1" ht="12.95" customHeight="1" x14ac:dyDescent="0.2">
      <c r="D174" s="16"/>
      <c r="E174" s="12"/>
      <c r="F174" s="16"/>
      <c r="G174" s="36"/>
      <c r="H174" s="2">
        <v>3122</v>
      </c>
      <c r="I174" s="329">
        <f t="shared" ref="I174:BA174" si="290">SUMIF($F$12:$F$388,"=3122",I$12:I$388)</f>
        <v>7654533</v>
      </c>
      <c r="J174" s="330">
        <f t="shared" si="290"/>
        <v>5460552</v>
      </c>
      <c r="K174" s="330">
        <f t="shared" si="290"/>
        <v>77992</v>
      </c>
      <c r="L174" s="330">
        <f t="shared" si="290"/>
        <v>4440</v>
      </c>
      <c r="M174" s="330">
        <f t="shared" si="290"/>
        <v>1870528</v>
      </c>
      <c r="N174" s="330">
        <f t="shared" si="290"/>
        <v>109211</v>
      </c>
      <c r="O174" s="330">
        <f t="shared" si="290"/>
        <v>136250</v>
      </c>
      <c r="P174" s="331">
        <f t="shared" si="290"/>
        <v>9.9675000000000011</v>
      </c>
      <c r="Q174" s="331">
        <f t="shared" si="290"/>
        <v>8.6447000000000003</v>
      </c>
      <c r="R174" s="334">
        <f t="shared" si="290"/>
        <v>1.3228</v>
      </c>
      <c r="S174" s="329">
        <f t="shared" si="290"/>
        <v>0</v>
      </c>
      <c r="T174" s="330">
        <f t="shared" si="290"/>
        <v>0</v>
      </c>
      <c r="U174" s="330">
        <f t="shared" si="290"/>
        <v>0</v>
      </c>
      <c r="V174" s="330">
        <f t="shared" si="290"/>
        <v>0</v>
      </c>
      <c r="W174" s="330">
        <f t="shared" si="290"/>
        <v>0</v>
      </c>
      <c r="X174" s="330">
        <f t="shared" si="290"/>
        <v>0</v>
      </c>
      <c r="Y174" s="330">
        <f t="shared" si="290"/>
        <v>0</v>
      </c>
      <c r="Z174" s="330">
        <f t="shared" si="290"/>
        <v>0</v>
      </c>
      <c r="AA174" s="330">
        <f t="shared" si="290"/>
        <v>0</v>
      </c>
      <c r="AB174" s="330">
        <f t="shared" si="290"/>
        <v>0</v>
      </c>
      <c r="AC174" s="330">
        <f t="shared" si="290"/>
        <v>0</v>
      </c>
      <c r="AD174" s="330">
        <f t="shared" si="290"/>
        <v>0</v>
      </c>
      <c r="AE174" s="330">
        <f t="shared" si="290"/>
        <v>0</v>
      </c>
      <c r="AF174" s="330">
        <f t="shared" si="290"/>
        <v>0</v>
      </c>
      <c r="AG174" s="330">
        <f t="shared" si="290"/>
        <v>0</v>
      </c>
      <c r="AH174" s="331">
        <f t="shared" si="290"/>
        <v>0</v>
      </c>
      <c r="AI174" s="331">
        <f t="shared" si="290"/>
        <v>0</v>
      </c>
      <c r="AJ174" s="331">
        <f t="shared" si="290"/>
        <v>0</v>
      </c>
      <c r="AK174" s="331">
        <f t="shared" si="290"/>
        <v>0</v>
      </c>
      <c r="AL174" s="331">
        <f t="shared" si="290"/>
        <v>0</v>
      </c>
      <c r="AM174" s="331">
        <f t="shared" si="290"/>
        <v>0</v>
      </c>
      <c r="AN174" s="331">
        <f t="shared" si="290"/>
        <v>0</v>
      </c>
      <c r="AO174" s="331">
        <f t="shared" si="290"/>
        <v>0</v>
      </c>
      <c r="AP174" s="331">
        <f t="shared" si="290"/>
        <v>0</v>
      </c>
      <c r="AQ174" s="332">
        <f t="shared" si="290"/>
        <v>0</v>
      </c>
      <c r="AR174" s="333">
        <f t="shared" si="290"/>
        <v>7654533</v>
      </c>
      <c r="AS174" s="330">
        <f t="shared" si="290"/>
        <v>5460552</v>
      </c>
      <c r="AT174" s="330">
        <f t="shared" si="290"/>
        <v>77992</v>
      </c>
      <c r="AU174" s="330">
        <f t="shared" si="290"/>
        <v>4440</v>
      </c>
      <c r="AV174" s="330">
        <f t="shared" si="290"/>
        <v>1870528</v>
      </c>
      <c r="AW174" s="330">
        <f t="shared" si="290"/>
        <v>109211</v>
      </c>
      <c r="AX174" s="330">
        <f t="shared" si="290"/>
        <v>136250</v>
      </c>
      <c r="AY174" s="331">
        <f t="shared" si="290"/>
        <v>9.9675000000000011</v>
      </c>
      <c r="AZ174" s="331">
        <f t="shared" si="290"/>
        <v>8.6447000000000003</v>
      </c>
      <c r="BA174" s="332">
        <f t="shared" si="290"/>
        <v>1.3228</v>
      </c>
    </row>
    <row r="175" spans="1:53" s="748" customFormat="1" ht="12.75" x14ac:dyDescent="0.2">
      <c r="D175" s="16"/>
      <c r="E175" s="12"/>
      <c r="F175" s="16"/>
      <c r="G175" s="36"/>
      <c r="H175" s="2">
        <v>3124</v>
      </c>
      <c r="I175" s="329">
        <f t="shared" ref="I175:BA175" si="291">SUMIF($F$12:$F$388,"=3124",I$12:I$388)</f>
        <v>0</v>
      </c>
      <c r="J175" s="330">
        <f t="shared" si="291"/>
        <v>0</v>
      </c>
      <c r="K175" s="330">
        <f t="shared" si="291"/>
        <v>0</v>
      </c>
      <c r="L175" s="330">
        <f t="shared" si="291"/>
        <v>0</v>
      </c>
      <c r="M175" s="330">
        <f t="shared" si="291"/>
        <v>0</v>
      </c>
      <c r="N175" s="330">
        <f t="shared" si="291"/>
        <v>0</v>
      </c>
      <c r="O175" s="330">
        <f t="shared" si="291"/>
        <v>0</v>
      </c>
      <c r="P175" s="331">
        <f t="shared" si="291"/>
        <v>0</v>
      </c>
      <c r="Q175" s="331">
        <f t="shared" si="291"/>
        <v>0</v>
      </c>
      <c r="R175" s="334">
        <f t="shared" si="291"/>
        <v>0</v>
      </c>
      <c r="S175" s="329">
        <f t="shared" si="291"/>
        <v>0</v>
      </c>
      <c r="T175" s="330">
        <f t="shared" si="291"/>
        <v>0</v>
      </c>
      <c r="U175" s="330">
        <f t="shared" si="291"/>
        <v>0</v>
      </c>
      <c r="V175" s="330">
        <f t="shared" si="291"/>
        <v>0</v>
      </c>
      <c r="W175" s="330">
        <f t="shared" si="291"/>
        <v>0</v>
      </c>
      <c r="X175" s="330">
        <f t="shared" si="291"/>
        <v>0</v>
      </c>
      <c r="Y175" s="330">
        <f t="shared" si="291"/>
        <v>0</v>
      </c>
      <c r="Z175" s="330">
        <f t="shared" si="291"/>
        <v>0</v>
      </c>
      <c r="AA175" s="330">
        <f t="shared" si="291"/>
        <v>0</v>
      </c>
      <c r="AB175" s="330">
        <f t="shared" si="291"/>
        <v>0</v>
      </c>
      <c r="AC175" s="330">
        <f t="shared" si="291"/>
        <v>0</v>
      </c>
      <c r="AD175" s="330">
        <f t="shared" si="291"/>
        <v>0</v>
      </c>
      <c r="AE175" s="330">
        <f t="shared" si="291"/>
        <v>0</v>
      </c>
      <c r="AF175" s="330">
        <f t="shared" si="291"/>
        <v>0</v>
      </c>
      <c r="AG175" s="330">
        <f t="shared" si="291"/>
        <v>0</v>
      </c>
      <c r="AH175" s="331">
        <f t="shared" si="291"/>
        <v>0</v>
      </c>
      <c r="AI175" s="331">
        <f t="shared" si="291"/>
        <v>0</v>
      </c>
      <c r="AJ175" s="331">
        <f t="shared" si="291"/>
        <v>0</v>
      </c>
      <c r="AK175" s="331">
        <f t="shared" si="291"/>
        <v>0</v>
      </c>
      <c r="AL175" s="331">
        <f t="shared" si="291"/>
        <v>0</v>
      </c>
      <c r="AM175" s="331">
        <f t="shared" si="291"/>
        <v>0</v>
      </c>
      <c r="AN175" s="331">
        <f t="shared" si="291"/>
        <v>0</v>
      </c>
      <c r="AO175" s="331">
        <f t="shared" si="291"/>
        <v>0</v>
      </c>
      <c r="AP175" s="331">
        <f t="shared" si="291"/>
        <v>0</v>
      </c>
      <c r="AQ175" s="332">
        <f t="shared" si="291"/>
        <v>0</v>
      </c>
      <c r="AR175" s="333">
        <f t="shared" si="291"/>
        <v>0</v>
      </c>
      <c r="AS175" s="330">
        <f t="shared" si="291"/>
        <v>0</v>
      </c>
      <c r="AT175" s="330">
        <f t="shared" si="291"/>
        <v>0</v>
      </c>
      <c r="AU175" s="330">
        <f t="shared" si="291"/>
        <v>0</v>
      </c>
      <c r="AV175" s="330">
        <f t="shared" si="291"/>
        <v>0</v>
      </c>
      <c r="AW175" s="330">
        <f t="shared" si="291"/>
        <v>0</v>
      </c>
      <c r="AX175" s="330">
        <f t="shared" si="291"/>
        <v>0</v>
      </c>
      <c r="AY175" s="331">
        <f t="shared" si="291"/>
        <v>0</v>
      </c>
      <c r="AZ175" s="331">
        <f t="shared" si="291"/>
        <v>0</v>
      </c>
      <c r="BA175" s="332">
        <f t="shared" si="291"/>
        <v>0</v>
      </c>
    </row>
    <row r="176" spans="1:53" s="748" customFormat="1" ht="12.75" x14ac:dyDescent="0.2">
      <c r="D176" s="16"/>
      <c r="E176" s="12"/>
      <c r="F176" s="16"/>
      <c r="G176" s="36"/>
      <c r="H176" s="2">
        <v>3141</v>
      </c>
      <c r="I176" s="329">
        <f t="shared" ref="I176:BA176" si="292">SUMIF($F$12:$F$432,"=3141",I$12:I$432)</f>
        <v>25144413</v>
      </c>
      <c r="J176" s="330">
        <f t="shared" si="292"/>
        <v>18254674</v>
      </c>
      <c r="K176" s="330">
        <f t="shared" si="292"/>
        <v>134250</v>
      </c>
      <c r="L176" s="330">
        <f t="shared" si="292"/>
        <v>0</v>
      </c>
      <c r="M176" s="330">
        <f t="shared" si="292"/>
        <v>6215457</v>
      </c>
      <c r="N176" s="330">
        <f t="shared" si="292"/>
        <v>365094</v>
      </c>
      <c r="O176" s="330">
        <f t="shared" si="292"/>
        <v>174938</v>
      </c>
      <c r="P176" s="331">
        <f t="shared" si="292"/>
        <v>62.21</v>
      </c>
      <c r="Q176" s="331">
        <f t="shared" si="292"/>
        <v>0</v>
      </c>
      <c r="R176" s="334">
        <f t="shared" si="292"/>
        <v>62.21</v>
      </c>
      <c r="S176" s="329">
        <f t="shared" si="292"/>
        <v>0</v>
      </c>
      <c r="T176" s="330">
        <f t="shared" si="292"/>
        <v>0</v>
      </c>
      <c r="U176" s="330">
        <f t="shared" si="292"/>
        <v>-62861</v>
      </c>
      <c r="V176" s="330">
        <f t="shared" si="292"/>
        <v>0</v>
      </c>
      <c r="W176" s="330">
        <f t="shared" si="292"/>
        <v>-62861</v>
      </c>
      <c r="X176" s="330">
        <f t="shared" si="292"/>
        <v>0</v>
      </c>
      <c r="Y176" s="330">
        <f t="shared" si="292"/>
        <v>0</v>
      </c>
      <c r="Z176" s="330">
        <f t="shared" si="292"/>
        <v>0</v>
      </c>
      <c r="AA176" s="330">
        <f t="shared" si="292"/>
        <v>-62861</v>
      </c>
      <c r="AB176" s="330">
        <f t="shared" si="292"/>
        <v>-21248</v>
      </c>
      <c r="AC176" s="330">
        <f t="shared" si="292"/>
        <v>-1257</v>
      </c>
      <c r="AD176" s="330">
        <f t="shared" si="292"/>
        <v>0</v>
      </c>
      <c r="AE176" s="330">
        <f t="shared" si="292"/>
        <v>0</v>
      </c>
      <c r="AF176" s="330">
        <f t="shared" si="292"/>
        <v>0</v>
      </c>
      <c r="AG176" s="330">
        <f t="shared" si="292"/>
        <v>-85366</v>
      </c>
      <c r="AH176" s="331">
        <f t="shared" si="292"/>
        <v>0</v>
      </c>
      <c r="AI176" s="331">
        <f t="shared" si="292"/>
        <v>0</v>
      </c>
      <c r="AJ176" s="331">
        <f t="shared" si="292"/>
        <v>0</v>
      </c>
      <c r="AK176" s="331">
        <f t="shared" si="292"/>
        <v>0</v>
      </c>
      <c r="AL176" s="331">
        <f t="shared" si="292"/>
        <v>-0.20999999999999991</v>
      </c>
      <c r="AM176" s="331">
        <f t="shared" si="292"/>
        <v>0</v>
      </c>
      <c r="AN176" s="331">
        <f t="shared" si="292"/>
        <v>0</v>
      </c>
      <c r="AO176" s="331">
        <f t="shared" si="292"/>
        <v>0</v>
      </c>
      <c r="AP176" s="331">
        <f t="shared" si="292"/>
        <v>-0.20999999999999991</v>
      </c>
      <c r="AQ176" s="332">
        <f t="shared" si="292"/>
        <v>-0.20999999999999991</v>
      </c>
      <c r="AR176" s="333">
        <f t="shared" si="292"/>
        <v>25059047</v>
      </c>
      <c r="AS176" s="330">
        <f t="shared" si="292"/>
        <v>18191813</v>
      </c>
      <c r="AT176" s="330">
        <f t="shared" si="292"/>
        <v>134250</v>
      </c>
      <c r="AU176" s="330">
        <f t="shared" si="292"/>
        <v>0</v>
      </c>
      <c r="AV176" s="330">
        <f t="shared" si="292"/>
        <v>6194209</v>
      </c>
      <c r="AW176" s="330">
        <f t="shared" si="292"/>
        <v>363837</v>
      </c>
      <c r="AX176" s="330">
        <f t="shared" si="292"/>
        <v>174938</v>
      </c>
      <c r="AY176" s="331">
        <f t="shared" si="292"/>
        <v>62.000000000000007</v>
      </c>
      <c r="AZ176" s="331">
        <f t="shared" si="292"/>
        <v>0</v>
      </c>
      <c r="BA176" s="332">
        <f t="shared" si="292"/>
        <v>62.000000000000007</v>
      </c>
    </row>
    <row r="177" spans="1:53" s="748" customFormat="1" ht="12.75" x14ac:dyDescent="0.2">
      <c r="D177" s="16"/>
      <c r="E177" s="12"/>
      <c r="F177" s="16"/>
      <c r="G177" s="36"/>
      <c r="H177" s="2">
        <v>3143</v>
      </c>
      <c r="I177" s="329">
        <f t="shared" ref="I177:BA177" si="293">SUMIF($F$12:$F$432,"=3143",I$12:I$432)</f>
        <v>13410538</v>
      </c>
      <c r="J177" s="330">
        <f t="shared" si="293"/>
        <v>9679348</v>
      </c>
      <c r="K177" s="330">
        <f t="shared" si="293"/>
        <v>184820</v>
      </c>
      <c r="L177" s="330">
        <f t="shared" si="293"/>
        <v>0</v>
      </c>
      <c r="M177" s="330">
        <f t="shared" si="293"/>
        <v>3334092</v>
      </c>
      <c r="N177" s="330">
        <f t="shared" si="293"/>
        <v>193588</v>
      </c>
      <c r="O177" s="330">
        <f t="shared" si="293"/>
        <v>18690</v>
      </c>
      <c r="P177" s="331">
        <f t="shared" si="293"/>
        <v>22.724600000000002</v>
      </c>
      <c r="Q177" s="331">
        <f t="shared" si="293"/>
        <v>21.484600000000004</v>
      </c>
      <c r="R177" s="334">
        <f t="shared" si="293"/>
        <v>1.2400000000000004</v>
      </c>
      <c r="S177" s="329">
        <f t="shared" si="293"/>
        <v>0</v>
      </c>
      <c r="T177" s="330">
        <f t="shared" si="293"/>
        <v>0</v>
      </c>
      <c r="U177" s="330">
        <f t="shared" si="293"/>
        <v>34498</v>
      </c>
      <c r="V177" s="330">
        <f t="shared" si="293"/>
        <v>0</v>
      </c>
      <c r="W177" s="330">
        <f t="shared" si="293"/>
        <v>34498</v>
      </c>
      <c r="X177" s="330">
        <f t="shared" si="293"/>
        <v>0</v>
      </c>
      <c r="Y177" s="330">
        <f t="shared" si="293"/>
        <v>0</v>
      </c>
      <c r="Z177" s="330">
        <f t="shared" si="293"/>
        <v>0</v>
      </c>
      <c r="AA177" s="330">
        <f t="shared" si="293"/>
        <v>34498</v>
      </c>
      <c r="AB177" s="330">
        <f t="shared" si="293"/>
        <v>11660</v>
      </c>
      <c r="AC177" s="330">
        <f t="shared" si="293"/>
        <v>690</v>
      </c>
      <c r="AD177" s="330">
        <f t="shared" si="293"/>
        <v>0</v>
      </c>
      <c r="AE177" s="330">
        <f t="shared" si="293"/>
        <v>0</v>
      </c>
      <c r="AF177" s="330">
        <f t="shared" si="293"/>
        <v>0</v>
      </c>
      <c r="AG177" s="330">
        <f t="shared" si="293"/>
        <v>46848</v>
      </c>
      <c r="AH177" s="331">
        <f t="shared" si="293"/>
        <v>0</v>
      </c>
      <c r="AI177" s="331">
        <f t="shared" si="293"/>
        <v>0</v>
      </c>
      <c r="AJ177" s="331">
        <f t="shared" si="293"/>
        <v>0</v>
      </c>
      <c r="AK177" s="331">
        <f t="shared" si="293"/>
        <v>0.08</v>
      </c>
      <c r="AL177" s="331">
        <f t="shared" si="293"/>
        <v>0</v>
      </c>
      <c r="AM177" s="331">
        <f t="shared" si="293"/>
        <v>0</v>
      </c>
      <c r="AN177" s="331">
        <f t="shared" si="293"/>
        <v>0</v>
      </c>
      <c r="AO177" s="331">
        <f t="shared" si="293"/>
        <v>0.08</v>
      </c>
      <c r="AP177" s="331">
        <f t="shared" si="293"/>
        <v>0</v>
      </c>
      <c r="AQ177" s="332">
        <f t="shared" si="293"/>
        <v>0.08</v>
      </c>
      <c r="AR177" s="333">
        <f t="shared" si="293"/>
        <v>13457386</v>
      </c>
      <c r="AS177" s="330">
        <f t="shared" si="293"/>
        <v>9713846</v>
      </c>
      <c r="AT177" s="330">
        <f t="shared" si="293"/>
        <v>184820</v>
      </c>
      <c r="AU177" s="330">
        <f t="shared" si="293"/>
        <v>0</v>
      </c>
      <c r="AV177" s="330">
        <f t="shared" si="293"/>
        <v>3345752</v>
      </c>
      <c r="AW177" s="330">
        <f t="shared" si="293"/>
        <v>194278</v>
      </c>
      <c r="AX177" s="330">
        <f t="shared" si="293"/>
        <v>18690</v>
      </c>
      <c r="AY177" s="331">
        <f t="shared" si="293"/>
        <v>22.804600000000001</v>
      </c>
      <c r="AZ177" s="331">
        <f t="shared" si="293"/>
        <v>21.564600000000002</v>
      </c>
      <c r="BA177" s="332">
        <f t="shared" si="293"/>
        <v>1.2400000000000004</v>
      </c>
    </row>
    <row r="178" spans="1:53" s="748" customFormat="1" ht="12.75" x14ac:dyDescent="0.2">
      <c r="D178" s="16"/>
      <c r="E178" s="12"/>
      <c r="F178" s="16"/>
      <c r="G178" s="36"/>
      <c r="H178" s="2">
        <v>3231</v>
      </c>
      <c r="I178" s="329">
        <f t="shared" ref="I178:BA178" si="294">SUMIF($F$12:$F$432,"=3231",I$12:I$432)</f>
        <v>30553248</v>
      </c>
      <c r="J178" s="330">
        <f t="shared" si="294"/>
        <v>22358825</v>
      </c>
      <c r="K178" s="330">
        <f t="shared" si="294"/>
        <v>59640</v>
      </c>
      <c r="L178" s="330">
        <f t="shared" si="294"/>
        <v>0</v>
      </c>
      <c r="M178" s="330">
        <f t="shared" si="294"/>
        <v>7577441</v>
      </c>
      <c r="N178" s="330">
        <f t="shared" si="294"/>
        <v>447177</v>
      </c>
      <c r="O178" s="330">
        <f t="shared" si="294"/>
        <v>110165</v>
      </c>
      <c r="P178" s="331">
        <f t="shared" si="294"/>
        <v>44.013800000000003</v>
      </c>
      <c r="Q178" s="331">
        <f t="shared" si="294"/>
        <v>38.968499999999999</v>
      </c>
      <c r="R178" s="334">
        <f t="shared" si="294"/>
        <v>5.0453000000000001</v>
      </c>
      <c r="S178" s="329">
        <f t="shared" si="294"/>
        <v>0</v>
      </c>
      <c r="T178" s="330">
        <f t="shared" si="294"/>
        <v>0</v>
      </c>
      <c r="U178" s="330">
        <f t="shared" si="294"/>
        <v>0</v>
      </c>
      <c r="V178" s="330">
        <f t="shared" si="294"/>
        <v>0</v>
      </c>
      <c r="W178" s="330">
        <f t="shared" si="294"/>
        <v>0</v>
      </c>
      <c r="X178" s="330">
        <f t="shared" si="294"/>
        <v>0</v>
      </c>
      <c r="Y178" s="330">
        <f t="shared" si="294"/>
        <v>0</v>
      </c>
      <c r="Z178" s="330">
        <f t="shared" si="294"/>
        <v>0</v>
      </c>
      <c r="AA178" s="330">
        <f t="shared" si="294"/>
        <v>0</v>
      </c>
      <c r="AB178" s="330">
        <f t="shared" si="294"/>
        <v>0</v>
      </c>
      <c r="AC178" s="330">
        <f t="shared" si="294"/>
        <v>0</v>
      </c>
      <c r="AD178" s="330">
        <f t="shared" si="294"/>
        <v>0</v>
      </c>
      <c r="AE178" s="330">
        <f t="shared" si="294"/>
        <v>0</v>
      </c>
      <c r="AF178" s="330">
        <f t="shared" si="294"/>
        <v>0</v>
      </c>
      <c r="AG178" s="330">
        <f t="shared" si="294"/>
        <v>0</v>
      </c>
      <c r="AH178" s="331">
        <f t="shared" si="294"/>
        <v>0</v>
      </c>
      <c r="AI178" s="331">
        <f t="shared" si="294"/>
        <v>0</v>
      </c>
      <c r="AJ178" s="331">
        <f t="shared" si="294"/>
        <v>0</v>
      </c>
      <c r="AK178" s="331">
        <f t="shared" si="294"/>
        <v>0</v>
      </c>
      <c r="AL178" s="331">
        <f t="shared" si="294"/>
        <v>0</v>
      </c>
      <c r="AM178" s="331">
        <f t="shared" si="294"/>
        <v>0</v>
      </c>
      <c r="AN178" s="331">
        <f t="shared" si="294"/>
        <v>0</v>
      </c>
      <c r="AO178" s="331">
        <f t="shared" si="294"/>
        <v>0</v>
      </c>
      <c r="AP178" s="331">
        <f t="shared" si="294"/>
        <v>0</v>
      </c>
      <c r="AQ178" s="332">
        <f t="shared" si="294"/>
        <v>0</v>
      </c>
      <c r="AR178" s="333">
        <f t="shared" si="294"/>
        <v>30553248</v>
      </c>
      <c r="AS178" s="330">
        <f t="shared" si="294"/>
        <v>22358825</v>
      </c>
      <c r="AT178" s="330">
        <f t="shared" si="294"/>
        <v>59640</v>
      </c>
      <c r="AU178" s="330">
        <f t="shared" si="294"/>
        <v>0</v>
      </c>
      <c r="AV178" s="330">
        <f t="shared" si="294"/>
        <v>7577441</v>
      </c>
      <c r="AW178" s="330">
        <f t="shared" si="294"/>
        <v>447177</v>
      </c>
      <c r="AX178" s="330">
        <f t="shared" si="294"/>
        <v>110165</v>
      </c>
      <c r="AY178" s="331">
        <f t="shared" si="294"/>
        <v>44.013800000000003</v>
      </c>
      <c r="AZ178" s="331">
        <f t="shared" si="294"/>
        <v>38.968499999999999</v>
      </c>
      <c r="BA178" s="332">
        <f t="shared" si="294"/>
        <v>5.0453000000000001</v>
      </c>
    </row>
    <row r="179" spans="1:53" s="748" customFormat="1" ht="13.5" thickBot="1" x14ac:dyDescent="0.25">
      <c r="D179" s="16"/>
      <c r="E179" s="12"/>
      <c r="F179" s="16"/>
      <c r="G179" s="36"/>
      <c r="H179" s="267">
        <v>3233</v>
      </c>
      <c r="I179" s="335">
        <f t="shared" ref="I179:BA179" si="295">SUMIF($F$12:$F$432,"=3233",I$12:I$432)</f>
        <v>5593954</v>
      </c>
      <c r="J179" s="336">
        <f t="shared" si="295"/>
        <v>4053000</v>
      </c>
      <c r="K179" s="336">
        <f t="shared" si="295"/>
        <v>30000</v>
      </c>
      <c r="L179" s="336">
        <f t="shared" si="295"/>
        <v>0</v>
      </c>
      <c r="M179" s="336">
        <f t="shared" si="295"/>
        <v>1380054</v>
      </c>
      <c r="N179" s="336">
        <f t="shared" si="295"/>
        <v>81060</v>
      </c>
      <c r="O179" s="336">
        <f t="shared" si="295"/>
        <v>49840</v>
      </c>
      <c r="P179" s="337">
        <f t="shared" si="295"/>
        <v>9.2100000000000009</v>
      </c>
      <c r="Q179" s="337">
        <f t="shared" si="295"/>
        <v>6.48</v>
      </c>
      <c r="R179" s="340">
        <f t="shared" si="295"/>
        <v>2.73</v>
      </c>
      <c r="S179" s="335">
        <f t="shared" si="295"/>
        <v>0</v>
      </c>
      <c r="T179" s="336">
        <f t="shared" si="295"/>
        <v>0</v>
      </c>
      <c r="U179" s="336">
        <f t="shared" si="295"/>
        <v>0</v>
      </c>
      <c r="V179" s="336">
        <f t="shared" si="295"/>
        <v>0</v>
      </c>
      <c r="W179" s="336">
        <f t="shared" si="295"/>
        <v>0</v>
      </c>
      <c r="X179" s="336">
        <f t="shared" si="295"/>
        <v>0</v>
      </c>
      <c r="Y179" s="336">
        <f t="shared" si="295"/>
        <v>0</v>
      </c>
      <c r="Z179" s="336">
        <f t="shared" si="295"/>
        <v>0</v>
      </c>
      <c r="AA179" s="336">
        <f t="shared" si="295"/>
        <v>0</v>
      </c>
      <c r="AB179" s="336">
        <f t="shared" si="295"/>
        <v>0</v>
      </c>
      <c r="AC179" s="336">
        <f t="shared" si="295"/>
        <v>0</v>
      </c>
      <c r="AD179" s="336">
        <f t="shared" si="295"/>
        <v>0</v>
      </c>
      <c r="AE179" s="336">
        <f t="shared" si="295"/>
        <v>0</v>
      </c>
      <c r="AF179" s="336">
        <f t="shared" si="295"/>
        <v>0</v>
      </c>
      <c r="AG179" s="336">
        <f t="shared" si="295"/>
        <v>0</v>
      </c>
      <c r="AH179" s="337">
        <f t="shared" si="295"/>
        <v>0</v>
      </c>
      <c r="AI179" s="337">
        <f t="shared" si="295"/>
        <v>0</v>
      </c>
      <c r="AJ179" s="337">
        <f t="shared" si="295"/>
        <v>0</v>
      </c>
      <c r="AK179" s="337">
        <f t="shared" si="295"/>
        <v>0</v>
      </c>
      <c r="AL179" s="337">
        <f t="shared" si="295"/>
        <v>0</v>
      </c>
      <c r="AM179" s="337">
        <f t="shared" si="295"/>
        <v>0</v>
      </c>
      <c r="AN179" s="337">
        <f t="shared" si="295"/>
        <v>0</v>
      </c>
      <c r="AO179" s="337">
        <f t="shared" si="295"/>
        <v>0</v>
      </c>
      <c r="AP179" s="337">
        <f t="shared" si="295"/>
        <v>0</v>
      </c>
      <c r="AQ179" s="338">
        <f t="shared" si="295"/>
        <v>0</v>
      </c>
      <c r="AR179" s="339">
        <f t="shared" si="295"/>
        <v>5593954</v>
      </c>
      <c r="AS179" s="336">
        <f t="shared" si="295"/>
        <v>4053000</v>
      </c>
      <c r="AT179" s="336">
        <f t="shared" si="295"/>
        <v>30000</v>
      </c>
      <c r="AU179" s="336">
        <f t="shared" si="295"/>
        <v>0</v>
      </c>
      <c r="AV179" s="336">
        <f t="shared" si="295"/>
        <v>1380054</v>
      </c>
      <c r="AW179" s="336">
        <f t="shared" si="295"/>
        <v>81060</v>
      </c>
      <c r="AX179" s="336">
        <f t="shared" si="295"/>
        <v>49840</v>
      </c>
      <c r="AY179" s="337">
        <f t="shared" si="295"/>
        <v>9.2100000000000009</v>
      </c>
      <c r="AZ179" s="337">
        <f t="shared" si="295"/>
        <v>6.48</v>
      </c>
      <c r="BA179" s="338">
        <f t="shared" si="295"/>
        <v>2.73</v>
      </c>
    </row>
    <row r="181" spans="1:53" s="81" customFormat="1" x14ac:dyDescent="0.25">
      <c r="A181" s="140"/>
      <c r="B181" s="82"/>
      <c r="C181" s="111"/>
      <c r="D181" s="82"/>
      <c r="E181" s="82"/>
      <c r="F181" s="82"/>
      <c r="G181" s="82"/>
      <c r="H181" s="82"/>
      <c r="J181" s="82"/>
      <c r="K181" s="82"/>
      <c r="L181" s="82"/>
      <c r="M181" s="82"/>
      <c r="N181" s="82"/>
      <c r="O181" s="82"/>
      <c r="P181" s="112"/>
      <c r="Q181" s="112"/>
      <c r="R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Y181" s="112"/>
      <c r="AZ181" s="112"/>
      <c r="BA181" s="112"/>
    </row>
    <row r="183" spans="1:53" x14ac:dyDescent="0.25">
      <c r="P183" s="82"/>
      <c r="Q183" s="82"/>
      <c r="R183" s="82"/>
    </row>
    <row r="185" spans="1:53" x14ac:dyDescent="0.25">
      <c r="P185" s="82"/>
      <c r="Q185" s="82"/>
      <c r="R185" s="82"/>
    </row>
  </sheetData>
  <mergeCells count="25">
    <mergeCell ref="AR6:BA7"/>
    <mergeCell ref="X7:Z9"/>
    <mergeCell ref="AA7:AA10"/>
    <mergeCell ref="AD7:AF9"/>
    <mergeCell ref="AG7:AG10"/>
    <mergeCell ref="AH7:AQ7"/>
    <mergeCell ref="AR8:AR10"/>
    <mergeCell ref="AS8:AX9"/>
    <mergeCell ref="AY8:AY10"/>
    <mergeCell ref="AZ8:BA9"/>
    <mergeCell ref="A3:E3"/>
    <mergeCell ref="AB7:AB10"/>
    <mergeCell ref="I8:I10"/>
    <mergeCell ref="AC7:AC10"/>
    <mergeCell ref="I6:R7"/>
    <mergeCell ref="S7:W9"/>
    <mergeCell ref="J8:O9"/>
    <mergeCell ref="P8:P10"/>
    <mergeCell ref="Q8:R9"/>
    <mergeCell ref="S6:AQ6"/>
    <mergeCell ref="AH8:AI9"/>
    <mergeCell ref="AJ8:AJ9"/>
    <mergeCell ref="AK8:AL8"/>
    <mergeCell ref="AM8:AN9"/>
    <mergeCell ref="AO8:AQ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163"/>
  <sheetViews>
    <sheetView workbookViewId="0">
      <pane xSplit="8" ySplit="11" topLeftCell="AO132" activePane="bottomRight" state="frozen"/>
      <selection pane="topRight" activeCell="AU456" sqref="AU456"/>
      <selection pane="bottomLeft" activeCell="AU456" sqref="AU456"/>
      <selection pane="bottomRight" activeCell="AU143" sqref="AU143"/>
    </sheetView>
  </sheetViews>
  <sheetFormatPr defaultColWidth="9.140625" defaultRowHeight="15" x14ac:dyDescent="0.25"/>
  <cols>
    <col min="1" max="1" width="5" style="140" customWidth="1"/>
    <col min="2" max="2" width="6.140625" style="82" bestFit="1" customWidth="1"/>
    <col min="3" max="3" width="8.7109375" style="126" bestFit="1" customWidth="1"/>
    <col min="4" max="4" width="7.85546875" style="82" bestFit="1" customWidth="1"/>
    <col min="5" max="5" width="27.85546875" style="82" customWidth="1"/>
    <col min="6" max="6" width="4.85546875" style="82" customWidth="1"/>
    <col min="7" max="7" width="10.28515625" style="82" bestFit="1" customWidth="1"/>
    <col min="8" max="8" width="8" style="82" bestFit="1" customWidth="1"/>
    <col min="9" max="9" width="11.7109375" style="82" customWidth="1"/>
    <col min="10" max="12" width="11.5703125" style="82" customWidth="1"/>
    <col min="13" max="13" width="12" style="82" customWidth="1"/>
    <col min="14" max="14" width="10.5703125" style="82" customWidth="1"/>
    <col min="15" max="15" width="11.85546875" style="82" customWidth="1"/>
    <col min="16" max="16" width="11.5703125" style="112" customWidth="1"/>
    <col min="17" max="17" width="9.7109375" style="112" customWidth="1"/>
    <col min="18" max="18" width="8.28515625" style="112" customWidth="1"/>
    <col min="19" max="19" width="9.7109375" style="81" customWidth="1"/>
    <col min="20" max="20" width="10.42578125" style="82" customWidth="1"/>
    <col min="21" max="21" width="9.7109375" style="82" customWidth="1"/>
    <col min="22" max="22" width="10.42578125" style="82" customWidth="1"/>
    <col min="23" max="26" width="9.140625" style="82" customWidth="1"/>
    <col min="27" max="27" width="10" style="82" customWidth="1"/>
    <col min="28" max="33" width="9.140625" style="82" customWidth="1"/>
    <col min="34" max="43" width="9.140625" style="112" customWidth="1"/>
    <col min="44" max="44" width="11.140625" style="82" customWidth="1"/>
    <col min="45" max="45" width="11.28515625" style="82" customWidth="1"/>
    <col min="46" max="46" width="9.140625" style="82" customWidth="1"/>
    <col min="47" max="47" width="10.7109375" style="82" customWidth="1"/>
    <col min="48" max="50" width="9.140625" style="82" customWidth="1"/>
    <col min="51" max="51" width="12" style="112" customWidth="1"/>
    <col min="52" max="53" width="9.140625" style="112" customWidth="1"/>
    <col min="54" max="54" width="9.140625" style="82" customWidth="1"/>
    <col min="55" max="16384" width="9.140625" style="82"/>
  </cols>
  <sheetData>
    <row r="1" spans="1:53" ht="12" customHeight="1" x14ac:dyDescent="0.25">
      <c r="A1" s="796" t="s">
        <v>0</v>
      </c>
      <c r="B1" s="796"/>
      <c r="C1" s="78"/>
      <c r="D1" s="796"/>
      <c r="E1" s="796"/>
      <c r="F1" s="202"/>
      <c r="G1" s="202"/>
      <c r="H1" s="202"/>
      <c r="I1" s="757"/>
      <c r="J1" s="203"/>
      <c r="K1" s="203"/>
      <c r="L1" s="203"/>
      <c r="M1" s="203"/>
      <c r="N1" s="203"/>
      <c r="O1" s="203"/>
      <c r="P1" s="758"/>
      <c r="Q1" s="204"/>
      <c r="R1" s="204"/>
      <c r="S1" s="204"/>
      <c r="T1" s="176"/>
      <c r="U1" s="176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6"/>
      <c r="AI1" s="456"/>
      <c r="AJ1" s="456"/>
      <c r="AK1" s="456"/>
      <c r="AL1" s="456"/>
      <c r="AM1" s="177"/>
      <c r="AN1" s="177"/>
      <c r="AO1" s="177"/>
      <c r="AP1" s="177"/>
      <c r="AQ1" s="177"/>
      <c r="AR1" s="176"/>
      <c r="AS1" s="176"/>
      <c r="AT1" s="176"/>
      <c r="AU1" s="176"/>
      <c r="AV1" s="176"/>
      <c r="AW1" s="176"/>
      <c r="AX1" s="177"/>
      <c r="AY1" s="177"/>
      <c r="AZ1" s="177"/>
      <c r="BA1" s="177"/>
    </row>
    <row r="2" spans="1:53" ht="12" customHeight="1" x14ac:dyDescent="0.25">
      <c r="A2" s="796" t="s">
        <v>1</v>
      </c>
      <c r="B2" s="796"/>
      <c r="C2" s="78"/>
      <c r="D2" s="796"/>
      <c r="E2" s="796"/>
      <c r="F2" s="202"/>
      <c r="G2" s="202"/>
      <c r="H2" s="202"/>
      <c r="I2" s="457"/>
      <c r="J2" s="457"/>
      <c r="K2" s="457"/>
      <c r="L2" s="457"/>
      <c r="M2" s="457"/>
      <c r="N2" s="457"/>
      <c r="O2" s="457"/>
      <c r="P2" s="458"/>
      <c r="Q2" s="458"/>
      <c r="R2" s="458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7"/>
      <c r="AS2" s="457"/>
      <c r="AT2" s="457"/>
      <c r="AU2" s="457"/>
      <c r="AV2" s="457"/>
      <c r="AW2" s="457"/>
      <c r="AX2" s="458"/>
      <c r="AY2" s="458"/>
      <c r="AZ2" s="458"/>
      <c r="BA2" s="177"/>
    </row>
    <row r="3" spans="1:53" ht="12" customHeight="1" x14ac:dyDescent="0.25">
      <c r="A3" s="864" t="s">
        <v>2</v>
      </c>
      <c r="B3" s="864"/>
      <c r="C3" s="864"/>
      <c r="D3" s="864"/>
      <c r="E3" s="864"/>
      <c r="F3" s="202"/>
      <c r="G3" s="202"/>
      <c r="H3" s="202"/>
      <c r="I3" s="457"/>
      <c r="J3" s="457"/>
      <c r="K3" s="457"/>
      <c r="L3" s="457"/>
      <c r="M3" s="457"/>
      <c r="N3" s="457"/>
      <c r="O3" s="457"/>
      <c r="P3" s="458"/>
      <c r="Q3" s="458"/>
      <c r="R3" s="458"/>
      <c r="S3" s="459"/>
      <c r="T3" s="459"/>
      <c r="U3" s="459"/>
      <c r="V3" s="459"/>
      <c r="W3" s="459"/>
      <c r="X3" s="459"/>
      <c r="Y3" s="459"/>
      <c r="Z3" s="460"/>
      <c r="AA3" s="460"/>
      <c r="AB3" s="460"/>
      <c r="AC3" s="461"/>
      <c r="AD3" s="461"/>
      <c r="AE3" s="461"/>
      <c r="AF3" s="460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58"/>
      <c r="AR3" s="457"/>
      <c r="AS3" s="457"/>
      <c r="AT3" s="457"/>
      <c r="AU3" s="457"/>
      <c r="AV3" s="457"/>
      <c r="AW3" s="457"/>
      <c r="AX3" s="458"/>
      <c r="AY3" s="458"/>
      <c r="AZ3" s="458"/>
      <c r="BA3" s="177"/>
    </row>
    <row r="4" spans="1:53" ht="12" customHeight="1" x14ac:dyDescent="0.25">
      <c r="A4" s="205"/>
      <c r="B4" s="796"/>
      <c r="C4" s="796"/>
      <c r="D4" s="796"/>
      <c r="E4" s="796"/>
      <c r="F4" s="202"/>
      <c r="G4" s="202"/>
      <c r="H4" s="202"/>
      <c r="I4" s="457"/>
      <c r="J4" s="457"/>
      <c r="K4" s="457"/>
      <c r="L4" s="457"/>
      <c r="M4" s="457"/>
      <c r="N4" s="457"/>
      <c r="O4" s="457"/>
      <c r="P4" s="458"/>
      <c r="Q4" s="458"/>
      <c r="R4" s="458"/>
      <c r="S4" s="459"/>
      <c r="T4" s="459"/>
      <c r="U4" s="459"/>
      <c r="V4" s="459"/>
      <c r="W4" s="459"/>
      <c r="X4" s="459"/>
      <c r="Y4" s="459"/>
      <c r="Z4" s="460"/>
      <c r="AA4" s="460"/>
      <c r="AB4" s="460"/>
      <c r="AC4" s="461"/>
      <c r="AD4" s="461"/>
      <c r="AE4" s="461"/>
      <c r="AF4" s="460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58"/>
      <c r="AR4" s="457"/>
      <c r="AS4" s="457"/>
      <c r="AT4" s="457"/>
      <c r="AU4" s="457"/>
      <c r="AV4" s="457"/>
      <c r="AW4" s="457"/>
      <c r="AX4" s="458"/>
      <c r="AY4" s="458"/>
      <c r="AZ4" s="458"/>
      <c r="BA4" s="177"/>
    </row>
    <row r="5" spans="1:53" ht="16.5" thickBot="1" x14ac:dyDescent="0.3">
      <c r="A5" s="359" t="s">
        <v>3</v>
      </c>
      <c r="B5" s="194"/>
      <c r="C5" s="194"/>
      <c r="D5" s="194"/>
      <c r="E5" s="200"/>
      <c r="F5" s="200"/>
      <c r="G5" s="200"/>
      <c r="H5" s="200"/>
      <c r="I5" s="463"/>
      <c r="J5" s="463"/>
      <c r="K5" s="463"/>
      <c r="L5" s="463"/>
      <c r="M5" s="463"/>
      <c r="N5" s="463"/>
      <c r="O5" s="463"/>
      <c r="P5" s="464"/>
      <c r="Q5" s="464"/>
      <c r="R5" s="464"/>
      <c r="S5" s="459"/>
      <c r="T5" s="459"/>
      <c r="U5" s="459"/>
      <c r="V5" s="459"/>
      <c r="W5" s="176"/>
      <c r="X5" s="459"/>
      <c r="Y5" s="459"/>
      <c r="Z5" s="460"/>
      <c r="AA5" s="460"/>
      <c r="AB5" s="460"/>
      <c r="AC5" s="461"/>
      <c r="AD5" s="461"/>
      <c r="AE5" s="461"/>
      <c r="AF5" s="460"/>
      <c r="AG5" s="177"/>
      <c r="AH5" s="177"/>
      <c r="AI5" s="465"/>
      <c r="AJ5" s="465"/>
      <c r="AK5" s="465"/>
      <c r="AL5" s="465"/>
      <c r="AM5" s="465"/>
      <c r="AN5" s="465"/>
      <c r="AO5" s="465"/>
      <c r="AP5" s="465"/>
      <c r="AQ5" s="464"/>
      <c r="AR5" s="463"/>
      <c r="AS5" s="463"/>
      <c r="AT5" s="463"/>
      <c r="AU5" s="463"/>
      <c r="AV5" s="463"/>
      <c r="AW5" s="463"/>
      <c r="AX5" s="464"/>
      <c r="AY5" s="464"/>
      <c r="AZ5" s="464"/>
      <c r="BA5" s="177"/>
    </row>
    <row r="6" spans="1:53" ht="16.5" customHeight="1" x14ac:dyDescent="0.25">
      <c r="A6" s="202"/>
      <c r="B6" s="205"/>
      <c r="C6" s="205"/>
      <c r="D6" s="205"/>
      <c r="E6" s="202"/>
      <c r="F6" s="202"/>
      <c r="G6" s="202"/>
      <c r="H6" s="202"/>
      <c r="I6" s="858" t="s">
        <v>4</v>
      </c>
      <c r="J6" s="859"/>
      <c r="K6" s="859"/>
      <c r="L6" s="859"/>
      <c r="M6" s="859"/>
      <c r="N6" s="859"/>
      <c r="O6" s="859"/>
      <c r="P6" s="859"/>
      <c r="Q6" s="859"/>
      <c r="R6" s="860"/>
      <c r="S6" s="869" t="s">
        <v>5</v>
      </c>
      <c r="T6" s="870"/>
      <c r="U6" s="870"/>
      <c r="V6" s="870"/>
      <c r="W6" s="870"/>
      <c r="X6" s="870"/>
      <c r="Y6" s="870"/>
      <c r="Z6" s="870"/>
      <c r="AA6" s="870"/>
      <c r="AB6" s="870"/>
      <c r="AC6" s="870"/>
      <c r="AD6" s="870"/>
      <c r="AE6" s="870"/>
      <c r="AF6" s="870"/>
      <c r="AG6" s="870"/>
      <c r="AH6" s="870"/>
      <c r="AI6" s="870"/>
      <c r="AJ6" s="870"/>
      <c r="AK6" s="870"/>
      <c r="AL6" s="870"/>
      <c r="AM6" s="870"/>
      <c r="AN6" s="870"/>
      <c r="AO6" s="870"/>
      <c r="AP6" s="870"/>
      <c r="AQ6" s="871"/>
      <c r="AR6" s="797" t="s">
        <v>6</v>
      </c>
      <c r="AS6" s="798"/>
      <c r="AT6" s="798"/>
      <c r="AU6" s="798"/>
      <c r="AV6" s="798"/>
      <c r="AW6" s="798"/>
      <c r="AX6" s="798"/>
      <c r="AY6" s="798"/>
      <c r="AZ6" s="798"/>
      <c r="BA6" s="799"/>
    </row>
    <row r="7" spans="1:53" ht="16.5" thickBot="1" x14ac:dyDescent="0.3">
      <c r="A7" s="205"/>
      <c r="B7" s="466"/>
      <c r="C7" s="748"/>
      <c r="D7" s="467"/>
      <c r="E7" s="466"/>
      <c r="F7" s="202"/>
      <c r="G7" s="202"/>
      <c r="H7" s="202"/>
      <c r="I7" s="861"/>
      <c r="J7" s="862"/>
      <c r="K7" s="862"/>
      <c r="L7" s="862"/>
      <c r="M7" s="862"/>
      <c r="N7" s="862"/>
      <c r="O7" s="862"/>
      <c r="P7" s="862"/>
      <c r="Q7" s="862"/>
      <c r="R7" s="863"/>
      <c r="S7" s="874" t="s">
        <v>7</v>
      </c>
      <c r="T7" s="875"/>
      <c r="U7" s="875"/>
      <c r="V7" s="875"/>
      <c r="W7" s="876"/>
      <c r="X7" s="883" t="s">
        <v>8</v>
      </c>
      <c r="Y7" s="875"/>
      <c r="Z7" s="876"/>
      <c r="AA7" s="815" t="s">
        <v>9</v>
      </c>
      <c r="AB7" s="815" t="s">
        <v>10</v>
      </c>
      <c r="AC7" s="815" t="s">
        <v>11</v>
      </c>
      <c r="AD7" s="818" t="s">
        <v>12</v>
      </c>
      <c r="AE7" s="819"/>
      <c r="AF7" s="820"/>
      <c r="AG7" s="815" t="s">
        <v>13</v>
      </c>
      <c r="AH7" s="827" t="s">
        <v>14</v>
      </c>
      <c r="AI7" s="828"/>
      <c r="AJ7" s="828"/>
      <c r="AK7" s="828"/>
      <c r="AL7" s="828"/>
      <c r="AM7" s="828"/>
      <c r="AN7" s="828"/>
      <c r="AO7" s="828"/>
      <c r="AP7" s="828"/>
      <c r="AQ7" s="829"/>
      <c r="AR7" s="800"/>
      <c r="AS7" s="801"/>
      <c r="AT7" s="801"/>
      <c r="AU7" s="801"/>
      <c r="AV7" s="801"/>
      <c r="AW7" s="801"/>
      <c r="AX7" s="801"/>
      <c r="AY7" s="801"/>
      <c r="AZ7" s="801"/>
      <c r="BA7" s="802"/>
    </row>
    <row r="8" spans="1:53" ht="12" customHeight="1" x14ac:dyDescent="0.25">
      <c r="A8" s="236"/>
      <c r="B8" s="206"/>
      <c r="C8" s="206"/>
      <c r="D8" s="206"/>
      <c r="E8" s="206"/>
      <c r="F8" s="206"/>
      <c r="G8" s="206"/>
      <c r="H8" s="206"/>
      <c r="I8" s="840" t="s">
        <v>15</v>
      </c>
      <c r="J8" s="852" t="s">
        <v>16</v>
      </c>
      <c r="K8" s="865"/>
      <c r="L8" s="865"/>
      <c r="M8" s="865"/>
      <c r="N8" s="865"/>
      <c r="O8" s="866"/>
      <c r="P8" s="849" t="s">
        <v>17</v>
      </c>
      <c r="Q8" s="852" t="s">
        <v>18</v>
      </c>
      <c r="R8" s="853"/>
      <c r="S8" s="877"/>
      <c r="T8" s="878"/>
      <c r="U8" s="878"/>
      <c r="V8" s="878"/>
      <c r="W8" s="879"/>
      <c r="X8" s="884"/>
      <c r="Y8" s="878"/>
      <c r="Z8" s="879"/>
      <c r="AA8" s="816"/>
      <c r="AB8" s="816"/>
      <c r="AC8" s="816"/>
      <c r="AD8" s="821"/>
      <c r="AE8" s="822"/>
      <c r="AF8" s="823"/>
      <c r="AG8" s="816"/>
      <c r="AH8" s="830" t="s">
        <v>19</v>
      </c>
      <c r="AI8" s="831"/>
      <c r="AJ8" s="856" t="s">
        <v>20</v>
      </c>
      <c r="AK8" s="872" t="s">
        <v>21</v>
      </c>
      <c r="AL8" s="873"/>
      <c r="AM8" s="830" t="s">
        <v>22</v>
      </c>
      <c r="AN8" s="831"/>
      <c r="AO8" s="834" t="s">
        <v>23</v>
      </c>
      <c r="AP8" s="835"/>
      <c r="AQ8" s="836"/>
      <c r="AR8" s="840" t="s">
        <v>15</v>
      </c>
      <c r="AS8" s="843" t="s">
        <v>16</v>
      </c>
      <c r="AT8" s="844"/>
      <c r="AU8" s="844"/>
      <c r="AV8" s="844"/>
      <c r="AW8" s="844"/>
      <c r="AX8" s="845"/>
      <c r="AY8" s="849" t="s">
        <v>17</v>
      </c>
      <c r="AZ8" s="852" t="s">
        <v>24</v>
      </c>
      <c r="BA8" s="853"/>
    </row>
    <row r="9" spans="1:53" ht="17.25" customHeight="1" thickBot="1" x14ac:dyDescent="0.3">
      <c r="A9" s="304" t="s">
        <v>701</v>
      </c>
      <c r="B9" s="748"/>
      <c r="C9" s="748"/>
      <c r="D9" s="468"/>
      <c r="E9" s="748"/>
      <c r="F9" s="207"/>
      <c r="G9" s="469"/>
      <c r="H9" s="469"/>
      <c r="I9" s="841"/>
      <c r="J9" s="854"/>
      <c r="K9" s="867"/>
      <c r="L9" s="867"/>
      <c r="M9" s="867"/>
      <c r="N9" s="867"/>
      <c r="O9" s="868"/>
      <c r="P9" s="850"/>
      <c r="Q9" s="854"/>
      <c r="R9" s="855"/>
      <c r="S9" s="880"/>
      <c r="T9" s="881"/>
      <c r="U9" s="881"/>
      <c r="V9" s="881"/>
      <c r="W9" s="882"/>
      <c r="X9" s="885"/>
      <c r="Y9" s="881"/>
      <c r="Z9" s="882"/>
      <c r="AA9" s="816"/>
      <c r="AB9" s="816"/>
      <c r="AC9" s="816"/>
      <c r="AD9" s="824"/>
      <c r="AE9" s="825"/>
      <c r="AF9" s="826"/>
      <c r="AG9" s="816"/>
      <c r="AH9" s="832"/>
      <c r="AI9" s="833"/>
      <c r="AJ9" s="857"/>
      <c r="AK9" s="649" t="s">
        <v>26</v>
      </c>
      <c r="AL9" s="649" t="s">
        <v>27</v>
      </c>
      <c r="AM9" s="832"/>
      <c r="AN9" s="833"/>
      <c r="AO9" s="837"/>
      <c r="AP9" s="838"/>
      <c r="AQ9" s="839"/>
      <c r="AR9" s="841"/>
      <c r="AS9" s="846"/>
      <c r="AT9" s="847"/>
      <c r="AU9" s="847"/>
      <c r="AV9" s="847"/>
      <c r="AW9" s="847"/>
      <c r="AX9" s="848"/>
      <c r="AY9" s="850"/>
      <c r="AZ9" s="854"/>
      <c r="BA9" s="855"/>
    </row>
    <row r="10" spans="1:53" ht="48.75" customHeight="1" thickBot="1" x14ac:dyDescent="0.3">
      <c r="A10" s="208" t="s">
        <v>28</v>
      </c>
      <c r="B10" s="209" t="s">
        <v>29</v>
      </c>
      <c r="C10" s="209" t="s">
        <v>30</v>
      </c>
      <c r="D10" s="209" t="s">
        <v>31</v>
      </c>
      <c r="E10" s="293" t="s">
        <v>32</v>
      </c>
      <c r="F10" s="209" t="s">
        <v>33</v>
      </c>
      <c r="G10" s="470" t="s">
        <v>34</v>
      </c>
      <c r="H10" s="57" t="s">
        <v>35</v>
      </c>
      <c r="I10" s="842"/>
      <c r="J10" s="58" t="s">
        <v>36</v>
      </c>
      <c r="K10" s="58" t="s">
        <v>8</v>
      </c>
      <c r="L10" s="63" t="s">
        <v>37</v>
      </c>
      <c r="M10" s="59" t="s">
        <v>10</v>
      </c>
      <c r="N10" s="59" t="s">
        <v>38</v>
      </c>
      <c r="O10" s="59" t="s">
        <v>39</v>
      </c>
      <c r="P10" s="851"/>
      <c r="Q10" s="471" t="s">
        <v>40</v>
      </c>
      <c r="R10" s="472" t="s">
        <v>41</v>
      </c>
      <c r="S10" s="425" t="s">
        <v>42</v>
      </c>
      <c r="T10" s="64" t="s">
        <v>20</v>
      </c>
      <c r="U10" s="64" t="s">
        <v>43</v>
      </c>
      <c r="V10" s="64" t="s">
        <v>22</v>
      </c>
      <c r="W10" s="64" t="s">
        <v>44</v>
      </c>
      <c r="X10" s="68" t="s">
        <v>45</v>
      </c>
      <c r="Y10" s="68" t="s">
        <v>46</v>
      </c>
      <c r="Z10" s="64" t="s">
        <v>47</v>
      </c>
      <c r="AA10" s="817"/>
      <c r="AB10" s="817"/>
      <c r="AC10" s="817"/>
      <c r="AD10" s="64" t="s">
        <v>20</v>
      </c>
      <c r="AE10" s="64" t="s">
        <v>48</v>
      </c>
      <c r="AF10" s="64" t="s">
        <v>49</v>
      </c>
      <c r="AG10" s="817"/>
      <c r="AH10" s="473" t="s">
        <v>40</v>
      </c>
      <c r="AI10" s="474" t="s">
        <v>41</v>
      </c>
      <c r="AJ10" s="473" t="s">
        <v>40</v>
      </c>
      <c r="AK10" s="473" t="s">
        <v>40</v>
      </c>
      <c r="AL10" s="474" t="s">
        <v>41</v>
      </c>
      <c r="AM10" s="473" t="s">
        <v>40</v>
      </c>
      <c r="AN10" s="474" t="s">
        <v>41</v>
      </c>
      <c r="AO10" s="473" t="s">
        <v>40</v>
      </c>
      <c r="AP10" s="474" t="s">
        <v>41</v>
      </c>
      <c r="AQ10" s="475" t="s">
        <v>50</v>
      </c>
      <c r="AR10" s="842"/>
      <c r="AS10" s="62" t="s">
        <v>36</v>
      </c>
      <c r="AT10" s="63" t="s">
        <v>8</v>
      </c>
      <c r="AU10" s="63" t="s">
        <v>37</v>
      </c>
      <c r="AV10" s="59" t="s">
        <v>10</v>
      </c>
      <c r="AW10" s="59" t="s">
        <v>38</v>
      </c>
      <c r="AX10" s="59" t="s">
        <v>39</v>
      </c>
      <c r="AY10" s="851"/>
      <c r="AZ10" s="471" t="s">
        <v>40</v>
      </c>
      <c r="BA10" s="472" t="s">
        <v>41</v>
      </c>
    </row>
    <row r="11" spans="1:53" s="245" customFormat="1" ht="11.25" customHeight="1" thickBot="1" x14ac:dyDescent="0.25">
      <c r="A11" s="249" t="s">
        <v>51</v>
      </c>
      <c r="B11" s="250" t="s">
        <v>52</v>
      </c>
      <c r="C11" s="250" t="s">
        <v>53</v>
      </c>
      <c r="D11" s="250" t="s">
        <v>54</v>
      </c>
      <c r="E11" s="250" t="s">
        <v>55</v>
      </c>
      <c r="F11" s="250" t="s">
        <v>33</v>
      </c>
      <c r="G11" s="250" t="s">
        <v>56</v>
      </c>
      <c r="H11" s="251" t="s">
        <v>57</v>
      </c>
      <c r="I11" s="252" t="s">
        <v>58</v>
      </c>
      <c r="J11" s="253" t="s">
        <v>59</v>
      </c>
      <c r="K11" s="253" t="s">
        <v>60</v>
      </c>
      <c r="L11" s="253" t="s">
        <v>61</v>
      </c>
      <c r="M11" s="253" t="s">
        <v>62</v>
      </c>
      <c r="N11" s="253" t="s">
        <v>63</v>
      </c>
      <c r="O11" s="253" t="s">
        <v>64</v>
      </c>
      <c r="P11" s="351" t="s">
        <v>65</v>
      </c>
      <c r="Q11" s="260" t="s">
        <v>66</v>
      </c>
      <c r="R11" s="352" t="s">
        <v>67</v>
      </c>
      <c r="S11" s="252" t="s">
        <v>68</v>
      </c>
      <c r="T11" s="426" t="s">
        <v>68</v>
      </c>
      <c r="U11" s="259" t="s">
        <v>68</v>
      </c>
      <c r="V11" s="259" t="s">
        <v>68</v>
      </c>
      <c r="W11" s="259" t="s">
        <v>68</v>
      </c>
      <c r="X11" s="259" t="s">
        <v>69</v>
      </c>
      <c r="Y11" s="259" t="s">
        <v>70</v>
      </c>
      <c r="Z11" s="259" t="s">
        <v>69</v>
      </c>
      <c r="AA11" s="259" t="s">
        <v>71</v>
      </c>
      <c r="AB11" s="253" t="s">
        <v>72</v>
      </c>
      <c r="AC11" s="259" t="s">
        <v>73</v>
      </c>
      <c r="AD11" s="259" t="s">
        <v>74</v>
      </c>
      <c r="AE11" s="259" t="s">
        <v>75</v>
      </c>
      <c r="AF11" s="259" t="s">
        <v>75</v>
      </c>
      <c r="AG11" s="259" t="s">
        <v>76</v>
      </c>
      <c r="AH11" s="260" t="s">
        <v>77</v>
      </c>
      <c r="AI11" s="260" t="s">
        <v>78</v>
      </c>
      <c r="AJ11" s="260" t="s">
        <v>77</v>
      </c>
      <c r="AK11" s="260" t="s">
        <v>77</v>
      </c>
      <c r="AL11" s="260" t="s">
        <v>78</v>
      </c>
      <c r="AM11" s="260" t="s">
        <v>77</v>
      </c>
      <c r="AN11" s="260" t="s">
        <v>78</v>
      </c>
      <c r="AO11" s="260" t="s">
        <v>77</v>
      </c>
      <c r="AP11" s="260" t="s">
        <v>78</v>
      </c>
      <c r="AQ11" s="261" t="s">
        <v>79</v>
      </c>
      <c r="AR11" s="252" t="s">
        <v>58</v>
      </c>
      <c r="AS11" s="253" t="s">
        <v>59</v>
      </c>
      <c r="AT11" s="253" t="s">
        <v>60</v>
      </c>
      <c r="AU11" s="253" t="s">
        <v>61</v>
      </c>
      <c r="AV11" s="253" t="s">
        <v>62</v>
      </c>
      <c r="AW11" s="253" t="s">
        <v>63</v>
      </c>
      <c r="AX11" s="253" t="s">
        <v>64</v>
      </c>
      <c r="AY11" s="420" t="s">
        <v>65</v>
      </c>
      <c r="AZ11" s="420" t="s">
        <v>66</v>
      </c>
      <c r="BA11" s="421" t="s">
        <v>67</v>
      </c>
    </row>
    <row r="12" spans="1:53" ht="15" customHeight="1" x14ac:dyDescent="0.25">
      <c r="A12" s="103">
        <v>1</v>
      </c>
      <c r="B12" s="521">
        <v>5415</v>
      </c>
      <c r="C12" s="522">
        <v>667000135</v>
      </c>
      <c r="D12" s="521">
        <v>71011170</v>
      </c>
      <c r="E12" s="539" t="s">
        <v>702</v>
      </c>
      <c r="F12" s="521">
        <v>3111</v>
      </c>
      <c r="G12" s="540" t="s">
        <v>586</v>
      </c>
      <c r="H12" s="524" t="s">
        <v>86</v>
      </c>
      <c r="I12" s="479">
        <v>17706490</v>
      </c>
      <c r="J12" s="480">
        <v>12853041</v>
      </c>
      <c r="K12" s="481">
        <v>70000</v>
      </c>
      <c r="L12" s="481">
        <v>0</v>
      </c>
      <c r="M12" s="417">
        <v>4367988</v>
      </c>
      <c r="N12" s="417">
        <v>257061</v>
      </c>
      <c r="O12" s="480">
        <v>158400</v>
      </c>
      <c r="P12" s="482">
        <v>30.781299999999998</v>
      </c>
      <c r="Q12" s="483">
        <v>22.850999999999999</v>
      </c>
      <c r="R12" s="484">
        <v>7.9302999999999999</v>
      </c>
      <c r="S12" s="485">
        <f>X12*-1</f>
        <v>0</v>
      </c>
      <c r="T12" s="491">
        <v>0</v>
      </c>
      <c r="U12" s="491">
        <v>0</v>
      </c>
      <c r="V12" s="491">
        <v>0</v>
      </c>
      <c r="W12" s="491">
        <f>SUM(S12:V12)</f>
        <v>0</v>
      </c>
      <c r="X12" s="491">
        <v>0</v>
      </c>
      <c r="Y12" s="491">
        <v>0</v>
      </c>
      <c r="Z12" s="491">
        <f>SUM(X12:Y12)</f>
        <v>0</v>
      </c>
      <c r="AA12" s="491">
        <f>W12+Z12</f>
        <v>0</v>
      </c>
      <c r="AB12" s="321">
        <f>ROUND((W12+X12)*33.8%,0)</f>
        <v>0</v>
      </c>
      <c r="AC12" s="263">
        <f>ROUND(W12*2%,0)</f>
        <v>0</v>
      </c>
      <c r="AD12" s="491">
        <v>0</v>
      </c>
      <c r="AE12" s="491">
        <v>0</v>
      </c>
      <c r="AF12" s="491"/>
      <c r="AG12" s="491">
        <f>AA12+AB12+AC12+AF12</f>
        <v>0</v>
      </c>
      <c r="AH12" s="493">
        <v>0</v>
      </c>
      <c r="AI12" s="493">
        <v>0</v>
      </c>
      <c r="AJ12" s="493">
        <v>0</v>
      </c>
      <c r="AK12" s="493">
        <v>0</v>
      </c>
      <c r="AL12" s="493">
        <v>0</v>
      </c>
      <c r="AM12" s="493">
        <v>0</v>
      </c>
      <c r="AN12" s="493">
        <v>0</v>
      </c>
      <c r="AO12" s="507">
        <f>AH12+AJ12+AK12+AM12</f>
        <v>0</v>
      </c>
      <c r="AP12" s="507">
        <f>AI12+AL12+AN12</f>
        <v>0</v>
      </c>
      <c r="AQ12" s="494">
        <f>SUM(AO12:AP12)</f>
        <v>0</v>
      </c>
      <c r="AR12" s="490">
        <f>I12+AG12</f>
        <v>17706490</v>
      </c>
      <c r="AS12" s="491">
        <f>J12+W12</f>
        <v>12853041</v>
      </c>
      <c r="AT12" s="492">
        <f>K12+Z12</f>
        <v>70000</v>
      </c>
      <c r="AU12" s="486">
        <f>L12</f>
        <v>0</v>
      </c>
      <c r="AV12" s="491">
        <f t="shared" ref="AV12:AW15" si="0">M12+AB12</f>
        <v>4367988</v>
      </c>
      <c r="AW12" s="491">
        <f t="shared" si="0"/>
        <v>257061</v>
      </c>
      <c r="AX12" s="491">
        <f>O12+AF12</f>
        <v>158400</v>
      </c>
      <c r="AY12" s="493">
        <f>P12+AQ12</f>
        <v>30.781299999999998</v>
      </c>
      <c r="AZ12" s="493">
        <f t="shared" ref="AZ12:BA15" si="1">Q12+AO12</f>
        <v>22.850999999999999</v>
      </c>
      <c r="BA12" s="494">
        <f t="shared" si="1"/>
        <v>7.9302999999999999</v>
      </c>
    </row>
    <row r="13" spans="1:53" ht="13.5" customHeight="1" x14ac:dyDescent="0.25">
      <c r="A13" s="83">
        <v>1</v>
      </c>
      <c r="B13" s="532">
        <v>5415</v>
      </c>
      <c r="C13" s="533">
        <v>667000135</v>
      </c>
      <c r="D13" s="532">
        <v>71011170</v>
      </c>
      <c r="E13" s="539" t="s">
        <v>702</v>
      </c>
      <c r="F13" s="532">
        <v>3111</v>
      </c>
      <c r="G13" s="499" t="s">
        <v>91</v>
      </c>
      <c r="H13" s="499" t="s">
        <v>82</v>
      </c>
      <c r="I13" s="501">
        <v>245938</v>
      </c>
      <c r="J13" s="502">
        <v>181103</v>
      </c>
      <c r="K13" s="502">
        <v>0</v>
      </c>
      <c r="L13" s="502">
        <v>0</v>
      </c>
      <c r="M13" s="502">
        <v>61213</v>
      </c>
      <c r="N13" s="502">
        <v>3622</v>
      </c>
      <c r="O13" s="502">
        <v>0</v>
      </c>
      <c r="P13" s="503">
        <v>0.67</v>
      </c>
      <c r="Q13" s="418">
        <v>0.67</v>
      </c>
      <c r="R13" s="504">
        <v>0</v>
      </c>
      <c r="S13" s="505">
        <f>X13*-1</f>
        <v>0</v>
      </c>
      <c r="T13" s="492">
        <v>0</v>
      </c>
      <c r="U13" s="492">
        <v>0</v>
      </c>
      <c r="V13" s="492">
        <v>0</v>
      </c>
      <c r="W13" s="492">
        <f>SUM(S13:V13)</f>
        <v>0</v>
      </c>
      <c r="X13" s="492">
        <v>0</v>
      </c>
      <c r="Y13" s="492">
        <v>0</v>
      </c>
      <c r="Z13" s="492">
        <f>SUM(X13:Y13)</f>
        <v>0</v>
      </c>
      <c r="AA13" s="492">
        <f>W13+Z13</f>
        <v>0</v>
      </c>
      <c r="AB13" s="321">
        <f>ROUND((W13+X13)*33.8%,0)</f>
        <v>0</v>
      </c>
      <c r="AC13" s="179">
        <f>ROUND(W13*2%,0)</f>
        <v>0</v>
      </c>
      <c r="AD13" s="492">
        <v>0</v>
      </c>
      <c r="AE13" s="492">
        <v>0</v>
      </c>
      <c r="AF13" s="492">
        <f t="shared" ref="AF13:AF76" si="2">SUM(AD13:AE13)</f>
        <v>0</v>
      </c>
      <c r="AG13" s="492">
        <f t="shared" ref="AG13:AG76" si="3">AA13+AB13+AC13+AF13</f>
        <v>0</v>
      </c>
      <c r="AH13" s="507">
        <v>0</v>
      </c>
      <c r="AI13" s="507">
        <v>0</v>
      </c>
      <c r="AJ13" s="507">
        <v>0</v>
      </c>
      <c r="AK13" s="507">
        <v>0</v>
      </c>
      <c r="AL13" s="507">
        <v>0</v>
      </c>
      <c r="AM13" s="507">
        <v>0</v>
      </c>
      <c r="AN13" s="507">
        <v>0</v>
      </c>
      <c r="AO13" s="507">
        <f>AH13+AJ13+AK13+AM13</f>
        <v>0</v>
      </c>
      <c r="AP13" s="507">
        <f>AI13+AL13+AN13</f>
        <v>0</v>
      </c>
      <c r="AQ13" s="508">
        <f t="shared" ref="AQ13:AQ76" si="4">SUM(AO13:AP13)</f>
        <v>0</v>
      </c>
      <c r="AR13" s="505">
        <f>I13+AG13</f>
        <v>245938</v>
      </c>
      <c r="AS13" s="492">
        <f>J13+W13</f>
        <v>181103</v>
      </c>
      <c r="AT13" s="492">
        <f>K13+Z13</f>
        <v>0</v>
      </c>
      <c r="AU13" s="486">
        <f>L13</f>
        <v>0</v>
      </c>
      <c r="AV13" s="492">
        <f t="shared" si="0"/>
        <v>61213</v>
      </c>
      <c r="AW13" s="492">
        <f t="shared" si="0"/>
        <v>3622</v>
      </c>
      <c r="AX13" s="492">
        <f>O13+AF13</f>
        <v>0</v>
      </c>
      <c r="AY13" s="507">
        <f>P13+AQ13</f>
        <v>0.67</v>
      </c>
      <c r="AZ13" s="507">
        <f t="shared" si="1"/>
        <v>0.67</v>
      </c>
      <c r="BA13" s="508">
        <f t="shared" si="1"/>
        <v>0</v>
      </c>
    </row>
    <row r="14" spans="1:53" ht="12.95" customHeight="1" x14ac:dyDescent="0.25">
      <c r="A14" s="83">
        <v>1</v>
      </c>
      <c r="B14" s="532">
        <v>5415</v>
      </c>
      <c r="C14" s="533">
        <v>667000135</v>
      </c>
      <c r="D14" s="532">
        <v>71011170</v>
      </c>
      <c r="E14" s="539" t="s">
        <v>702</v>
      </c>
      <c r="F14" s="532">
        <v>3111</v>
      </c>
      <c r="G14" s="509" t="s">
        <v>87</v>
      </c>
      <c r="H14" s="499" t="s">
        <v>86</v>
      </c>
      <c r="I14" s="501">
        <v>486501</v>
      </c>
      <c r="J14" s="502">
        <v>358248</v>
      </c>
      <c r="K14" s="502">
        <v>0</v>
      </c>
      <c r="L14" s="502">
        <v>0</v>
      </c>
      <c r="M14" s="502">
        <v>121088</v>
      </c>
      <c r="N14" s="502">
        <v>7165</v>
      </c>
      <c r="O14" s="502">
        <v>0</v>
      </c>
      <c r="P14" s="503">
        <v>1</v>
      </c>
      <c r="Q14" s="418">
        <v>1</v>
      </c>
      <c r="R14" s="504">
        <v>0</v>
      </c>
      <c r="S14" s="505">
        <f t="shared" ref="S14:S77" si="5">X14*-1</f>
        <v>0</v>
      </c>
      <c r="T14" s="492">
        <v>0</v>
      </c>
      <c r="U14" s="492">
        <v>0</v>
      </c>
      <c r="V14" s="492">
        <v>0</v>
      </c>
      <c r="W14" s="492">
        <f>SUM(S14:V14)</f>
        <v>0</v>
      </c>
      <c r="X14" s="492">
        <v>0</v>
      </c>
      <c r="Y14" s="492">
        <v>0</v>
      </c>
      <c r="Z14" s="492">
        <f>SUM(X14:Y14)</f>
        <v>0</v>
      </c>
      <c r="AA14" s="492">
        <f>W14+Z14</f>
        <v>0</v>
      </c>
      <c r="AB14" s="321">
        <f>ROUND((W14+X14)*33.8%,0)</f>
        <v>0</v>
      </c>
      <c r="AC14" s="179">
        <f>ROUND(W14*2%,0)</f>
        <v>0</v>
      </c>
      <c r="AD14" s="492">
        <v>0</v>
      </c>
      <c r="AE14" s="492">
        <v>0</v>
      </c>
      <c r="AF14" s="492">
        <f t="shared" si="2"/>
        <v>0</v>
      </c>
      <c r="AG14" s="492">
        <f t="shared" si="3"/>
        <v>0</v>
      </c>
      <c r="AH14" s="507">
        <v>0</v>
      </c>
      <c r="AI14" s="507">
        <v>0</v>
      </c>
      <c r="AJ14" s="507">
        <v>0</v>
      </c>
      <c r="AK14" s="507">
        <v>0</v>
      </c>
      <c r="AL14" s="507">
        <v>0</v>
      </c>
      <c r="AM14" s="507">
        <v>0</v>
      </c>
      <c r="AN14" s="507">
        <v>0</v>
      </c>
      <c r="AO14" s="507">
        <f t="shared" ref="AO14:AO15" si="6">AH14+AJ14+AK14+AM14</f>
        <v>0</v>
      </c>
      <c r="AP14" s="507">
        <f t="shared" ref="AP14:AP15" si="7">AI14+AL14+AN14</f>
        <v>0</v>
      </c>
      <c r="AQ14" s="508">
        <f t="shared" si="4"/>
        <v>0</v>
      </c>
      <c r="AR14" s="505">
        <f>I14+AG14</f>
        <v>486501</v>
      </c>
      <c r="AS14" s="492">
        <f>J14+W14</f>
        <v>358248</v>
      </c>
      <c r="AT14" s="492">
        <f>K14+Z14</f>
        <v>0</v>
      </c>
      <c r="AU14" s="486">
        <f>L14</f>
        <v>0</v>
      </c>
      <c r="AV14" s="492">
        <f t="shared" si="0"/>
        <v>121088</v>
      </c>
      <c r="AW14" s="492">
        <f t="shared" si="0"/>
        <v>7165</v>
      </c>
      <c r="AX14" s="492">
        <f>O14+AF14</f>
        <v>0</v>
      </c>
      <c r="AY14" s="507">
        <f>P14+AQ14</f>
        <v>1</v>
      </c>
      <c r="AZ14" s="507">
        <f t="shared" si="1"/>
        <v>1</v>
      </c>
      <c r="BA14" s="508">
        <f t="shared" si="1"/>
        <v>0</v>
      </c>
    </row>
    <row r="15" spans="1:53" ht="12.95" customHeight="1" x14ac:dyDescent="0.25">
      <c r="A15" s="83">
        <v>1</v>
      </c>
      <c r="B15" s="532">
        <v>5415</v>
      </c>
      <c r="C15" s="533">
        <v>667000135</v>
      </c>
      <c r="D15" s="532">
        <v>71011170</v>
      </c>
      <c r="E15" s="539" t="s">
        <v>702</v>
      </c>
      <c r="F15" s="532">
        <v>3141</v>
      </c>
      <c r="G15" s="541" t="s">
        <v>88</v>
      </c>
      <c r="H15" s="499" t="s">
        <v>82</v>
      </c>
      <c r="I15" s="501">
        <v>2512869</v>
      </c>
      <c r="J15" s="502">
        <v>1821019</v>
      </c>
      <c r="K15" s="502">
        <v>20000</v>
      </c>
      <c r="L15" s="502">
        <v>0</v>
      </c>
      <c r="M15" s="502">
        <v>622264</v>
      </c>
      <c r="N15" s="502">
        <v>36420</v>
      </c>
      <c r="O15" s="502">
        <v>13166</v>
      </c>
      <c r="P15" s="503">
        <v>6.26</v>
      </c>
      <c r="Q15" s="418">
        <v>0</v>
      </c>
      <c r="R15" s="504">
        <v>6.26</v>
      </c>
      <c r="S15" s="505">
        <f t="shared" si="5"/>
        <v>0</v>
      </c>
      <c r="T15" s="492">
        <v>0</v>
      </c>
      <c r="U15" s="492">
        <v>-30645</v>
      </c>
      <c r="V15" s="492">
        <v>0</v>
      </c>
      <c r="W15" s="492">
        <f>SUM(S15:V15)</f>
        <v>-30645</v>
      </c>
      <c r="X15" s="492">
        <v>0</v>
      </c>
      <c r="Y15" s="492">
        <v>0</v>
      </c>
      <c r="Z15" s="492">
        <f>SUM(X15:Y15)</f>
        <v>0</v>
      </c>
      <c r="AA15" s="492">
        <f>W15+Z15</f>
        <v>-30645</v>
      </c>
      <c r="AB15" s="321">
        <f>ROUND((W15+X15)*33.8%,0)</f>
        <v>-10358</v>
      </c>
      <c r="AC15" s="179">
        <f>ROUND(W15*2%,0)</f>
        <v>-613</v>
      </c>
      <c r="AD15" s="492">
        <v>0</v>
      </c>
      <c r="AE15" s="492">
        <v>0</v>
      </c>
      <c r="AF15" s="492">
        <f t="shared" si="2"/>
        <v>0</v>
      </c>
      <c r="AG15" s="492">
        <f t="shared" si="3"/>
        <v>-41616</v>
      </c>
      <c r="AH15" s="507">
        <v>0</v>
      </c>
      <c r="AI15" s="507">
        <v>0</v>
      </c>
      <c r="AJ15" s="507">
        <v>0</v>
      </c>
      <c r="AK15" s="507">
        <v>0</v>
      </c>
      <c r="AL15" s="507">
        <v>-0.1</v>
      </c>
      <c r="AM15" s="507">
        <v>0</v>
      </c>
      <c r="AN15" s="507">
        <v>0</v>
      </c>
      <c r="AO15" s="507">
        <f t="shared" si="6"/>
        <v>0</v>
      </c>
      <c r="AP15" s="507">
        <f t="shared" si="7"/>
        <v>-0.1</v>
      </c>
      <c r="AQ15" s="508">
        <f t="shared" si="4"/>
        <v>-0.1</v>
      </c>
      <c r="AR15" s="505">
        <f>I15+AG15</f>
        <v>2471253</v>
      </c>
      <c r="AS15" s="492">
        <f>J15+W15</f>
        <v>1790374</v>
      </c>
      <c r="AT15" s="492">
        <f>K15+Z15</f>
        <v>20000</v>
      </c>
      <c r="AU15" s="486">
        <f>L15</f>
        <v>0</v>
      </c>
      <c r="AV15" s="492">
        <f t="shared" si="0"/>
        <v>611906</v>
      </c>
      <c r="AW15" s="492">
        <f t="shared" si="0"/>
        <v>35807</v>
      </c>
      <c r="AX15" s="492">
        <f>O15+AF15</f>
        <v>13166</v>
      </c>
      <c r="AY15" s="507">
        <f>P15+AQ15</f>
        <v>6.16</v>
      </c>
      <c r="AZ15" s="507">
        <f t="shared" si="1"/>
        <v>0</v>
      </c>
      <c r="BA15" s="508">
        <f t="shared" si="1"/>
        <v>6.16</v>
      </c>
    </row>
    <row r="16" spans="1:53" ht="12.95" customHeight="1" x14ac:dyDescent="0.25">
      <c r="A16" s="92">
        <v>1</v>
      </c>
      <c r="B16" s="85">
        <v>5415</v>
      </c>
      <c r="C16" s="113">
        <v>667000135</v>
      </c>
      <c r="D16" s="85">
        <v>71011170</v>
      </c>
      <c r="E16" s="89" t="s">
        <v>703</v>
      </c>
      <c r="F16" s="85"/>
      <c r="G16" s="114"/>
      <c r="H16" s="115"/>
      <c r="I16" s="130">
        <v>20951798</v>
      </c>
      <c r="J16" s="87">
        <v>15213411</v>
      </c>
      <c r="K16" s="87">
        <v>90000</v>
      </c>
      <c r="L16" s="87">
        <v>0</v>
      </c>
      <c r="M16" s="87">
        <v>5172553</v>
      </c>
      <c r="N16" s="87">
        <v>304268</v>
      </c>
      <c r="O16" s="87">
        <v>171566</v>
      </c>
      <c r="P16" s="88">
        <v>38.711300000000001</v>
      </c>
      <c r="Q16" s="88">
        <v>24.521000000000001</v>
      </c>
      <c r="R16" s="276">
        <v>14.190300000000001</v>
      </c>
      <c r="S16" s="141">
        <f t="shared" ref="S16:BA16" si="8">SUM(S12:S15)</f>
        <v>0</v>
      </c>
      <c r="T16" s="87">
        <f t="shared" si="8"/>
        <v>0</v>
      </c>
      <c r="U16" s="87">
        <f t="shared" si="8"/>
        <v>-30645</v>
      </c>
      <c r="V16" s="87">
        <f t="shared" si="8"/>
        <v>0</v>
      </c>
      <c r="W16" s="87">
        <f t="shared" si="8"/>
        <v>-30645</v>
      </c>
      <c r="X16" s="87">
        <f t="shared" si="8"/>
        <v>0</v>
      </c>
      <c r="Y16" s="87">
        <f t="shared" si="8"/>
        <v>0</v>
      </c>
      <c r="Z16" s="87">
        <f t="shared" si="8"/>
        <v>0</v>
      </c>
      <c r="AA16" s="87">
        <f t="shared" si="8"/>
        <v>-30645</v>
      </c>
      <c r="AB16" s="87">
        <f t="shared" si="8"/>
        <v>-10358</v>
      </c>
      <c r="AC16" s="87">
        <f t="shared" si="8"/>
        <v>-613</v>
      </c>
      <c r="AD16" s="87">
        <f t="shared" si="8"/>
        <v>0</v>
      </c>
      <c r="AE16" s="87">
        <f t="shared" si="8"/>
        <v>0</v>
      </c>
      <c r="AF16" s="87">
        <f t="shared" si="8"/>
        <v>0</v>
      </c>
      <c r="AG16" s="87">
        <f t="shared" si="8"/>
        <v>-41616</v>
      </c>
      <c r="AH16" s="88">
        <f t="shared" si="8"/>
        <v>0</v>
      </c>
      <c r="AI16" s="88">
        <f t="shared" si="8"/>
        <v>0</v>
      </c>
      <c r="AJ16" s="88">
        <f t="shared" si="8"/>
        <v>0</v>
      </c>
      <c r="AK16" s="88">
        <f t="shared" ref="AK16:AL16" si="9">SUM(AK12:AK15)</f>
        <v>0</v>
      </c>
      <c r="AL16" s="88">
        <f t="shared" si="9"/>
        <v>-0.1</v>
      </c>
      <c r="AM16" s="88">
        <f t="shared" si="8"/>
        <v>0</v>
      </c>
      <c r="AN16" s="88">
        <f t="shared" si="8"/>
        <v>0</v>
      </c>
      <c r="AO16" s="88">
        <f t="shared" si="8"/>
        <v>0</v>
      </c>
      <c r="AP16" s="88">
        <f t="shared" si="8"/>
        <v>-0.1</v>
      </c>
      <c r="AQ16" s="276">
        <f t="shared" si="8"/>
        <v>-0.1</v>
      </c>
      <c r="AR16" s="141">
        <f t="shared" si="8"/>
        <v>20910182</v>
      </c>
      <c r="AS16" s="87">
        <f t="shared" si="8"/>
        <v>15182766</v>
      </c>
      <c r="AT16" s="87">
        <f t="shared" si="8"/>
        <v>90000</v>
      </c>
      <c r="AU16" s="87">
        <f t="shared" si="8"/>
        <v>0</v>
      </c>
      <c r="AV16" s="87">
        <f t="shared" si="8"/>
        <v>5162195</v>
      </c>
      <c r="AW16" s="87">
        <f t="shared" si="8"/>
        <v>303655</v>
      </c>
      <c r="AX16" s="87">
        <f t="shared" si="8"/>
        <v>171566</v>
      </c>
      <c r="AY16" s="88">
        <f t="shared" si="8"/>
        <v>38.6113</v>
      </c>
      <c r="AZ16" s="88">
        <f t="shared" si="8"/>
        <v>24.521000000000001</v>
      </c>
      <c r="BA16" s="276">
        <f t="shared" si="8"/>
        <v>14.090299999999999</v>
      </c>
    </row>
    <row r="17" spans="1:53" ht="12.95" customHeight="1" x14ac:dyDescent="0.25">
      <c r="A17" s="83">
        <v>2</v>
      </c>
      <c r="B17" s="532">
        <v>5416</v>
      </c>
      <c r="C17" s="533">
        <v>600099342</v>
      </c>
      <c r="D17" s="532">
        <v>854719</v>
      </c>
      <c r="E17" s="542" t="s">
        <v>704</v>
      </c>
      <c r="F17" s="532">
        <v>3113</v>
      </c>
      <c r="G17" s="541" t="s">
        <v>284</v>
      </c>
      <c r="H17" s="499" t="s">
        <v>86</v>
      </c>
      <c r="I17" s="501">
        <v>21136358</v>
      </c>
      <c r="J17" s="502">
        <v>14925324</v>
      </c>
      <c r="K17" s="502">
        <v>140864</v>
      </c>
      <c r="L17" s="502">
        <v>48248</v>
      </c>
      <c r="M17" s="417">
        <v>5076064</v>
      </c>
      <c r="N17" s="417">
        <v>298506</v>
      </c>
      <c r="O17" s="502">
        <v>695600</v>
      </c>
      <c r="P17" s="503">
        <v>27.476899999999997</v>
      </c>
      <c r="Q17" s="418">
        <v>20.506700000000002</v>
      </c>
      <c r="R17" s="504">
        <v>6.9701999999999993</v>
      </c>
      <c r="S17" s="505">
        <f t="shared" si="5"/>
        <v>0</v>
      </c>
      <c r="T17" s="492">
        <v>0</v>
      </c>
      <c r="U17" s="492">
        <v>0</v>
      </c>
      <c r="V17" s="492">
        <v>0</v>
      </c>
      <c r="W17" s="492">
        <f>SUM(S17:V17)</f>
        <v>0</v>
      </c>
      <c r="X17" s="492">
        <v>0</v>
      </c>
      <c r="Y17" s="492">
        <v>0</v>
      </c>
      <c r="Z17" s="492">
        <f>SUM(X17:Y17)</f>
        <v>0</v>
      </c>
      <c r="AA17" s="492">
        <f>W17+Z17</f>
        <v>0</v>
      </c>
      <c r="AB17" s="321">
        <f>ROUND((W17+X17)*33.8%,0)</f>
        <v>0</v>
      </c>
      <c r="AC17" s="179">
        <f>ROUND(W17*2%,0)</f>
        <v>0</v>
      </c>
      <c r="AD17" s="492">
        <v>0</v>
      </c>
      <c r="AE17" s="492">
        <v>0</v>
      </c>
      <c r="AF17" s="492">
        <f t="shared" si="2"/>
        <v>0</v>
      </c>
      <c r="AG17" s="492">
        <f t="shared" si="3"/>
        <v>0</v>
      </c>
      <c r="AH17" s="507">
        <v>0</v>
      </c>
      <c r="AI17" s="507">
        <v>0</v>
      </c>
      <c r="AJ17" s="507">
        <v>0</v>
      </c>
      <c r="AK17" s="507">
        <v>0</v>
      </c>
      <c r="AL17" s="507">
        <v>0</v>
      </c>
      <c r="AM17" s="507">
        <v>0</v>
      </c>
      <c r="AN17" s="507">
        <v>0</v>
      </c>
      <c r="AO17" s="507">
        <f t="shared" ref="AO17:AO20" si="10">AH17+AJ17+AK17+AM17</f>
        <v>0</v>
      </c>
      <c r="AP17" s="507">
        <f t="shared" ref="AP17:AP20" si="11">AI17+AL17+AN17</f>
        <v>0</v>
      </c>
      <c r="AQ17" s="508">
        <f t="shared" si="4"/>
        <v>0</v>
      </c>
      <c r="AR17" s="505">
        <f>I17+AG17</f>
        <v>21136358</v>
      </c>
      <c r="AS17" s="492">
        <f>J17+W17</f>
        <v>14925324</v>
      </c>
      <c r="AT17" s="492">
        <f>K17+Z17</f>
        <v>140864</v>
      </c>
      <c r="AU17" s="486">
        <f>L17</f>
        <v>48248</v>
      </c>
      <c r="AV17" s="492">
        <f t="shared" ref="AV17:AW20" si="12">M17+AB17</f>
        <v>5076064</v>
      </c>
      <c r="AW17" s="492">
        <f t="shared" si="12"/>
        <v>298506</v>
      </c>
      <c r="AX17" s="492">
        <f>O17+AF17</f>
        <v>695600</v>
      </c>
      <c r="AY17" s="507">
        <f>P17+AQ17</f>
        <v>27.476899999999997</v>
      </c>
      <c r="AZ17" s="507">
        <f t="shared" ref="AZ17:BA20" si="13">Q17+AO17</f>
        <v>20.506700000000002</v>
      </c>
      <c r="BA17" s="508">
        <f t="shared" si="13"/>
        <v>6.9701999999999993</v>
      </c>
    </row>
    <row r="18" spans="1:53" ht="12.95" customHeight="1" x14ac:dyDescent="0.25">
      <c r="A18" s="83">
        <v>2</v>
      </c>
      <c r="B18" s="532">
        <v>5416</v>
      </c>
      <c r="C18" s="533">
        <v>600099342</v>
      </c>
      <c r="D18" s="532">
        <v>854719</v>
      </c>
      <c r="E18" s="542" t="s">
        <v>704</v>
      </c>
      <c r="F18" s="532">
        <v>3113</v>
      </c>
      <c r="G18" s="499" t="s">
        <v>91</v>
      </c>
      <c r="H18" s="499" t="s">
        <v>82</v>
      </c>
      <c r="I18" s="501">
        <v>1020324</v>
      </c>
      <c r="J18" s="502">
        <v>750976</v>
      </c>
      <c r="K18" s="502">
        <v>0</v>
      </c>
      <c r="L18" s="502">
        <v>0</v>
      </c>
      <c r="M18" s="417">
        <v>253829</v>
      </c>
      <c r="N18" s="417">
        <v>15019</v>
      </c>
      <c r="O18" s="502">
        <v>500</v>
      </c>
      <c r="P18" s="503">
        <v>2.2599999999999998</v>
      </c>
      <c r="Q18" s="418">
        <v>2.2599999999999998</v>
      </c>
      <c r="R18" s="504">
        <v>0</v>
      </c>
      <c r="S18" s="505">
        <f t="shared" si="5"/>
        <v>0</v>
      </c>
      <c r="T18" s="492">
        <v>21225</v>
      </c>
      <c r="U18" s="492">
        <v>0</v>
      </c>
      <c r="V18" s="492">
        <v>0</v>
      </c>
      <c r="W18" s="492">
        <f>SUM(S18:V18)</f>
        <v>21225</v>
      </c>
      <c r="X18" s="492">
        <v>0</v>
      </c>
      <c r="Y18" s="492">
        <v>0</v>
      </c>
      <c r="Z18" s="492">
        <f>SUM(X18:Y18)</f>
        <v>0</v>
      </c>
      <c r="AA18" s="492">
        <f>W18+Z18</f>
        <v>21225</v>
      </c>
      <c r="AB18" s="321">
        <f>ROUND((W18+X18)*33.8%,0)</f>
        <v>7174</v>
      </c>
      <c r="AC18" s="179">
        <f>ROUND(W18*2%,0)</f>
        <v>425</v>
      </c>
      <c r="AD18" s="492">
        <v>0</v>
      </c>
      <c r="AE18" s="492">
        <v>0</v>
      </c>
      <c r="AF18" s="492">
        <f t="shared" si="2"/>
        <v>0</v>
      </c>
      <c r="AG18" s="492">
        <f t="shared" si="3"/>
        <v>28824</v>
      </c>
      <c r="AH18" s="507">
        <v>0</v>
      </c>
      <c r="AI18" s="507">
        <v>0</v>
      </c>
      <c r="AJ18" s="507">
        <v>0.06</v>
      </c>
      <c r="AK18" s="507">
        <v>0</v>
      </c>
      <c r="AL18" s="507">
        <v>0</v>
      </c>
      <c r="AM18" s="507">
        <v>0</v>
      </c>
      <c r="AN18" s="507">
        <v>0</v>
      </c>
      <c r="AO18" s="507">
        <f t="shared" si="10"/>
        <v>0.06</v>
      </c>
      <c r="AP18" s="507">
        <f t="shared" si="11"/>
        <v>0</v>
      </c>
      <c r="AQ18" s="508">
        <f t="shared" si="4"/>
        <v>0.06</v>
      </c>
      <c r="AR18" s="505">
        <f>I18+AG18</f>
        <v>1049148</v>
      </c>
      <c r="AS18" s="492">
        <f>J18+W18</f>
        <v>772201</v>
      </c>
      <c r="AT18" s="492">
        <f>K18+Z18</f>
        <v>0</v>
      </c>
      <c r="AU18" s="486">
        <f>L18</f>
        <v>0</v>
      </c>
      <c r="AV18" s="492">
        <f t="shared" si="12"/>
        <v>261003</v>
      </c>
      <c r="AW18" s="492">
        <f t="shared" si="12"/>
        <v>15444</v>
      </c>
      <c r="AX18" s="492">
        <f>O18+AF18</f>
        <v>500</v>
      </c>
      <c r="AY18" s="507">
        <f>P18+AQ18</f>
        <v>2.3199999999999998</v>
      </c>
      <c r="AZ18" s="507">
        <f t="shared" si="13"/>
        <v>2.3199999999999998</v>
      </c>
      <c r="BA18" s="508">
        <f t="shared" si="13"/>
        <v>0</v>
      </c>
    </row>
    <row r="19" spans="1:53" ht="12.95" customHeight="1" x14ac:dyDescent="0.25">
      <c r="A19" s="83">
        <v>2</v>
      </c>
      <c r="B19" s="532">
        <v>5416</v>
      </c>
      <c r="C19" s="533">
        <v>600099342</v>
      </c>
      <c r="D19" s="532">
        <v>854719</v>
      </c>
      <c r="E19" s="542" t="s">
        <v>704</v>
      </c>
      <c r="F19" s="532">
        <v>3143</v>
      </c>
      <c r="G19" s="499" t="s">
        <v>149</v>
      </c>
      <c r="H19" s="499" t="s">
        <v>86</v>
      </c>
      <c r="I19" s="501">
        <v>1683438</v>
      </c>
      <c r="J19" s="502">
        <v>1239645</v>
      </c>
      <c r="K19" s="502">
        <v>0</v>
      </c>
      <c r="L19" s="502">
        <v>0</v>
      </c>
      <c r="M19" s="417">
        <v>419000</v>
      </c>
      <c r="N19" s="417">
        <v>24793</v>
      </c>
      <c r="O19" s="502">
        <v>0</v>
      </c>
      <c r="P19" s="503">
        <v>2.625</v>
      </c>
      <c r="Q19" s="418">
        <v>2.625</v>
      </c>
      <c r="R19" s="504">
        <v>0</v>
      </c>
      <c r="S19" s="505">
        <f t="shared" si="5"/>
        <v>0</v>
      </c>
      <c r="T19" s="492">
        <v>0</v>
      </c>
      <c r="U19" s="492">
        <v>0</v>
      </c>
      <c r="V19" s="492">
        <v>0</v>
      </c>
      <c r="W19" s="492">
        <f>SUM(S19:V19)</f>
        <v>0</v>
      </c>
      <c r="X19" s="492">
        <v>0</v>
      </c>
      <c r="Y19" s="492">
        <v>0</v>
      </c>
      <c r="Z19" s="492">
        <f>SUM(X19:Y19)</f>
        <v>0</v>
      </c>
      <c r="AA19" s="492">
        <f>W19+Z19</f>
        <v>0</v>
      </c>
      <c r="AB19" s="321">
        <f>ROUND((W19+X19)*33.8%,0)</f>
        <v>0</v>
      </c>
      <c r="AC19" s="179">
        <f>ROUND(W19*2%,0)</f>
        <v>0</v>
      </c>
      <c r="AD19" s="492">
        <v>0</v>
      </c>
      <c r="AE19" s="492">
        <v>0</v>
      </c>
      <c r="AF19" s="492">
        <f t="shared" si="2"/>
        <v>0</v>
      </c>
      <c r="AG19" s="492">
        <f t="shared" si="3"/>
        <v>0</v>
      </c>
      <c r="AH19" s="507">
        <v>0</v>
      </c>
      <c r="AI19" s="507">
        <v>0</v>
      </c>
      <c r="AJ19" s="507">
        <v>0</v>
      </c>
      <c r="AK19" s="507">
        <v>0</v>
      </c>
      <c r="AL19" s="507">
        <v>0</v>
      </c>
      <c r="AM19" s="507">
        <v>0</v>
      </c>
      <c r="AN19" s="507">
        <v>0</v>
      </c>
      <c r="AO19" s="507">
        <f t="shared" si="10"/>
        <v>0</v>
      </c>
      <c r="AP19" s="507">
        <f t="shared" si="11"/>
        <v>0</v>
      </c>
      <c r="AQ19" s="508">
        <f t="shared" si="4"/>
        <v>0</v>
      </c>
      <c r="AR19" s="505">
        <f>I19+AG19</f>
        <v>1683438</v>
      </c>
      <c r="AS19" s="492">
        <f>J19+W19</f>
        <v>1239645</v>
      </c>
      <c r="AT19" s="492">
        <f>K19+Z19</f>
        <v>0</v>
      </c>
      <c r="AU19" s="486">
        <f>L19</f>
        <v>0</v>
      </c>
      <c r="AV19" s="492">
        <f t="shared" si="12"/>
        <v>419000</v>
      </c>
      <c r="AW19" s="492">
        <f t="shared" si="12"/>
        <v>24793</v>
      </c>
      <c r="AX19" s="492">
        <f>O19+AF19</f>
        <v>0</v>
      </c>
      <c r="AY19" s="507">
        <f>P19+AQ19</f>
        <v>2.625</v>
      </c>
      <c r="AZ19" s="507">
        <f t="shared" si="13"/>
        <v>2.625</v>
      </c>
      <c r="BA19" s="508">
        <f t="shared" si="13"/>
        <v>0</v>
      </c>
    </row>
    <row r="20" spans="1:53" ht="12.95" customHeight="1" x14ac:dyDescent="0.25">
      <c r="A20" s="83">
        <v>2</v>
      </c>
      <c r="B20" s="532">
        <v>5416</v>
      </c>
      <c r="C20" s="533">
        <v>600099342</v>
      </c>
      <c r="D20" s="532">
        <v>854719</v>
      </c>
      <c r="E20" s="542" t="s">
        <v>704</v>
      </c>
      <c r="F20" s="532">
        <v>3143</v>
      </c>
      <c r="G20" s="499" t="s">
        <v>150</v>
      </c>
      <c r="H20" s="499" t="s">
        <v>82</v>
      </c>
      <c r="I20" s="501">
        <v>56177</v>
      </c>
      <c r="J20" s="502">
        <v>39600</v>
      </c>
      <c r="K20" s="502">
        <v>0</v>
      </c>
      <c r="L20" s="502">
        <v>0</v>
      </c>
      <c r="M20" s="417">
        <v>13385</v>
      </c>
      <c r="N20" s="417">
        <v>792</v>
      </c>
      <c r="O20" s="502">
        <v>2400</v>
      </c>
      <c r="P20" s="503">
        <v>0.17</v>
      </c>
      <c r="Q20" s="418">
        <v>0</v>
      </c>
      <c r="R20" s="504">
        <v>0.17</v>
      </c>
      <c r="S20" s="505">
        <f t="shared" si="5"/>
        <v>0</v>
      </c>
      <c r="T20" s="492">
        <v>0</v>
      </c>
      <c r="U20" s="492">
        <v>0</v>
      </c>
      <c r="V20" s="492">
        <v>0</v>
      </c>
      <c r="W20" s="492">
        <f>SUM(S20:V20)</f>
        <v>0</v>
      </c>
      <c r="X20" s="492">
        <v>0</v>
      </c>
      <c r="Y20" s="492">
        <v>0</v>
      </c>
      <c r="Z20" s="492">
        <f>SUM(X20:Y20)</f>
        <v>0</v>
      </c>
      <c r="AA20" s="492">
        <f>W20+Z20</f>
        <v>0</v>
      </c>
      <c r="AB20" s="321">
        <f>ROUND((W20+X20)*33.8%,0)</f>
        <v>0</v>
      </c>
      <c r="AC20" s="179">
        <f>ROUND(W20*2%,0)</f>
        <v>0</v>
      </c>
      <c r="AD20" s="492">
        <v>0</v>
      </c>
      <c r="AE20" s="492">
        <v>0</v>
      </c>
      <c r="AF20" s="492">
        <f t="shared" si="2"/>
        <v>0</v>
      </c>
      <c r="AG20" s="492">
        <f t="shared" si="3"/>
        <v>0</v>
      </c>
      <c r="AH20" s="507">
        <v>0</v>
      </c>
      <c r="AI20" s="507">
        <v>0</v>
      </c>
      <c r="AJ20" s="507">
        <v>0</v>
      </c>
      <c r="AK20" s="507">
        <v>0</v>
      </c>
      <c r="AL20" s="507">
        <v>0</v>
      </c>
      <c r="AM20" s="507">
        <v>0</v>
      </c>
      <c r="AN20" s="507">
        <v>0</v>
      </c>
      <c r="AO20" s="507">
        <f t="shared" si="10"/>
        <v>0</v>
      </c>
      <c r="AP20" s="507">
        <f t="shared" si="11"/>
        <v>0</v>
      </c>
      <c r="AQ20" s="508">
        <f t="shared" si="4"/>
        <v>0</v>
      </c>
      <c r="AR20" s="505">
        <f>I20+AG20</f>
        <v>56177</v>
      </c>
      <c r="AS20" s="492">
        <f>J20+W20</f>
        <v>39600</v>
      </c>
      <c r="AT20" s="492">
        <f>K20+Z20</f>
        <v>0</v>
      </c>
      <c r="AU20" s="486">
        <f>L20</f>
        <v>0</v>
      </c>
      <c r="AV20" s="492">
        <f t="shared" si="12"/>
        <v>13385</v>
      </c>
      <c r="AW20" s="492">
        <f t="shared" si="12"/>
        <v>792</v>
      </c>
      <c r="AX20" s="492">
        <f>O20+AF20</f>
        <v>2400</v>
      </c>
      <c r="AY20" s="507">
        <f>P20+AQ20</f>
        <v>0.17</v>
      </c>
      <c r="AZ20" s="507">
        <f t="shared" si="13"/>
        <v>0</v>
      </c>
      <c r="BA20" s="508">
        <f t="shared" si="13"/>
        <v>0.17</v>
      </c>
    </row>
    <row r="21" spans="1:53" ht="12.95" customHeight="1" x14ac:dyDescent="0.25">
      <c r="A21" s="92">
        <v>2</v>
      </c>
      <c r="B21" s="104">
        <v>5416</v>
      </c>
      <c r="C21" s="105">
        <v>600099342</v>
      </c>
      <c r="D21" s="104">
        <v>854719</v>
      </c>
      <c r="E21" s="119" t="s">
        <v>705</v>
      </c>
      <c r="F21" s="104"/>
      <c r="G21" s="122"/>
      <c r="H21" s="123"/>
      <c r="I21" s="130">
        <v>23896297</v>
      </c>
      <c r="J21" s="87">
        <v>16955545</v>
      </c>
      <c r="K21" s="87">
        <v>140864</v>
      </c>
      <c r="L21" s="87">
        <v>48248</v>
      </c>
      <c r="M21" s="87">
        <v>5762278</v>
      </c>
      <c r="N21" s="87">
        <v>339110</v>
      </c>
      <c r="O21" s="87">
        <v>698500</v>
      </c>
      <c r="P21" s="88">
        <v>32.5319</v>
      </c>
      <c r="Q21" s="88">
        <v>25.3917</v>
      </c>
      <c r="R21" s="276">
        <v>7.1401999999999992</v>
      </c>
      <c r="S21" s="141">
        <f t="shared" ref="S21:BA21" si="14">SUM(S17:S20)</f>
        <v>0</v>
      </c>
      <c r="T21" s="87">
        <f t="shared" si="14"/>
        <v>21225</v>
      </c>
      <c r="U21" s="87">
        <f t="shared" si="14"/>
        <v>0</v>
      </c>
      <c r="V21" s="87">
        <f t="shared" si="14"/>
        <v>0</v>
      </c>
      <c r="W21" s="87">
        <f t="shared" si="14"/>
        <v>21225</v>
      </c>
      <c r="X21" s="87">
        <f t="shared" si="14"/>
        <v>0</v>
      </c>
      <c r="Y21" s="87">
        <f t="shared" si="14"/>
        <v>0</v>
      </c>
      <c r="Z21" s="87">
        <f t="shared" si="14"/>
        <v>0</v>
      </c>
      <c r="AA21" s="87">
        <f t="shared" si="14"/>
        <v>21225</v>
      </c>
      <c r="AB21" s="87">
        <f t="shared" si="14"/>
        <v>7174</v>
      </c>
      <c r="AC21" s="87">
        <f t="shared" si="14"/>
        <v>425</v>
      </c>
      <c r="AD21" s="87">
        <f t="shared" si="14"/>
        <v>0</v>
      </c>
      <c r="AE21" s="87">
        <f t="shared" si="14"/>
        <v>0</v>
      </c>
      <c r="AF21" s="87">
        <f t="shared" si="14"/>
        <v>0</v>
      </c>
      <c r="AG21" s="87">
        <f t="shared" si="14"/>
        <v>28824</v>
      </c>
      <c r="AH21" s="88">
        <f t="shared" si="14"/>
        <v>0</v>
      </c>
      <c r="AI21" s="88">
        <f t="shared" si="14"/>
        <v>0</v>
      </c>
      <c r="AJ21" s="88">
        <f t="shared" si="14"/>
        <v>0.06</v>
      </c>
      <c r="AK21" s="88">
        <f t="shared" ref="AK21:AL21" si="15">SUM(AK17:AK20)</f>
        <v>0</v>
      </c>
      <c r="AL21" s="88">
        <f t="shared" si="15"/>
        <v>0</v>
      </c>
      <c r="AM21" s="88">
        <f t="shared" si="14"/>
        <v>0</v>
      </c>
      <c r="AN21" s="88">
        <f t="shared" si="14"/>
        <v>0</v>
      </c>
      <c r="AO21" s="88">
        <f t="shared" si="14"/>
        <v>0.06</v>
      </c>
      <c r="AP21" s="88">
        <f t="shared" si="14"/>
        <v>0</v>
      </c>
      <c r="AQ21" s="276">
        <f t="shared" si="14"/>
        <v>0.06</v>
      </c>
      <c r="AR21" s="141">
        <f t="shared" si="14"/>
        <v>23925121</v>
      </c>
      <c r="AS21" s="87">
        <f t="shared" si="14"/>
        <v>16976770</v>
      </c>
      <c r="AT21" s="87">
        <f t="shared" si="14"/>
        <v>140864</v>
      </c>
      <c r="AU21" s="87">
        <f t="shared" si="14"/>
        <v>48248</v>
      </c>
      <c r="AV21" s="87">
        <f t="shared" si="14"/>
        <v>5769452</v>
      </c>
      <c r="AW21" s="87">
        <f t="shared" si="14"/>
        <v>339535</v>
      </c>
      <c r="AX21" s="87">
        <f t="shared" si="14"/>
        <v>698500</v>
      </c>
      <c r="AY21" s="88">
        <f t="shared" si="14"/>
        <v>32.591899999999995</v>
      </c>
      <c r="AZ21" s="88">
        <f t="shared" si="14"/>
        <v>25.451700000000002</v>
      </c>
      <c r="BA21" s="276">
        <f t="shared" si="14"/>
        <v>7.1401999999999992</v>
      </c>
    </row>
    <row r="22" spans="1:53" ht="12.95" customHeight="1" x14ac:dyDescent="0.25">
      <c r="A22" s="83">
        <v>3</v>
      </c>
      <c r="B22" s="532">
        <v>5413</v>
      </c>
      <c r="C22" s="533">
        <v>600099334</v>
      </c>
      <c r="D22" s="532">
        <v>854697</v>
      </c>
      <c r="E22" s="542" t="s">
        <v>706</v>
      </c>
      <c r="F22" s="532">
        <v>3113</v>
      </c>
      <c r="G22" s="541" t="s">
        <v>284</v>
      </c>
      <c r="H22" s="499" t="s">
        <v>86</v>
      </c>
      <c r="I22" s="501">
        <v>23437424</v>
      </c>
      <c r="J22" s="502">
        <v>16598524</v>
      </c>
      <c r="K22" s="502">
        <v>111948</v>
      </c>
      <c r="L22" s="502">
        <v>51948</v>
      </c>
      <c r="M22" s="417">
        <v>5630581</v>
      </c>
      <c r="N22" s="417">
        <v>331971</v>
      </c>
      <c r="O22" s="502">
        <v>764400</v>
      </c>
      <c r="P22" s="503">
        <v>30.9983</v>
      </c>
      <c r="Q22" s="418">
        <v>23.6617</v>
      </c>
      <c r="R22" s="504">
        <v>7.3366000000000007</v>
      </c>
      <c r="S22" s="505">
        <f t="shared" si="5"/>
        <v>0</v>
      </c>
      <c r="T22" s="492">
        <v>0</v>
      </c>
      <c r="U22" s="492">
        <v>0</v>
      </c>
      <c r="V22" s="492">
        <v>0</v>
      </c>
      <c r="W22" s="492">
        <f>SUM(S22:V22)</f>
        <v>0</v>
      </c>
      <c r="X22" s="492">
        <v>0</v>
      </c>
      <c r="Y22" s="492">
        <v>0</v>
      </c>
      <c r="Z22" s="492">
        <f>SUM(X22:Y22)</f>
        <v>0</v>
      </c>
      <c r="AA22" s="492">
        <f>W22+Z22</f>
        <v>0</v>
      </c>
      <c r="AB22" s="321">
        <f>ROUND((W22+X22)*33.8%,0)</f>
        <v>0</v>
      </c>
      <c r="AC22" s="179">
        <f>ROUND(W22*2%,0)</f>
        <v>0</v>
      </c>
      <c r="AD22" s="492">
        <v>0</v>
      </c>
      <c r="AE22" s="492">
        <v>0</v>
      </c>
      <c r="AF22" s="492">
        <f t="shared" si="2"/>
        <v>0</v>
      </c>
      <c r="AG22" s="492">
        <f t="shared" si="3"/>
        <v>0</v>
      </c>
      <c r="AH22" s="507">
        <v>0</v>
      </c>
      <c r="AI22" s="507">
        <v>0</v>
      </c>
      <c r="AJ22" s="507">
        <v>0</v>
      </c>
      <c r="AK22" s="507">
        <v>0</v>
      </c>
      <c r="AL22" s="507">
        <v>0</v>
      </c>
      <c r="AM22" s="507">
        <v>0</v>
      </c>
      <c r="AN22" s="507">
        <v>0</v>
      </c>
      <c r="AO22" s="507">
        <f t="shared" ref="AO22:AO26" si="16">AH22+AJ22+AK22+AM22</f>
        <v>0</v>
      </c>
      <c r="AP22" s="507">
        <f t="shared" ref="AP22:AP26" si="17">AI22+AL22+AN22</f>
        <v>0</v>
      </c>
      <c r="AQ22" s="508">
        <f t="shared" si="4"/>
        <v>0</v>
      </c>
      <c r="AR22" s="505">
        <f>I22+AG22</f>
        <v>23437424</v>
      </c>
      <c r="AS22" s="492">
        <f>J22+W22</f>
        <v>16598524</v>
      </c>
      <c r="AT22" s="492">
        <f>K22+Z22</f>
        <v>111948</v>
      </c>
      <c r="AU22" s="486">
        <f>L22</f>
        <v>51948</v>
      </c>
      <c r="AV22" s="492">
        <f t="shared" ref="AV22:AW26" si="18">M22+AB22</f>
        <v>5630581</v>
      </c>
      <c r="AW22" s="492">
        <f t="shared" si="18"/>
        <v>331971</v>
      </c>
      <c r="AX22" s="492">
        <f>O22+AF22</f>
        <v>764400</v>
      </c>
      <c r="AY22" s="507">
        <f>P22+AQ22</f>
        <v>30.9983</v>
      </c>
      <c r="AZ22" s="507">
        <f t="shared" ref="AZ22:BA26" si="19">Q22+AO22</f>
        <v>23.6617</v>
      </c>
      <c r="BA22" s="508">
        <f t="shared" si="19"/>
        <v>7.3366000000000007</v>
      </c>
    </row>
    <row r="23" spans="1:53" ht="12.95" customHeight="1" x14ac:dyDescent="0.25">
      <c r="A23" s="83">
        <v>3</v>
      </c>
      <c r="B23" s="532">
        <v>5413</v>
      </c>
      <c r="C23" s="533">
        <v>600099334</v>
      </c>
      <c r="D23" s="532">
        <v>854697</v>
      </c>
      <c r="E23" s="542" t="s">
        <v>706</v>
      </c>
      <c r="F23" s="532">
        <v>3113</v>
      </c>
      <c r="G23" s="499" t="s">
        <v>91</v>
      </c>
      <c r="H23" s="499" t="s">
        <v>82</v>
      </c>
      <c r="I23" s="501">
        <v>1480767</v>
      </c>
      <c r="J23" s="502">
        <v>1085028</v>
      </c>
      <c r="K23" s="502">
        <v>0</v>
      </c>
      <c r="L23" s="502">
        <v>0</v>
      </c>
      <c r="M23" s="417">
        <v>366739</v>
      </c>
      <c r="N23" s="417">
        <v>21700</v>
      </c>
      <c r="O23" s="502">
        <v>7300</v>
      </c>
      <c r="P23" s="503">
        <v>2.84</v>
      </c>
      <c r="Q23" s="418">
        <v>2.84</v>
      </c>
      <c r="R23" s="504">
        <v>0</v>
      </c>
      <c r="S23" s="505">
        <f t="shared" si="5"/>
        <v>0</v>
      </c>
      <c r="T23" s="492">
        <v>0</v>
      </c>
      <c r="U23" s="492">
        <v>0</v>
      </c>
      <c r="V23" s="492">
        <v>0</v>
      </c>
      <c r="W23" s="492">
        <f>SUM(S23:V23)</f>
        <v>0</v>
      </c>
      <c r="X23" s="492">
        <v>0</v>
      </c>
      <c r="Y23" s="492">
        <v>0</v>
      </c>
      <c r="Z23" s="492">
        <f>SUM(X23:Y23)</f>
        <v>0</v>
      </c>
      <c r="AA23" s="492">
        <f>W23+Z23</f>
        <v>0</v>
      </c>
      <c r="AB23" s="321">
        <f>ROUND((W23+X23)*33.8%,0)</f>
        <v>0</v>
      </c>
      <c r="AC23" s="179">
        <f>ROUND(W23*2%,0)</f>
        <v>0</v>
      </c>
      <c r="AD23" s="492">
        <v>0</v>
      </c>
      <c r="AE23" s="492">
        <v>0</v>
      </c>
      <c r="AF23" s="492">
        <f t="shared" si="2"/>
        <v>0</v>
      </c>
      <c r="AG23" s="492">
        <f t="shared" si="3"/>
        <v>0</v>
      </c>
      <c r="AH23" s="507">
        <v>0</v>
      </c>
      <c r="AI23" s="507">
        <v>0</v>
      </c>
      <c r="AJ23" s="507">
        <v>0</v>
      </c>
      <c r="AK23" s="507">
        <v>0</v>
      </c>
      <c r="AL23" s="507">
        <v>0</v>
      </c>
      <c r="AM23" s="507">
        <v>0</v>
      </c>
      <c r="AN23" s="507">
        <v>0</v>
      </c>
      <c r="AO23" s="507">
        <f t="shared" si="16"/>
        <v>0</v>
      </c>
      <c r="AP23" s="507">
        <f t="shared" si="17"/>
        <v>0</v>
      </c>
      <c r="AQ23" s="508">
        <f t="shared" si="4"/>
        <v>0</v>
      </c>
      <c r="AR23" s="505">
        <f>I23+AG23</f>
        <v>1480767</v>
      </c>
      <c r="AS23" s="492">
        <f>J23+W23</f>
        <v>1085028</v>
      </c>
      <c r="AT23" s="492">
        <f>K23+Z23</f>
        <v>0</v>
      </c>
      <c r="AU23" s="486">
        <f>L23</f>
        <v>0</v>
      </c>
      <c r="AV23" s="492">
        <f t="shared" si="18"/>
        <v>366739</v>
      </c>
      <c r="AW23" s="492">
        <f t="shared" si="18"/>
        <v>21700</v>
      </c>
      <c r="AX23" s="492">
        <f>O23+AF23</f>
        <v>7300</v>
      </c>
      <c r="AY23" s="507">
        <f>P23+AQ23</f>
        <v>2.84</v>
      </c>
      <c r="AZ23" s="507">
        <f t="shared" si="19"/>
        <v>2.84</v>
      </c>
      <c r="BA23" s="508">
        <f t="shared" si="19"/>
        <v>0</v>
      </c>
    </row>
    <row r="24" spans="1:53" ht="12.95" customHeight="1" x14ac:dyDescent="0.25">
      <c r="A24" s="83">
        <v>3</v>
      </c>
      <c r="B24" s="532">
        <v>5413</v>
      </c>
      <c r="C24" s="533">
        <v>600099334</v>
      </c>
      <c r="D24" s="532">
        <v>854697</v>
      </c>
      <c r="E24" s="542" t="s">
        <v>706</v>
      </c>
      <c r="F24" s="532">
        <v>3143</v>
      </c>
      <c r="G24" s="499" t="s">
        <v>149</v>
      </c>
      <c r="H24" s="499" t="s">
        <v>86</v>
      </c>
      <c r="I24" s="501">
        <v>1839909</v>
      </c>
      <c r="J24" s="502">
        <v>1354867</v>
      </c>
      <c r="K24" s="502">
        <v>0</v>
      </c>
      <c r="L24" s="502">
        <v>0</v>
      </c>
      <c r="M24" s="417">
        <v>457945</v>
      </c>
      <c r="N24" s="417">
        <v>27097</v>
      </c>
      <c r="O24" s="502">
        <v>0</v>
      </c>
      <c r="P24" s="503">
        <v>2.8</v>
      </c>
      <c r="Q24" s="418">
        <v>2.8</v>
      </c>
      <c r="R24" s="504">
        <v>0</v>
      </c>
      <c r="S24" s="505">
        <f t="shared" si="5"/>
        <v>0</v>
      </c>
      <c r="T24" s="492">
        <v>0</v>
      </c>
      <c r="U24" s="492">
        <v>0</v>
      </c>
      <c r="V24" s="492">
        <v>0</v>
      </c>
      <c r="W24" s="492">
        <f>SUM(S24:V24)</f>
        <v>0</v>
      </c>
      <c r="X24" s="492">
        <v>0</v>
      </c>
      <c r="Y24" s="492">
        <v>0</v>
      </c>
      <c r="Z24" s="492">
        <f>SUM(X24:Y24)</f>
        <v>0</v>
      </c>
      <c r="AA24" s="492">
        <f>W24+Z24</f>
        <v>0</v>
      </c>
      <c r="AB24" s="321">
        <f>ROUND((W24+X24)*33.8%,0)</f>
        <v>0</v>
      </c>
      <c r="AC24" s="179">
        <f>ROUND(W24*2%,0)</f>
        <v>0</v>
      </c>
      <c r="AD24" s="492">
        <v>0</v>
      </c>
      <c r="AE24" s="492">
        <v>0</v>
      </c>
      <c r="AF24" s="492">
        <f t="shared" si="2"/>
        <v>0</v>
      </c>
      <c r="AG24" s="492">
        <f t="shared" si="3"/>
        <v>0</v>
      </c>
      <c r="AH24" s="507">
        <v>0</v>
      </c>
      <c r="AI24" s="507">
        <v>0</v>
      </c>
      <c r="AJ24" s="507">
        <v>0</v>
      </c>
      <c r="AK24" s="507">
        <v>0</v>
      </c>
      <c r="AL24" s="507">
        <v>0</v>
      </c>
      <c r="AM24" s="507">
        <v>0</v>
      </c>
      <c r="AN24" s="507">
        <v>0</v>
      </c>
      <c r="AO24" s="507">
        <f t="shared" si="16"/>
        <v>0</v>
      </c>
      <c r="AP24" s="507">
        <f t="shared" si="17"/>
        <v>0</v>
      </c>
      <c r="AQ24" s="508">
        <f t="shared" si="4"/>
        <v>0</v>
      </c>
      <c r="AR24" s="505">
        <f>I24+AG24</f>
        <v>1839909</v>
      </c>
      <c r="AS24" s="492">
        <f>J24+W24</f>
        <v>1354867</v>
      </c>
      <c r="AT24" s="492">
        <f>K24+Z24</f>
        <v>0</v>
      </c>
      <c r="AU24" s="486">
        <f>L24</f>
        <v>0</v>
      </c>
      <c r="AV24" s="492">
        <f t="shared" si="18"/>
        <v>457945</v>
      </c>
      <c r="AW24" s="492">
        <f t="shared" si="18"/>
        <v>27097</v>
      </c>
      <c r="AX24" s="492">
        <f>O24+AF24</f>
        <v>0</v>
      </c>
      <c r="AY24" s="507">
        <f>P24+AQ24</f>
        <v>2.8</v>
      </c>
      <c r="AZ24" s="507">
        <f t="shared" si="19"/>
        <v>2.8</v>
      </c>
      <c r="BA24" s="508">
        <f t="shared" si="19"/>
        <v>0</v>
      </c>
    </row>
    <row r="25" spans="1:53" ht="12.95" customHeight="1" x14ac:dyDescent="0.25">
      <c r="A25" s="83">
        <v>3</v>
      </c>
      <c r="B25" s="532">
        <v>5413</v>
      </c>
      <c r="C25" s="533">
        <v>600099334</v>
      </c>
      <c r="D25" s="532">
        <v>854697</v>
      </c>
      <c r="E25" s="542" t="s">
        <v>706</v>
      </c>
      <c r="F25" s="532">
        <v>3143</v>
      </c>
      <c r="G25" s="499" t="s">
        <v>150</v>
      </c>
      <c r="H25" s="499" t="s">
        <v>82</v>
      </c>
      <c r="I25" s="501">
        <v>62497</v>
      </c>
      <c r="J25" s="502">
        <v>44055</v>
      </c>
      <c r="K25" s="502">
        <v>0</v>
      </c>
      <c r="L25" s="502">
        <v>0</v>
      </c>
      <c r="M25" s="417">
        <v>14891</v>
      </c>
      <c r="N25" s="417">
        <v>881</v>
      </c>
      <c r="O25" s="502">
        <v>2670</v>
      </c>
      <c r="P25" s="503">
        <v>0.19</v>
      </c>
      <c r="Q25" s="418">
        <v>0</v>
      </c>
      <c r="R25" s="504">
        <v>0.19</v>
      </c>
      <c r="S25" s="505">
        <f t="shared" si="5"/>
        <v>0</v>
      </c>
      <c r="T25" s="492">
        <v>0</v>
      </c>
      <c r="U25" s="492">
        <v>0</v>
      </c>
      <c r="V25" s="492">
        <v>0</v>
      </c>
      <c r="W25" s="492">
        <f>SUM(S25:V25)</f>
        <v>0</v>
      </c>
      <c r="X25" s="492">
        <v>0</v>
      </c>
      <c r="Y25" s="492">
        <v>0</v>
      </c>
      <c r="Z25" s="492">
        <f>SUM(X25:Y25)</f>
        <v>0</v>
      </c>
      <c r="AA25" s="492">
        <f>W25+Z25</f>
        <v>0</v>
      </c>
      <c r="AB25" s="321">
        <f>ROUND((W25+X25)*33.8%,0)</f>
        <v>0</v>
      </c>
      <c r="AC25" s="179">
        <f>ROUND(W25*2%,0)</f>
        <v>0</v>
      </c>
      <c r="AD25" s="492">
        <v>0</v>
      </c>
      <c r="AE25" s="492">
        <v>0</v>
      </c>
      <c r="AF25" s="492">
        <f t="shared" si="2"/>
        <v>0</v>
      </c>
      <c r="AG25" s="492">
        <f t="shared" si="3"/>
        <v>0</v>
      </c>
      <c r="AH25" s="507">
        <v>0</v>
      </c>
      <c r="AI25" s="507">
        <v>0</v>
      </c>
      <c r="AJ25" s="507">
        <v>0</v>
      </c>
      <c r="AK25" s="507">
        <v>0</v>
      </c>
      <c r="AL25" s="507">
        <v>0</v>
      </c>
      <c r="AM25" s="507">
        <v>0</v>
      </c>
      <c r="AN25" s="507">
        <v>0</v>
      </c>
      <c r="AO25" s="507">
        <f t="shared" si="16"/>
        <v>0</v>
      </c>
      <c r="AP25" s="507">
        <f t="shared" si="17"/>
        <v>0</v>
      </c>
      <c r="AQ25" s="508">
        <f t="shared" si="4"/>
        <v>0</v>
      </c>
      <c r="AR25" s="505">
        <f>I25+AG25</f>
        <v>62497</v>
      </c>
      <c r="AS25" s="492">
        <f>J25+W25</f>
        <v>44055</v>
      </c>
      <c r="AT25" s="492">
        <f>K25+Z25</f>
        <v>0</v>
      </c>
      <c r="AU25" s="486">
        <f>L25</f>
        <v>0</v>
      </c>
      <c r="AV25" s="492">
        <f t="shared" si="18"/>
        <v>14891</v>
      </c>
      <c r="AW25" s="492">
        <f t="shared" si="18"/>
        <v>881</v>
      </c>
      <c r="AX25" s="492">
        <f>O25+AF25</f>
        <v>2670</v>
      </c>
      <c r="AY25" s="507">
        <f>P25+AQ25</f>
        <v>0.19</v>
      </c>
      <c r="AZ25" s="507">
        <f t="shared" si="19"/>
        <v>0</v>
      </c>
      <c r="BA25" s="508">
        <f t="shared" si="19"/>
        <v>0.19</v>
      </c>
    </row>
    <row r="26" spans="1:53" ht="12.95" customHeight="1" x14ac:dyDescent="0.25">
      <c r="A26" s="83">
        <v>3</v>
      </c>
      <c r="B26" s="532">
        <v>5413</v>
      </c>
      <c r="C26" s="533">
        <v>600099334</v>
      </c>
      <c r="D26" s="532">
        <v>854697</v>
      </c>
      <c r="E26" s="542" t="s">
        <v>706</v>
      </c>
      <c r="F26" s="532">
        <v>3143</v>
      </c>
      <c r="G26" s="541" t="s">
        <v>707</v>
      </c>
      <c r="H26" s="499" t="s">
        <v>82</v>
      </c>
      <c r="I26" s="501">
        <v>580077</v>
      </c>
      <c r="J26" s="502">
        <v>424526</v>
      </c>
      <c r="K26" s="502">
        <v>0</v>
      </c>
      <c r="L26" s="502">
        <v>0</v>
      </c>
      <c r="M26" s="417">
        <v>143490</v>
      </c>
      <c r="N26" s="417">
        <v>8491</v>
      </c>
      <c r="O26" s="502">
        <v>3570</v>
      </c>
      <c r="P26" s="503">
        <v>1.04</v>
      </c>
      <c r="Q26" s="418">
        <v>0.79</v>
      </c>
      <c r="R26" s="504">
        <v>0.25</v>
      </c>
      <c r="S26" s="505">
        <f t="shared" si="5"/>
        <v>0</v>
      </c>
      <c r="T26" s="492">
        <v>0</v>
      </c>
      <c r="U26" s="492">
        <v>0</v>
      </c>
      <c r="V26" s="492">
        <v>0</v>
      </c>
      <c r="W26" s="492">
        <f>SUM(S26:V26)</f>
        <v>0</v>
      </c>
      <c r="X26" s="492">
        <v>0</v>
      </c>
      <c r="Y26" s="492">
        <v>0</v>
      </c>
      <c r="Z26" s="492">
        <f>SUM(X26:Y26)</f>
        <v>0</v>
      </c>
      <c r="AA26" s="492">
        <f>W26+Z26</f>
        <v>0</v>
      </c>
      <c r="AB26" s="321">
        <f>ROUND((W26+X26)*33.8%,0)</f>
        <v>0</v>
      </c>
      <c r="AC26" s="179">
        <f>ROUND(W26*2%,0)</f>
        <v>0</v>
      </c>
      <c r="AD26" s="492">
        <v>0</v>
      </c>
      <c r="AE26" s="492">
        <v>0</v>
      </c>
      <c r="AF26" s="492">
        <f t="shared" si="2"/>
        <v>0</v>
      </c>
      <c r="AG26" s="492">
        <f t="shared" si="3"/>
        <v>0</v>
      </c>
      <c r="AH26" s="507">
        <v>0</v>
      </c>
      <c r="AI26" s="507">
        <v>0</v>
      </c>
      <c r="AJ26" s="507">
        <v>0</v>
      </c>
      <c r="AK26" s="507">
        <v>0</v>
      </c>
      <c r="AL26" s="507">
        <v>0</v>
      </c>
      <c r="AM26" s="507">
        <v>0</v>
      </c>
      <c r="AN26" s="507">
        <v>0</v>
      </c>
      <c r="AO26" s="507">
        <f t="shared" si="16"/>
        <v>0</v>
      </c>
      <c r="AP26" s="507">
        <f t="shared" si="17"/>
        <v>0</v>
      </c>
      <c r="AQ26" s="508">
        <f t="shared" si="4"/>
        <v>0</v>
      </c>
      <c r="AR26" s="505">
        <f>I26+AG26</f>
        <v>580077</v>
      </c>
      <c r="AS26" s="492">
        <f>J26+W26</f>
        <v>424526</v>
      </c>
      <c r="AT26" s="492">
        <f>K26+Z26</f>
        <v>0</v>
      </c>
      <c r="AU26" s="486">
        <f>L26</f>
        <v>0</v>
      </c>
      <c r="AV26" s="492">
        <f t="shared" si="18"/>
        <v>143490</v>
      </c>
      <c r="AW26" s="492">
        <f t="shared" si="18"/>
        <v>8491</v>
      </c>
      <c r="AX26" s="492">
        <f>O26+AF26</f>
        <v>3570</v>
      </c>
      <c r="AY26" s="507">
        <f>P26+AQ26</f>
        <v>1.04</v>
      </c>
      <c r="AZ26" s="507">
        <f t="shared" si="19"/>
        <v>0.79</v>
      </c>
      <c r="BA26" s="508">
        <f t="shared" si="19"/>
        <v>0.25</v>
      </c>
    </row>
    <row r="27" spans="1:53" ht="12.95" customHeight="1" x14ac:dyDescent="0.25">
      <c r="A27" s="92">
        <v>3</v>
      </c>
      <c r="B27" s="104">
        <v>5413</v>
      </c>
      <c r="C27" s="105">
        <v>600099334</v>
      </c>
      <c r="D27" s="104">
        <v>854697</v>
      </c>
      <c r="E27" s="119" t="s">
        <v>708</v>
      </c>
      <c r="F27" s="104"/>
      <c r="G27" s="122"/>
      <c r="H27" s="123"/>
      <c r="I27" s="130">
        <v>27400674</v>
      </c>
      <c r="J27" s="87">
        <v>19507000</v>
      </c>
      <c r="K27" s="87">
        <v>111948</v>
      </c>
      <c r="L27" s="87">
        <v>51948</v>
      </c>
      <c r="M27" s="87">
        <v>6613646</v>
      </c>
      <c r="N27" s="87">
        <v>390140</v>
      </c>
      <c r="O27" s="87">
        <v>777940</v>
      </c>
      <c r="P27" s="88">
        <v>37.868299999999998</v>
      </c>
      <c r="Q27" s="88">
        <v>30.091699999999999</v>
      </c>
      <c r="R27" s="276">
        <v>7.7766000000000011</v>
      </c>
      <c r="S27" s="141">
        <f t="shared" ref="S27:BA27" si="20">SUM(S22:S26)</f>
        <v>0</v>
      </c>
      <c r="T27" s="87">
        <f t="shared" si="20"/>
        <v>0</v>
      </c>
      <c r="U27" s="87">
        <f t="shared" si="20"/>
        <v>0</v>
      </c>
      <c r="V27" s="87">
        <f t="shared" si="20"/>
        <v>0</v>
      </c>
      <c r="W27" s="87">
        <f t="shared" si="20"/>
        <v>0</v>
      </c>
      <c r="X27" s="87">
        <f t="shared" si="20"/>
        <v>0</v>
      </c>
      <c r="Y27" s="87">
        <f t="shared" si="20"/>
        <v>0</v>
      </c>
      <c r="Z27" s="87">
        <f t="shared" si="20"/>
        <v>0</v>
      </c>
      <c r="AA27" s="87">
        <f t="shared" si="20"/>
        <v>0</v>
      </c>
      <c r="AB27" s="87">
        <f t="shared" si="20"/>
        <v>0</v>
      </c>
      <c r="AC27" s="87">
        <f t="shared" si="20"/>
        <v>0</v>
      </c>
      <c r="AD27" s="87">
        <f t="shared" si="20"/>
        <v>0</v>
      </c>
      <c r="AE27" s="87">
        <f t="shared" si="20"/>
        <v>0</v>
      </c>
      <c r="AF27" s="87">
        <f t="shared" si="20"/>
        <v>0</v>
      </c>
      <c r="AG27" s="87">
        <f t="shared" si="20"/>
        <v>0</v>
      </c>
      <c r="AH27" s="88">
        <f t="shared" si="20"/>
        <v>0</v>
      </c>
      <c r="AI27" s="88">
        <f t="shared" si="20"/>
        <v>0</v>
      </c>
      <c r="AJ27" s="88">
        <f t="shared" si="20"/>
        <v>0</v>
      </c>
      <c r="AK27" s="88">
        <f t="shared" ref="AK27:AL27" si="21">SUM(AK22:AK26)</f>
        <v>0</v>
      </c>
      <c r="AL27" s="88">
        <f t="shared" si="21"/>
        <v>0</v>
      </c>
      <c r="AM27" s="88">
        <f t="shared" si="20"/>
        <v>0</v>
      </c>
      <c r="AN27" s="88">
        <f t="shared" si="20"/>
        <v>0</v>
      </c>
      <c r="AO27" s="88">
        <f t="shared" si="20"/>
        <v>0</v>
      </c>
      <c r="AP27" s="88">
        <f t="shared" si="20"/>
        <v>0</v>
      </c>
      <c r="AQ27" s="276">
        <f t="shared" si="20"/>
        <v>0</v>
      </c>
      <c r="AR27" s="141">
        <f t="shared" si="20"/>
        <v>27400674</v>
      </c>
      <c r="AS27" s="87">
        <f t="shared" si="20"/>
        <v>19507000</v>
      </c>
      <c r="AT27" s="87">
        <f t="shared" si="20"/>
        <v>111948</v>
      </c>
      <c r="AU27" s="87">
        <f t="shared" si="20"/>
        <v>51948</v>
      </c>
      <c r="AV27" s="87">
        <f t="shared" si="20"/>
        <v>6613646</v>
      </c>
      <c r="AW27" s="87">
        <f t="shared" si="20"/>
        <v>390140</v>
      </c>
      <c r="AX27" s="87">
        <f t="shared" si="20"/>
        <v>777940</v>
      </c>
      <c r="AY27" s="88">
        <f t="shared" si="20"/>
        <v>37.868299999999998</v>
      </c>
      <c r="AZ27" s="88">
        <f t="shared" si="20"/>
        <v>30.091699999999999</v>
      </c>
      <c r="BA27" s="276">
        <f t="shared" si="20"/>
        <v>7.7766000000000011</v>
      </c>
    </row>
    <row r="28" spans="1:53" ht="12.95" customHeight="1" x14ac:dyDescent="0.25">
      <c r="A28" s="83">
        <v>4</v>
      </c>
      <c r="B28" s="532">
        <v>5475</v>
      </c>
      <c r="C28" s="533">
        <v>600099385</v>
      </c>
      <c r="D28" s="532">
        <v>854735</v>
      </c>
      <c r="E28" s="542" t="s">
        <v>709</v>
      </c>
      <c r="F28" s="532">
        <v>3231</v>
      </c>
      <c r="G28" s="541" t="s">
        <v>609</v>
      </c>
      <c r="H28" s="499" t="s">
        <v>86</v>
      </c>
      <c r="I28" s="501">
        <v>11895234</v>
      </c>
      <c r="J28" s="502">
        <v>8729164</v>
      </c>
      <c r="K28" s="502">
        <v>0</v>
      </c>
      <c r="L28" s="502">
        <v>0</v>
      </c>
      <c r="M28" s="417">
        <v>2950457</v>
      </c>
      <c r="N28" s="417">
        <v>174583</v>
      </c>
      <c r="O28" s="502">
        <v>41030</v>
      </c>
      <c r="P28" s="503">
        <v>17.160900000000002</v>
      </c>
      <c r="Q28" s="418">
        <v>15.240500000000001</v>
      </c>
      <c r="R28" s="504">
        <v>1.9204000000000001</v>
      </c>
      <c r="S28" s="505">
        <f t="shared" si="5"/>
        <v>0</v>
      </c>
      <c r="T28" s="492">
        <v>0</v>
      </c>
      <c r="U28" s="492">
        <v>0</v>
      </c>
      <c r="V28" s="492">
        <v>0</v>
      </c>
      <c r="W28" s="492">
        <f>SUM(S28:V28)</f>
        <v>0</v>
      </c>
      <c r="X28" s="492">
        <v>0</v>
      </c>
      <c r="Y28" s="492">
        <v>0</v>
      </c>
      <c r="Z28" s="492">
        <f>SUM(X28:Y28)</f>
        <v>0</v>
      </c>
      <c r="AA28" s="492">
        <f>W28+Z28</f>
        <v>0</v>
      </c>
      <c r="AB28" s="321">
        <f>ROUND((W28+X28)*33.8%,0)</f>
        <v>0</v>
      </c>
      <c r="AC28" s="179">
        <f>ROUND(W28*2%,0)</f>
        <v>0</v>
      </c>
      <c r="AD28" s="492">
        <v>0</v>
      </c>
      <c r="AE28" s="492">
        <v>0</v>
      </c>
      <c r="AF28" s="492">
        <f t="shared" si="2"/>
        <v>0</v>
      </c>
      <c r="AG28" s="492">
        <f t="shared" si="3"/>
        <v>0</v>
      </c>
      <c r="AH28" s="507">
        <v>0</v>
      </c>
      <c r="AI28" s="507">
        <v>0</v>
      </c>
      <c r="AJ28" s="507">
        <v>0</v>
      </c>
      <c r="AK28" s="507">
        <v>0</v>
      </c>
      <c r="AL28" s="507">
        <v>0</v>
      </c>
      <c r="AM28" s="507">
        <v>0</v>
      </c>
      <c r="AN28" s="507">
        <v>0</v>
      </c>
      <c r="AO28" s="507">
        <f>AH28+AJ28+AK28+AM28</f>
        <v>0</v>
      </c>
      <c r="AP28" s="507">
        <f>AI28+AL28+AN28</f>
        <v>0</v>
      </c>
      <c r="AQ28" s="508">
        <f t="shared" si="4"/>
        <v>0</v>
      </c>
      <c r="AR28" s="505">
        <f>I28+AG28</f>
        <v>11895234</v>
      </c>
      <c r="AS28" s="492">
        <f>J28+W28</f>
        <v>8729164</v>
      </c>
      <c r="AT28" s="492">
        <f>K28+Z28</f>
        <v>0</v>
      </c>
      <c r="AU28" s="486">
        <f>L28</f>
        <v>0</v>
      </c>
      <c r="AV28" s="492">
        <f>M28+AB28</f>
        <v>2950457</v>
      </c>
      <c r="AW28" s="492">
        <f>N28+AC28</f>
        <v>174583</v>
      </c>
      <c r="AX28" s="492">
        <f>O28+AF28</f>
        <v>41030</v>
      </c>
      <c r="AY28" s="507">
        <f>P28+AQ28</f>
        <v>17.160900000000002</v>
      </c>
      <c r="AZ28" s="507">
        <f>Q28+AO28</f>
        <v>15.240500000000001</v>
      </c>
      <c r="BA28" s="508">
        <f>R28+AP28</f>
        <v>1.9204000000000001</v>
      </c>
    </row>
    <row r="29" spans="1:53" ht="12.95" customHeight="1" x14ac:dyDescent="0.25">
      <c r="A29" s="92">
        <v>4</v>
      </c>
      <c r="B29" s="104">
        <v>5475</v>
      </c>
      <c r="C29" s="105">
        <v>600099385</v>
      </c>
      <c r="D29" s="104">
        <v>854735</v>
      </c>
      <c r="E29" s="119" t="s">
        <v>710</v>
      </c>
      <c r="F29" s="104"/>
      <c r="G29" s="122"/>
      <c r="H29" s="123"/>
      <c r="I29" s="130">
        <v>11895234</v>
      </c>
      <c r="J29" s="87">
        <v>8729164</v>
      </c>
      <c r="K29" s="87">
        <v>0</v>
      </c>
      <c r="L29" s="87">
        <v>0</v>
      </c>
      <c r="M29" s="87">
        <v>2950457</v>
      </c>
      <c r="N29" s="87">
        <v>174583</v>
      </c>
      <c r="O29" s="87">
        <v>41030</v>
      </c>
      <c r="P29" s="88">
        <v>17.160900000000002</v>
      </c>
      <c r="Q29" s="88">
        <v>15.240500000000001</v>
      </c>
      <c r="R29" s="276">
        <v>1.9204000000000001</v>
      </c>
      <c r="S29" s="141">
        <f t="shared" ref="S29:BA29" si="22">SUM(S28)</f>
        <v>0</v>
      </c>
      <c r="T29" s="87">
        <f t="shared" si="22"/>
        <v>0</v>
      </c>
      <c r="U29" s="87">
        <f t="shared" si="22"/>
        <v>0</v>
      </c>
      <c r="V29" s="87">
        <f t="shared" si="22"/>
        <v>0</v>
      </c>
      <c r="W29" s="87">
        <f t="shared" si="22"/>
        <v>0</v>
      </c>
      <c r="X29" s="87">
        <f t="shared" si="22"/>
        <v>0</v>
      </c>
      <c r="Y29" s="87">
        <f t="shared" si="22"/>
        <v>0</v>
      </c>
      <c r="Z29" s="87">
        <f t="shared" si="22"/>
        <v>0</v>
      </c>
      <c r="AA29" s="87">
        <f t="shared" si="22"/>
        <v>0</v>
      </c>
      <c r="AB29" s="87">
        <f t="shared" si="22"/>
        <v>0</v>
      </c>
      <c r="AC29" s="87">
        <f t="shared" si="22"/>
        <v>0</v>
      </c>
      <c r="AD29" s="87">
        <f t="shared" si="22"/>
        <v>0</v>
      </c>
      <c r="AE29" s="87">
        <f t="shared" si="22"/>
        <v>0</v>
      </c>
      <c r="AF29" s="87">
        <f t="shared" si="22"/>
        <v>0</v>
      </c>
      <c r="AG29" s="87">
        <f t="shared" si="22"/>
        <v>0</v>
      </c>
      <c r="AH29" s="88">
        <f t="shared" si="22"/>
        <v>0</v>
      </c>
      <c r="AI29" s="88">
        <f t="shared" si="22"/>
        <v>0</v>
      </c>
      <c r="AJ29" s="88">
        <f t="shared" si="22"/>
        <v>0</v>
      </c>
      <c r="AK29" s="88">
        <f t="shared" si="22"/>
        <v>0</v>
      </c>
      <c r="AL29" s="88">
        <f t="shared" si="22"/>
        <v>0</v>
      </c>
      <c r="AM29" s="88">
        <f t="shared" si="22"/>
        <v>0</v>
      </c>
      <c r="AN29" s="88">
        <f t="shared" si="22"/>
        <v>0</v>
      </c>
      <c r="AO29" s="88">
        <f t="shared" si="22"/>
        <v>0</v>
      </c>
      <c r="AP29" s="88">
        <f t="shared" si="22"/>
        <v>0</v>
      </c>
      <c r="AQ29" s="276">
        <f t="shared" si="22"/>
        <v>0</v>
      </c>
      <c r="AR29" s="141">
        <f t="shared" si="22"/>
        <v>11895234</v>
      </c>
      <c r="AS29" s="87">
        <f t="shared" si="22"/>
        <v>8729164</v>
      </c>
      <c r="AT29" s="87">
        <f t="shared" si="22"/>
        <v>0</v>
      </c>
      <c r="AU29" s="87">
        <f t="shared" si="22"/>
        <v>0</v>
      </c>
      <c r="AV29" s="87">
        <f t="shared" si="22"/>
        <v>2950457</v>
      </c>
      <c r="AW29" s="87">
        <f t="shared" si="22"/>
        <v>174583</v>
      </c>
      <c r="AX29" s="87">
        <f t="shared" si="22"/>
        <v>41030</v>
      </c>
      <c r="AY29" s="88">
        <f t="shared" si="22"/>
        <v>17.160900000000002</v>
      </c>
      <c r="AZ29" s="88">
        <f t="shared" si="22"/>
        <v>15.240500000000001</v>
      </c>
      <c r="BA29" s="276">
        <f t="shared" si="22"/>
        <v>1.9204000000000001</v>
      </c>
    </row>
    <row r="30" spans="1:53" ht="12.95" customHeight="1" x14ac:dyDescent="0.25">
      <c r="A30" s="83">
        <v>5</v>
      </c>
      <c r="B30" s="532">
        <v>5401</v>
      </c>
      <c r="C30" s="533">
        <v>600098397</v>
      </c>
      <c r="D30" s="532">
        <v>70983615</v>
      </c>
      <c r="E30" s="542" t="s">
        <v>711</v>
      </c>
      <c r="F30" s="532">
        <v>3111</v>
      </c>
      <c r="G30" s="541" t="s">
        <v>586</v>
      </c>
      <c r="H30" s="499" t="s">
        <v>86</v>
      </c>
      <c r="I30" s="501">
        <v>1714259</v>
      </c>
      <c r="J30" s="502">
        <v>1238799</v>
      </c>
      <c r="K30" s="502">
        <v>15000</v>
      </c>
      <c r="L30" s="502">
        <v>0</v>
      </c>
      <c r="M30" s="417">
        <v>423784</v>
      </c>
      <c r="N30" s="417">
        <v>24776</v>
      </c>
      <c r="O30" s="502">
        <v>11900</v>
      </c>
      <c r="P30" s="503">
        <v>2.7149000000000001</v>
      </c>
      <c r="Q30" s="418">
        <v>2</v>
      </c>
      <c r="R30" s="504">
        <v>0.71489999999999987</v>
      </c>
      <c r="S30" s="505">
        <f t="shared" si="5"/>
        <v>0</v>
      </c>
      <c r="T30" s="492">
        <v>0</v>
      </c>
      <c r="U30" s="492">
        <v>0</v>
      </c>
      <c r="V30" s="492">
        <v>0</v>
      </c>
      <c r="W30" s="492">
        <f>SUM(S30:V30)</f>
        <v>0</v>
      </c>
      <c r="X30" s="492">
        <v>0</v>
      </c>
      <c r="Y30" s="492">
        <v>0</v>
      </c>
      <c r="Z30" s="492">
        <f>SUM(X30:Y30)</f>
        <v>0</v>
      </c>
      <c r="AA30" s="492">
        <f>W30+Z30</f>
        <v>0</v>
      </c>
      <c r="AB30" s="321">
        <f>ROUND((W30+X30)*33.8%,0)</f>
        <v>0</v>
      </c>
      <c r="AC30" s="179">
        <f>ROUND(W30*2%,0)</f>
        <v>0</v>
      </c>
      <c r="AD30" s="492">
        <v>0</v>
      </c>
      <c r="AE30" s="492">
        <v>0</v>
      </c>
      <c r="AF30" s="492">
        <f t="shared" si="2"/>
        <v>0</v>
      </c>
      <c r="AG30" s="492">
        <f t="shared" si="3"/>
        <v>0</v>
      </c>
      <c r="AH30" s="507">
        <v>0</v>
      </c>
      <c r="AI30" s="507">
        <v>0</v>
      </c>
      <c r="AJ30" s="507">
        <v>0</v>
      </c>
      <c r="AK30" s="507">
        <v>0</v>
      </c>
      <c r="AL30" s="507">
        <v>0</v>
      </c>
      <c r="AM30" s="507">
        <v>0</v>
      </c>
      <c r="AN30" s="507">
        <v>0</v>
      </c>
      <c r="AO30" s="507">
        <f t="shared" ref="AO30:AO31" si="23">AH30+AJ30+AK30+AM30</f>
        <v>0</v>
      </c>
      <c r="AP30" s="507">
        <f t="shared" ref="AP30:AP31" si="24">AI30+AL30+AN30</f>
        <v>0</v>
      </c>
      <c r="AQ30" s="508">
        <f t="shared" si="4"/>
        <v>0</v>
      </c>
      <c r="AR30" s="505">
        <f>I30+AG30</f>
        <v>1714259</v>
      </c>
      <c r="AS30" s="492">
        <f>J30+W30</f>
        <v>1238799</v>
      </c>
      <c r="AT30" s="492">
        <f>K30+Z30</f>
        <v>15000</v>
      </c>
      <c r="AU30" s="486">
        <f>L30</f>
        <v>0</v>
      </c>
      <c r="AV30" s="492">
        <f>M30+AB30</f>
        <v>423784</v>
      </c>
      <c r="AW30" s="492">
        <f>N30+AC30</f>
        <v>24776</v>
      </c>
      <c r="AX30" s="492">
        <f>O30+AF30</f>
        <v>11900</v>
      </c>
      <c r="AY30" s="507">
        <f>P30+AQ30</f>
        <v>2.7149000000000001</v>
      </c>
      <c r="AZ30" s="507">
        <f>Q30+AO30</f>
        <v>2</v>
      </c>
      <c r="BA30" s="508">
        <f>R30+AP30</f>
        <v>0.71489999999999987</v>
      </c>
    </row>
    <row r="31" spans="1:53" ht="12.95" customHeight="1" x14ac:dyDescent="0.25">
      <c r="A31" s="83">
        <v>5</v>
      </c>
      <c r="B31" s="532">
        <v>5401</v>
      </c>
      <c r="C31" s="533">
        <v>600098397</v>
      </c>
      <c r="D31" s="532">
        <v>70983615</v>
      </c>
      <c r="E31" s="542" t="s">
        <v>711</v>
      </c>
      <c r="F31" s="532">
        <v>3141</v>
      </c>
      <c r="G31" s="541" t="s">
        <v>88</v>
      </c>
      <c r="H31" s="499" t="s">
        <v>82</v>
      </c>
      <c r="I31" s="501">
        <v>114360</v>
      </c>
      <c r="J31" s="502">
        <v>83736</v>
      </c>
      <c r="K31" s="502">
        <v>0</v>
      </c>
      <c r="L31" s="502">
        <v>0</v>
      </c>
      <c r="M31" s="417">
        <v>28303</v>
      </c>
      <c r="N31" s="417">
        <v>1675</v>
      </c>
      <c r="O31" s="502">
        <v>646</v>
      </c>
      <c r="P31" s="503">
        <v>0.28000000000000003</v>
      </c>
      <c r="Q31" s="418">
        <v>0</v>
      </c>
      <c r="R31" s="504">
        <v>0.28000000000000003</v>
      </c>
      <c r="S31" s="505">
        <f t="shared" si="5"/>
        <v>0</v>
      </c>
      <c r="T31" s="492">
        <v>0</v>
      </c>
      <c r="U31" s="492">
        <v>2621</v>
      </c>
      <c r="V31" s="492">
        <v>0</v>
      </c>
      <c r="W31" s="492">
        <f>SUM(S31:V31)</f>
        <v>2621</v>
      </c>
      <c r="X31" s="492">
        <v>0</v>
      </c>
      <c r="Y31" s="492">
        <v>0</v>
      </c>
      <c r="Z31" s="492">
        <f>SUM(X31:Y31)</f>
        <v>0</v>
      </c>
      <c r="AA31" s="492">
        <f>W31+Z31</f>
        <v>2621</v>
      </c>
      <c r="AB31" s="321">
        <f>ROUND((W31+X31)*33.8%,0)</f>
        <v>886</v>
      </c>
      <c r="AC31" s="179">
        <f>ROUND(W31*2%,0)</f>
        <v>52</v>
      </c>
      <c r="AD31" s="492">
        <v>0</v>
      </c>
      <c r="AE31" s="492">
        <v>0</v>
      </c>
      <c r="AF31" s="492">
        <f t="shared" si="2"/>
        <v>0</v>
      </c>
      <c r="AG31" s="492">
        <f t="shared" si="3"/>
        <v>3559</v>
      </c>
      <c r="AH31" s="507">
        <v>0</v>
      </c>
      <c r="AI31" s="507">
        <v>0</v>
      </c>
      <c r="AJ31" s="507">
        <v>0</v>
      </c>
      <c r="AK31" s="507">
        <v>0</v>
      </c>
      <c r="AL31" s="507">
        <v>0.01</v>
      </c>
      <c r="AM31" s="507">
        <v>0</v>
      </c>
      <c r="AN31" s="507">
        <v>0</v>
      </c>
      <c r="AO31" s="507">
        <f t="shared" si="23"/>
        <v>0</v>
      </c>
      <c r="AP31" s="507">
        <f t="shared" si="24"/>
        <v>0.01</v>
      </c>
      <c r="AQ31" s="508">
        <f t="shared" si="4"/>
        <v>0.01</v>
      </c>
      <c r="AR31" s="505">
        <f>I31+AG31</f>
        <v>117919</v>
      </c>
      <c r="AS31" s="492">
        <f>J31+W31</f>
        <v>86357</v>
      </c>
      <c r="AT31" s="492">
        <f>K31+Z31</f>
        <v>0</v>
      </c>
      <c r="AU31" s="486">
        <f>L31</f>
        <v>0</v>
      </c>
      <c r="AV31" s="492">
        <f>M31+AB31</f>
        <v>29189</v>
      </c>
      <c r="AW31" s="492">
        <f>N31+AC31</f>
        <v>1727</v>
      </c>
      <c r="AX31" s="492">
        <f>O31+AF31</f>
        <v>646</v>
      </c>
      <c r="AY31" s="507">
        <f>P31+AQ31</f>
        <v>0.29000000000000004</v>
      </c>
      <c r="AZ31" s="507">
        <f>Q31+AO31</f>
        <v>0</v>
      </c>
      <c r="BA31" s="508">
        <f>R31+AP31</f>
        <v>0.29000000000000004</v>
      </c>
    </row>
    <row r="32" spans="1:53" ht="12.95" customHeight="1" x14ac:dyDescent="0.25">
      <c r="A32" s="92">
        <v>5</v>
      </c>
      <c r="B32" s="104">
        <v>5401</v>
      </c>
      <c r="C32" s="105">
        <v>600098397</v>
      </c>
      <c r="D32" s="104">
        <v>70983615</v>
      </c>
      <c r="E32" s="119" t="s">
        <v>712</v>
      </c>
      <c r="F32" s="104"/>
      <c r="G32" s="122"/>
      <c r="H32" s="123"/>
      <c r="I32" s="130">
        <v>1828619</v>
      </c>
      <c r="J32" s="87">
        <v>1322535</v>
      </c>
      <c r="K32" s="87">
        <v>15000</v>
      </c>
      <c r="L32" s="87">
        <v>0</v>
      </c>
      <c r="M32" s="87">
        <v>452087</v>
      </c>
      <c r="N32" s="87">
        <v>26451</v>
      </c>
      <c r="O32" s="87">
        <v>12546</v>
      </c>
      <c r="P32" s="88">
        <v>2.9949000000000003</v>
      </c>
      <c r="Q32" s="88">
        <v>2</v>
      </c>
      <c r="R32" s="276">
        <v>0.9948999999999999</v>
      </c>
      <c r="S32" s="141">
        <f t="shared" ref="S32:BA32" si="25">SUM(S30:S31)</f>
        <v>0</v>
      </c>
      <c r="T32" s="87">
        <f t="shared" si="25"/>
        <v>0</v>
      </c>
      <c r="U32" s="87">
        <f t="shared" si="25"/>
        <v>2621</v>
      </c>
      <c r="V32" s="87">
        <f t="shared" si="25"/>
        <v>0</v>
      </c>
      <c r="W32" s="87">
        <f t="shared" si="25"/>
        <v>2621</v>
      </c>
      <c r="X32" s="87">
        <f t="shared" si="25"/>
        <v>0</v>
      </c>
      <c r="Y32" s="87">
        <f t="shared" si="25"/>
        <v>0</v>
      </c>
      <c r="Z32" s="87">
        <f t="shared" si="25"/>
        <v>0</v>
      </c>
      <c r="AA32" s="87">
        <f t="shared" si="25"/>
        <v>2621</v>
      </c>
      <c r="AB32" s="87">
        <f t="shared" si="25"/>
        <v>886</v>
      </c>
      <c r="AC32" s="87">
        <f t="shared" si="25"/>
        <v>52</v>
      </c>
      <c r="AD32" s="87">
        <f t="shared" si="25"/>
        <v>0</v>
      </c>
      <c r="AE32" s="87">
        <f t="shared" si="25"/>
        <v>0</v>
      </c>
      <c r="AF32" s="87">
        <f t="shared" si="25"/>
        <v>0</v>
      </c>
      <c r="AG32" s="87">
        <f t="shared" si="25"/>
        <v>3559</v>
      </c>
      <c r="AH32" s="88">
        <f t="shared" si="25"/>
        <v>0</v>
      </c>
      <c r="AI32" s="88">
        <f t="shared" si="25"/>
        <v>0</v>
      </c>
      <c r="AJ32" s="88">
        <f t="shared" si="25"/>
        <v>0</v>
      </c>
      <c r="AK32" s="88">
        <f t="shared" ref="AK32:AL32" si="26">SUM(AK30:AK31)</f>
        <v>0</v>
      </c>
      <c r="AL32" s="88">
        <f t="shared" si="26"/>
        <v>0.01</v>
      </c>
      <c r="AM32" s="88">
        <f t="shared" si="25"/>
        <v>0</v>
      </c>
      <c r="AN32" s="88">
        <f t="shared" si="25"/>
        <v>0</v>
      </c>
      <c r="AO32" s="88">
        <f t="shared" si="25"/>
        <v>0</v>
      </c>
      <c r="AP32" s="88">
        <f t="shared" si="25"/>
        <v>0.01</v>
      </c>
      <c r="AQ32" s="276">
        <f t="shared" si="25"/>
        <v>0.01</v>
      </c>
      <c r="AR32" s="141">
        <f t="shared" si="25"/>
        <v>1832178</v>
      </c>
      <c r="AS32" s="87">
        <f t="shared" si="25"/>
        <v>1325156</v>
      </c>
      <c r="AT32" s="87">
        <f t="shared" si="25"/>
        <v>15000</v>
      </c>
      <c r="AU32" s="87">
        <f t="shared" si="25"/>
        <v>0</v>
      </c>
      <c r="AV32" s="87">
        <f t="shared" si="25"/>
        <v>452973</v>
      </c>
      <c r="AW32" s="87">
        <f t="shared" si="25"/>
        <v>26503</v>
      </c>
      <c r="AX32" s="87">
        <f t="shared" si="25"/>
        <v>12546</v>
      </c>
      <c r="AY32" s="88">
        <f t="shared" si="25"/>
        <v>3.0049000000000001</v>
      </c>
      <c r="AZ32" s="88">
        <f t="shared" si="25"/>
        <v>2</v>
      </c>
      <c r="BA32" s="276">
        <f t="shared" si="25"/>
        <v>1.0048999999999999</v>
      </c>
    </row>
    <row r="33" spans="1:53" ht="12.95" customHeight="1" x14ac:dyDescent="0.25">
      <c r="A33" s="83">
        <v>6</v>
      </c>
      <c r="B33" s="532">
        <v>5402</v>
      </c>
      <c r="C33" s="533">
        <v>600098958</v>
      </c>
      <c r="D33" s="532">
        <v>70983623</v>
      </c>
      <c r="E33" s="542" t="s">
        <v>713</v>
      </c>
      <c r="F33" s="532">
        <v>3117</v>
      </c>
      <c r="G33" s="541" t="s">
        <v>284</v>
      </c>
      <c r="H33" s="499" t="s">
        <v>86</v>
      </c>
      <c r="I33" s="501">
        <v>4810051</v>
      </c>
      <c r="J33" s="502">
        <v>3413239</v>
      </c>
      <c r="K33" s="502">
        <v>13844</v>
      </c>
      <c r="L33" s="502">
        <v>7844</v>
      </c>
      <c r="M33" s="417">
        <v>1155703</v>
      </c>
      <c r="N33" s="417">
        <v>68265</v>
      </c>
      <c r="O33" s="502">
        <v>159000</v>
      </c>
      <c r="P33" s="503">
        <v>6.9593000000000007</v>
      </c>
      <c r="Q33" s="418">
        <v>4.6748000000000003</v>
      </c>
      <c r="R33" s="504">
        <v>2.2845000000000004</v>
      </c>
      <c r="S33" s="505">
        <f t="shared" si="5"/>
        <v>0</v>
      </c>
      <c r="T33" s="492">
        <v>0</v>
      </c>
      <c r="U33" s="492">
        <v>0</v>
      </c>
      <c r="V33" s="492">
        <v>0</v>
      </c>
      <c r="W33" s="492">
        <f>SUM(S33:V33)</f>
        <v>0</v>
      </c>
      <c r="X33" s="492">
        <v>0</v>
      </c>
      <c r="Y33" s="492">
        <v>0</v>
      </c>
      <c r="Z33" s="492">
        <f>SUM(X33:Y33)</f>
        <v>0</v>
      </c>
      <c r="AA33" s="492">
        <f>W33+Z33</f>
        <v>0</v>
      </c>
      <c r="AB33" s="321">
        <f>ROUND((W33+X33)*33.8%,0)</f>
        <v>0</v>
      </c>
      <c r="AC33" s="179">
        <f>ROUND(W33*2%,0)</f>
        <v>0</v>
      </c>
      <c r="AD33" s="492">
        <v>0</v>
      </c>
      <c r="AE33" s="492">
        <v>0</v>
      </c>
      <c r="AF33" s="492">
        <f t="shared" si="2"/>
        <v>0</v>
      </c>
      <c r="AG33" s="492">
        <f t="shared" si="3"/>
        <v>0</v>
      </c>
      <c r="AH33" s="507">
        <v>0</v>
      </c>
      <c r="AI33" s="507">
        <v>0</v>
      </c>
      <c r="AJ33" s="507">
        <v>0</v>
      </c>
      <c r="AK33" s="507">
        <v>0</v>
      </c>
      <c r="AL33" s="507">
        <v>0</v>
      </c>
      <c r="AM33" s="507">
        <v>0</v>
      </c>
      <c r="AN33" s="507">
        <v>0</v>
      </c>
      <c r="AO33" s="507">
        <f t="shared" ref="AO33:AO37" si="27">AH33+AJ33+AK33+AM33</f>
        <v>0</v>
      </c>
      <c r="AP33" s="507">
        <f t="shared" ref="AP33:AP37" si="28">AI33+AL33+AN33</f>
        <v>0</v>
      </c>
      <c r="AQ33" s="508">
        <f t="shared" si="4"/>
        <v>0</v>
      </c>
      <c r="AR33" s="505">
        <f>I33+AG33</f>
        <v>4810051</v>
      </c>
      <c r="AS33" s="492">
        <f>J33+W33</f>
        <v>3413239</v>
      </c>
      <c r="AT33" s="492">
        <f>K33+Z33</f>
        <v>13844</v>
      </c>
      <c r="AU33" s="486">
        <f>L33</f>
        <v>7844</v>
      </c>
      <c r="AV33" s="492">
        <f t="shared" ref="AV33:AW37" si="29">M33+AB33</f>
        <v>1155703</v>
      </c>
      <c r="AW33" s="492">
        <f t="shared" si="29"/>
        <v>68265</v>
      </c>
      <c r="AX33" s="492">
        <f>O33+AF33</f>
        <v>159000</v>
      </c>
      <c r="AY33" s="507">
        <f>P33+AQ33</f>
        <v>6.9593000000000007</v>
      </c>
      <c r="AZ33" s="507">
        <f t="shared" ref="AZ33:BA37" si="30">Q33+AO33</f>
        <v>4.6748000000000003</v>
      </c>
      <c r="BA33" s="508">
        <f t="shared" si="30"/>
        <v>2.2845000000000004</v>
      </c>
    </row>
    <row r="34" spans="1:53" ht="12.95" customHeight="1" x14ac:dyDescent="0.25">
      <c r="A34" s="83">
        <v>6</v>
      </c>
      <c r="B34" s="532">
        <v>5402</v>
      </c>
      <c r="C34" s="533">
        <v>600098958</v>
      </c>
      <c r="D34" s="532">
        <v>70983623</v>
      </c>
      <c r="E34" s="542" t="s">
        <v>713</v>
      </c>
      <c r="F34" s="532">
        <v>3117</v>
      </c>
      <c r="G34" s="499" t="s">
        <v>91</v>
      </c>
      <c r="H34" s="499" t="s">
        <v>82</v>
      </c>
      <c r="I34" s="501">
        <v>466313</v>
      </c>
      <c r="J34" s="502">
        <v>343382</v>
      </c>
      <c r="K34" s="502">
        <v>0</v>
      </c>
      <c r="L34" s="502">
        <v>0</v>
      </c>
      <c r="M34" s="417">
        <v>116063</v>
      </c>
      <c r="N34" s="417">
        <v>6868</v>
      </c>
      <c r="O34" s="502">
        <v>0</v>
      </c>
      <c r="P34" s="503">
        <v>1.01</v>
      </c>
      <c r="Q34" s="418">
        <v>1.01</v>
      </c>
      <c r="R34" s="504">
        <v>0</v>
      </c>
      <c r="S34" s="505">
        <f t="shared" si="5"/>
        <v>0</v>
      </c>
      <c r="T34" s="492">
        <v>-30658</v>
      </c>
      <c r="U34" s="492">
        <v>0</v>
      </c>
      <c r="V34" s="492">
        <v>0</v>
      </c>
      <c r="W34" s="492">
        <f>SUM(S34:V34)</f>
        <v>-30658</v>
      </c>
      <c r="X34" s="492">
        <v>0</v>
      </c>
      <c r="Y34" s="492">
        <v>0</v>
      </c>
      <c r="Z34" s="492">
        <f>SUM(X34:Y34)</f>
        <v>0</v>
      </c>
      <c r="AA34" s="492">
        <f>W34+Z34</f>
        <v>-30658</v>
      </c>
      <c r="AB34" s="321">
        <f>ROUND((W34+X34)*33.8%,0)</f>
        <v>-10362</v>
      </c>
      <c r="AC34" s="179">
        <f>ROUND(W34*2%,0)</f>
        <v>-613</v>
      </c>
      <c r="AD34" s="492">
        <v>0</v>
      </c>
      <c r="AE34" s="492">
        <v>0</v>
      </c>
      <c r="AF34" s="492">
        <f t="shared" si="2"/>
        <v>0</v>
      </c>
      <c r="AG34" s="492">
        <f t="shared" si="3"/>
        <v>-41633</v>
      </c>
      <c r="AH34" s="507">
        <v>0</v>
      </c>
      <c r="AI34" s="507">
        <v>0</v>
      </c>
      <c r="AJ34" s="507">
        <v>-0.09</v>
      </c>
      <c r="AK34" s="507">
        <v>0</v>
      </c>
      <c r="AL34" s="507">
        <v>0</v>
      </c>
      <c r="AM34" s="507">
        <v>0</v>
      </c>
      <c r="AN34" s="507">
        <v>0</v>
      </c>
      <c r="AO34" s="507">
        <f t="shared" si="27"/>
        <v>-0.09</v>
      </c>
      <c r="AP34" s="507">
        <f t="shared" si="28"/>
        <v>0</v>
      </c>
      <c r="AQ34" s="508">
        <f t="shared" si="4"/>
        <v>-0.09</v>
      </c>
      <c r="AR34" s="505">
        <f>I34+AG34</f>
        <v>424680</v>
      </c>
      <c r="AS34" s="492">
        <f>J34+W34</f>
        <v>312724</v>
      </c>
      <c r="AT34" s="492">
        <f>K34+Z34</f>
        <v>0</v>
      </c>
      <c r="AU34" s="486">
        <f>L34</f>
        <v>0</v>
      </c>
      <c r="AV34" s="492">
        <f t="shared" si="29"/>
        <v>105701</v>
      </c>
      <c r="AW34" s="492">
        <f t="shared" si="29"/>
        <v>6255</v>
      </c>
      <c r="AX34" s="492">
        <f>O34+AF34</f>
        <v>0</v>
      </c>
      <c r="AY34" s="507">
        <f>P34+AQ34</f>
        <v>0.92</v>
      </c>
      <c r="AZ34" s="507">
        <f t="shared" si="30"/>
        <v>0.92</v>
      </c>
      <c r="BA34" s="508">
        <f t="shared" si="30"/>
        <v>0</v>
      </c>
    </row>
    <row r="35" spans="1:53" ht="12.95" customHeight="1" x14ac:dyDescent="0.25">
      <c r="A35" s="83">
        <v>6</v>
      </c>
      <c r="B35" s="532">
        <v>5402</v>
      </c>
      <c r="C35" s="533">
        <v>600098958</v>
      </c>
      <c r="D35" s="532">
        <v>70983623</v>
      </c>
      <c r="E35" s="542" t="s">
        <v>713</v>
      </c>
      <c r="F35" s="532">
        <v>3141</v>
      </c>
      <c r="G35" s="541" t="s">
        <v>88</v>
      </c>
      <c r="H35" s="499" t="s">
        <v>82</v>
      </c>
      <c r="I35" s="501">
        <v>765627</v>
      </c>
      <c r="J35" s="502">
        <v>561051</v>
      </c>
      <c r="K35" s="502">
        <v>0</v>
      </c>
      <c r="L35" s="502">
        <v>0</v>
      </c>
      <c r="M35" s="417">
        <v>189635</v>
      </c>
      <c r="N35" s="417">
        <v>11221</v>
      </c>
      <c r="O35" s="502">
        <v>3720</v>
      </c>
      <c r="P35" s="503">
        <v>1.91</v>
      </c>
      <c r="Q35" s="418">
        <v>0</v>
      </c>
      <c r="R35" s="504">
        <v>1.91</v>
      </c>
      <c r="S35" s="505">
        <f t="shared" si="5"/>
        <v>0</v>
      </c>
      <c r="T35" s="492">
        <v>0</v>
      </c>
      <c r="U35" s="492">
        <v>3932</v>
      </c>
      <c r="V35" s="492">
        <v>0</v>
      </c>
      <c r="W35" s="492">
        <f>SUM(S35:V35)</f>
        <v>3932</v>
      </c>
      <c r="X35" s="492">
        <v>0</v>
      </c>
      <c r="Y35" s="492">
        <v>0</v>
      </c>
      <c r="Z35" s="492">
        <f>SUM(X35:Y35)</f>
        <v>0</v>
      </c>
      <c r="AA35" s="492">
        <f>W35+Z35</f>
        <v>3932</v>
      </c>
      <c r="AB35" s="321">
        <f>ROUND((W35+X35)*33.8%,0)</f>
        <v>1329</v>
      </c>
      <c r="AC35" s="179">
        <f>ROUND(W35*2%,0)</f>
        <v>79</v>
      </c>
      <c r="AD35" s="492">
        <v>0</v>
      </c>
      <c r="AE35" s="492">
        <v>0</v>
      </c>
      <c r="AF35" s="492">
        <f t="shared" si="2"/>
        <v>0</v>
      </c>
      <c r="AG35" s="492">
        <f t="shared" si="3"/>
        <v>5340</v>
      </c>
      <c r="AH35" s="507">
        <v>0</v>
      </c>
      <c r="AI35" s="507">
        <v>0</v>
      </c>
      <c r="AJ35" s="507">
        <v>0</v>
      </c>
      <c r="AK35" s="507">
        <v>0</v>
      </c>
      <c r="AL35" s="507">
        <v>0.02</v>
      </c>
      <c r="AM35" s="507">
        <v>0</v>
      </c>
      <c r="AN35" s="507">
        <v>0</v>
      </c>
      <c r="AO35" s="507">
        <f t="shared" si="27"/>
        <v>0</v>
      </c>
      <c r="AP35" s="507">
        <f t="shared" si="28"/>
        <v>0.02</v>
      </c>
      <c r="AQ35" s="508">
        <f t="shared" si="4"/>
        <v>0.02</v>
      </c>
      <c r="AR35" s="505">
        <f>I35+AG35</f>
        <v>770967</v>
      </c>
      <c r="AS35" s="492">
        <f>J35+W35</f>
        <v>564983</v>
      </c>
      <c r="AT35" s="492">
        <f>K35+Z35</f>
        <v>0</v>
      </c>
      <c r="AU35" s="486">
        <f>L35</f>
        <v>0</v>
      </c>
      <c r="AV35" s="492">
        <f t="shared" si="29"/>
        <v>190964</v>
      </c>
      <c r="AW35" s="492">
        <f t="shared" si="29"/>
        <v>11300</v>
      </c>
      <c r="AX35" s="492">
        <f>O35+AF35</f>
        <v>3720</v>
      </c>
      <c r="AY35" s="507">
        <f>P35+AQ35</f>
        <v>1.93</v>
      </c>
      <c r="AZ35" s="507">
        <f t="shared" si="30"/>
        <v>0</v>
      </c>
      <c r="BA35" s="508">
        <f t="shared" si="30"/>
        <v>1.93</v>
      </c>
    </row>
    <row r="36" spans="1:53" ht="12.95" customHeight="1" x14ac:dyDescent="0.25">
      <c r="A36" s="83">
        <v>6</v>
      </c>
      <c r="B36" s="532">
        <v>5402</v>
      </c>
      <c r="C36" s="533">
        <v>600098958</v>
      </c>
      <c r="D36" s="532">
        <v>70983623</v>
      </c>
      <c r="E36" s="542" t="s">
        <v>713</v>
      </c>
      <c r="F36" s="532">
        <v>3143</v>
      </c>
      <c r="G36" s="499" t="s">
        <v>149</v>
      </c>
      <c r="H36" s="499" t="s">
        <v>86</v>
      </c>
      <c r="I36" s="501">
        <v>1310760</v>
      </c>
      <c r="J36" s="502">
        <v>965214</v>
      </c>
      <c r="K36" s="502">
        <v>0</v>
      </c>
      <c r="L36" s="502">
        <v>0</v>
      </c>
      <c r="M36" s="417">
        <v>326242</v>
      </c>
      <c r="N36" s="417">
        <v>19304</v>
      </c>
      <c r="O36" s="502">
        <v>0</v>
      </c>
      <c r="P36" s="503">
        <v>2.0634000000000001</v>
      </c>
      <c r="Q36" s="418">
        <v>2.0634000000000001</v>
      </c>
      <c r="R36" s="504">
        <v>0</v>
      </c>
      <c r="S36" s="505">
        <f t="shared" si="5"/>
        <v>0</v>
      </c>
      <c r="T36" s="492">
        <v>0</v>
      </c>
      <c r="U36" s="492">
        <v>0</v>
      </c>
      <c r="V36" s="492">
        <v>0</v>
      </c>
      <c r="W36" s="492">
        <f>SUM(S36:V36)</f>
        <v>0</v>
      </c>
      <c r="X36" s="492">
        <v>0</v>
      </c>
      <c r="Y36" s="492">
        <v>0</v>
      </c>
      <c r="Z36" s="492">
        <f>SUM(X36:Y36)</f>
        <v>0</v>
      </c>
      <c r="AA36" s="492">
        <f>W36+Z36</f>
        <v>0</v>
      </c>
      <c r="AB36" s="321">
        <f>ROUND((W36+X36)*33.8%,0)</f>
        <v>0</v>
      </c>
      <c r="AC36" s="179">
        <f>ROUND(W36*2%,0)</f>
        <v>0</v>
      </c>
      <c r="AD36" s="492">
        <v>0</v>
      </c>
      <c r="AE36" s="492">
        <v>0</v>
      </c>
      <c r="AF36" s="492">
        <f t="shared" si="2"/>
        <v>0</v>
      </c>
      <c r="AG36" s="492">
        <f t="shared" si="3"/>
        <v>0</v>
      </c>
      <c r="AH36" s="507">
        <v>0</v>
      </c>
      <c r="AI36" s="507">
        <v>0</v>
      </c>
      <c r="AJ36" s="507">
        <v>0</v>
      </c>
      <c r="AK36" s="507">
        <v>0</v>
      </c>
      <c r="AL36" s="507">
        <v>0</v>
      </c>
      <c r="AM36" s="507">
        <v>0</v>
      </c>
      <c r="AN36" s="507">
        <v>0</v>
      </c>
      <c r="AO36" s="507">
        <f t="shared" si="27"/>
        <v>0</v>
      </c>
      <c r="AP36" s="507">
        <f t="shared" si="28"/>
        <v>0</v>
      </c>
      <c r="AQ36" s="508">
        <f t="shared" si="4"/>
        <v>0</v>
      </c>
      <c r="AR36" s="505">
        <f>I36+AG36</f>
        <v>1310760</v>
      </c>
      <c r="AS36" s="492">
        <f>J36+W36</f>
        <v>965214</v>
      </c>
      <c r="AT36" s="492">
        <f>K36+Z36</f>
        <v>0</v>
      </c>
      <c r="AU36" s="486">
        <f>L36</f>
        <v>0</v>
      </c>
      <c r="AV36" s="492">
        <f t="shared" si="29"/>
        <v>326242</v>
      </c>
      <c r="AW36" s="492">
        <f t="shared" si="29"/>
        <v>19304</v>
      </c>
      <c r="AX36" s="492">
        <f>O36+AF36</f>
        <v>0</v>
      </c>
      <c r="AY36" s="507">
        <f>P36+AQ36</f>
        <v>2.0634000000000001</v>
      </c>
      <c r="AZ36" s="507">
        <f t="shared" si="30"/>
        <v>2.0634000000000001</v>
      </c>
      <c r="BA36" s="508">
        <f t="shared" si="30"/>
        <v>0</v>
      </c>
    </row>
    <row r="37" spans="1:53" ht="12.95" customHeight="1" x14ac:dyDescent="0.25">
      <c r="A37" s="83">
        <v>6</v>
      </c>
      <c r="B37" s="532">
        <v>5402</v>
      </c>
      <c r="C37" s="533">
        <v>600098958</v>
      </c>
      <c r="D37" s="532">
        <v>70983623</v>
      </c>
      <c r="E37" s="542" t="s">
        <v>713</v>
      </c>
      <c r="F37" s="532">
        <v>3143</v>
      </c>
      <c r="G37" s="499" t="s">
        <v>150</v>
      </c>
      <c r="H37" s="499" t="s">
        <v>82</v>
      </c>
      <c r="I37" s="501">
        <v>37217</v>
      </c>
      <c r="J37" s="502">
        <v>26235</v>
      </c>
      <c r="K37" s="502">
        <v>0</v>
      </c>
      <c r="L37" s="502">
        <v>0</v>
      </c>
      <c r="M37" s="417">
        <v>8867</v>
      </c>
      <c r="N37" s="417">
        <v>525</v>
      </c>
      <c r="O37" s="502">
        <v>1590</v>
      </c>
      <c r="P37" s="503">
        <v>0.11</v>
      </c>
      <c r="Q37" s="418">
        <v>0</v>
      </c>
      <c r="R37" s="504">
        <v>0.11</v>
      </c>
      <c r="S37" s="505">
        <f t="shared" si="5"/>
        <v>0</v>
      </c>
      <c r="T37" s="492">
        <v>0</v>
      </c>
      <c r="U37" s="492">
        <v>0</v>
      </c>
      <c r="V37" s="492">
        <v>0</v>
      </c>
      <c r="W37" s="492">
        <f>SUM(S37:V37)</f>
        <v>0</v>
      </c>
      <c r="X37" s="492">
        <v>0</v>
      </c>
      <c r="Y37" s="492">
        <v>0</v>
      </c>
      <c r="Z37" s="492">
        <f>SUM(X37:Y37)</f>
        <v>0</v>
      </c>
      <c r="AA37" s="492">
        <f>W37+Z37</f>
        <v>0</v>
      </c>
      <c r="AB37" s="321">
        <f>ROUND((W37+X37)*33.8%,0)</f>
        <v>0</v>
      </c>
      <c r="AC37" s="179">
        <f>ROUND(W37*2%,0)</f>
        <v>0</v>
      </c>
      <c r="AD37" s="492">
        <v>0</v>
      </c>
      <c r="AE37" s="492">
        <v>0</v>
      </c>
      <c r="AF37" s="492">
        <f t="shared" si="2"/>
        <v>0</v>
      </c>
      <c r="AG37" s="492">
        <f t="shared" si="3"/>
        <v>0</v>
      </c>
      <c r="AH37" s="507">
        <v>0</v>
      </c>
      <c r="AI37" s="507">
        <v>0</v>
      </c>
      <c r="AJ37" s="507">
        <v>0</v>
      </c>
      <c r="AK37" s="507">
        <v>0</v>
      </c>
      <c r="AL37" s="507">
        <v>0</v>
      </c>
      <c r="AM37" s="507">
        <v>0</v>
      </c>
      <c r="AN37" s="507">
        <v>0</v>
      </c>
      <c r="AO37" s="507">
        <f t="shared" si="27"/>
        <v>0</v>
      </c>
      <c r="AP37" s="507">
        <f t="shared" si="28"/>
        <v>0</v>
      </c>
      <c r="AQ37" s="508">
        <f t="shared" si="4"/>
        <v>0</v>
      </c>
      <c r="AR37" s="505">
        <f>I37+AG37</f>
        <v>37217</v>
      </c>
      <c r="AS37" s="492">
        <f>J37+W37</f>
        <v>26235</v>
      </c>
      <c r="AT37" s="492">
        <f>K37+Z37</f>
        <v>0</v>
      </c>
      <c r="AU37" s="486">
        <f>L37</f>
        <v>0</v>
      </c>
      <c r="AV37" s="492">
        <f t="shared" si="29"/>
        <v>8867</v>
      </c>
      <c r="AW37" s="492">
        <f t="shared" si="29"/>
        <v>525</v>
      </c>
      <c r="AX37" s="492">
        <f>O37+AF37</f>
        <v>1590</v>
      </c>
      <c r="AY37" s="507">
        <f>P37+AQ37</f>
        <v>0.11</v>
      </c>
      <c r="AZ37" s="507">
        <f t="shared" si="30"/>
        <v>0</v>
      </c>
      <c r="BA37" s="508">
        <f t="shared" si="30"/>
        <v>0.11</v>
      </c>
    </row>
    <row r="38" spans="1:53" ht="12.95" customHeight="1" x14ac:dyDescent="0.25">
      <c r="A38" s="92">
        <v>6</v>
      </c>
      <c r="B38" s="104">
        <v>5402</v>
      </c>
      <c r="C38" s="105">
        <v>600098958</v>
      </c>
      <c r="D38" s="104">
        <v>70983623</v>
      </c>
      <c r="E38" s="119" t="s">
        <v>714</v>
      </c>
      <c r="F38" s="104"/>
      <c r="G38" s="122"/>
      <c r="H38" s="123"/>
      <c r="I38" s="136">
        <v>7389968</v>
      </c>
      <c r="J38" s="116">
        <v>5309121</v>
      </c>
      <c r="K38" s="116">
        <v>13844</v>
      </c>
      <c r="L38" s="116">
        <v>7844</v>
      </c>
      <c r="M38" s="116">
        <v>1796510</v>
      </c>
      <c r="N38" s="116">
        <v>106183</v>
      </c>
      <c r="O38" s="116">
        <v>164310</v>
      </c>
      <c r="P38" s="305">
        <v>12.0527</v>
      </c>
      <c r="Q38" s="305">
        <v>7.7482000000000006</v>
      </c>
      <c r="R38" s="306">
        <v>4.3045000000000009</v>
      </c>
      <c r="S38" s="242">
        <f t="shared" ref="S38:BA38" si="31">SUM(S33:S37)</f>
        <v>0</v>
      </c>
      <c r="T38" s="116">
        <f t="shared" si="31"/>
        <v>-30658</v>
      </c>
      <c r="U38" s="116">
        <f t="shared" si="31"/>
        <v>3932</v>
      </c>
      <c r="V38" s="116">
        <f t="shared" si="31"/>
        <v>0</v>
      </c>
      <c r="W38" s="116">
        <f t="shared" si="31"/>
        <v>-26726</v>
      </c>
      <c r="X38" s="116">
        <f t="shared" si="31"/>
        <v>0</v>
      </c>
      <c r="Y38" s="116">
        <f t="shared" si="31"/>
        <v>0</v>
      </c>
      <c r="Z38" s="116">
        <f t="shared" si="31"/>
        <v>0</v>
      </c>
      <c r="AA38" s="116">
        <f t="shared" si="31"/>
        <v>-26726</v>
      </c>
      <c r="AB38" s="116">
        <f t="shared" si="31"/>
        <v>-9033</v>
      </c>
      <c r="AC38" s="116">
        <f t="shared" si="31"/>
        <v>-534</v>
      </c>
      <c r="AD38" s="116">
        <f t="shared" si="31"/>
        <v>0</v>
      </c>
      <c r="AE38" s="116">
        <f t="shared" si="31"/>
        <v>0</v>
      </c>
      <c r="AF38" s="116">
        <f t="shared" si="31"/>
        <v>0</v>
      </c>
      <c r="AG38" s="116">
        <f t="shared" si="31"/>
        <v>-36293</v>
      </c>
      <c r="AH38" s="305">
        <f t="shared" si="31"/>
        <v>0</v>
      </c>
      <c r="AI38" s="305">
        <f t="shared" si="31"/>
        <v>0</v>
      </c>
      <c r="AJ38" s="305">
        <f t="shared" si="31"/>
        <v>-0.09</v>
      </c>
      <c r="AK38" s="305">
        <f t="shared" ref="AK38:AL38" si="32">SUM(AK33:AK37)</f>
        <v>0</v>
      </c>
      <c r="AL38" s="305">
        <f t="shared" si="32"/>
        <v>0.02</v>
      </c>
      <c r="AM38" s="305">
        <f t="shared" si="31"/>
        <v>0</v>
      </c>
      <c r="AN38" s="305">
        <f t="shared" si="31"/>
        <v>0</v>
      </c>
      <c r="AO38" s="305">
        <f t="shared" si="31"/>
        <v>-0.09</v>
      </c>
      <c r="AP38" s="305">
        <f t="shared" si="31"/>
        <v>0.02</v>
      </c>
      <c r="AQ38" s="306">
        <f t="shared" si="31"/>
        <v>-6.9999999999999993E-2</v>
      </c>
      <c r="AR38" s="242">
        <f t="shared" si="31"/>
        <v>7353675</v>
      </c>
      <c r="AS38" s="116">
        <f t="shared" si="31"/>
        <v>5282395</v>
      </c>
      <c r="AT38" s="116">
        <f t="shared" si="31"/>
        <v>13844</v>
      </c>
      <c r="AU38" s="116">
        <f t="shared" si="31"/>
        <v>7844</v>
      </c>
      <c r="AV38" s="116">
        <f t="shared" si="31"/>
        <v>1787477</v>
      </c>
      <c r="AW38" s="116">
        <f t="shared" si="31"/>
        <v>105649</v>
      </c>
      <c r="AX38" s="116">
        <f t="shared" si="31"/>
        <v>164310</v>
      </c>
      <c r="AY38" s="305">
        <f t="shared" si="31"/>
        <v>11.982699999999999</v>
      </c>
      <c r="AZ38" s="305">
        <f t="shared" si="31"/>
        <v>7.6582000000000008</v>
      </c>
      <c r="BA38" s="306">
        <f t="shared" si="31"/>
        <v>4.3245000000000005</v>
      </c>
    </row>
    <row r="39" spans="1:53" ht="12.95" customHeight="1" x14ac:dyDescent="0.25">
      <c r="A39" s="83">
        <v>7</v>
      </c>
      <c r="B39" s="83">
        <v>5405</v>
      </c>
      <c r="C39" s="107">
        <v>600099121</v>
      </c>
      <c r="D39" s="83">
        <v>70695521</v>
      </c>
      <c r="E39" s="498" t="s">
        <v>715</v>
      </c>
      <c r="F39" s="83">
        <v>3111</v>
      </c>
      <c r="G39" s="541" t="s">
        <v>586</v>
      </c>
      <c r="H39" s="499" t="s">
        <v>86</v>
      </c>
      <c r="I39" s="501">
        <v>1508385</v>
      </c>
      <c r="J39" s="502">
        <v>1099915</v>
      </c>
      <c r="K39" s="502">
        <v>0</v>
      </c>
      <c r="L39" s="502">
        <v>0</v>
      </c>
      <c r="M39" s="417">
        <v>371771</v>
      </c>
      <c r="N39" s="417">
        <v>21999</v>
      </c>
      <c r="O39" s="502">
        <v>14700</v>
      </c>
      <c r="P39" s="503">
        <v>2.5108999999999999</v>
      </c>
      <c r="Q39" s="418">
        <v>2</v>
      </c>
      <c r="R39" s="504">
        <v>0.51090000000000002</v>
      </c>
      <c r="S39" s="505">
        <f t="shared" si="5"/>
        <v>0</v>
      </c>
      <c r="T39" s="492">
        <v>0</v>
      </c>
      <c r="U39" s="492">
        <v>0</v>
      </c>
      <c r="V39" s="492">
        <v>0</v>
      </c>
      <c r="W39" s="492">
        <f t="shared" ref="W39:W44" si="33">SUM(S39:V39)</f>
        <v>0</v>
      </c>
      <c r="X39" s="492">
        <v>0</v>
      </c>
      <c r="Y39" s="492">
        <v>0</v>
      </c>
      <c r="Z39" s="492">
        <f t="shared" ref="Z39:Z44" si="34">SUM(X39:Y39)</f>
        <v>0</v>
      </c>
      <c r="AA39" s="492">
        <f t="shared" ref="AA39:AA44" si="35">W39+Z39</f>
        <v>0</v>
      </c>
      <c r="AB39" s="321">
        <f t="shared" ref="AB39:AB44" si="36">ROUND((W39+X39)*33.8%,0)</f>
        <v>0</v>
      </c>
      <c r="AC39" s="179">
        <f t="shared" ref="AC39:AC44" si="37">ROUND(W39*2%,0)</f>
        <v>0</v>
      </c>
      <c r="AD39" s="492">
        <v>0</v>
      </c>
      <c r="AE39" s="492">
        <v>0</v>
      </c>
      <c r="AF39" s="492">
        <f t="shared" si="2"/>
        <v>0</v>
      </c>
      <c r="AG39" s="492">
        <f t="shared" si="3"/>
        <v>0</v>
      </c>
      <c r="AH39" s="507">
        <v>0</v>
      </c>
      <c r="AI39" s="507">
        <v>0</v>
      </c>
      <c r="AJ39" s="507">
        <v>0</v>
      </c>
      <c r="AK39" s="507">
        <v>0</v>
      </c>
      <c r="AL39" s="507">
        <v>0</v>
      </c>
      <c r="AM39" s="507">
        <v>0</v>
      </c>
      <c r="AN39" s="507">
        <v>0</v>
      </c>
      <c r="AO39" s="507">
        <f t="shared" ref="AO39:AO44" si="38">AH39+AJ39+AK39+AM39</f>
        <v>0</v>
      </c>
      <c r="AP39" s="507">
        <f t="shared" ref="AP39:AP44" si="39">AI39+AL39+AN39</f>
        <v>0</v>
      </c>
      <c r="AQ39" s="508">
        <f t="shared" si="4"/>
        <v>0</v>
      </c>
      <c r="AR39" s="505">
        <f t="shared" ref="AR39:AR44" si="40">I39+AG39</f>
        <v>1508385</v>
      </c>
      <c r="AS39" s="492">
        <f t="shared" ref="AS39:AS44" si="41">J39+W39</f>
        <v>1099915</v>
      </c>
      <c r="AT39" s="492">
        <f t="shared" ref="AT39:AT44" si="42">K39+Z39</f>
        <v>0</v>
      </c>
      <c r="AU39" s="486">
        <f t="shared" ref="AU39:AU44" si="43">L39</f>
        <v>0</v>
      </c>
      <c r="AV39" s="492">
        <f t="shared" ref="AV39:AW44" si="44">M39+AB39</f>
        <v>371771</v>
      </c>
      <c r="AW39" s="492">
        <f t="shared" si="44"/>
        <v>21999</v>
      </c>
      <c r="AX39" s="492">
        <f t="shared" ref="AX39:AX44" si="45">O39+AF39</f>
        <v>14700</v>
      </c>
      <c r="AY39" s="507">
        <f t="shared" ref="AY39:AY44" si="46">P39+AQ39</f>
        <v>2.5108999999999999</v>
      </c>
      <c r="AZ39" s="507">
        <f t="shared" ref="AZ39:BA44" si="47">Q39+AO39</f>
        <v>2</v>
      </c>
      <c r="BA39" s="508">
        <f t="shared" si="47"/>
        <v>0.51090000000000002</v>
      </c>
    </row>
    <row r="40" spans="1:53" ht="12.95" customHeight="1" x14ac:dyDescent="0.25">
      <c r="A40" s="83">
        <v>7</v>
      </c>
      <c r="B40" s="532">
        <v>5405</v>
      </c>
      <c r="C40" s="533">
        <v>600099121</v>
      </c>
      <c r="D40" s="83">
        <v>70695521</v>
      </c>
      <c r="E40" s="542" t="s">
        <v>715</v>
      </c>
      <c r="F40" s="532">
        <v>3113</v>
      </c>
      <c r="G40" s="541" t="s">
        <v>284</v>
      </c>
      <c r="H40" s="499" t="s">
        <v>86</v>
      </c>
      <c r="I40" s="501">
        <v>4580072</v>
      </c>
      <c r="J40" s="502">
        <v>3277853</v>
      </c>
      <c r="K40" s="502">
        <v>7548</v>
      </c>
      <c r="L40" s="502">
        <v>7548</v>
      </c>
      <c r="M40" s="417">
        <v>1107914</v>
      </c>
      <c r="N40" s="417">
        <v>65557</v>
      </c>
      <c r="O40" s="502">
        <v>121200</v>
      </c>
      <c r="P40" s="503">
        <v>7.4430999999999994</v>
      </c>
      <c r="Q40" s="418">
        <v>4.8758999999999997</v>
      </c>
      <c r="R40" s="504">
        <v>2.5672000000000001</v>
      </c>
      <c r="S40" s="505">
        <f t="shared" si="5"/>
        <v>0</v>
      </c>
      <c r="T40" s="492">
        <v>0</v>
      </c>
      <c r="U40" s="492">
        <v>0</v>
      </c>
      <c r="V40" s="492">
        <v>0</v>
      </c>
      <c r="W40" s="492">
        <f t="shared" si="33"/>
        <v>0</v>
      </c>
      <c r="X40" s="492">
        <v>0</v>
      </c>
      <c r="Y40" s="492">
        <v>0</v>
      </c>
      <c r="Z40" s="492">
        <f t="shared" si="34"/>
        <v>0</v>
      </c>
      <c r="AA40" s="492">
        <f t="shared" si="35"/>
        <v>0</v>
      </c>
      <c r="AB40" s="321">
        <f t="shared" si="36"/>
        <v>0</v>
      </c>
      <c r="AC40" s="179">
        <f t="shared" si="37"/>
        <v>0</v>
      </c>
      <c r="AD40" s="492">
        <v>0</v>
      </c>
      <c r="AE40" s="492">
        <v>0</v>
      </c>
      <c r="AF40" s="492">
        <f t="shared" si="2"/>
        <v>0</v>
      </c>
      <c r="AG40" s="492">
        <f t="shared" si="3"/>
        <v>0</v>
      </c>
      <c r="AH40" s="507">
        <v>0</v>
      </c>
      <c r="AI40" s="507">
        <v>0</v>
      </c>
      <c r="AJ40" s="507">
        <v>0</v>
      </c>
      <c r="AK40" s="507">
        <v>0</v>
      </c>
      <c r="AL40" s="507">
        <v>0</v>
      </c>
      <c r="AM40" s="507">
        <v>0</v>
      </c>
      <c r="AN40" s="507">
        <v>0</v>
      </c>
      <c r="AO40" s="507">
        <f t="shared" si="38"/>
        <v>0</v>
      </c>
      <c r="AP40" s="507">
        <f t="shared" si="39"/>
        <v>0</v>
      </c>
      <c r="AQ40" s="508">
        <f t="shared" si="4"/>
        <v>0</v>
      </c>
      <c r="AR40" s="505">
        <f t="shared" si="40"/>
        <v>4580072</v>
      </c>
      <c r="AS40" s="492">
        <f t="shared" si="41"/>
        <v>3277853</v>
      </c>
      <c r="AT40" s="492">
        <f t="shared" si="42"/>
        <v>7548</v>
      </c>
      <c r="AU40" s="486">
        <f t="shared" si="43"/>
        <v>7548</v>
      </c>
      <c r="AV40" s="492">
        <f t="shared" si="44"/>
        <v>1107914</v>
      </c>
      <c r="AW40" s="492">
        <f t="shared" si="44"/>
        <v>65557</v>
      </c>
      <c r="AX40" s="492">
        <f t="shared" si="45"/>
        <v>121200</v>
      </c>
      <c r="AY40" s="507">
        <f t="shared" si="46"/>
        <v>7.4430999999999994</v>
      </c>
      <c r="AZ40" s="507">
        <f t="shared" si="47"/>
        <v>4.8758999999999997</v>
      </c>
      <c r="BA40" s="508">
        <f t="shared" si="47"/>
        <v>2.5672000000000001</v>
      </c>
    </row>
    <row r="41" spans="1:53" ht="12.95" customHeight="1" x14ac:dyDescent="0.25">
      <c r="A41" s="83">
        <v>7</v>
      </c>
      <c r="B41" s="532">
        <v>5405</v>
      </c>
      <c r="C41" s="533">
        <v>600099121</v>
      </c>
      <c r="D41" s="83">
        <v>70695521</v>
      </c>
      <c r="E41" s="542" t="s">
        <v>715</v>
      </c>
      <c r="F41" s="532">
        <v>3113</v>
      </c>
      <c r="G41" s="499" t="s">
        <v>91</v>
      </c>
      <c r="H41" s="499" t="s">
        <v>82</v>
      </c>
      <c r="I41" s="501">
        <v>1136103</v>
      </c>
      <c r="J41" s="502">
        <v>836600</v>
      </c>
      <c r="K41" s="502">
        <v>0</v>
      </c>
      <c r="L41" s="502">
        <v>0</v>
      </c>
      <c r="M41" s="417">
        <v>282771</v>
      </c>
      <c r="N41" s="417">
        <v>16732</v>
      </c>
      <c r="O41" s="502">
        <v>0</v>
      </c>
      <c r="P41" s="503">
        <v>2.4</v>
      </c>
      <c r="Q41" s="418">
        <v>2.4</v>
      </c>
      <c r="R41" s="504">
        <v>0</v>
      </c>
      <c r="S41" s="505">
        <f t="shared" si="5"/>
        <v>0</v>
      </c>
      <c r="T41" s="492">
        <v>-75468</v>
      </c>
      <c r="U41" s="492">
        <v>0</v>
      </c>
      <c r="V41" s="492">
        <v>0</v>
      </c>
      <c r="W41" s="492">
        <f t="shared" si="33"/>
        <v>-75468</v>
      </c>
      <c r="X41" s="492">
        <v>0</v>
      </c>
      <c r="Y41" s="492">
        <v>0</v>
      </c>
      <c r="Z41" s="492">
        <f t="shared" si="34"/>
        <v>0</v>
      </c>
      <c r="AA41" s="492">
        <f t="shared" si="35"/>
        <v>-75468</v>
      </c>
      <c r="AB41" s="321">
        <f t="shared" si="36"/>
        <v>-25508</v>
      </c>
      <c r="AC41" s="179">
        <f t="shared" si="37"/>
        <v>-1509</v>
      </c>
      <c r="AD41" s="492">
        <v>0</v>
      </c>
      <c r="AE41" s="492">
        <v>0</v>
      </c>
      <c r="AF41" s="492">
        <f t="shared" si="2"/>
        <v>0</v>
      </c>
      <c r="AG41" s="492">
        <f t="shared" si="3"/>
        <v>-102485</v>
      </c>
      <c r="AH41" s="507">
        <v>0</v>
      </c>
      <c r="AI41" s="507">
        <v>0</v>
      </c>
      <c r="AJ41" s="507">
        <v>-0.22</v>
      </c>
      <c r="AK41" s="507">
        <v>0</v>
      </c>
      <c r="AL41" s="507">
        <v>0</v>
      </c>
      <c r="AM41" s="507">
        <v>0</v>
      </c>
      <c r="AN41" s="507">
        <v>0</v>
      </c>
      <c r="AO41" s="507">
        <f t="shared" si="38"/>
        <v>-0.22</v>
      </c>
      <c r="AP41" s="507">
        <f t="shared" si="39"/>
        <v>0</v>
      </c>
      <c r="AQ41" s="508">
        <f t="shared" si="4"/>
        <v>-0.22</v>
      </c>
      <c r="AR41" s="505">
        <f t="shared" si="40"/>
        <v>1033618</v>
      </c>
      <c r="AS41" s="492">
        <f t="shared" si="41"/>
        <v>761132</v>
      </c>
      <c r="AT41" s="492">
        <f t="shared" si="42"/>
        <v>0</v>
      </c>
      <c r="AU41" s="486">
        <f t="shared" si="43"/>
        <v>0</v>
      </c>
      <c r="AV41" s="492">
        <f t="shared" si="44"/>
        <v>257263</v>
      </c>
      <c r="AW41" s="492">
        <f t="shared" si="44"/>
        <v>15223</v>
      </c>
      <c r="AX41" s="492">
        <f t="shared" si="45"/>
        <v>0</v>
      </c>
      <c r="AY41" s="507">
        <f t="shared" si="46"/>
        <v>2.1799999999999997</v>
      </c>
      <c r="AZ41" s="507">
        <f t="shared" si="47"/>
        <v>2.1799999999999997</v>
      </c>
      <c r="BA41" s="508">
        <f t="shared" si="47"/>
        <v>0</v>
      </c>
    </row>
    <row r="42" spans="1:53" ht="12.95" customHeight="1" x14ac:dyDescent="0.25">
      <c r="A42" s="83">
        <v>7</v>
      </c>
      <c r="B42" s="532">
        <v>5405</v>
      </c>
      <c r="C42" s="533">
        <v>600099121</v>
      </c>
      <c r="D42" s="83">
        <v>70695521</v>
      </c>
      <c r="E42" s="542" t="s">
        <v>715</v>
      </c>
      <c r="F42" s="532">
        <v>3141</v>
      </c>
      <c r="G42" s="541" t="s">
        <v>88</v>
      </c>
      <c r="H42" s="499" t="s">
        <v>82</v>
      </c>
      <c r="I42" s="501">
        <v>832438</v>
      </c>
      <c r="J42" s="502">
        <v>609913</v>
      </c>
      <c r="K42" s="502">
        <v>0</v>
      </c>
      <c r="L42" s="502">
        <v>0</v>
      </c>
      <c r="M42" s="417">
        <v>206151</v>
      </c>
      <c r="N42" s="417">
        <v>12198</v>
      </c>
      <c r="O42" s="502">
        <v>4176</v>
      </c>
      <c r="P42" s="503">
        <v>2.0699999999999998</v>
      </c>
      <c r="Q42" s="418">
        <v>0</v>
      </c>
      <c r="R42" s="504">
        <v>2.0699999999999998</v>
      </c>
      <c r="S42" s="505">
        <f t="shared" si="5"/>
        <v>0</v>
      </c>
      <c r="T42" s="492">
        <v>0</v>
      </c>
      <c r="U42" s="492">
        <v>11873</v>
      </c>
      <c r="V42" s="492">
        <v>0</v>
      </c>
      <c r="W42" s="492">
        <f t="shared" si="33"/>
        <v>11873</v>
      </c>
      <c r="X42" s="492">
        <v>0</v>
      </c>
      <c r="Y42" s="492">
        <v>0</v>
      </c>
      <c r="Z42" s="492">
        <f t="shared" si="34"/>
        <v>0</v>
      </c>
      <c r="AA42" s="492">
        <f t="shared" si="35"/>
        <v>11873</v>
      </c>
      <c r="AB42" s="321">
        <f t="shared" si="36"/>
        <v>4013</v>
      </c>
      <c r="AC42" s="179">
        <f t="shared" si="37"/>
        <v>237</v>
      </c>
      <c r="AD42" s="492">
        <v>0</v>
      </c>
      <c r="AE42" s="492">
        <v>0</v>
      </c>
      <c r="AF42" s="492">
        <f t="shared" si="2"/>
        <v>0</v>
      </c>
      <c r="AG42" s="492">
        <f t="shared" si="3"/>
        <v>16123</v>
      </c>
      <c r="AH42" s="507">
        <v>0</v>
      </c>
      <c r="AI42" s="507">
        <v>0</v>
      </c>
      <c r="AJ42" s="507">
        <v>0</v>
      </c>
      <c r="AK42" s="507">
        <v>0</v>
      </c>
      <c r="AL42" s="507">
        <v>0.04</v>
      </c>
      <c r="AM42" s="507">
        <v>0</v>
      </c>
      <c r="AN42" s="507">
        <v>0</v>
      </c>
      <c r="AO42" s="507">
        <f t="shared" si="38"/>
        <v>0</v>
      </c>
      <c r="AP42" s="507">
        <f t="shared" si="39"/>
        <v>0.04</v>
      </c>
      <c r="AQ42" s="508">
        <f t="shared" si="4"/>
        <v>0.04</v>
      </c>
      <c r="AR42" s="505">
        <f t="shared" si="40"/>
        <v>848561</v>
      </c>
      <c r="AS42" s="492">
        <f t="shared" si="41"/>
        <v>621786</v>
      </c>
      <c r="AT42" s="492">
        <f t="shared" si="42"/>
        <v>0</v>
      </c>
      <c r="AU42" s="486">
        <f t="shared" si="43"/>
        <v>0</v>
      </c>
      <c r="AV42" s="492">
        <f t="shared" si="44"/>
        <v>210164</v>
      </c>
      <c r="AW42" s="492">
        <f t="shared" si="44"/>
        <v>12435</v>
      </c>
      <c r="AX42" s="492">
        <f t="shared" si="45"/>
        <v>4176</v>
      </c>
      <c r="AY42" s="507">
        <f t="shared" si="46"/>
        <v>2.11</v>
      </c>
      <c r="AZ42" s="507">
        <f t="shared" si="47"/>
        <v>0</v>
      </c>
      <c r="BA42" s="508">
        <f t="shared" si="47"/>
        <v>2.11</v>
      </c>
    </row>
    <row r="43" spans="1:53" ht="12.95" customHeight="1" x14ac:dyDescent="0.25">
      <c r="A43" s="83">
        <v>7</v>
      </c>
      <c r="B43" s="532">
        <v>5405</v>
      </c>
      <c r="C43" s="533">
        <v>600099121</v>
      </c>
      <c r="D43" s="83">
        <v>70695521</v>
      </c>
      <c r="E43" s="542" t="s">
        <v>715</v>
      </c>
      <c r="F43" s="532">
        <v>3143</v>
      </c>
      <c r="G43" s="499" t="s">
        <v>149</v>
      </c>
      <c r="H43" s="499" t="s">
        <v>86</v>
      </c>
      <c r="I43" s="501">
        <v>519253</v>
      </c>
      <c r="J43" s="502">
        <v>382366</v>
      </c>
      <c r="K43" s="502">
        <v>0</v>
      </c>
      <c r="L43" s="502">
        <v>0</v>
      </c>
      <c r="M43" s="417">
        <v>129240</v>
      </c>
      <c r="N43" s="417">
        <v>7647</v>
      </c>
      <c r="O43" s="502">
        <v>0</v>
      </c>
      <c r="P43" s="503">
        <v>0.85</v>
      </c>
      <c r="Q43" s="418">
        <v>0.85</v>
      </c>
      <c r="R43" s="504">
        <v>0</v>
      </c>
      <c r="S43" s="505">
        <f t="shared" si="5"/>
        <v>0</v>
      </c>
      <c r="T43" s="492">
        <v>0</v>
      </c>
      <c r="U43" s="492">
        <v>0</v>
      </c>
      <c r="V43" s="492">
        <v>0</v>
      </c>
      <c r="W43" s="492">
        <f t="shared" si="33"/>
        <v>0</v>
      </c>
      <c r="X43" s="492">
        <v>0</v>
      </c>
      <c r="Y43" s="492">
        <v>0</v>
      </c>
      <c r="Z43" s="492">
        <f t="shared" si="34"/>
        <v>0</v>
      </c>
      <c r="AA43" s="492">
        <f t="shared" si="35"/>
        <v>0</v>
      </c>
      <c r="AB43" s="321">
        <f t="shared" si="36"/>
        <v>0</v>
      </c>
      <c r="AC43" s="179">
        <f t="shared" si="37"/>
        <v>0</v>
      </c>
      <c r="AD43" s="492">
        <v>0</v>
      </c>
      <c r="AE43" s="492">
        <v>0</v>
      </c>
      <c r="AF43" s="492">
        <f t="shared" si="2"/>
        <v>0</v>
      </c>
      <c r="AG43" s="492">
        <f t="shared" si="3"/>
        <v>0</v>
      </c>
      <c r="AH43" s="507">
        <v>0</v>
      </c>
      <c r="AI43" s="507">
        <v>0</v>
      </c>
      <c r="AJ43" s="507">
        <v>0</v>
      </c>
      <c r="AK43" s="507">
        <v>0</v>
      </c>
      <c r="AL43" s="507">
        <v>0</v>
      </c>
      <c r="AM43" s="507">
        <v>0</v>
      </c>
      <c r="AN43" s="507">
        <v>0</v>
      </c>
      <c r="AO43" s="507">
        <f t="shared" si="38"/>
        <v>0</v>
      </c>
      <c r="AP43" s="507">
        <f t="shared" si="39"/>
        <v>0</v>
      </c>
      <c r="AQ43" s="508">
        <f t="shared" si="4"/>
        <v>0</v>
      </c>
      <c r="AR43" s="505">
        <f t="shared" si="40"/>
        <v>519253</v>
      </c>
      <c r="AS43" s="492">
        <f t="shared" si="41"/>
        <v>382366</v>
      </c>
      <c r="AT43" s="492">
        <f t="shared" si="42"/>
        <v>0</v>
      </c>
      <c r="AU43" s="486">
        <f t="shared" si="43"/>
        <v>0</v>
      </c>
      <c r="AV43" s="492">
        <f t="shared" si="44"/>
        <v>129240</v>
      </c>
      <c r="AW43" s="492">
        <f t="shared" si="44"/>
        <v>7647</v>
      </c>
      <c r="AX43" s="492">
        <f t="shared" si="45"/>
        <v>0</v>
      </c>
      <c r="AY43" s="507">
        <f t="shared" si="46"/>
        <v>0.85</v>
      </c>
      <c r="AZ43" s="507">
        <f t="shared" si="47"/>
        <v>0.85</v>
      </c>
      <c r="BA43" s="508">
        <f t="shared" si="47"/>
        <v>0</v>
      </c>
    </row>
    <row r="44" spans="1:53" ht="12.95" customHeight="1" x14ac:dyDescent="0.25">
      <c r="A44" s="83">
        <v>7</v>
      </c>
      <c r="B44" s="532">
        <v>5405</v>
      </c>
      <c r="C44" s="533">
        <v>600099121</v>
      </c>
      <c r="D44" s="83">
        <v>70695521</v>
      </c>
      <c r="E44" s="542" t="s">
        <v>715</v>
      </c>
      <c r="F44" s="532">
        <v>3143</v>
      </c>
      <c r="G44" s="499" t="s">
        <v>150</v>
      </c>
      <c r="H44" s="499" t="s">
        <v>82</v>
      </c>
      <c r="I44" s="501">
        <v>17556</v>
      </c>
      <c r="J44" s="502">
        <v>12375</v>
      </c>
      <c r="K44" s="502">
        <v>0</v>
      </c>
      <c r="L44" s="502">
        <v>0</v>
      </c>
      <c r="M44" s="417">
        <v>4183</v>
      </c>
      <c r="N44" s="417">
        <v>248</v>
      </c>
      <c r="O44" s="502">
        <v>750</v>
      </c>
      <c r="P44" s="503">
        <v>0.05</v>
      </c>
      <c r="Q44" s="418">
        <v>0</v>
      </c>
      <c r="R44" s="504">
        <v>0.05</v>
      </c>
      <c r="S44" s="505">
        <f t="shared" si="5"/>
        <v>0</v>
      </c>
      <c r="T44" s="492">
        <v>0</v>
      </c>
      <c r="U44" s="492">
        <v>0</v>
      </c>
      <c r="V44" s="492">
        <v>0</v>
      </c>
      <c r="W44" s="492">
        <f t="shared" si="33"/>
        <v>0</v>
      </c>
      <c r="X44" s="492">
        <v>0</v>
      </c>
      <c r="Y44" s="492">
        <v>0</v>
      </c>
      <c r="Z44" s="492">
        <f t="shared" si="34"/>
        <v>0</v>
      </c>
      <c r="AA44" s="492">
        <f t="shared" si="35"/>
        <v>0</v>
      </c>
      <c r="AB44" s="321">
        <f t="shared" si="36"/>
        <v>0</v>
      </c>
      <c r="AC44" s="179">
        <f t="shared" si="37"/>
        <v>0</v>
      </c>
      <c r="AD44" s="492">
        <v>0</v>
      </c>
      <c r="AE44" s="492">
        <v>0</v>
      </c>
      <c r="AF44" s="492">
        <f t="shared" si="2"/>
        <v>0</v>
      </c>
      <c r="AG44" s="492">
        <f t="shared" si="3"/>
        <v>0</v>
      </c>
      <c r="AH44" s="507">
        <v>0</v>
      </c>
      <c r="AI44" s="507">
        <v>0</v>
      </c>
      <c r="AJ44" s="507">
        <v>0</v>
      </c>
      <c r="AK44" s="507">
        <v>0</v>
      </c>
      <c r="AL44" s="507">
        <v>0</v>
      </c>
      <c r="AM44" s="507">
        <v>0</v>
      </c>
      <c r="AN44" s="507">
        <v>0</v>
      </c>
      <c r="AO44" s="507">
        <f t="shared" si="38"/>
        <v>0</v>
      </c>
      <c r="AP44" s="507">
        <f t="shared" si="39"/>
        <v>0</v>
      </c>
      <c r="AQ44" s="508">
        <f t="shared" si="4"/>
        <v>0</v>
      </c>
      <c r="AR44" s="505">
        <f t="shared" si="40"/>
        <v>17556</v>
      </c>
      <c r="AS44" s="492">
        <f t="shared" si="41"/>
        <v>12375</v>
      </c>
      <c r="AT44" s="492">
        <f t="shared" si="42"/>
        <v>0</v>
      </c>
      <c r="AU44" s="486">
        <f t="shared" si="43"/>
        <v>0</v>
      </c>
      <c r="AV44" s="492">
        <f t="shared" si="44"/>
        <v>4183</v>
      </c>
      <c r="AW44" s="492">
        <f t="shared" si="44"/>
        <v>248</v>
      </c>
      <c r="AX44" s="492">
        <f t="shared" si="45"/>
        <v>750</v>
      </c>
      <c r="AY44" s="507">
        <f t="shared" si="46"/>
        <v>0.05</v>
      </c>
      <c r="AZ44" s="507">
        <f t="shared" si="47"/>
        <v>0</v>
      </c>
      <c r="BA44" s="508">
        <f t="shared" si="47"/>
        <v>0.05</v>
      </c>
    </row>
    <row r="45" spans="1:53" ht="12.95" customHeight="1" x14ac:dyDescent="0.25">
      <c r="A45" s="92">
        <v>7</v>
      </c>
      <c r="B45" s="117">
        <v>5405</v>
      </c>
      <c r="C45" s="118">
        <v>600099121</v>
      </c>
      <c r="D45" s="117">
        <v>70695521</v>
      </c>
      <c r="E45" s="119" t="s">
        <v>716</v>
      </c>
      <c r="F45" s="117"/>
      <c r="G45" s="120"/>
      <c r="H45" s="121"/>
      <c r="I45" s="136">
        <v>8593807</v>
      </c>
      <c r="J45" s="116">
        <v>6219022</v>
      </c>
      <c r="K45" s="116">
        <v>7548</v>
      </c>
      <c r="L45" s="116">
        <v>7548</v>
      </c>
      <c r="M45" s="116">
        <v>2102030</v>
      </c>
      <c r="N45" s="116">
        <v>124381</v>
      </c>
      <c r="O45" s="116">
        <v>140826</v>
      </c>
      <c r="P45" s="305">
        <v>15.324</v>
      </c>
      <c r="Q45" s="305">
        <v>10.1259</v>
      </c>
      <c r="R45" s="306">
        <v>5.1980999999999993</v>
      </c>
      <c r="S45" s="242">
        <f t="shared" ref="S45:BA45" si="48">SUM(S39:S44)</f>
        <v>0</v>
      </c>
      <c r="T45" s="116">
        <f t="shared" si="48"/>
        <v>-75468</v>
      </c>
      <c r="U45" s="116">
        <f t="shared" si="48"/>
        <v>11873</v>
      </c>
      <c r="V45" s="116">
        <f t="shared" si="48"/>
        <v>0</v>
      </c>
      <c r="W45" s="116">
        <f t="shared" si="48"/>
        <v>-63595</v>
      </c>
      <c r="X45" s="116">
        <f t="shared" si="48"/>
        <v>0</v>
      </c>
      <c r="Y45" s="116">
        <f t="shared" si="48"/>
        <v>0</v>
      </c>
      <c r="Z45" s="116">
        <f t="shared" si="48"/>
        <v>0</v>
      </c>
      <c r="AA45" s="116">
        <f t="shared" si="48"/>
        <v>-63595</v>
      </c>
      <c r="AB45" s="116">
        <f t="shared" si="48"/>
        <v>-21495</v>
      </c>
      <c r="AC45" s="116">
        <f t="shared" si="48"/>
        <v>-1272</v>
      </c>
      <c r="AD45" s="116">
        <f t="shared" si="48"/>
        <v>0</v>
      </c>
      <c r="AE45" s="116">
        <f t="shared" si="48"/>
        <v>0</v>
      </c>
      <c r="AF45" s="116">
        <f t="shared" si="48"/>
        <v>0</v>
      </c>
      <c r="AG45" s="116">
        <f t="shared" si="48"/>
        <v>-86362</v>
      </c>
      <c r="AH45" s="305">
        <f t="shared" si="48"/>
        <v>0</v>
      </c>
      <c r="AI45" s="305">
        <f t="shared" si="48"/>
        <v>0</v>
      </c>
      <c r="AJ45" s="305">
        <f t="shared" si="48"/>
        <v>-0.22</v>
      </c>
      <c r="AK45" s="305">
        <f t="shared" si="48"/>
        <v>0</v>
      </c>
      <c r="AL45" s="305">
        <f t="shared" si="48"/>
        <v>0.04</v>
      </c>
      <c r="AM45" s="305">
        <f t="shared" si="48"/>
        <v>0</v>
      </c>
      <c r="AN45" s="305">
        <f t="shared" si="48"/>
        <v>0</v>
      </c>
      <c r="AO45" s="305">
        <f t="shared" si="48"/>
        <v>-0.22</v>
      </c>
      <c r="AP45" s="305">
        <f t="shared" si="48"/>
        <v>0.04</v>
      </c>
      <c r="AQ45" s="306">
        <f t="shared" si="48"/>
        <v>-0.18</v>
      </c>
      <c r="AR45" s="242">
        <f t="shared" si="48"/>
        <v>8507445</v>
      </c>
      <c r="AS45" s="116">
        <f t="shared" si="48"/>
        <v>6155427</v>
      </c>
      <c r="AT45" s="116">
        <f t="shared" si="48"/>
        <v>7548</v>
      </c>
      <c r="AU45" s="116">
        <f t="shared" si="48"/>
        <v>7548</v>
      </c>
      <c r="AV45" s="116">
        <f t="shared" si="48"/>
        <v>2080535</v>
      </c>
      <c r="AW45" s="116">
        <f t="shared" si="48"/>
        <v>123109</v>
      </c>
      <c r="AX45" s="116">
        <f t="shared" si="48"/>
        <v>140826</v>
      </c>
      <c r="AY45" s="305">
        <f t="shared" si="48"/>
        <v>15.143999999999998</v>
      </c>
      <c r="AZ45" s="305">
        <f t="shared" si="48"/>
        <v>9.905899999999999</v>
      </c>
      <c r="BA45" s="306">
        <f t="shared" si="48"/>
        <v>5.2381000000000002</v>
      </c>
    </row>
    <row r="46" spans="1:53" ht="12.95" customHeight="1" x14ac:dyDescent="0.25">
      <c r="A46" s="83">
        <v>8</v>
      </c>
      <c r="B46" s="532">
        <v>5410</v>
      </c>
      <c r="C46" s="533">
        <v>600099318</v>
      </c>
      <c r="D46" s="83">
        <v>854778</v>
      </c>
      <c r="E46" s="542" t="s">
        <v>717</v>
      </c>
      <c r="F46" s="532">
        <v>3111</v>
      </c>
      <c r="G46" s="541" t="s">
        <v>586</v>
      </c>
      <c r="H46" s="499" t="s">
        <v>86</v>
      </c>
      <c r="I46" s="501">
        <v>3360819</v>
      </c>
      <c r="J46" s="502">
        <v>2443386</v>
      </c>
      <c r="K46" s="502">
        <v>0</v>
      </c>
      <c r="L46" s="502">
        <v>0</v>
      </c>
      <c r="M46" s="417">
        <v>825865</v>
      </c>
      <c r="N46" s="417">
        <v>48868</v>
      </c>
      <c r="O46" s="502">
        <v>42700</v>
      </c>
      <c r="P46" s="503">
        <v>6.1128</v>
      </c>
      <c r="Q46" s="418">
        <v>4.7300000000000004</v>
      </c>
      <c r="R46" s="504">
        <v>1.3828</v>
      </c>
      <c r="S46" s="505">
        <f t="shared" si="5"/>
        <v>0</v>
      </c>
      <c r="T46" s="492">
        <v>0</v>
      </c>
      <c r="U46" s="492">
        <v>0</v>
      </c>
      <c r="V46" s="492">
        <v>0</v>
      </c>
      <c r="W46" s="492">
        <f t="shared" ref="W46:W51" si="49">SUM(S46:V46)</f>
        <v>0</v>
      </c>
      <c r="X46" s="492">
        <v>0</v>
      </c>
      <c r="Y46" s="492">
        <v>0</v>
      </c>
      <c r="Z46" s="492">
        <f t="shared" ref="Z46:Z51" si="50">SUM(X46:Y46)</f>
        <v>0</v>
      </c>
      <c r="AA46" s="492">
        <f t="shared" ref="AA46:AA51" si="51">W46+Z46</f>
        <v>0</v>
      </c>
      <c r="AB46" s="321">
        <f t="shared" ref="AB46:AB51" si="52">ROUND((W46+X46)*33.8%,0)</f>
        <v>0</v>
      </c>
      <c r="AC46" s="179">
        <f t="shared" ref="AC46:AC51" si="53">ROUND(W46*2%,0)</f>
        <v>0</v>
      </c>
      <c r="AD46" s="492">
        <v>0</v>
      </c>
      <c r="AE46" s="492">
        <v>0</v>
      </c>
      <c r="AF46" s="492">
        <f t="shared" si="2"/>
        <v>0</v>
      </c>
      <c r="AG46" s="492">
        <f t="shared" si="3"/>
        <v>0</v>
      </c>
      <c r="AH46" s="507">
        <v>0</v>
      </c>
      <c r="AI46" s="507">
        <v>0</v>
      </c>
      <c r="AJ46" s="507">
        <v>0</v>
      </c>
      <c r="AK46" s="507">
        <v>0</v>
      </c>
      <c r="AL46" s="507">
        <v>0</v>
      </c>
      <c r="AM46" s="507">
        <v>0</v>
      </c>
      <c r="AN46" s="507">
        <v>0</v>
      </c>
      <c r="AO46" s="507">
        <f t="shared" ref="AO46:AO51" si="54">AH46+AJ46+AK46+AM46</f>
        <v>0</v>
      </c>
      <c r="AP46" s="507">
        <f t="shared" ref="AP46:AP51" si="55">AI46+AL46+AN46</f>
        <v>0</v>
      </c>
      <c r="AQ46" s="508">
        <f t="shared" si="4"/>
        <v>0</v>
      </c>
      <c r="AR46" s="505">
        <f t="shared" ref="AR46:AR51" si="56">I46+AG46</f>
        <v>3360819</v>
      </c>
      <c r="AS46" s="492">
        <f t="shared" ref="AS46:AS51" si="57">J46+W46</f>
        <v>2443386</v>
      </c>
      <c r="AT46" s="492">
        <f t="shared" ref="AT46:AT51" si="58">K46+Z46</f>
        <v>0</v>
      </c>
      <c r="AU46" s="486">
        <f t="shared" ref="AU46:AU51" si="59">L46</f>
        <v>0</v>
      </c>
      <c r="AV46" s="492">
        <f t="shared" ref="AV46:AW51" si="60">M46+AB46</f>
        <v>825865</v>
      </c>
      <c r="AW46" s="492">
        <f t="shared" si="60"/>
        <v>48868</v>
      </c>
      <c r="AX46" s="492">
        <f t="shared" ref="AX46:AX51" si="61">O46+AF46</f>
        <v>42700</v>
      </c>
      <c r="AY46" s="507">
        <f t="shared" ref="AY46:AY51" si="62">P46+AQ46</f>
        <v>6.1128</v>
      </c>
      <c r="AZ46" s="507">
        <f t="shared" ref="AZ46:BA51" si="63">Q46+AO46</f>
        <v>4.7300000000000004</v>
      </c>
      <c r="BA46" s="508">
        <f t="shared" si="63"/>
        <v>1.3828</v>
      </c>
    </row>
    <row r="47" spans="1:53" ht="12.95" customHeight="1" x14ac:dyDescent="0.25">
      <c r="A47" s="83">
        <v>8</v>
      </c>
      <c r="B47" s="532">
        <v>5410</v>
      </c>
      <c r="C47" s="533">
        <v>600099318</v>
      </c>
      <c r="D47" s="83">
        <v>854778</v>
      </c>
      <c r="E47" s="542" t="s">
        <v>717</v>
      </c>
      <c r="F47" s="532">
        <v>3113</v>
      </c>
      <c r="G47" s="541" t="s">
        <v>284</v>
      </c>
      <c r="H47" s="499" t="s">
        <v>86</v>
      </c>
      <c r="I47" s="501">
        <v>13061694</v>
      </c>
      <c r="J47" s="502">
        <v>9227260</v>
      </c>
      <c r="K47" s="502">
        <v>126018</v>
      </c>
      <c r="L47" s="502">
        <v>70818</v>
      </c>
      <c r="M47" s="417">
        <v>3137471</v>
      </c>
      <c r="N47" s="417">
        <v>184545</v>
      </c>
      <c r="O47" s="502">
        <v>386400</v>
      </c>
      <c r="P47" s="503">
        <v>18.594500000000004</v>
      </c>
      <c r="Q47" s="418">
        <v>13.136799999999999</v>
      </c>
      <c r="R47" s="504">
        <v>5.4577</v>
      </c>
      <c r="S47" s="505">
        <f t="shared" si="5"/>
        <v>0</v>
      </c>
      <c r="T47" s="492">
        <v>0</v>
      </c>
      <c r="U47" s="492">
        <v>0</v>
      </c>
      <c r="V47" s="492">
        <v>0</v>
      </c>
      <c r="W47" s="492">
        <f t="shared" si="49"/>
        <v>0</v>
      </c>
      <c r="X47" s="492">
        <v>0</v>
      </c>
      <c r="Y47" s="492">
        <v>0</v>
      </c>
      <c r="Z47" s="492">
        <f t="shared" si="50"/>
        <v>0</v>
      </c>
      <c r="AA47" s="492">
        <f t="shared" si="51"/>
        <v>0</v>
      </c>
      <c r="AB47" s="321">
        <f t="shared" si="52"/>
        <v>0</v>
      </c>
      <c r="AC47" s="179">
        <f t="shared" si="53"/>
        <v>0</v>
      </c>
      <c r="AD47" s="492">
        <v>0</v>
      </c>
      <c r="AE47" s="492">
        <v>0</v>
      </c>
      <c r="AF47" s="492">
        <f t="shared" si="2"/>
        <v>0</v>
      </c>
      <c r="AG47" s="492">
        <f t="shared" si="3"/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f t="shared" si="54"/>
        <v>0</v>
      </c>
      <c r="AP47" s="507">
        <f t="shared" si="55"/>
        <v>0</v>
      </c>
      <c r="AQ47" s="508">
        <f t="shared" si="4"/>
        <v>0</v>
      </c>
      <c r="AR47" s="505">
        <f t="shared" si="56"/>
        <v>13061694</v>
      </c>
      <c r="AS47" s="492">
        <f t="shared" si="57"/>
        <v>9227260</v>
      </c>
      <c r="AT47" s="492">
        <f t="shared" si="58"/>
        <v>126018</v>
      </c>
      <c r="AU47" s="486">
        <f t="shared" si="59"/>
        <v>70818</v>
      </c>
      <c r="AV47" s="492">
        <f t="shared" si="60"/>
        <v>3137471</v>
      </c>
      <c r="AW47" s="492">
        <f t="shared" si="60"/>
        <v>184545</v>
      </c>
      <c r="AX47" s="492">
        <f t="shared" si="61"/>
        <v>386400</v>
      </c>
      <c r="AY47" s="507">
        <f t="shared" si="62"/>
        <v>18.594500000000004</v>
      </c>
      <c r="AZ47" s="507">
        <f t="shared" si="63"/>
        <v>13.136799999999999</v>
      </c>
      <c r="BA47" s="508">
        <f t="shared" si="63"/>
        <v>5.4577</v>
      </c>
    </row>
    <row r="48" spans="1:53" ht="12.95" customHeight="1" x14ac:dyDescent="0.25">
      <c r="A48" s="83">
        <v>8</v>
      </c>
      <c r="B48" s="532">
        <v>5410</v>
      </c>
      <c r="C48" s="533">
        <v>600099318</v>
      </c>
      <c r="D48" s="83">
        <v>854778</v>
      </c>
      <c r="E48" s="542" t="s">
        <v>717</v>
      </c>
      <c r="F48" s="532">
        <v>3113</v>
      </c>
      <c r="G48" s="499" t="s">
        <v>91</v>
      </c>
      <c r="H48" s="499" t="s">
        <v>82</v>
      </c>
      <c r="I48" s="501">
        <v>246989</v>
      </c>
      <c r="J48" s="502">
        <v>181141</v>
      </c>
      <c r="K48" s="502">
        <v>0</v>
      </c>
      <c r="L48" s="502">
        <v>0</v>
      </c>
      <c r="M48" s="417">
        <v>61225</v>
      </c>
      <c r="N48" s="417">
        <v>3623</v>
      </c>
      <c r="O48" s="502">
        <v>1000</v>
      </c>
      <c r="P48" s="503">
        <v>0.52</v>
      </c>
      <c r="Q48" s="418">
        <v>0.52</v>
      </c>
      <c r="R48" s="504">
        <v>0</v>
      </c>
      <c r="S48" s="505">
        <f t="shared" si="5"/>
        <v>0</v>
      </c>
      <c r="T48" s="492">
        <v>0</v>
      </c>
      <c r="U48" s="492">
        <v>0</v>
      </c>
      <c r="V48" s="492">
        <v>0</v>
      </c>
      <c r="W48" s="492">
        <f t="shared" si="49"/>
        <v>0</v>
      </c>
      <c r="X48" s="492">
        <v>0</v>
      </c>
      <c r="Y48" s="492">
        <v>0</v>
      </c>
      <c r="Z48" s="492">
        <f t="shared" si="50"/>
        <v>0</v>
      </c>
      <c r="AA48" s="492">
        <f t="shared" si="51"/>
        <v>0</v>
      </c>
      <c r="AB48" s="321">
        <f t="shared" si="52"/>
        <v>0</v>
      </c>
      <c r="AC48" s="179">
        <f t="shared" si="53"/>
        <v>0</v>
      </c>
      <c r="AD48" s="492">
        <v>1200</v>
      </c>
      <c r="AE48" s="492">
        <v>0</v>
      </c>
      <c r="AF48" s="492">
        <f t="shared" si="2"/>
        <v>1200</v>
      </c>
      <c r="AG48" s="492">
        <f t="shared" si="3"/>
        <v>1200</v>
      </c>
      <c r="AH48" s="507">
        <v>0</v>
      </c>
      <c r="AI48" s="507">
        <v>0</v>
      </c>
      <c r="AJ48" s="507">
        <v>0</v>
      </c>
      <c r="AK48" s="507">
        <v>0</v>
      </c>
      <c r="AL48" s="507">
        <v>0</v>
      </c>
      <c r="AM48" s="507">
        <v>0</v>
      </c>
      <c r="AN48" s="507">
        <v>0</v>
      </c>
      <c r="AO48" s="507">
        <f t="shared" si="54"/>
        <v>0</v>
      </c>
      <c r="AP48" s="507">
        <f t="shared" si="55"/>
        <v>0</v>
      </c>
      <c r="AQ48" s="508">
        <f t="shared" si="4"/>
        <v>0</v>
      </c>
      <c r="AR48" s="505">
        <f t="shared" si="56"/>
        <v>248189</v>
      </c>
      <c r="AS48" s="492">
        <f t="shared" si="57"/>
        <v>181141</v>
      </c>
      <c r="AT48" s="492">
        <f t="shared" si="58"/>
        <v>0</v>
      </c>
      <c r="AU48" s="486">
        <f t="shared" si="59"/>
        <v>0</v>
      </c>
      <c r="AV48" s="492">
        <f t="shared" si="60"/>
        <v>61225</v>
      </c>
      <c r="AW48" s="492">
        <f t="shared" si="60"/>
        <v>3623</v>
      </c>
      <c r="AX48" s="492">
        <f t="shared" si="61"/>
        <v>2200</v>
      </c>
      <c r="AY48" s="507">
        <f t="shared" si="62"/>
        <v>0.52</v>
      </c>
      <c r="AZ48" s="507">
        <f t="shared" si="63"/>
        <v>0.52</v>
      </c>
      <c r="BA48" s="508">
        <f t="shared" si="63"/>
        <v>0</v>
      </c>
    </row>
    <row r="49" spans="1:53" ht="12.95" customHeight="1" x14ac:dyDescent="0.25">
      <c r="A49" s="83">
        <v>8</v>
      </c>
      <c r="B49" s="532">
        <v>5410</v>
      </c>
      <c r="C49" s="533">
        <v>600099318</v>
      </c>
      <c r="D49" s="83">
        <v>854778</v>
      </c>
      <c r="E49" s="542" t="s">
        <v>717</v>
      </c>
      <c r="F49" s="532">
        <v>3141</v>
      </c>
      <c r="G49" s="541" t="s">
        <v>88</v>
      </c>
      <c r="H49" s="499" t="s">
        <v>82</v>
      </c>
      <c r="I49" s="501">
        <v>1997287</v>
      </c>
      <c r="J49" s="502">
        <v>1460338</v>
      </c>
      <c r="K49" s="502">
        <v>0</v>
      </c>
      <c r="L49" s="502">
        <v>0</v>
      </c>
      <c r="M49" s="417">
        <v>493594</v>
      </c>
      <c r="N49" s="417">
        <v>29207</v>
      </c>
      <c r="O49" s="502">
        <v>14148</v>
      </c>
      <c r="P49" s="503">
        <v>4.96</v>
      </c>
      <c r="Q49" s="418">
        <v>0</v>
      </c>
      <c r="R49" s="504">
        <v>4.96</v>
      </c>
      <c r="S49" s="505">
        <f t="shared" si="5"/>
        <v>0</v>
      </c>
      <c r="T49" s="492">
        <v>0</v>
      </c>
      <c r="U49" s="492">
        <v>-6641</v>
      </c>
      <c r="V49" s="492">
        <v>0</v>
      </c>
      <c r="W49" s="492">
        <f t="shared" si="49"/>
        <v>-6641</v>
      </c>
      <c r="X49" s="492">
        <v>0</v>
      </c>
      <c r="Y49" s="492">
        <v>0</v>
      </c>
      <c r="Z49" s="492">
        <f t="shared" si="50"/>
        <v>0</v>
      </c>
      <c r="AA49" s="492">
        <f t="shared" si="51"/>
        <v>-6641</v>
      </c>
      <c r="AB49" s="321">
        <f t="shared" si="52"/>
        <v>-2245</v>
      </c>
      <c r="AC49" s="179">
        <f t="shared" si="53"/>
        <v>-133</v>
      </c>
      <c r="AD49" s="492">
        <v>0</v>
      </c>
      <c r="AE49" s="492">
        <v>0</v>
      </c>
      <c r="AF49" s="492">
        <f t="shared" si="2"/>
        <v>0</v>
      </c>
      <c r="AG49" s="492">
        <f t="shared" si="3"/>
        <v>-9019</v>
      </c>
      <c r="AH49" s="507">
        <v>0</v>
      </c>
      <c r="AI49" s="507">
        <v>0</v>
      </c>
      <c r="AJ49" s="507">
        <v>0</v>
      </c>
      <c r="AK49" s="507">
        <v>0</v>
      </c>
      <c r="AL49" s="507">
        <v>-0.02</v>
      </c>
      <c r="AM49" s="507">
        <v>0</v>
      </c>
      <c r="AN49" s="507">
        <v>0</v>
      </c>
      <c r="AO49" s="507">
        <f t="shared" si="54"/>
        <v>0</v>
      </c>
      <c r="AP49" s="507">
        <f t="shared" si="55"/>
        <v>-0.02</v>
      </c>
      <c r="AQ49" s="508">
        <f t="shared" si="4"/>
        <v>-0.02</v>
      </c>
      <c r="AR49" s="505">
        <f t="shared" si="56"/>
        <v>1988268</v>
      </c>
      <c r="AS49" s="492">
        <f t="shared" si="57"/>
        <v>1453697</v>
      </c>
      <c r="AT49" s="492">
        <f t="shared" si="58"/>
        <v>0</v>
      </c>
      <c r="AU49" s="486">
        <f t="shared" si="59"/>
        <v>0</v>
      </c>
      <c r="AV49" s="492">
        <f t="shared" si="60"/>
        <v>491349</v>
      </c>
      <c r="AW49" s="492">
        <f t="shared" si="60"/>
        <v>29074</v>
      </c>
      <c r="AX49" s="492">
        <f t="shared" si="61"/>
        <v>14148</v>
      </c>
      <c r="AY49" s="507">
        <f t="shared" si="62"/>
        <v>4.9400000000000004</v>
      </c>
      <c r="AZ49" s="507">
        <f t="shared" si="63"/>
        <v>0</v>
      </c>
      <c r="BA49" s="508">
        <f t="shared" si="63"/>
        <v>4.9400000000000004</v>
      </c>
    </row>
    <row r="50" spans="1:53" ht="12.95" customHeight="1" x14ac:dyDescent="0.25">
      <c r="A50" s="83">
        <v>8</v>
      </c>
      <c r="B50" s="532">
        <v>5410</v>
      </c>
      <c r="C50" s="533">
        <v>600099318</v>
      </c>
      <c r="D50" s="83">
        <v>854778</v>
      </c>
      <c r="E50" s="542" t="s">
        <v>717</v>
      </c>
      <c r="F50" s="532">
        <v>3143</v>
      </c>
      <c r="G50" s="499" t="s">
        <v>149</v>
      </c>
      <c r="H50" s="499" t="s">
        <v>86</v>
      </c>
      <c r="I50" s="501">
        <v>823479</v>
      </c>
      <c r="J50" s="502">
        <v>606391</v>
      </c>
      <c r="K50" s="502">
        <v>0</v>
      </c>
      <c r="L50" s="502">
        <v>0</v>
      </c>
      <c r="M50" s="417">
        <v>204960</v>
      </c>
      <c r="N50" s="417">
        <v>12128</v>
      </c>
      <c r="O50" s="502">
        <v>0</v>
      </c>
      <c r="P50" s="503">
        <v>1.2942</v>
      </c>
      <c r="Q50" s="418">
        <v>1.2942</v>
      </c>
      <c r="R50" s="504">
        <v>0</v>
      </c>
      <c r="S50" s="505">
        <f t="shared" si="5"/>
        <v>0</v>
      </c>
      <c r="T50" s="492">
        <v>0</v>
      </c>
      <c r="U50" s="492">
        <v>0</v>
      </c>
      <c r="V50" s="492">
        <v>0</v>
      </c>
      <c r="W50" s="492">
        <f t="shared" si="49"/>
        <v>0</v>
      </c>
      <c r="X50" s="492">
        <v>0</v>
      </c>
      <c r="Y50" s="492">
        <v>0</v>
      </c>
      <c r="Z50" s="492">
        <f t="shared" si="50"/>
        <v>0</v>
      </c>
      <c r="AA50" s="492">
        <f t="shared" si="51"/>
        <v>0</v>
      </c>
      <c r="AB50" s="321">
        <f t="shared" si="52"/>
        <v>0</v>
      </c>
      <c r="AC50" s="179">
        <f t="shared" si="53"/>
        <v>0</v>
      </c>
      <c r="AD50" s="492">
        <v>0</v>
      </c>
      <c r="AE50" s="492">
        <v>0</v>
      </c>
      <c r="AF50" s="492">
        <f t="shared" si="2"/>
        <v>0</v>
      </c>
      <c r="AG50" s="492">
        <f t="shared" si="3"/>
        <v>0</v>
      </c>
      <c r="AH50" s="507">
        <v>0</v>
      </c>
      <c r="AI50" s="507">
        <v>0</v>
      </c>
      <c r="AJ50" s="507">
        <v>0</v>
      </c>
      <c r="AK50" s="507">
        <v>0</v>
      </c>
      <c r="AL50" s="507">
        <v>0</v>
      </c>
      <c r="AM50" s="507">
        <v>0</v>
      </c>
      <c r="AN50" s="507">
        <v>0</v>
      </c>
      <c r="AO50" s="507">
        <f t="shared" si="54"/>
        <v>0</v>
      </c>
      <c r="AP50" s="507">
        <f t="shared" si="55"/>
        <v>0</v>
      </c>
      <c r="AQ50" s="508">
        <f t="shared" si="4"/>
        <v>0</v>
      </c>
      <c r="AR50" s="505">
        <f t="shared" si="56"/>
        <v>823479</v>
      </c>
      <c r="AS50" s="492">
        <f t="shared" si="57"/>
        <v>606391</v>
      </c>
      <c r="AT50" s="492">
        <f t="shared" si="58"/>
        <v>0</v>
      </c>
      <c r="AU50" s="486">
        <f t="shared" si="59"/>
        <v>0</v>
      </c>
      <c r="AV50" s="492">
        <f t="shared" si="60"/>
        <v>204960</v>
      </c>
      <c r="AW50" s="492">
        <f t="shared" si="60"/>
        <v>12128</v>
      </c>
      <c r="AX50" s="492">
        <f t="shared" si="61"/>
        <v>0</v>
      </c>
      <c r="AY50" s="507">
        <f t="shared" si="62"/>
        <v>1.2942</v>
      </c>
      <c r="AZ50" s="507">
        <f t="shared" si="63"/>
        <v>1.2942</v>
      </c>
      <c r="BA50" s="508">
        <f t="shared" si="63"/>
        <v>0</v>
      </c>
    </row>
    <row r="51" spans="1:53" ht="12.95" customHeight="1" x14ac:dyDescent="0.25">
      <c r="A51" s="83">
        <v>8</v>
      </c>
      <c r="B51" s="532">
        <v>5410</v>
      </c>
      <c r="C51" s="533">
        <v>600099318</v>
      </c>
      <c r="D51" s="83">
        <v>854778</v>
      </c>
      <c r="E51" s="542" t="s">
        <v>717</v>
      </c>
      <c r="F51" s="532">
        <v>3143</v>
      </c>
      <c r="G51" s="499" t="s">
        <v>150</v>
      </c>
      <c r="H51" s="499" t="s">
        <v>82</v>
      </c>
      <c r="I51" s="501">
        <v>25279</v>
      </c>
      <c r="J51" s="502">
        <v>17820</v>
      </c>
      <c r="K51" s="502">
        <v>0</v>
      </c>
      <c r="L51" s="502">
        <v>0</v>
      </c>
      <c r="M51" s="417">
        <v>6023</v>
      </c>
      <c r="N51" s="417">
        <v>356</v>
      </c>
      <c r="O51" s="502">
        <v>1080</v>
      </c>
      <c r="P51" s="503">
        <v>0.08</v>
      </c>
      <c r="Q51" s="418">
        <v>0</v>
      </c>
      <c r="R51" s="504">
        <v>0.08</v>
      </c>
      <c r="S51" s="505">
        <f t="shared" si="5"/>
        <v>0</v>
      </c>
      <c r="T51" s="492">
        <v>0</v>
      </c>
      <c r="U51" s="492">
        <v>0</v>
      </c>
      <c r="V51" s="492">
        <v>0</v>
      </c>
      <c r="W51" s="492">
        <f t="shared" si="49"/>
        <v>0</v>
      </c>
      <c r="X51" s="492">
        <v>0</v>
      </c>
      <c r="Y51" s="492">
        <v>0</v>
      </c>
      <c r="Z51" s="492">
        <f t="shared" si="50"/>
        <v>0</v>
      </c>
      <c r="AA51" s="492">
        <f t="shared" si="51"/>
        <v>0</v>
      </c>
      <c r="AB51" s="321">
        <f t="shared" si="52"/>
        <v>0</v>
      </c>
      <c r="AC51" s="179">
        <f t="shared" si="53"/>
        <v>0</v>
      </c>
      <c r="AD51" s="492">
        <v>0</v>
      </c>
      <c r="AE51" s="492">
        <v>0</v>
      </c>
      <c r="AF51" s="492">
        <f t="shared" si="2"/>
        <v>0</v>
      </c>
      <c r="AG51" s="492">
        <f t="shared" si="3"/>
        <v>0</v>
      </c>
      <c r="AH51" s="507">
        <v>0</v>
      </c>
      <c r="AI51" s="507">
        <v>0</v>
      </c>
      <c r="AJ51" s="507">
        <v>0</v>
      </c>
      <c r="AK51" s="507">
        <v>0</v>
      </c>
      <c r="AL51" s="507">
        <v>0</v>
      </c>
      <c r="AM51" s="507">
        <v>0</v>
      </c>
      <c r="AN51" s="507">
        <v>0</v>
      </c>
      <c r="AO51" s="507">
        <f t="shared" si="54"/>
        <v>0</v>
      </c>
      <c r="AP51" s="507">
        <f t="shared" si="55"/>
        <v>0</v>
      </c>
      <c r="AQ51" s="508">
        <f t="shared" si="4"/>
        <v>0</v>
      </c>
      <c r="AR51" s="505">
        <f t="shared" si="56"/>
        <v>25279</v>
      </c>
      <c r="AS51" s="492">
        <f t="shared" si="57"/>
        <v>17820</v>
      </c>
      <c r="AT51" s="492">
        <f t="shared" si="58"/>
        <v>0</v>
      </c>
      <c r="AU51" s="486">
        <f t="shared" si="59"/>
        <v>0</v>
      </c>
      <c r="AV51" s="492">
        <f t="shared" si="60"/>
        <v>6023</v>
      </c>
      <c r="AW51" s="492">
        <f t="shared" si="60"/>
        <v>356</v>
      </c>
      <c r="AX51" s="492">
        <f t="shared" si="61"/>
        <v>1080</v>
      </c>
      <c r="AY51" s="507">
        <f t="shared" si="62"/>
        <v>0.08</v>
      </c>
      <c r="AZ51" s="507">
        <f t="shared" si="63"/>
        <v>0</v>
      </c>
      <c r="BA51" s="508">
        <f t="shared" si="63"/>
        <v>0.08</v>
      </c>
    </row>
    <row r="52" spans="1:53" ht="12.95" customHeight="1" x14ac:dyDescent="0.25">
      <c r="A52" s="92">
        <v>8</v>
      </c>
      <c r="B52" s="104">
        <v>5410</v>
      </c>
      <c r="C52" s="105">
        <v>600099318</v>
      </c>
      <c r="D52" s="104">
        <v>854778</v>
      </c>
      <c r="E52" s="119" t="s">
        <v>718</v>
      </c>
      <c r="F52" s="104"/>
      <c r="G52" s="122"/>
      <c r="H52" s="123"/>
      <c r="I52" s="130">
        <v>19515547</v>
      </c>
      <c r="J52" s="87">
        <v>13936336</v>
      </c>
      <c r="K52" s="87">
        <v>126018</v>
      </c>
      <c r="L52" s="87">
        <v>70818</v>
      </c>
      <c r="M52" s="87">
        <v>4729138</v>
      </c>
      <c r="N52" s="87">
        <v>278727</v>
      </c>
      <c r="O52" s="87">
        <v>445328</v>
      </c>
      <c r="P52" s="88">
        <v>31.561500000000002</v>
      </c>
      <c r="Q52" s="88">
        <v>19.680999999999997</v>
      </c>
      <c r="R52" s="276">
        <v>11.8805</v>
      </c>
      <c r="S52" s="141">
        <f t="shared" ref="S52:BA52" si="64">SUM(S46:S51)</f>
        <v>0</v>
      </c>
      <c r="T52" s="87">
        <f t="shared" si="64"/>
        <v>0</v>
      </c>
      <c r="U52" s="87">
        <f t="shared" si="64"/>
        <v>-6641</v>
      </c>
      <c r="V52" s="87">
        <f t="shared" si="64"/>
        <v>0</v>
      </c>
      <c r="W52" s="87">
        <f t="shared" si="64"/>
        <v>-6641</v>
      </c>
      <c r="X52" s="87">
        <f t="shared" si="64"/>
        <v>0</v>
      </c>
      <c r="Y52" s="87">
        <f t="shared" si="64"/>
        <v>0</v>
      </c>
      <c r="Z52" s="87">
        <f t="shared" si="64"/>
        <v>0</v>
      </c>
      <c r="AA52" s="87">
        <f t="shared" si="64"/>
        <v>-6641</v>
      </c>
      <c r="AB52" s="87">
        <f t="shared" si="64"/>
        <v>-2245</v>
      </c>
      <c r="AC52" s="87">
        <f t="shared" si="64"/>
        <v>-133</v>
      </c>
      <c r="AD52" s="87">
        <f t="shared" si="64"/>
        <v>1200</v>
      </c>
      <c r="AE52" s="87">
        <f t="shared" si="64"/>
        <v>0</v>
      </c>
      <c r="AF52" s="87">
        <f t="shared" si="64"/>
        <v>1200</v>
      </c>
      <c r="AG52" s="87">
        <f t="shared" si="64"/>
        <v>-7819</v>
      </c>
      <c r="AH52" s="88">
        <f t="shared" si="64"/>
        <v>0</v>
      </c>
      <c r="AI52" s="88">
        <f t="shared" si="64"/>
        <v>0</v>
      </c>
      <c r="AJ52" s="88">
        <f t="shared" si="64"/>
        <v>0</v>
      </c>
      <c r="AK52" s="88">
        <f t="shared" si="64"/>
        <v>0</v>
      </c>
      <c r="AL52" s="88">
        <f t="shared" si="64"/>
        <v>-0.02</v>
      </c>
      <c r="AM52" s="88">
        <f t="shared" si="64"/>
        <v>0</v>
      </c>
      <c r="AN52" s="88">
        <f t="shared" si="64"/>
        <v>0</v>
      </c>
      <c r="AO52" s="88">
        <f t="shared" si="64"/>
        <v>0</v>
      </c>
      <c r="AP52" s="88">
        <f t="shared" si="64"/>
        <v>-0.02</v>
      </c>
      <c r="AQ52" s="276">
        <f t="shared" si="64"/>
        <v>-0.02</v>
      </c>
      <c r="AR52" s="141">
        <f t="shared" si="64"/>
        <v>19507728</v>
      </c>
      <c r="AS52" s="87">
        <f t="shared" si="64"/>
        <v>13929695</v>
      </c>
      <c r="AT52" s="87">
        <f t="shared" si="64"/>
        <v>126018</v>
      </c>
      <c r="AU52" s="87">
        <f t="shared" si="64"/>
        <v>70818</v>
      </c>
      <c r="AV52" s="87">
        <f t="shared" si="64"/>
        <v>4726893</v>
      </c>
      <c r="AW52" s="87">
        <f t="shared" si="64"/>
        <v>278594</v>
      </c>
      <c r="AX52" s="87">
        <f t="shared" si="64"/>
        <v>446528</v>
      </c>
      <c r="AY52" s="88">
        <f t="shared" si="64"/>
        <v>31.541500000000003</v>
      </c>
      <c r="AZ52" s="88">
        <f t="shared" si="64"/>
        <v>19.680999999999997</v>
      </c>
      <c r="BA52" s="276">
        <f t="shared" si="64"/>
        <v>11.8605</v>
      </c>
    </row>
    <row r="53" spans="1:53" ht="12.95" customHeight="1" x14ac:dyDescent="0.25">
      <c r="A53" s="83">
        <v>9</v>
      </c>
      <c r="B53" s="532">
        <v>5476</v>
      </c>
      <c r="C53" s="533">
        <v>650046072</v>
      </c>
      <c r="D53" s="83">
        <v>71002723</v>
      </c>
      <c r="E53" s="542" t="s">
        <v>719</v>
      </c>
      <c r="F53" s="532">
        <v>3111</v>
      </c>
      <c r="G53" s="541" t="s">
        <v>586</v>
      </c>
      <c r="H53" s="499" t="s">
        <v>86</v>
      </c>
      <c r="I53" s="501">
        <v>2306945</v>
      </c>
      <c r="J53" s="502">
        <v>1670888</v>
      </c>
      <c r="K53" s="502">
        <v>10000</v>
      </c>
      <c r="L53" s="502">
        <v>0</v>
      </c>
      <c r="M53" s="417">
        <v>568140</v>
      </c>
      <c r="N53" s="417">
        <v>33417</v>
      </c>
      <c r="O53" s="502">
        <v>24500</v>
      </c>
      <c r="P53" s="503">
        <v>3.8918000000000004</v>
      </c>
      <c r="Q53" s="418">
        <v>2.99</v>
      </c>
      <c r="R53" s="504">
        <v>0.90179999999999993</v>
      </c>
      <c r="S53" s="505">
        <f t="shared" si="5"/>
        <v>0</v>
      </c>
      <c r="T53" s="492">
        <v>0</v>
      </c>
      <c r="U53" s="492">
        <v>0</v>
      </c>
      <c r="V53" s="492">
        <v>0</v>
      </c>
      <c r="W53" s="492">
        <f t="shared" ref="W53:W59" si="65">SUM(S53:V53)</f>
        <v>0</v>
      </c>
      <c r="X53" s="492">
        <v>0</v>
      </c>
      <c r="Y53" s="492">
        <v>0</v>
      </c>
      <c r="Z53" s="492">
        <f t="shared" ref="Z53:Z59" si="66">SUM(X53:Y53)</f>
        <v>0</v>
      </c>
      <c r="AA53" s="492">
        <f t="shared" ref="AA53:AA59" si="67">W53+Z53</f>
        <v>0</v>
      </c>
      <c r="AB53" s="321">
        <f t="shared" ref="AB53:AB59" si="68">ROUND((W53+X53)*33.8%,0)</f>
        <v>0</v>
      </c>
      <c r="AC53" s="179">
        <f t="shared" ref="AC53:AC59" si="69">ROUND(W53*2%,0)</f>
        <v>0</v>
      </c>
      <c r="AD53" s="492">
        <v>0</v>
      </c>
      <c r="AE53" s="492">
        <v>0</v>
      </c>
      <c r="AF53" s="492">
        <f t="shared" si="2"/>
        <v>0</v>
      </c>
      <c r="AG53" s="492">
        <f t="shared" si="3"/>
        <v>0</v>
      </c>
      <c r="AH53" s="507">
        <v>0</v>
      </c>
      <c r="AI53" s="507">
        <v>0</v>
      </c>
      <c r="AJ53" s="507">
        <v>0</v>
      </c>
      <c r="AK53" s="507">
        <v>0</v>
      </c>
      <c r="AL53" s="507">
        <v>0</v>
      </c>
      <c r="AM53" s="507">
        <v>0</v>
      </c>
      <c r="AN53" s="507">
        <v>0</v>
      </c>
      <c r="AO53" s="507">
        <f t="shared" ref="AO53:AO59" si="70">AH53+AJ53+AK53+AM53</f>
        <v>0</v>
      </c>
      <c r="AP53" s="507">
        <f t="shared" ref="AP53:AP59" si="71">AI53+AL53+AN53</f>
        <v>0</v>
      </c>
      <c r="AQ53" s="508">
        <f t="shared" si="4"/>
        <v>0</v>
      </c>
      <c r="AR53" s="505">
        <f t="shared" ref="AR53:AR59" si="72">I53+AG53</f>
        <v>2306945</v>
      </c>
      <c r="AS53" s="492">
        <f t="shared" ref="AS53:AS59" si="73">J53+W53</f>
        <v>1670888</v>
      </c>
      <c r="AT53" s="492">
        <f t="shared" ref="AT53:AT59" si="74">K53+Z53</f>
        <v>10000</v>
      </c>
      <c r="AU53" s="486">
        <f t="shared" ref="AU53:AU59" si="75">L53</f>
        <v>0</v>
      </c>
      <c r="AV53" s="492">
        <f t="shared" ref="AV53:AW59" si="76">M53+AB53</f>
        <v>568140</v>
      </c>
      <c r="AW53" s="492">
        <f t="shared" si="76"/>
        <v>33417</v>
      </c>
      <c r="AX53" s="492">
        <f t="shared" ref="AX53:AX59" si="77">O53+AF53</f>
        <v>24500</v>
      </c>
      <c r="AY53" s="507">
        <f t="shared" ref="AY53:AY59" si="78">P53+AQ53</f>
        <v>3.8918000000000004</v>
      </c>
      <c r="AZ53" s="507">
        <f t="shared" ref="AZ53:BA59" si="79">Q53+AO53</f>
        <v>2.99</v>
      </c>
      <c r="BA53" s="508">
        <f t="shared" si="79"/>
        <v>0.90179999999999993</v>
      </c>
    </row>
    <row r="54" spans="1:53" ht="12.95" customHeight="1" x14ac:dyDescent="0.25">
      <c r="A54" s="83">
        <v>9</v>
      </c>
      <c r="B54" s="532">
        <v>5476</v>
      </c>
      <c r="C54" s="533">
        <v>650046072</v>
      </c>
      <c r="D54" s="83">
        <v>71002723</v>
      </c>
      <c r="E54" s="542" t="s">
        <v>719</v>
      </c>
      <c r="F54" s="532">
        <v>3113</v>
      </c>
      <c r="G54" s="541" t="s">
        <v>284</v>
      </c>
      <c r="H54" s="499" t="s">
        <v>86</v>
      </c>
      <c r="I54" s="501">
        <v>10943827</v>
      </c>
      <c r="J54" s="502">
        <v>7801585</v>
      </c>
      <c r="K54" s="502">
        <v>62464</v>
      </c>
      <c r="L54" s="502">
        <v>17464</v>
      </c>
      <c r="M54" s="417">
        <v>2652146</v>
      </c>
      <c r="N54" s="417">
        <v>156032</v>
      </c>
      <c r="O54" s="502">
        <v>271600</v>
      </c>
      <c r="P54" s="503">
        <v>15.822100000000001</v>
      </c>
      <c r="Q54" s="418">
        <v>11.66</v>
      </c>
      <c r="R54" s="504">
        <v>4.1621000000000006</v>
      </c>
      <c r="S54" s="505">
        <f t="shared" si="5"/>
        <v>0</v>
      </c>
      <c r="T54" s="492">
        <v>0</v>
      </c>
      <c r="U54" s="492">
        <v>0</v>
      </c>
      <c r="V54" s="492">
        <v>0</v>
      </c>
      <c r="W54" s="492">
        <f t="shared" si="65"/>
        <v>0</v>
      </c>
      <c r="X54" s="492">
        <v>0</v>
      </c>
      <c r="Y54" s="492">
        <v>0</v>
      </c>
      <c r="Z54" s="492">
        <f t="shared" si="66"/>
        <v>0</v>
      </c>
      <c r="AA54" s="492">
        <f t="shared" si="67"/>
        <v>0</v>
      </c>
      <c r="AB54" s="321">
        <f t="shared" si="68"/>
        <v>0</v>
      </c>
      <c r="AC54" s="179">
        <f t="shared" si="69"/>
        <v>0</v>
      </c>
      <c r="AD54" s="492">
        <v>0</v>
      </c>
      <c r="AE54" s="492">
        <v>0</v>
      </c>
      <c r="AF54" s="492">
        <f t="shared" si="2"/>
        <v>0</v>
      </c>
      <c r="AG54" s="492">
        <f t="shared" si="3"/>
        <v>0</v>
      </c>
      <c r="AH54" s="507">
        <v>0</v>
      </c>
      <c r="AI54" s="507">
        <v>0</v>
      </c>
      <c r="AJ54" s="507">
        <v>0</v>
      </c>
      <c r="AK54" s="507">
        <v>0</v>
      </c>
      <c r="AL54" s="507">
        <v>0</v>
      </c>
      <c r="AM54" s="507">
        <v>0</v>
      </c>
      <c r="AN54" s="507">
        <v>0</v>
      </c>
      <c r="AO54" s="507">
        <f t="shared" si="70"/>
        <v>0</v>
      </c>
      <c r="AP54" s="507">
        <f t="shared" si="71"/>
        <v>0</v>
      </c>
      <c r="AQ54" s="508">
        <f t="shared" si="4"/>
        <v>0</v>
      </c>
      <c r="AR54" s="505">
        <f t="shared" si="72"/>
        <v>10943827</v>
      </c>
      <c r="AS54" s="492">
        <f t="shared" si="73"/>
        <v>7801585</v>
      </c>
      <c r="AT54" s="492">
        <f t="shared" si="74"/>
        <v>62464</v>
      </c>
      <c r="AU54" s="486">
        <f t="shared" si="75"/>
        <v>17464</v>
      </c>
      <c r="AV54" s="492">
        <f t="shared" si="76"/>
        <v>2652146</v>
      </c>
      <c r="AW54" s="492">
        <f t="shared" si="76"/>
        <v>156032</v>
      </c>
      <c r="AX54" s="492">
        <f t="shared" si="77"/>
        <v>271600</v>
      </c>
      <c r="AY54" s="507">
        <f t="shared" si="78"/>
        <v>15.822100000000001</v>
      </c>
      <c r="AZ54" s="507">
        <f t="shared" si="79"/>
        <v>11.66</v>
      </c>
      <c r="BA54" s="508">
        <f t="shared" si="79"/>
        <v>4.1621000000000006</v>
      </c>
    </row>
    <row r="55" spans="1:53" ht="12.95" customHeight="1" x14ac:dyDescent="0.25">
      <c r="A55" s="83">
        <v>9</v>
      </c>
      <c r="B55" s="532">
        <v>5476</v>
      </c>
      <c r="C55" s="533">
        <v>650046072</v>
      </c>
      <c r="D55" s="83">
        <v>71002723</v>
      </c>
      <c r="E55" s="542" t="s">
        <v>719</v>
      </c>
      <c r="F55" s="532">
        <v>3113</v>
      </c>
      <c r="G55" s="499" t="s">
        <v>91</v>
      </c>
      <c r="H55" s="499" t="s">
        <v>82</v>
      </c>
      <c r="I55" s="501">
        <v>150729</v>
      </c>
      <c r="J55" s="502">
        <v>109521</v>
      </c>
      <c r="K55" s="502">
        <v>0</v>
      </c>
      <c r="L55" s="502">
        <v>0</v>
      </c>
      <c r="M55" s="417">
        <v>37018</v>
      </c>
      <c r="N55" s="417">
        <v>2190</v>
      </c>
      <c r="O55" s="502">
        <v>2000</v>
      </c>
      <c r="P55" s="503">
        <v>0.28999999999999998</v>
      </c>
      <c r="Q55" s="418">
        <v>0.28999999999999998</v>
      </c>
      <c r="R55" s="504">
        <v>0</v>
      </c>
      <c r="S55" s="505">
        <f t="shared" si="5"/>
        <v>0</v>
      </c>
      <c r="T55" s="492">
        <v>0</v>
      </c>
      <c r="U55" s="492">
        <v>0</v>
      </c>
      <c r="V55" s="492">
        <v>0</v>
      </c>
      <c r="W55" s="492">
        <f t="shared" si="65"/>
        <v>0</v>
      </c>
      <c r="X55" s="492">
        <v>0</v>
      </c>
      <c r="Y55" s="492">
        <v>0</v>
      </c>
      <c r="Z55" s="492">
        <f t="shared" si="66"/>
        <v>0</v>
      </c>
      <c r="AA55" s="492">
        <f t="shared" si="67"/>
        <v>0</v>
      </c>
      <c r="AB55" s="321">
        <f t="shared" si="68"/>
        <v>0</v>
      </c>
      <c r="AC55" s="179">
        <f t="shared" si="69"/>
        <v>0</v>
      </c>
      <c r="AD55" s="492">
        <v>0</v>
      </c>
      <c r="AE55" s="492">
        <v>0</v>
      </c>
      <c r="AF55" s="492">
        <f t="shared" si="2"/>
        <v>0</v>
      </c>
      <c r="AG55" s="492">
        <f t="shared" si="3"/>
        <v>0</v>
      </c>
      <c r="AH55" s="507">
        <v>0</v>
      </c>
      <c r="AI55" s="507">
        <v>0</v>
      </c>
      <c r="AJ55" s="507">
        <v>0</v>
      </c>
      <c r="AK55" s="507">
        <v>0</v>
      </c>
      <c r="AL55" s="507">
        <v>0</v>
      </c>
      <c r="AM55" s="507">
        <v>0</v>
      </c>
      <c r="AN55" s="507">
        <v>0</v>
      </c>
      <c r="AO55" s="507">
        <f t="shared" si="70"/>
        <v>0</v>
      </c>
      <c r="AP55" s="507">
        <f t="shared" si="71"/>
        <v>0</v>
      </c>
      <c r="AQ55" s="508">
        <f t="shared" si="4"/>
        <v>0</v>
      </c>
      <c r="AR55" s="505">
        <f t="shared" si="72"/>
        <v>150729</v>
      </c>
      <c r="AS55" s="492">
        <f t="shared" si="73"/>
        <v>109521</v>
      </c>
      <c r="AT55" s="492">
        <f t="shared" si="74"/>
        <v>0</v>
      </c>
      <c r="AU55" s="486">
        <f t="shared" si="75"/>
        <v>0</v>
      </c>
      <c r="AV55" s="492">
        <f t="shared" si="76"/>
        <v>37018</v>
      </c>
      <c r="AW55" s="492">
        <f t="shared" si="76"/>
        <v>2190</v>
      </c>
      <c r="AX55" s="492">
        <f t="shared" si="77"/>
        <v>2000</v>
      </c>
      <c r="AY55" s="507">
        <f t="shared" si="78"/>
        <v>0.28999999999999998</v>
      </c>
      <c r="AZ55" s="507">
        <f t="shared" si="79"/>
        <v>0.28999999999999998</v>
      </c>
      <c r="BA55" s="508">
        <f t="shared" si="79"/>
        <v>0</v>
      </c>
    </row>
    <row r="56" spans="1:53" ht="12.95" customHeight="1" x14ac:dyDescent="0.25">
      <c r="A56" s="83">
        <v>9</v>
      </c>
      <c r="B56" s="532">
        <v>5476</v>
      </c>
      <c r="C56" s="533">
        <v>650046072</v>
      </c>
      <c r="D56" s="83">
        <v>71002723</v>
      </c>
      <c r="E56" s="542" t="s">
        <v>719</v>
      </c>
      <c r="F56" s="532">
        <v>3141</v>
      </c>
      <c r="G56" s="541" t="s">
        <v>88</v>
      </c>
      <c r="H56" s="499" t="s">
        <v>82</v>
      </c>
      <c r="I56" s="501">
        <v>1435442</v>
      </c>
      <c r="J56" s="502">
        <v>1050449</v>
      </c>
      <c r="K56" s="502">
        <v>0</v>
      </c>
      <c r="L56" s="502">
        <v>0</v>
      </c>
      <c r="M56" s="417">
        <v>355052</v>
      </c>
      <c r="N56" s="417">
        <v>21009</v>
      </c>
      <c r="O56" s="502">
        <v>8932</v>
      </c>
      <c r="P56" s="503">
        <v>3.57</v>
      </c>
      <c r="Q56" s="418">
        <v>0</v>
      </c>
      <c r="R56" s="504">
        <v>3.57</v>
      </c>
      <c r="S56" s="505">
        <f t="shared" si="5"/>
        <v>0</v>
      </c>
      <c r="T56" s="492">
        <v>0</v>
      </c>
      <c r="U56" s="492">
        <v>1520</v>
      </c>
      <c r="V56" s="492">
        <v>0</v>
      </c>
      <c r="W56" s="492">
        <f t="shared" si="65"/>
        <v>1520</v>
      </c>
      <c r="X56" s="492">
        <v>0</v>
      </c>
      <c r="Y56" s="492">
        <v>0</v>
      </c>
      <c r="Z56" s="492">
        <f t="shared" si="66"/>
        <v>0</v>
      </c>
      <c r="AA56" s="492">
        <f t="shared" si="67"/>
        <v>1520</v>
      </c>
      <c r="AB56" s="321">
        <f t="shared" si="68"/>
        <v>514</v>
      </c>
      <c r="AC56" s="179">
        <f t="shared" si="69"/>
        <v>30</v>
      </c>
      <c r="AD56" s="492">
        <v>0</v>
      </c>
      <c r="AE56" s="492">
        <v>0</v>
      </c>
      <c r="AF56" s="492">
        <f t="shared" si="2"/>
        <v>0</v>
      </c>
      <c r="AG56" s="492">
        <f t="shared" si="3"/>
        <v>2064</v>
      </c>
      <c r="AH56" s="507">
        <v>0</v>
      </c>
      <c r="AI56" s="507">
        <v>0</v>
      </c>
      <c r="AJ56" s="507">
        <v>0</v>
      </c>
      <c r="AK56" s="507">
        <v>0</v>
      </c>
      <c r="AL56" s="507">
        <v>0</v>
      </c>
      <c r="AM56" s="507">
        <v>0</v>
      </c>
      <c r="AN56" s="507">
        <v>0</v>
      </c>
      <c r="AO56" s="507">
        <f t="shared" si="70"/>
        <v>0</v>
      </c>
      <c r="AP56" s="507">
        <f t="shared" si="71"/>
        <v>0</v>
      </c>
      <c r="AQ56" s="508">
        <f t="shared" si="4"/>
        <v>0</v>
      </c>
      <c r="AR56" s="505">
        <f t="shared" si="72"/>
        <v>1437506</v>
      </c>
      <c r="AS56" s="492">
        <f t="shared" si="73"/>
        <v>1051969</v>
      </c>
      <c r="AT56" s="492">
        <f t="shared" si="74"/>
        <v>0</v>
      </c>
      <c r="AU56" s="486">
        <f t="shared" si="75"/>
        <v>0</v>
      </c>
      <c r="AV56" s="492">
        <f t="shared" si="76"/>
        <v>355566</v>
      </c>
      <c r="AW56" s="492">
        <f t="shared" si="76"/>
        <v>21039</v>
      </c>
      <c r="AX56" s="492">
        <f t="shared" si="77"/>
        <v>8932</v>
      </c>
      <c r="AY56" s="507">
        <f t="shared" si="78"/>
        <v>3.57</v>
      </c>
      <c r="AZ56" s="507">
        <f t="shared" si="79"/>
        <v>0</v>
      </c>
      <c r="BA56" s="508">
        <f t="shared" si="79"/>
        <v>3.57</v>
      </c>
    </row>
    <row r="57" spans="1:53" ht="12.95" customHeight="1" x14ac:dyDescent="0.25">
      <c r="A57" s="83">
        <v>9</v>
      </c>
      <c r="B57" s="532">
        <v>5476</v>
      </c>
      <c r="C57" s="533">
        <v>650046072</v>
      </c>
      <c r="D57" s="83">
        <v>71002723</v>
      </c>
      <c r="E57" s="542" t="s">
        <v>719</v>
      </c>
      <c r="F57" s="532">
        <v>3143</v>
      </c>
      <c r="G57" s="499" t="s">
        <v>149</v>
      </c>
      <c r="H57" s="499" t="s">
        <v>86</v>
      </c>
      <c r="I57" s="501">
        <v>756784</v>
      </c>
      <c r="J57" s="502">
        <v>557278</v>
      </c>
      <c r="K57" s="502">
        <v>0</v>
      </c>
      <c r="L57" s="502">
        <v>0</v>
      </c>
      <c r="M57" s="417">
        <v>188360</v>
      </c>
      <c r="N57" s="417">
        <v>11146</v>
      </c>
      <c r="O57" s="502">
        <v>0</v>
      </c>
      <c r="P57" s="503">
        <v>1.3</v>
      </c>
      <c r="Q57" s="418">
        <v>1.3</v>
      </c>
      <c r="R57" s="504">
        <v>0</v>
      </c>
      <c r="S57" s="505">
        <f t="shared" si="5"/>
        <v>0</v>
      </c>
      <c r="T57" s="492">
        <v>0</v>
      </c>
      <c r="U57" s="492">
        <v>0</v>
      </c>
      <c r="V57" s="492">
        <v>0</v>
      </c>
      <c r="W57" s="492">
        <f t="shared" si="65"/>
        <v>0</v>
      </c>
      <c r="X57" s="492">
        <v>0</v>
      </c>
      <c r="Y57" s="492">
        <v>0</v>
      </c>
      <c r="Z57" s="492">
        <f t="shared" si="66"/>
        <v>0</v>
      </c>
      <c r="AA57" s="492">
        <f t="shared" si="67"/>
        <v>0</v>
      </c>
      <c r="AB57" s="321">
        <f t="shared" si="68"/>
        <v>0</v>
      </c>
      <c r="AC57" s="179">
        <f t="shared" si="69"/>
        <v>0</v>
      </c>
      <c r="AD57" s="492">
        <v>0</v>
      </c>
      <c r="AE57" s="492">
        <v>0</v>
      </c>
      <c r="AF57" s="492">
        <f t="shared" si="2"/>
        <v>0</v>
      </c>
      <c r="AG57" s="492">
        <f t="shared" si="3"/>
        <v>0</v>
      </c>
      <c r="AH57" s="507">
        <v>0</v>
      </c>
      <c r="AI57" s="507">
        <v>0</v>
      </c>
      <c r="AJ57" s="507">
        <v>0</v>
      </c>
      <c r="AK57" s="507">
        <v>0</v>
      </c>
      <c r="AL57" s="507">
        <v>0</v>
      </c>
      <c r="AM57" s="507">
        <v>0</v>
      </c>
      <c r="AN57" s="507">
        <v>0</v>
      </c>
      <c r="AO57" s="507">
        <f t="shared" si="70"/>
        <v>0</v>
      </c>
      <c r="AP57" s="507">
        <f t="shared" si="71"/>
        <v>0</v>
      </c>
      <c r="AQ57" s="508">
        <f t="shared" si="4"/>
        <v>0</v>
      </c>
      <c r="AR57" s="505">
        <f t="shared" si="72"/>
        <v>756784</v>
      </c>
      <c r="AS57" s="492">
        <f t="shared" si="73"/>
        <v>557278</v>
      </c>
      <c r="AT57" s="492">
        <f t="shared" si="74"/>
        <v>0</v>
      </c>
      <c r="AU57" s="486">
        <f t="shared" si="75"/>
        <v>0</v>
      </c>
      <c r="AV57" s="492">
        <f t="shared" si="76"/>
        <v>188360</v>
      </c>
      <c r="AW57" s="492">
        <f t="shared" si="76"/>
        <v>11146</v>
      </c>
      <c r="AX57" s="492">
        <f t="shared" si="77"/>
        <v>0</v>
      </c>
      <c r="AY57" s="507">
        <f t="shared" si="78"/>
        <v>1.3</v>
      </c>
      <c r="AZ57" s="507">
        <f t="shared" si="79"/>
        <v>1.3</v>
      </c>
      <c r="BA57" s="508">
        <f t="shared" si="79"/>
        <v>0</v>
      </c>
    </row>
    <row r="58" spans="1:53" ht="12.95" customHeight="1" x14ac:dyDescent="0.25">
      <c r="A58" s="83">
        <v>9</v>
      </c>
      <c r="B58" s="532">
        <v>5476</v>
      </c>
      <c r="C58" s="533">
        <v>650046072</v>
      </c>
      <c r="D58" s="83">
        <v>71002723</v>
      </c>
      <c r="E58" s="542" t="s">
        <v>719</v>
      </c>
      <c r="F58" s="532">
        <v>3143</v>
      </c>
      <c r="G58" s="499" t="s">
        <v>150</v>
      </c>
      <c r="H58" s="499" t="s">
        <v>82</v>
      </c>
      <c r="I58" s="501">
        <v>30898</v>
      </c>
      <c r="J58" s="502">
        <v>21780</v>
      </c>
      <c r="K58" s="502">
        <v>0</v>
      </c>
      <c r="L58" s="502">
        <v>0</v>
      </c>
      <c r="M58" s="417">
        <v>7362</v>
      </c>
      <c r="N58" s="417">
        <v>436</v>
      </c>
      <c r="O58" s="502">
        <v>1320</v>
      </c>
      <c r="P58" s="503">
        <v>0.09</v>
      </c>
      <c r="Q58" s="418">
        <v>0</v>
      </c>
      <c r="R58" s="504">
        <v>0.09</v>
      </c>
      <c r="S58" s="505">
        <f t="shared" si="5"/>
        <v>0</v>
      </c>
      <c r="T58" s="492">
        <v>0</v>
      </c>
      <c r="U58" s="492">
        <v>0</v>
      </c>
      <c r="V58" s="492">
        <v>0</v>
      </c>
      <c r="W58" s="492">
        <f t="shared" si="65"/>
        <v>0</v>
      </c>
      <c r="X58" s="492">
        <v>0</v>
      </c>
      <c r="Y58" s="492">
        <v>0</v>
      </c>
      <c r="Z58" s="492">
        <f t="shared" si="66"/>
        <v>0</v>
      </c>
      <c r="AA58" s="492">
        <f t="shared" si="67"/>
        <v>0</v>
      </c>
      <c r="AB58" s="321">
        <f t="shared" si="68"/>
        <v>0</v>
      </c>
      <c r="AC58" s="179">
        <f t="shared" si="69"/>
        <v>0</v>
      </c>
      <c r="AD58" s="492">
        <v>0</v>
      </c>
      <c r="AE58" s="492">
        <v>0</v>
      </c>
      <c r="AF58" s="492">
        <f t="shared" si="2"/>
        <v>0</v>
      </c>
      <c r="AG58" s="492">
        <f t="shared" si="3"/>
        <v>0</v>
      </c>
      <c r="AH58" s="507">
        <v>0</v>
      </c>
      <c r="AI58" s="507">
        <v>0</v>
      </c>
      <c r="AJ58" s="507">
        <v>0</v>
      </c>
      <c r="AK58" s="507">
        <v>0</v>
      </c>
      <c r="AL58" s="507">
        <v>0</v>
      </c>
      <c r="AM58" s="507">
        <v>0</v>
      </c>
      <c r="AN58" s="507">
        <v>0</v>
      </c>
      <c r="AO58" s="507">
        <f t="shared" si="70"/>
        <v>0</v>
      </c>
      <c r="AP58" s="507">
        <f t="shared" si="71"/>
        <v>0</v>
      </c>
      <c r="AQ58" s="508">
        <f t="shared" si="4"/>
        <v>0</v>
      </c>
      <c r="AR58" s="505">
        <f t="shared" si="72"/>
        <v>30898</v>
      </c>
      <c r="AS58" s="492">
        <f t="shared" si="73"/>
        <v>21780</v>
      </c>
      <c r="AT58" s="492">
        <f t="shared" si="74"/>
        <v>0</v>
      </c>
      <c r="AU58" s="486">
        <f t="shared" si="75"/>
        <v>0</v>
      </c>
      <c r="AV58" s="492">
        <f t="shared" si="76"/>
        <v>7362</v>
      </c>
      <c r="AW58" s="492">
        <f t="shared" si="76"/>
        <v>436</v>
      </c>
      <c r="AX58" s="492">
        <f t="shared" si="77"/>
        <v>1320</v>
      </c>
      <c r="AY58" s="507">
        <f t="shared" si="78"/>
        <v>0.09</v>
      </c>
      <c r="AZ58" s="507">
        <f t="shared" si="79"/>
        <v>0</v>
      </c>
      <c r="BA58" s="508">
        <f t="shared" si="79"/>
        <v>0.09</v>
      </c>
    </row>
    <row r="59" spans="1:53" ht="12.95" customHeight="1" x14ac:dyDescent="0.25">
      <c r="A59" s="83">
        <v>9</v>
      </c>
      <c r="B59" s="532">
        <v>5476</v>
      </c>
      <c r="C59" s="533">
        <v>650046072</v>
      </c>
      <c r="D59" s="83">
        <v>71002723</v>
      </c>
      <c r="E59" s="542" t="s">
        <v>719</v>
      </c>
      <c r="F59" s="532">
        <v>3231</v>
      </c>
      <c r="G59" s="541" t="s">
        <v>153</v>
      </c>
      <c r="H59" s="499" t="s">
        <v>86</v>
      </c>
      <c r="I59" s="501">
        <v>6513956</v>
      </c>
      <c r="J59" s="502">
        <v>4773473</v>
      </c>
      <c r="K59" s="502">
        <v>5000</v>
      </c>
      <c r="L59" s="502">
        <v>0</v>
      </c>
      <c r="M59" s="417">
        <v>1615124</v>
      </c>
      <c r="N59" s="417">
        <v>95469</v>
      </c>
      <c r="O59" s="502">
        <v>24890</v>
      </c>
      <c r="P59" s="503">
        <v>9.4157000000000011</v>
      </c>
      <c r="Q59" s="418">
        <v>8.31</v>
      </c>
      <c r="R59" s="504">
        <v>1.1056999999999999</v>
      </c>
      <c r="S59" s="505">
        <f t="shared" si="5"/>
        <v>0</v>
      </c>
      <c r="T59" s="492">
        <v>0</v>
      </c>
      <c r="U59" s="492">
        <v>0</v>
      </c>
      <c r="V59" s="492">
        <v>0</v>
      </c>
      <c r="W59" s="492">
        <f t="shared" si="65"/>
        <v>0</v>
      </c>
      <c r="X59" s="492">
        <v>0</v>
      </c>
      <c r="Y59" s="492">
        <v>0</v>
      </c>
      <c r="Z59" s="492">
        <f t="shared" si="66"/>
        <v>0</v>
      </c>
      <c r="AA59" s="492">
        <f t="shared" si="67"/>
        <v>0</v>
      </c>
      <c r="AB59" s="321">
        <f t="shared" si="68"/>
        <v>0</v>
      </c>
      <c r="AC59" s="179">
        <f t="shared" si="69"/>
        <v>0</v>
      </c>
      <c r="AD59" s="492">
        <v>0</v>
      </c>
      <c r="AE59" s="492">
        <v>0</v>
      </c>
      <c r="AF59" s="492">
        <f t="shared" si="2"/>
        <v>0</v>
      </c>
      <c r="AG59" s="492">
        <f t="shared" si="3"/>
        <v>0</v>
      </c>
      <c r="AH59" s="507">
        <v>0</v>
      </c>
      <c r="AI59" s="507">
        <v>0</v>
      </c>
      <c r="AJ59" s="507">
        <v>0</v>
      </c>
      <c r="AK59" s="507">
        <v>0</v>
      </c>
      <c r="AL59" s="507">
        <v>0</v>
      </c>
      <c r="AM59" s="507">
        <v>0</v>
      </c>
      <c r="AN59" s="507">
        <v>0</v>
      </c>
      <c r="AO59" s="507">
        <f t="shared" si="70"/>
        <v>0</v>
      </c>
      <c r="AP59" s="507">
        <f t="shared" si="71"/>
        <v>0</v>
      </c>
      <c r="AQ59" s="508">
        <f t="shared" si="4"/>
        <v>0</v>
      </c>
      <c r="AR59" s="505">
        <f t="shared" si="72"/>
        <v>6513956</v>
      </c>
      <c r="AS59" s="492">
        <f t="shared" si="73"/>
        <v>4773473</v>
      </c>
      <c r="AT59" s="492">
        <f t="shared" si="74"/>
        <v>5000</v>
      </c>
      <c r="AU59" s="486">
        <f t="shared" si="75"/>
        <v>0</v>
      </c>
      <c r="AV59" s="492">
        <f t="shared" si="76"/>
        <v>1615124</v>
      </c>
      <c r="AW59" s="492">
        <f t="shared" si="76"/>
        <v>95469</v>
      </c>
      <c r="AX59" s="492">
        <f t="shared" si="77"/>
        <v>24890</v>
      </c>
      <c r="AY59" s="507">
        <f t="shared" si="78"/>
        <v>9.4157000000000011</v>
      </c>
      <c r="AZ59" s="507">
        <f t="shared" si="79"/>
        <v>8.31</v>
      </c>
      <c r="BA59" s="508">
        <f t="shared" si="79"/>
        <v>1.1056999999999999</v>
      </c>
    </row>
    <row r="60" spans="1:53" ht="12.95" customHeight="1" x14ac:dyDescent="0.25">
      <c r="A60" s="92">
        <v>9</v>
      </c>
      <c r="B60" s="104">
        <v>5476</v>
      </c>
      <c r="C60" s="105">
        <v>650046072</v>
      </c>
      <c r="D60" s="104">
        <v>71002723</v>
      </c>
      <c r="E60" s="119" t="s">
        <v>720</v>
      </c>
      <c r="F60" s="104"/>
      <c r="G60" s="122"/>
      <c r="H60" s="123"/>
      <c r="I60" s="130">
        <v>22138581</v>
      </c>
      <c r="J60" s="87">
        <v>15984974</v>
      </c>
      <c r="K60" s="87">
        <v>77464</v>
      </c>
      <c r="L60" s="87">
        <v>17464</v>
      </c>
      <c r="M60" s="87">
        <v>5423202</v>
      </c>
      <c r="N60" s="87">
        <v>319699</v>
      </c>
      <c r="O60" s="87">
        <v>333242</v>
      </c>
      <c r="P60" s="88">
        <v>34.379600000000003</v>
      </c>
      <c r="Q60" s="88">
        <v>24.549999999999997</v>
      </c>
      <c r="R60" s="276">
        <v>9.829600000000001</v>
      </c>
      <c r="S60" s="141">
        <f t="shared" ref="S60:BA60" si="80">SUM(S53:S59)</f>
        <v>0</v>
      </c>
      <c r="T60" s="87">
        <f t="shared" si="80"/>
        <v>0</v>
      </c>
      <c r="U60" s="87">
        <f t="shared" si="80"/>
        <v>1520</v>
      </c>
      <c r="V60" s="87">
        <f t="shared" si="80"/>
        <v>0</v>
      </c>
      <c r="W60" s="87">
        <f t="shared" si="80"/>
        <v>1520</v>
      </c>
      <c r="X60" s="87">
        <f t="shared" si="80"/>
        <v>0</v>
      </c>
      <c r="Y60" s="87">
        <f t="shared" si="80"/>
        <v>0</v>
      </c>
      <c r="Z60" s="87">
        <f t="shared" si="80"/>
        <v>0</v>
      </c>
      <c r="AA60" s="87">
        <f t="shared" si="80"/>
        <v>1520</v>
      </c>
      <c r="AB60" s="87">
        <f t="shared" si="80"/>
        <v>514</v>
      </c>
      <c r="AC60" s="87">
        <f t="shared" si="80"/>
        <v>30</v>
      </c>
      <c r="AD60" s="87">
        <f t="shared" si="80"/>
        <v>0</v>
      </c>
      <c r="AE60" s="87">
        <f t="shared" si="80"/>
        <v>0</v>
      </c>
      <c r="AF60" s="87">
        <f t="shared" si="80"/>
        <v>0</v>
      </c>
      <c r="AG60" s="87">
        <f t="shared" si="80"/>
        <v>2064</v>
      </c>
      <c r="AH60" s="88">
        <f t="shared" si="80"/>
        <v>0</v>
      </c>
      <c r="AI60" s="88">
        <f t="shared" si="80"/>
        <v>0</v>
      </c>
      <c r="AJ60" s="88">
        <f t="shared" si="80"/>
        <v>0</v>
      </c>
      <c r="AK60" s="88">
        <f t="shared" si="80"/>
        <v>0</v>
      </c>
      <c r="AL60" s="88">
        <f t="shared" si="80"/>
        <v>0</v>
      </c>
      <c r="AM60" s="88">
        <f t="shared" si="80"/>
        <v>0</v>
      </c>
      <c r="AN60" s="88">
        <f t="shared" si="80"/>
        <v>0</v>
      </c>
      <c r="AO60" s="88">
        <f t="shared" si="80"/>
        <v>0</v>
      </c>
      <c r="AP60" s="88">
        <f t="shared" si="80"/>
        <v>0</v>
      </c>
      <c r="AQ60" s="276">
        <f t="shared" si="80"/>
        <v>0</v>
      </c>
      <c r="AR60" s="141">
        <f t="shared" si="80"/>
        <v>22140645</v>
      </c>
      <c r="AS60" s="87">
        <f t="shared" si="80"/>
        <v>15986494</v>
      </c>
      <c r="AT60" s="87">
        <f t="shared" si="80"/>
        <v>77464</v>
      </c>
      <c r="AU60" s="87">
        <f t="shared" si="80"/>
        <v>17464</v>
      </c>
      <c r="AV60" s="87">
        <f t="shared" si="80"/>
        <v>5423716</v>
      </c>
      <c r="AW60" s="87">
        <f t="shared" si="80"/>
        <v>319729</v>
      </c>
      <c r="AX60" s="87">
        <f t="shared" si="80"/>
        <v>333242</v>
      </c>
      <c r="AY60" s="88">
        <f t="shared" si="80"/>
        <v>34.379600000000003</v>
      </c>
      <c r="AZ60" s="88">
        <f t="shared" si="80"/>
        <v>24.549999999999997</v>
      </c>
      <c r="BA60" s="276">
        <f t="shared" si="80"/>
        <v>9.829600000000001</v>
      </c>
    </row>
    <row r="61" spans="1:53" ht="12.95" customHeight="1" x14ac:dyDescent="0.25">
      <c r="A61" s="83">
        <v>10</v>
      </c>
      <c r="B61" s="532">
        <v>5414</v>
      </c>
      <c r="C61" s="533">
        <v>600099008</v>
      </c>
      <c r="D61" s="83">
        <v>70695555</v>
      </c>
      <c r="E61" s="542" t="s">
        <v>721</v>
      </c>
      <c r="F61" s="532">
        <v>3111</v>
      </c>
      <c r="G61" s="541" t="s">
        <v>586</v>
      </c>
      <c r="H61" s="499" t="s">
        <v>86</v>
      </c>
      <c r="I61" s="501">
        <v>1672152</v>
      </c>
      <c r="J61" s="502">
        <v>1222056</v>
      </c>
      <c r="K61" s="502">
        <v>0</v>
      </c>
      <c r="L61" s="502">
        <v>0</v>
      </c>
      <c r="M61" s="417">
        <v>413055</v>
      </c>
      <c r="N61" s="417">
        <v>24441</v>
      </c>
      <c r="O61" s="502">
        <v>12600</v>
      </c>
      <c r="P61" s="503">
        <v>2.7848999999999999</v>
      </c>
      <c r="Q61" s="418">
        <v>2</v>
      </c>
      <c r="R61" s="504">
        <v>0.78489999999999993</v>
      </c>
      <c r="S61" s="505">
        <f t="shared" si="5"/>
        <v>0</v>
      </c>
      <c r="T61" s="492">
        <v>0</v>
      </c>
      <c r="U61" s="492">
        <v>0</v>
      </c>
      <c r="V61" s="492">
        <v>0</v>
      </c>
      <c r="W61" s="492">
        <f>SUM(S61:V61)</f>
        <v>0</v>
      </c>
      <c r="X61" s="492">
        <v>0</v>
      </c>
      <c r="Y61" s="492">
        <v>0</v>
      </c>
      <c r="Z61" s="492">
        <f>SUM(X61:Y61)</f>
        <v>0</v>
      </c>
      <c r="AA61" s="492">
        <f>W61+Z61</f>
        <v>0</v>
      </c>
      <c r="AB61" s="321">
        <f>ROUND((W61+X61)*33.8%,0)</f>
        <v>0</v>
      </c>
      <c r="AC61" s="179">
        <f>ROUND(W61*2%,0)</f>
        <v>0</v>
      </c>
      <c r="AD61" s="492">
        <v>0</v>
      </c>
      <c r="AE61" s="492">
        <v>0</v>
      </c>
      <c r="AF61" s="492">
        <f t="shared" si="2"/>
        <v>0</v>
      </c>
      <c r="AG61" s="492">
        <f t="shared" si="3"/>
        <v>0</v>
      </c>
      <c r="AH61" s="507">
        <v>0</v>
      </c>
      <c r="AI61" s="507">
        <v>0</v>
      </c>
      <c r="AJ61" s="507">
        <v>0</v>
      </c>
      <c r="AK61" s="507">
        <v>0</v>
      </c>
      <c r="AL61" s="507">
        <v>0</v>
      </c>
      <c r="AM61" s="507">
        <v>0</v>
      </c>
      <c r="AN61" s="507">
        <v>0</v>
      </c>
      <c r="AO61" s="507">
        <f t="shared" ref="AO61:AO62" si="81">AH61+AJ61+AK61+AM61</f>
        <v>0</v>
      </c>
      <c r="AP61" s="507">
        <f t="shared" ref="AP61:AP62" si="82">AI61+AL61+AN61</f>
        <v>0</v>
      </c>
      <c r="AQ61" s="508">
        <f t="shared" si="4"/>
        <v>0</v>
      </c>
      <c r="AR61" s="505">
        <f>I61+AG61</f>
        <v>1672152</v>
      </c>
      <c r="AS61" s="492">
        <f>J61+W61</f>
        <v>1222056</v>
      </c>
      <c r="AT61" s="492">
        <f>K61+Z61</f>
        <v>0</v>
      </c>
      <c r="AU61" s="486">
        <f>L61</f>
        <v>0</v>
      </c>
      <c r="AV61" s="492">
        <f>M61+AB61</f>
        <v>413055</v>
      </c>
      <c r="AW61" s="492">
        <f>N61+AC61</f>
        <v>24441</v>
      </c>
      <c r="AX61" s="492">
        <f>O61+AF61</f>
        <v>12600</v>
      </c>
      <c r="AY61" s="507">
        <f>P61+AQ61</f>
        <v>2.7848999999999999</v>
      </c>
      <c r="AZ61" s="507">
        <f>Q61+AO61</f>
        <v>2</v>
      </c>
      <c r="BA61" s="508">
        <f>R61+AP61</f>
        <v>0.78489999999999993</v>
      </c>
    </row>
    <row r="62" spans="1:53" ht="12.95" customHeight="1" x14ac:dyDescent="0.25">
      <c r="A62" s="83">
        <v>10</v>
      </c>
      <c r="B62" s="532">
        <v>5414</v>
      </c>
      <c r="C62" s="533">
        <v>600099008</v>
      </c>
      <c r="D62" s="83">
        <v>70695555</v>
      </c>
      <c r="E62" s="542" t="s">
        <v>721</v>
      </c>
      <c r="F62" s="532">
        <v>3141</v>
      </c>
      <c r="G62" s="541" t="s">
        <v>88</v>
      </c>
      <c r="H62" s="499" t="s">
        <v>82</v>
      </c>
      <c r="I62" s="501">
        <v>119789</v>
      </c>
      <c r="J62" s="502">
        <v>87706</v>
      </c>
      <c r="K62" s="502">
        <v>0</v>
      </c>
      <c r="L62" s="502">
        <v>0</v>
      </c>
      <c r="M62" s="417">
        <v>29645</v>
      </c>
      <c r="N62" s="417">
        <v>1754</v>
      </c>
      <c r="O62" s="502">
        <v>684</v>
      </c>
      <c r="P62" s="503">
        <v>0.3</v>
      </c>
      <c r="Q62" s="418">
        <v>0</v>
      </c>
      <c r="R62" s="504">
        <v>0.3</v>
      </c>
      <c r="S62" s="505">
        <f t="shared" si="5"/>
        <v>0</v>
      </c>
      <c r="T62" s="492">
        <v>0</v>
      </c>
      <c r="U62" s="492">
        <v>5047</v>
      </c>
      <c r="V62" s="492">
        <v>0</v>
      </c>
      <c r="W62" s="492">
        <f>SUM(S62:V62)</f>
        <v>5047</v>
      </c>
      <c r="X62" s="492">
        <v>0</v>
      </c>
      <c r="Y62" s="492">
        <v>0</v>
      </c>
      <c r="Z62" s="492">
        <f>SUM(X62:Y62)</f>
        <v>0</v>
      </c>
      <c r="AA62" s="492">
        <f>W62+Z62</f>
        <v>5047</v>
      </c>
      <c r="AB62" s="321">
        <f>ROUND((W62+X62)*33.8%,0)</f>
        <v>1706</v>
      </c>
      <c r="AC62" s="179">
        <f>ROUND(W62*2%,0)</f>
        <v>101</v>
      </c>
      <c r="AD62" s="492">
        <v>0</v>
      </c>
      <c r="AE62" s="492">
        <v>0</v>
      </c>
      <c r="AF62" s="492">
        <f t="shared" si="2"/>
        <v>0</v>
      </c>
      <c r="AG62" s="492">
        <f t="shared" si="3"/>
        <v>6854</v>
      </c>
      <c r="AH62" s="507">
        <v>0</v>
      </c>
      <c r="AI62" s="507">
        <v>0</v>
      </c>
      <c r="AJ62" s="507">
        <v>0</v>
      </c>
      <c r="AK62" s="507">
        <v>0</v>
      </c>
      <c r="AL62" s="507">
        <v>0.02</v>
      </c>
      <c r="AM62" s="507">
        <v>0</v>
      </c>
      <c r="AN62" s="507">
        <v>0</v>
      </c>
      <c r="AO62" s="507">
        <f t="shared" si="81"/>
        <v>0</v>
      </c>
      <c r="AP62" s="507">
        <f t="shared" si="82"/>
        <v>0.02</v>
      </c>
      <c r="AQ62" s="508">
        <f t="shared" si="4"/>
        <v>0.02</v>
      </c>
      <c r="AR62" s="505">
        <f>I62+AG62</f>
        <v>126643</v>
      </c>
      <c r="AS62" s="492">
        <f>J62+W62</f>
        <v>92753</v>
      </c>
      <c r="AT62" s="492">
        <f>K62+Z62</f>
        <v>0</v>
      </c>
      <c r="AU62" s="486">
        <f>L62</f>
        <v>0</v>
      </c>
      <c r="AV62" s="492">
        <f>M62+AB62</f>
        <v>31351</v>
      </c>
      <c r="AW62" s="492">
        <f>N62+AC62</f>
        <v>1855</v>
      </c>
      <c r="AX62" s="492">
        <f>O62+AF62</f>
        <v>684</v>
      </c>
      <c r="AY62" s="507">
        <f>P62+AQ62</f>
        <v>0.32</v>
      </c>
      <c r="AZ62" s="507">
        <f>Q62+AO62</f>
        <v>0</v>
      </c>
      <c r="BA62" s="508">
        <f>R62+AP62</f>
        <v>0.32</v>
      </c>
    </row>
    <row r="63" spans="1:53" ht="12.95" customHeight="1" x14ac:dyDescent="0.25">
      <c r="A63" s="117">
        <v>10</v>
      </c>
      <c r="B63" s="104">
        <v>5414</v>
      </c>
      <c r="C63" s="105">
        <v>600099008</v>
      </c>
      <c r="D63" s="104">
        <v>70695555</v>
      </c>
      <c r="E63" s="119" t="s">
        <v>722</v>
      </c>
      <c r="F63" s="104"/>
      <c r="G63" s="122"/>
      <c r="H63" s="123"/>
      <c r="I63" s="130">
        <v>1791941</v>
      </c>
      <c r="J63" s="87">
        <v>1309762</v>
      </c>
      <c r="K63" s="87">
        <v>0</v>
      </c>
      <c r="L63" s="87">
        <v>0</v>
      </c>
      <c r="M63" s="87">
        <v>442700</v>
      </c>
      <c r="N63" s="87">
        <v>26195</v>
      </c>
      <c r="O63" s="87">
        <v>13284</v>
      </c>
      <c r="P63" s="88">
        <v>3.0848999999999998</v>
      </c>
      <c r="Q63" s="88">
        <v>2</v>
      </c>
      <c r="R63" s="276">
        <v>1.0849</v>
      </c>
      <c r="S63" s="141">
        <f t="shared" ref="S63:BA63" si="83">SUM(S61:S62)</f>
        <v>0</v>
      </c>
      <c r="T63" s="87">
        <f t="shared" si="83"/>
        <v>0</v>
      </c>
      <c r="U63" s="87">
        <f t="shared" si="83"/>
        <v>5047</v>
      </c>
      <c r="V63" s="87">
        <f t="shared" si="83"/>
        <v>0</v>
      </c>
      <c r="W63" s="87">
        <f t="shared" si="83"/>
        <v>5047</v>
      </c>
      <c r="X63" s="87">
        <f t="shared" si="83"/>
        <v>0</v>
      </c>
      <c r="Y63" s="87">
        <f t="shared" si="83"/>
        <v>0</v>
      </c>
      <c r="Z63" s="87">
        <f t="shared" si="83"/>
        <v>0</v>
      </c>
      <c r="AA63" s="87">
        <f t="shared" si="83"/>
        <v>5047</v>
      </c>
      <c r="AB63" s="87">
        <f t="shared" si="83"/>
        <v>1706</v>
      </c>
      <c r="AC63" s="87">
        <f t="shared" si="83"/>
        <v>101</v>
      </c>
      <c r="AD63" s="87">
        <f t="shared" si="83"/>
        <v>0</v>
      </c>
      <c r="AE63" s="87">
        <f t="shared" si="83"/>
        <v>0</v>
      </c>
      <c r="AF63" s="87">
        <f t="shared" si="83"/>
        <v>0</v>
      </c>
      <c r="AG63" s="87">
        <f t="shared" si="83"/>
        <v>6854</v>
      </c>
      <c r="AH63" s="88">
        <f t="shared" si="83"/>
        <v>0</v>
      </c>
      <c r="AI63" s="88">
        <f t="shared" si="83"/>
        <v>0</v>
      </c>
      <c r="AJ63" s="88">
        <f t="shared" si="83"/>
        <v>0</v>
      </c>
      <c r="AK63" s="88">
        <f t="shared" ref="AK63:AL63" si="84">SUM(AK61:AK62)</f>
        <v>0</v>
      </c>
      <c r="AL63" s="88">
        <f t="shared" si="84"/>
        <v>0.02</v>
      </c>
      <c r="AM63" s="88">
        <f t="shared" si="83"/>
        <v>0</v>
      </c>
      <c r="AN63" s="88">
        <f t="shared" si="83"/>
        <v>0</v>
      </c>
      <c r="AO63" s="88">
        <f t="shared" si="83"/>
        <v>0</v>
      </c>
      <c r="AP63" s="88">
        <f t="shared" si="83"/>
        <v>0.02</v>
      </c>
      <c r="AQ63" s="276">
        <f t="shared" si="83"/>
        <v>0.02</v>
      </c>
      <c r="AR63" s="141">
        <f t="shared" si="83"/>
        <v>1798795</v>
      </c>
      <c r="AS63" s="87">
        <f t="shared" si="83"/>
        <v>1314809</v>
      </c>
      <c r="AT63" s="87">
        <f t="shared" si="83"/>
        <v>0</v>
      </c>
      <c r="AU63" s="87">
        <f t="shared" si="83"/>
        <v>0</v>
      </c>
      <c r="AV63" s="87">
        <f t="shared" si="83"/>
        <v>444406</v>
      </c>
      <c r="AW63" s="87">
        <f t="shared" si="83"/>
        <v>26296</v>
      </c>
      <c r="AX63" s="87">
        <f t="shared" si="83"/>
        <v>13284</v>
      </c>
      <c r="AY63" s="88">
        <f t="shared" si="83"/>
        <v>3.1048999999999998</v>
      </c>
      <c r="AZ63" s="88">
        <f t="shared" si="83"/>
        <v>2</v>
      </c>
      <c r="BA63" s="276">
        <f t="shared" si="83"/>
        <v>1.1049</v>
      </c>
    </row>
    <row r="64" spans="1:53" ht="12.95" customHeight="1" x14ac:dyDescent="0.25">
      <c r="A64" s="83">
        <v>11</v>
      </c>
      <c r="B64" s="532">
        <v>5483</v>
      </c>
      <c r="C64" s="533">
        <v>600098460</v>
      </c>
      <c r="D64" s="83">
        <v>72745207</v>
      </c>
      <c r="E64" s="542" t="s">
        <v>723</v>
      </c>
      <c r="F64" s="532">
        <v>3111</v>
      </c>
      <c r="G64" s="541" t="s">
        <v>586</v>
      </c>
      <c r="H64" s="499" t="s">
        <v>86</v>
      </c>
      <c r="I64" s="501">
        <v>1831110</v>
      </c>
      <c r="J64" s="502">
        <v>1262975</v>
      </c>
      <c r="K64" s="502">
        <v>75180</v>
      </c>
      <c r="L64" s="502">
        <v>0</v>
      </c>
      <c r="M64" s="417">
        <v>452296</v>
      </c>
      <c r="N64" s="417">
        <v>25259</v>
      </c>
      <c r="O64" s="502">
        <v>15400</v>
      </c>
      <c r="P64" s="503">
        <v>2.9567000000000005</v>
      </c>
      <c r="Q64" s="418">
        <v>2.1718000000000002</v>
      </c>
      <c r="R64" s="504">
        <v>0.78489999999999993</v>
      </c>
      <c r="S64" s="505">
        <f t="shared" si="5"/>
        <v>0</v>
      </c>
      <c r="T64" s="492">
        <v>0</v>
      </c>
      <c r="U64" s="492">
        <v>0</v>
      </c>
      <c r="V64" s="492">
        <v>0</v>
      </c>
      <c r="W64" s="492">
        <f>SUM(S64:V64)</f>
        <v>0</v>
      </c>
      <c r="X64" s="492">
        <v>0</v>
      </c>
      <c r="Y64" s="492">
        <v>0</v>
      </c>
      <c r="Z64" s="492">
        <f>SUM(X64:Y64)</f>
        <v>0</v>
      </c>
      <c r="AA64" s="492">
        <f>W64+Z64</f>
        <v>0</v>
      </c>
      <c r="AB64" s="321">
        <f>ROUND((W64+X64)*33.8%,0)</f>
        <v>0</v>
      </c>
      <c r="AC64" s="179">
        <f>ROUND(W64*2%,0)</f>
        <v>0</v>
      </c>
      <c r="AD64" s="492">
        <v>0</v>
      </c>
      <c r="AE64" s="492">
        <v>0</v>
      </c>
      <c r="AF64" s="492">
        <f t="shared" si="2"/>
        <v>0</v>
      </c>
      <c r="AG64" s="492">
        <f t="shared" si="3"/>
        <v>0</v>
      </c>
      <c r="AH64" s="507">
        <v>0</v>
      </c>
      <c r="AI64" s="507">
        <v>0</v>
      </c>
      <c r="AJ64" s="507">
        <v>0</v>
      </c>
      <c r="AK64" s="507">
        <v>0</v>
      </c>
      <c r="AL64" s="507">
        <v>0</v>
      </c>
      <c r="AM64" s="507">
        <v>0</v>
      </c>
      <c r="AN64" s="507">
        <v>0</v>
      </c>
      <c r="AO64" s="507">
        <f t="shared" ref="AO64:AO66" si="85">AH64+AJ64+AK64+AM64</f>
        <v>0</v>
      </c>
      <c r="AP64" s="507">
        <f t="shared" ref="AP64:AP66" si="86">AI64+AL64+AN64</f>
        <v>0</v>
      </c>
      <c r="AQ64" s="508">
        <f t="shared" si="4"/>
        <v>0</v>
      </c>
      <c r="AR64" s="505">
        <f>I64+AG64</f>
        <v>1831110</v>
      </c>
      <c r="AS64" s="492">
        <f>J64+W64</f>
        <v>1262975</v>
      </c>
      <c r="AT64" s="492">
        <f>K64+Z64</f>
        <v>75180</v>
      </c>
      <c r="AU64" s="486">
        <f>L64</f>
        <v>0</v>
      </c>
      <c r="AV64" s="492">
        <f t="shared" ref="AV64:AW66" si="87">M64+AB64</f>
        <v>452296</v>
      </c>
      <c r="AW64" s="492">
        <f t="shared" si="87"/>
        <v>25259</v>
      </c>
      <c r="AX64" s="492">
        <f>O64+AF64</f>
        <v>15400</v>
      </c>
      <c r="AY64" s="507">
        <f>P64+AQ64</f>
        <v>2.9567000000000005</v>
      </c>
      <c r="AZ64" s="507">
        <f t="shared" ref="AZ64:BA66" si="88">Q64+AO64</f>
        <v>2.1718000000000002</v>
      </c>
      <c r="BA64" s="508">
        <f t="shared" si="88"/>
        <v>0.78489999999999993</v>
      </c>
    </row>
    <row r="65" spans="1:53" ht="12.95" customHeight="1" x14ac:dyDescent="0.25">
      <c r="A65" s="83">
        <v>11</v>
      </c>
      <c r="B65" s="532">
        <v>5483</v>
      </c>
      <c r="C65" s="533">
        <v>600098460</v>
      </c>
      <c r="D65" s="83">
        <v>72745207</v>
      </c>
      <c r="E65" s="542" t="s">
        <v>723</v>
      </c>
      <c r="F65" s="532">
        <v>3111</v>
      </c>
      <c r="G65" s="499" t="s">
        <v>91</v>
      </c>
      <c r="H65" s="499" t="s">
        <v>82</v>
      </c>
      <c r="I65" s="501">
        <v>0</v>
      </c>
      <c r="J65" s="502">
        <v>0</v>
      </c>
      <c r="K65" s="502">
        <v>0</v>
      </c>
      <c r="L65" s="502">
        <v>0</v>
      </c>
      <c r="M65" s="417">
        <v>0</v>
      </c>
      <c r="N65" s="417">
        <v>0</v>
      </c>
      <c r="O65" s="502">
        <v>0</v>
      </c>
      <c r="P65" s="503">
        <v>0</v>
      </c>
      <c r="Q65" s="418">
        <v>0</v>
      </c>
      <c r="R65" s="504">
        <v>0</v>
      </c>
      <c r="S65" s="505">
        <f t="shared" si="5"/>
        <v>0</v>
      </c>
      <c r="T65" s="492">
        <v>0</v>
      </c>
      <c r="U65" s="492">
        <v>0</v>
      </c>
      <c r="V65" s="492">
        <v>0</v>
      </c>
      <c r="W65" s="492">
        <f>SUM(S65:V65)</f>
        <v>0</v>
      </c>
      <c r="X65" s="492">
        <v>0</v>
      </c>
      <c r="Y65" s="492">
        <v>0</v>
      </c>
      <c r="Z65" s="492">
        <f>SUM(X65:Y65)</f>
        <v>0</v>
      </c>
      <c r="AA65" s="492">
        <f>W65+Z65</f>
        <v>0</v>
      </c>
      <c r="AB65" s="321">
        <f>ROUND((W65+X65)*33.8%,0)</f>
        <v>0</v>
      </c>
      <c r="AC65" s="179">
        <f>ROUND(W65*2%,0)</f>
        <v>0</v>
      </c>
      <c r="AD65" s="492">
        <v>0</v>
      </c>
      <c r="AE65" s="492">
        <v>0</v>
      </c>
      <c r="AF65" s="492">
        <f t="shared" si="2"/>
        <v>0</v>
      </c>
      <c r="AG65" s="492">
        <f t="shared" si="3"/>
        <v>0</v>
      </c>
      <c r="AH65" s="507">
        <v>0</v>
      </c>
      <c r="AI65" s="507">
        <v>0</v>
      </c>
      <c r="AJ65" s="507">
        <v>0</v>
      </c>
      <c r="AK65" s="507">
        <v>0</v>
      </c>
      <c r="AL65" s="507">
        <v>0</v>
      </c>
      <c r="AM65" s="507">
        <v>0</v>
      </c>
      <c r="AN65" s="507">
        <v>0</v>
      </c>
      <c r="AO65" s="507">
        <f t="shared" si="85"/>
        <v>0</v>
      </c>
      <c r="AP65" s="507">
        <f t="shared" si="86"/>
        <v>0</v>
      </c>
      <c r="AQ65" s="508">
        <f t="shared" si="4"/>
        <v>0</v>
      </c>
      <c r="AR65" s="505">
        <f>I65+AG65</f>
        <v>0</v>
      </c>
      <c r="AS65" s="492">
        <f>J65+W65</f>
        <v>0</v>
      </c>
      <c r="AT65" s="492">
        <f>K65+Z65</f>
        <v>0</v>
      </c>
      <c r="AU65" s="486">
        <f>L65</f>
        <v>0</v>
      </c>
      <c r="AV65" s="492">
        <f t="shared" si="87"/>
        <v>0</v>
      </c>
      <c r="AW65" s="492">
        <f t="shared" si="87"/>
        <v>0</v>
      </c>
      <c r="AX65" s="492">
        <f>O65+AF65</f>
        <v>0</v>
      </c>
      <c r="AY65" s="507">
        <f>P65+AQ65</f>
        <v>0</v>
      </c>
      <c r="AZ65" s="507">
        <f t="shared" si="88"/>
        <v>0</v>
      </c>
      <c r="BA65" s="508">
        <f t="shared" si="88"/>
        <v>0</v>
      </c>
    </row>
    <row r="66" spans="1:53" ht="12.95" customHeight="1" x14ac:dyDescent="0.25">
      <c r="A66" s="83">
        <v>11</v>
      </c>
      <c r="B66" s="532">
        <v>5483</v>
      </c>
      <c r="C66" s="533">
        <v>600098460</v>
      </c>
      <c r="D66" s="83">
        <v>72745207</v>
      </c>
      <c r="E66" s="542" t="s">
        <v>723</v>
      </c>
      <c r="F66" s="532">
        <v>3141</v>
      </c>
      <c r="G66" s="541" t="s">
        <v>88</v>
      </c>
      <c r="H66" s="499" t="s">
        <v>82</v>
      </c>
      <c r="I66" s="501">
        <v>350435</v>
      </c>
      <c r="J66" s="502">
        <v>257113</v>
      </c>
      <c r="K66" s="502">
        <v>0</v>
      </c>
      <c r="L66" s="502">
        <v>0</v>
      </c>
      <c r="M66" s="417">
        <v>86904</v>
      </c>
      <c r="N66" s="417">
        <v>5142</v>
      </c>
      <c r="O66" s="502">
        <v>1276</v>
      </c>
      <c r="P66" s="503">
        <v>0.87</v>
      </c>
      <c r="Q66" s="418">
        <v>0</v>
      </c>
      <c r="R66" s="504">
        <v>0.87</v>
      </c>
      <c r="S66" s="505">
        <f t="shared" si="5"/>
        <v>0</v>
      </c>
      <c r="T66" s="492">
        <v>0</v>
      </c>
      <c r="U66" s="492">
        <v>5971</v>
      </c>
      <c r="V66" s="492">
        <v>0</v>
      </c>
      <c r="W66" s="492">
        <f>SUM(S66:V66)</f>
        <v>5971</v>
      </c>
      <c r="X66" s="492">
        <v>0</v>
      </c>
      <c r="Y66" s="492">
        <v>0</v>
      </c>
      <c r="Z66" s="492">
        <f>SUM(X66:Y66)</f>
        <v>0</v>
      </c>
      <c r="AA66" s="492">
        <f>W66+Z66</f>
        <v>5971</v>
      </c>
      <c r="AB66" s="321">
        <f>ROUND((W66+X66)*33.8%,0)</f>
        <v>2018</v>
      </c>
      <c r="AC66" s="179">
        <f>ROUND(W66*2%,0)</f>
        <v>119</v>
      </c>
      <c r="AD66" s="492">
        <v>0</v>
      </c>
      <c r="AE66" s="492">
        <v>0</v>
      </c>
      <c r="AF66" s="492">
        <f t="shared" si="2"/>
        <v>0</v>
      </c>
      <c r="AG66" s="492">
        <f t="shared" si="3"/>
        <v>8108</v>
      </c>
      <c r="AH66" s="507">
        <v>0</v>
      </c>
      <c r="AI66" s="507">
        <v>0</v>
      </c>
      <c r="AJ66" s="507">
        <v>0</v>
      </c>
      <c r="AK66" s="507">
        <v>0</v>
      </c>
      <c r="AL66" s="507">
        <v>0.02</v>
      </c>
      <c r="AM66" s="507">
        <v>0</v>
      </c>
      <c r="AN66" s="507">
        <v>0</v>
      </c>
      <c r="AO66" s="507">
        <f t="shared" si="85"/>
        <v>0</v>
      </c>
      <c r="AP66" s="507">
        <f t="shared" si="86"/>
        <v>0.02</v>
      </c>
      <c r="AQ66" s="508">
        <f t="shared" si="4"/>
        <v>0.02</v>
      </c>
      <c r="AR66" s="505">
        <f>I66+AG66</f>
        <v>358543</v>
      </c>
      <c r="AS66" s="492">
        <f>J66+W66</f>
        <v>263084</v>
      </c>
      <c r="AT66" s="492">
        <f>K66+Z66</f>
        <v>0</v>
      </c>
      <c r="AU66" s="486">
        <f>L66</f>
        <v>0</v>
      </c>
      <c r="AV66" s="492">
        <f t="shared" si="87"/>
        <v>88922</v>
      </c>
      <c r="AW66" s="492">
        <f t="shared" si="87"/>
        <v>5261</v>
      </c>
      <c r="AX66" s="492">
        <f>O66+AF66</f>
        <v>1276</v>
      </c>
      <c r="AY66" s="507">
        <f>P66+AQ66</f>
        <v>0.89</v>
      </c>
      <c r="AZ66" s="507">
        <f t="shared" si="88"/>
        <v>0</v>
      </c>
      <c r="BA66" s="508">
        <f t="shared" si="88"/>
        <v>0.89</v>
      </c>
    </row>
    <row r="67" spans="1:53" ht="12.95" customHeight="1" x14ac:dyDescent="0.25">
      <c r="A67" s="92">
        <v>11</v>
      </c>
      <c r="B67" s="104">
        <v>5483</v>
      </c>
      <c r="C67" s="105">
        <v>600098460</v>
      </c>
      <c r="D67" s="104">
        <v>72745207</v>
      </c>
      <c r="E67" s="119" t="s">
        <v>724</v>
      </c>
      <c r="F67" s="104"/>
      <c r="G67" s="122"/>
      <c r="H67" s="123"/>
      <c r="I67" s="130">
        <v>2181545</v>
      </c>
      <c r="J67" s="87">
        <v>1520088</v>
      </c>
      <c r="K67" s="87">
        <v>75180</v>
      </c>
      <c r="L67" s="87">
        <v>0</v>
      </c>
      <c r="M67" s="87">
        <v>539200</v>
      </c>
      <c r="N67" s="87">
        <v>30401</v>
      </c>
      <c r="O67" s="87">
        <v>16676</v>
      </c>
      <c r="P67" s="88">
        <v>3.8267000000000007</v>
      </c>
      <c r="Q67" s="88">
        <v>2.1718000000000002</v>
      </c>
      <c r="R67" s="276">
        <v>1.6549</v>
      </c>
      <c r="S67" s="141">
        <f t="shared" ref="S67:BA67" si="89">SUM(S64:S66)</f>
        <v>0</v>
      </c>
      <c r="T67" s="87">
        <f t="shared" si="89"/>
        <v>0</v>
      </c>
      <c r="U67" s="87">
        <f t="shared" si="89"/>
        <v>5971</v>
      </c>
      <c r="V67" s="87">
        <f t="shared" si="89"/>
        <v>0</v>
      </c>
      <c r="W67" s="87">
        <f t="shared" si="89"/>
        <v>5971</v>
      </c>
      <c r="X67" s="87">
        <f t="shared" si="89"/>
        <v>0</v>
      </c>
      <c r="Y67" s="87">
        <f t="shared" si="89"/>
        <v>0</v>
      </c>
      <c r="Z67" s="87">
        <f t="shared" si="89"/>
        <v>0</v>
      </c>
      <c r="AA67" s="87">
        <f t="shared" si="89"/>
        <v>5971</v>
      </c>
      <c r="AB67" s="87">
        <f t="shared" si="89"/>
        <v>2018</v>
      </c>
      <c r="AC67" s="87">
        <f t="shared" si="89"/>
        <v>119</v>
      </c>
      <c r="AD67" s="87">
        <f t="shared" si="89"/>
        <v>0</v>
      </c>
      <c r="AE67" s="87">
        <f t="shared" si="89"/>
        <v>0</v>
      </c>
      <c r="AF67" s="87">
        <f t="shared" si="89"/>
        <v>0</v>
      </c>
      <c r="AG67" s="87">
        <f t="shared" si="89"/>
        <v>8108</v>
      </c>
      <c r="AH67" s="88">
        <f t="shared" si="89"/>
        <v>0</v>
      </c>
      <c r="AI67" s="88">
        <f t="shared" si="89"/>
        <v>0</v>
      </c>
      <c r="AJ67" s="88">
        <f t="shared" si="89"/>
        <v>0</v>
      </c>
      <c r="AK67" s="88">
        <f t="shared" ref="AK67:AL67" si="90">SUM(AK64:AK66)</f>
        <v>0</v>
      </c>
      <c r="AL67" s="88">
        <f t="shared" si="90"/>
        <v>0.02</v>
      </c>
      <c r="AM67" s="88">
        <f t="shared" si="89"/>
        <v>0</v>
      </c>
      <c r="AN67" s="88">
        <f t="shared" si="89"/>
        <v>0</v>
      </c>
      <c r="AO67" s="88">
        <f t="shared" si="89"/>
        <v>0</v>
      </c>
      <c r="AP67" s="88">
        <f t="shared" si="89"/>
        <v>0.02</v>
      </c>
      <c r="AQ67" s="276">
        <f t="shared" si="89"/>
        <v>0.02</v>
      </c>
      <c r="AR67" s="141">
        <f t="shared" si="89"/>
        <v>2189653</v>
      </c>
      <c r="AS67" s="87">
        <f t="shared" si="89"/>
        <v>1526059</v>
      </c>
      <c r="AT67" s="87">
        <f t="shared" si="89"/>
        <v>75180</v>
      </c>
      <c r="AU67" s="87">
        <f t="shared" si="89"/>
        <v>0</v>
      </c>
      <c r="AV67" s="87">
        <f t="shared" si="89"/>
        <v>541218</v>
      </c>
      <c r="AW67" s="87">
        <f t="shared" si="89"/>
        <v>30520</v>
      </c>
      <c r="AX67" s="87">
        <f t="shared" si="89"/>
        <v>16676</v>
      </c>
      <c r="AY67" s="88">
        <f t="shared" si="89"/>
        <v>3.8467000000000007</v>
      </c>
      <c r="AZ67" s="88">
        <f t="shared" si="89"/>
        <v>2.1718000000000002</v>
      </c>
      <c r="BA67" s="276">
        <f t="shared" si="89"/>
        <v>1.6749000000000001</v>
      </c>
    </row>
    <row r="68" spans="1:53" ht="12.95" customHeight="1" x14ac:dyDescent="0.25">
      <c r="A68" s="83">
        <v>12</v>
      </c>
      <c r="B68" s="532">
        <v>5430</v>
      </c>
      <c r="C68" s="533">
        <v>650026144</v>
      </c>
      <c r="D68" s="83">
        <v>70695148</v>
      </c>
      <c r="E68" s="542" t="s">
        <v>725</v>
      </c>
      <c r="F68" s="532">
        <v>3111</v>
      </c>
      <c r="G68" s="541" t="s">
        <v>586</v>
      </c>
      <c r="H68" s="499" t="s">
        <v>86</v>
      </c>
      <c r="I68" s="501">
        <v>2111656</v>
      </c>
      <c r="J68" s="502">
        <v>1541058</v>
      </c>
      <c r="K68" s="502">
        <v>0</v>
      </c>
      <c r="L68" s="502">
        <v>0</v>
      </c>
      <c r="M68" s="417">
        <v>520877</v>
      </c>
      <c r="N68" s="417">
        <v>30821</v>
      </c>
      <c r="O68" s="502">
        <v>18900</v>
      </c>
      <c r="P68" s="503">
        <v>3.9218000000000002</v>
      </c>
      <c r="Q68" s="418">
        <v>3</v>
      </c>
      <c r="R68" s="504">
        <v>0.92179999999999995</v>
      </c>
      <c r="S68" s="505">
        <f t="shared" si="5"/>
        <v>0</v>
      </c>
      <c r="T68" s="492">
        <v>0</v>
      </c>
      <c r="U68" s="492">
        <v>0</v>
      </c>
      <c r="V68" s="492">
        <v>0</v>
      </c>
      <c r="W68" s="492">
        <f t="shared" ref="W68:W73" si="91">SUM(S68:V68)</f>
        <v>0</v>
      </c>
      <c r="X68" s="492">
        <v>0</v>
      </c>
      <c r="Y68" s="492">
        <v>0</v>
      </c>
      <c r="Z68" s="492">
        <f t="shared" ref="Z68:Z73" si="92">SUM(X68:Y68)</f>
        <v>0</v>
      </c>
      <c r="AA68" s="492">
        <f t="shared" ref="AA68:AA73" si="93">W68+Z68</f>
        <v>0</v>
      </c>
      <c r="AB68" s="321">
        <f t="shared" ref="AB68:AB73" si="94">ROUND((W68+X68)*33.8%,0)</f>
        <v>0</v>
      </c>
      <c r="AC68" s="179">
        <f t="shared" ref="AC68:AC73" si="95">ROUND(W68*2%,0)</f>
        <v>0</v>
      </c>
      <c r="AD68" s="492">
        <v>0</v>
      </c>
      <c r="AE68" s="492">
        <v>0</v>
      </c>
      <c r="AF68" s="492">
        <f t="shared" si="2"/>
        <v>0</v>
      </c>
      <c r="AG68" s="492">
        <f t="shared" si="3"/>
        <v>0</v>
      </c>
      <c r="AH68" s="507">
        <v>0</v>
      </c>
      <c r="AI68" s="507">
        <v>0</v>
      </c>
      <c r="AJ68" s="507">
        <v>0</v>
      </c>
      <c r="AK68" s="507">
        <v>0</v>
      </c>
      <c r="AL68" s="507">
        <v>0</v>
      </c>
      <c r="AM68" s="507">
        <v>0</v>
      </c>
      <c r="AN68" s="507">
        <v>0</v>
      </c>
      <c r="AO68" s="507">
        <f t="shared" ref="AO68:AO73" si="96">AH68+AJ68+AK68+AM68</f>
        <v>0</v>
      </c>
      <c r="AP68" s="507">
        <f t="shared" ref="AP68:AP73" si="97">AI68+AL68+AN68</f>
        <v>0</v>
      </c>
      <c r="AQ68" s="508">
        <f t="shared" si="4"/>
        <v>0</v>
      </c>
      <c r="AR68" s="505">
        <f t="shared" ref="AR68:AR73" si="98">I68+AG68</f>
        <v>2111656</v>
      </c>
      <c r="AS68" s="492">
        <f t="shared" ref="AS68:AS73" si="99">J68+W68</f>
        <v>1541058</v>
      </c>
      <c r="AT68" s="492">
        <f t="shared" ref="AT68:AT73" si="100">K68+Z68</f>
        <v>0</v>
      </c>
      <c r="AU68" s="486">
        <f t="shared" ref="AU68:AU73" si="101">L68</f>
        <v>0</v>
      </c>
      <c r="AV68" s="492">
        <f t="shared" ref="AV68:AW73" si="102">M68+AB68</f>
        <v>520877</v>
      </c>
      <c r="AW68" s="492">
        <f t="shared" si="102"/>
        <v>30821</v>
      </c>
      <c r="AX68" s="492">
        <f t="shared" ref="AX68:AX73" si="103">O68+AF68</f>
        <v>18900</v>
      </c>
      <c r="AY68" s="507">
        <f t="shared" ref="AY68:AY73" si="104">P68+AQ68</f>
        <v>3.9218000000000002</v>
      </c>
      <c r="AZ68" s="507">
        <f t="shared" ref="AZ68:BA73" si="105">Q68+AO68</f>
        <v>3</v>
      </c>
      <c r="BA68" s="508">
        <f t="shared" si="105"/>
        <v>0.92179999999999995</v>
      </c>
    </row>
    <row r="69" spans="1:53" ht="12.95" customHeight="1" x14ac:dyDescent="0.25">
      <c r="A69" s="83">
        <v>12</v>
      </c>
      <c r="B69" s="532">
        <v>5430</v>
      </c>
      <c r="C69" s="533">
        <v>650026144</v>
      </c>
      <c r="D69" s="83">
        <v>70695148</v>
      </c>
      <c r="E69" s="542" t="s">
        <v>725</v>
      </c>
      <c r="F69" s="532">
        <v>3117</v>
      </c>
      <c r="G69" s="541" t="s">
        <v>284</v>
      </c>
      <c r="H69" s="499" t="s">
        <v>86</v>
      </c>
      <c r="I69" s="501">
        <v>3227518</v>
      </c>
      <c r="J69" s="502">
        <v>2316399</v>
      </c>
      <c r="K69" s="502">
        <v>3848</v>
      </c>
      <c r="L69" s="502">
        <v>3848</v>
      </c>
      <c r="M69" s="417">
        <v>782943</v>
      </c>
      <c r="N69" s="417">
        <v>46328</v>
      </c>
      <c r="O69" s="502">
        <v>78000</v>
      </c>
      <c r="P69" s="503">
        <v>4.7325999999999997</v>
      </c>
      <c r="Q69" s="418">
        <v>2.9091</v>
      </c>
      <c r="R69" s="504">
        <v>1.8234999999999999</v>
      </c>
      <c r="S69" s="505">
        <f t="shared" si="5"/>
        <v>0</v>
      </c>
      <c r="T69" s="492">
        <v>0</v>
      </c>
      <c r="U69" s="492">
        <v>0</v>
      </c>
      <c r="V69" s="492">
        <v>0</v>
      </c>
      <c r="W69" s="492">
        <f t="shared" si="91"/>
        <v>0</v>
      </c>
      <c r="X69" s="492">
        <v>0</v>
      </c>
      <c r="Y69" s="492">
        <v>0</v>
      </c>
      <c r="Z69" s="492">
        <f t="shared" si="92"/>
        <v>0</v>
      </c>
      <c r="AA69" s="492">
        <f t="shared" si="93"/>
        <v>0</v>
      </c>
      <c r="AB69" s="321">
        <f t="shared" si="94"/>
        <v>0</v>
      </c>
      <c r="AC69" s="179">
        <f t="shared" si="95"/>
        <v>0</v>
      </c>
      <c r="AD69" s="492">
        <v>0</v>
      </c>
      <c r="AE69" s="492">
        <v>0</v>
      </c>
      <c r="AF69" s="492">
        <f t="shared" si="2"/>
        <v>0</v>
      </c>
      <c r="AG69" s="492">
        <f t="shared" si="3"/>
        <v>0</v>
      </c>
      <c r="AH69" s="507">
        <v>0</v>
      </c>
      <c r="AI69" s="507">
        <v>0</v>
      </c>
      <c r="AJ69" s="507">
        <v>0</v>
      </c>
      <c r="AK69" s="507">
        <v>0</v>
      </c>
      <c r="AL69" s="507">
        <v>0</v>
      </c>
      <c r="AM69" s="507">
        <v>0</v>
      </c>
      <c r="AN69" s="507">
        <v>0</v>
      </c>
      <c r="AO69" s="507">
        <f t="shared" si="96"/>
        <v>0</v>
      </c>
      <c r="AP69" s="507">
        <f t="shared" si="97"/>
        <v>0</v>
      </c>
      <c r="AQ69" s="508">
        <f t="shared" si="4"/>
        <v>0</v>
      </c>
      <c r="AR69" s="505">
        <f t="shared" si="98"/>
        <v>3227518</v>
      </c>
      <c r="AS69" s="492">
        <f t="shared" si="99"/>
        <v>2316399</v>
      </c>
      <c r="AT69" s="492">
        <f t="shared" si="100"/>
        <v>3848</v>
      </c>
      <c r="AU69" s="486">
        <f t="shared" si="101"/>
        <v>3848</v>
      </c>
      <c r="AV69" s="492">
        <f t="shared" si="102"/>
        <v>782943</v>
      </c>
      <c r="AW69" s="492">
        <f t="shared" si="102"/>
        <v>46328</v>
      </c>
      <c r="AX69" s="492">
        <f t="shared" si="103"/>
        <v>78000</v>
      </c>
      <c r="AY69" s="507">
        <f t="shared" si="104"/>
        <v>4.7325999999999997</v>
      </c>
      <c r="AZ69" s="507">
        <f t="shared" si="105"/>
        <v>2.9091</v>
      </c>
      <c r="BA69" s="508">
        <f t="shared" si="105"/>
        <v>1.8234999999999999</v>
      </c>
    </row>
    <row r="70" spans="1:53" ht="12.95" customHeight="1" x14ac:dyDescent="0.25">
      <c r="A70" s="83">
        <v>12</v>
      </c>
      <c r="B70" s="532">
        <v>5430</v>
      </c>
      <c r="C70" s="533">
        <v>650026144</v>
      </c>
      <c r="D70" s="83">
        <v>70695148</v>
      </c>
      <c r="E70" s="542" t="s">
        <v>725</v>
      </c>
      <c r="F70" s="532">
        <v>3117</v>
      </c>
      <c r="G70" s="499" t="s">
        <v>91</v>
      </c>
      <c r="H70" s="499" t="s">
        <v>82</v>
      </c>
      <c r="I70" s="501">
        <v>336414</v>
      </c>
      <c r="J70" s="502">
        <v>247212</v>
      </c>
      <c r="K70" s="502">
        <v>0</v>
      </c>
      <c r="L70" s="502">
        <v>0</v>
      </c>
      <c r="M70" s="417">
        <v>83558</v>
      </c>
      <c r="N70" s="417">
        <v>4944</v>
      </c>
      <c r="O70" s="502">
        <v>700</v>
      </c>
      <c r="P70" s="503">
        <v>0.7</v>
      </c>
      <c r="Q70" s="418">
        <v>0.7</v>
      </c>
      <c r="R70" s="504">
        <v>0</v>
      </c>
      <c r="S70" s="505">
        <f t="shared" si="5"/>
        <v>0</v>
      </c>
      <c r="T70" s="492">
        <v>-5670</v>
      </c>
      <c r="U70" s="492">
        <v>0</v>
      </c>
      <c r="V70" s="492">
        <v>0</v>
      </c>
      <c r="W70" s="492">
        <f t="shared" si="91"/>
        <v>-5670</v>
      </c>
      <c r="X70" s="492">
        <v>0</v>
      </c>
      <c r="Y70" s="492">
        <v>0</v>
      </c>
      <c r="Z70" s="492">
        <f t="shared" si="92"/>
        <v>0</v>
      </c>
      <c r="AA70" s="492">
        <f t="shared" si="93"/>
        <v>-5670</v>
      </c>
      <c r="AB70" s="321">
        <f t="shared" si="94"/>
        <v>-1916</v>
      </c>
      <c r="AC70" s="179">
        <f t="shared" si="95"/>
        <v>-113</v>
      </c>
      <c r="AD70" s="492">
        <v>0</v>
      </c>
      <c r="AE70" s="492">
        <v>0</v>
      </c>
      <c r="AF70" s="492">
        <f t="shared" si="2"/>
        <v>0</v>
      </c>
      <c r="AG70" s="492">
        <f t="shared" si="3"/>
        <v>-7699</v>
      </c>
      <c r="AH70" s="507">
        <v>0</v>
      </c>
      <c r="AI70" s="507">
        <v>0</v>
      </c>
      <c r="AJ70" s="507">
        <v>-0.01</v>
      </c>
      <c r="AK70" s="507">
        <v>0</v>
      </c>
      <c r="AL70" s="507">
        <v>0</v>
      </c>
      <c r="AM70" s="507">
        <v>0</v>
      </c>
      <c r="AN70" s="507">
        <v>0</v>
      </c>
      <c r="AO70" s="507">
        <f t="shared" si="96"/>
        <v>-0.01</v>
      </c>
      <c r="AP70" s="507">
        <f t="shared" si="97"/>
        <v>0</v>
      </c>
      <c r="AQ70" s="508">
        <f t="shared" si="4"/>
        <v>-0.01</v>
      </c>
      <c r="AR70" s="505">
        <f t="shared" si="98"/>
        <v>328715</v>
      </c>
      <c r="AS70" s="492">
        <f t="shared" si="99"/>
        <v>241542</v>
      </c>
      <c r="AT70" s="492">
        <f t="shared" si="100"/>
        <v>0</v>
      </c>
      <c r="AU70" s="486">
        <f t="shared" si="101"/>
        <v>0</v>
      </c>
      <c r="AV70" s="492">
        <f t="shared" si="102"/>
        <v>81642</v>
      </c>
      <c r="AW70" s="492">
        <f t="shared" si="102"/>
        <v>4831</v>
      </c>
      <c r="AX70" s="492">
        <f t="shared" si="103"/>
        <v>700</v>
      </c>
      <c r="AY70" s="507">
        <f t="shared" si="104"/>
        <v>0.69</v>
      </c>
      <c r="AZ70" s="507">
        <f t="shared" si="105"/>
        <v>0.69</v>
      </c>
      <c r="BA70" s="508">
        <f t="shared" si="105"/>
        <v>0</v>
      </c>
    </row>
    <row r="71" spans="1:53" ht="12.95" customHeight="1" x14ac:dyDescent="0.25">
      <c r="A71" s="83">
        <v>12</v>
      </c>
      <c r="B71" s="83">
        <v>5430</v>
      </c>
      <c r="C71" s="107">
        <v>650026144</v>
      </c>
      <c r="D71" s="83">
        <v>70695148</v>
      </c>
      <c r="E71" s="498" t="s">
        <v>725</v>
      </c>
      <c r="F71" s="83">
        <v>3141</v>
      </c>
      <c r="G71" s="541" t="s">
        <v>88</v>
      </c>
      <c r="H71" s="499" t="s">
        <v>82</v>
      </c>
      <c r="I71" s="501">
        <v>701623</v>
      </c>
      <c r="J71" s="502">
        <v>514395</v>
      </c>
      <c r="K71" s="502">
        <v>0</v>
      </c>
      <c r="L71" s="502">
        <v>0</v>
      </c>
      <c r="M71" s="417">
        <v>173866</v>
      </c>
      <c r="N71" s="417">
        <v>10288</v>
      </c>
      <c r="O71" s="502">
        <v>3074</v>
      </c>
      <c r="P71" s="503">
        <v>1.75</v>
      </c>
      <c r="Q71" s="418">
        <v>0</v>
      </c>
      <c r="R71" s="504">
        <v>1.75</v>
      </c>
      <c r="S71" s="505">
        <f t="shared" si="5"/>
        <v>0</v>
      </c>
      <c r="T71" s="492">
        <v>0</v>
      </c>
      <c r="U71" s="492">
        <v>5477</v>
      </c>
      <c r="V71" s="492">
        <v>0</v>
      </c>
      <c r="W71" s="492">
        <f t="shared" si="91"/>
        <v>5477</v>
      </c>
      <c r="X71" s="492">
        <v>0</v>
      </c>
      <c r="Y71" s="492">
        <v>0</v>
      </c>
      <c r="Z71" s="492">
        <f t="shared" si="92"/>
        <v>0</v>
      </c>
      <c r="AA71" s="492">
        <f t="shared" si="93"/>
        <v>5477</v>
      </c>
      <c r="AB71" s="321">
        <f t="shared" si="94"/>
        <v>1851</v>
      </c>
      <c r="AC71" s="179">
        <f t="shared" si="95"/>
        <v>110</v>
      </c>
      <c r="AD71" s="492">
        <v>0</v>
      </c>
      <c r="AE71" s="492">
        <v>0</v>
      </c>
      <c r="AF71" s="492">
        <f t="shared" si="2"/>
        <v>0</v>
      </c>
      <c r="AG71" s="492">
        <f t="shared" si="3"/>
        <v>7438</v>
      </c>
      <c r="AH71" s="507">
        <v>0</v>
      </c>
      <c r="AI71" s="507">
        <v>0</v>
      </c>
      <c r="AJ71" s="507">
        <v>0</v>
      </c>
      <c r="AK71" s="507">
        <v>0</v>
      </c>
      <c r="AL71" s="507">
        <v>0.02</v>
      </c>
      <c r="AM71" s="507">
        <v>0</v>
      </c>
      <c r="AN71" s="507">
        <v>0</v>
      </c>
      <c r="AO71" s="507">
        <f t="shared" si="96"/>
        <v>0</v>
      </c>
      <c r="AP71" s="507">
        <f t="shared" si="97"/>
        <v>0.02</v>
      </c>
      <c r="AQ71" s="508">
        <f t="shared" si="4"/>
        <v>0.02</v>
      </c>
      <c r="AR71" s="505">
        <f t="shared" si="98"/>
        <v>709061</v>
      </c>
      <c r="AS71" s="492">
        <f t="shared" si="99"/>
        <v>519872</v>
      </c>
      <c r="AT71" s="492">
        <f t="shared" si="100"/>
        <v>0</v>
      </c>
      <c r="AU71" s="486">
        <f t="shared" si="101"/>
        <v>0</v>
      </c>
      <c r="AV71" s="492">
        <f t="shared" si="102"/>
        <v>175717</v>
      </c>
      <c r="AW71" s="492">
        <f t="shared" si="102"/>
        <v>10398</v>
      </c>
      <c r="AX71" s="492">
        <f t="shared" si="103"/>
        <v>3074</v>
      </c>
      <c r="AY71" s="507">
        <f t="shared" si="104"/>
        <v>1.77</v>
      </c>
      <c r="AZ71" s="507">
        <f t="shared" si="105"/>
        <v>0</v>
      </c>
      <c r="BA71" s="508">
        <f t="shared" si="105"/>
        <v>1.77</v>
      </c>
    </row>
    <row r="72" spans="1:53" ht="12.95" customHeight="1" x14ac:dyDescent="0.25">
      <c r="A72" s="83">
        <v>12</v>
      </c>
      <c r="B72" s="532">
        <v>5430</v>
      </c>
      <c r="C72" s="533">
        <v>650026144</v>
      </c>
      <c r="D72" s="83">
        <v>70695148</v>
      </c>
      <c r="E72" s="542" t="s">
        <v>725</v>
      </c>
      <c r="F72" s="532">
        <v>3143</v>
      </c>
      <c r="G72" s="499" t="s">
        <v>149</v>
      </c>
      <c r="H72" s="499" t="s">
        <v>86</v>
      </c>
      <c r="I72" s="501">
        <v>597511</v>
      </c>
      <c r="J72" s="502">
        <v>439993</v>
      </c>
      <c r="K72" s="502">
        <v>0</v>
      </c>
      <c r="L72" s="502">
        <v>0</v>
      </c>
      <c r="M72" s="417">
        <v>148718</v>
      </c>
      <c r="N72" s="417">
        <v>8800</v>
      </c>
      <c r="O72" s="502">
        <v>0</v>
      </c>
      <c r="P72" s="503">
        <v>0.88070000000000004</v>
      </c>
      <c r="Q72" s="418">
        <v>0.88070000000000004</v>
      </c>
      <c r="R72" s="504">
        <v>0</v>
      </c>
      <c r="S72" s="505">
        <f t="shared" si="5"/>
        <v>0</v>
      </c>
      <c r="T72" s="492">
        <v>0</v>
      </c>
      <c r="U72" s="492">
        <v>0</v>
      </c>
      <c r="V72" s="492">
        <v>0</v>
      </c>
      <c r="W72" s="492">
        <f t="shared" si="91"/>
        <v>0</v>
      </c>
      <c r="X72" s="492">
        <v>0</v>
      </c>
      <c r="Y72" s="492">
        <v>0</v>
      </c>
      <c r="Z72" s="492">
        <f t="shared" si="92"/>
        <v>0</v>
      </c>
      <c r="AA72" s="492">
        <f t="shared" si="93"/>
        <v>0</v>
      </c>
      <c r="AB72" s="321">
        <f t="shared" si="94"/>
        <v>0</v>
      </c>
      <c r="AC72" s="179">
        <f t="shared" si="95"/>
        <v>0</v>
      </c>
      <c r="AD72" s="492">
        <v>0</v>
      </c>
      <c r="AE72" s="492">
        <v>0</v>
      </c>
      <c r="AF72" s="492">
        <f t="shared" si="2"/>
        <v>0</v>
      </c>
      <c r="AG72" s="492">
        <f t="shared" si="3"/>
        <v>0</v>
      </c>
      <c r="AH72" s="507">
        <v>0</v>
      </c>
      <c r="AI72" s="507">
        <v>0</v>
      </c>
      <c r="AJ72" s="507">
        <v>0</v>
      </c>
      <c r="AK72" s="507">
        <v>0</v>
      </c>
      <c r="AL72" s="507">
        <v>0</v>
      </c>
      <c r="AM72" s="507">
        <v>0</v>
      </c>
      <c r="AN72" s="507">
        <v>0</v>
      </c>
      <c r="AO72" s="507">
        <f t="shared" si="96"/>
        <v>0</v>
      </c>
      <c r="AP72" s="507">
        <f t="shared" si="97"/>
        <v>0</v>
      </c>
      <c r="AQ72" s="508">
        <f t="shared" si="4"/>
        <v>0</v>
      </c>
      <c r="AR72" s="505">
        <f t="shared" si="98"/>
        <v>597511</v>
      </c>
      <c r="AS72" s="492">
        <f t="shared" si="99"/>
        <v>439993</v>
      </c>
      <c r="AT72" s="492">
        <f t="shared" si="100"/>
        <v>0</v>
      </c>
      <c r="AU72" s="486">
        <f t="shared" si="101"/>
        <v>0</v>
      </c>
      <c r="AV72" s="492">
        <f t="shared" si="102"/>
        <v>148718</v>
      </c>
      <c r="AW72" s="492">
        <f t="shared" si="102"/>
        <v>8800</v>
      </c>
      <c r="AX72" s="492">
        <f t="shared" si="103"/>
        <v>0</v>
      </c>
      <c r="AY72" s="507">
        <f t="shared" si="104"/>
        <v>0.88070000000000004</v>
      </c>
      <c r="AZ72" s="507">
        <f t="shared" si="105"/>
        <v>0.88070000000000004</v>
      </c>
      <c r="BA72" s="508">
        <f t="shared" si="105"/>
        <v>0</v>
      </c>
    </row>
    <row r="73" spans="1:53" ht="12.95" customHeight="1" x14ac:dyDescent="0.25">
      <c r="A73" s="83">
        <v>12</v>
      </c>
      <c r="B73" s="532">
        <v>5430</v>
      </c>
      <c r="C73" s="533">
        <v>650026144</v>
      </c>
      <c r="D73" s="83">
        <v>70695148</v>
      </c>
      <c r="E73" s="542" t="s">
        <v>725</v>
      </c>
      <c r="F73" s="532">
        <v>3143</v>
      </c>
      <c r="G73" s="499" t="s">
        <v>150</v>
      </c>
      <c r="H73" s="499" t="s">
        <v>82</v>
      </c>
      <c r="I73" s="501">
        <v>17556</v>
      </c>
      <c r="J73" s="502">
        <v>12375</v>
      </c>
      <c r="K73" s="502">
        <v>0</v>
      </c>
      <c r="L73" s="502">
        <v>0</v>
      </c>
      <c r="M73" s="417">
        <v>4183</v>
      </c>
      <c r="N73" s="417">
        <v>248</v>
      </c>
      <c r="O73" s="502">
        <v>750</v>
      </c>
      <c r="P73" s="503">
        <v>0.05</v>
      </c>
      <c r="Q73" s="418">
        <v>0</v>
      </c>
      <c r="R73" s="504">
        <v>0.05</v>
      </c>
      <c r="S73" s="505">
        <f t="shared" si="5"/>
        <v>0</v>
      </c>
      <c r="T73" s="492">
        <v>0</v>
      </c>
      <c r="U73" s="492">
        <v>0</v>
      </c>
      <c r="V73" s="492">
        <v>0</v>
      </c>
      <c r="W73" s="492">
        <f t="shared" si="91"/>
        <v>0</v>
      </c>
      <c r="X73" s="492">
        <v>0</v>
      </c>
      <c r="Y73" s="492">
        <v>0</v>
      </c>
      <c r="Z73" s="492">
        <f t="shared" si="92"/>
        <v>0</v>
      </c>
      <c r="AA73" s="492">
        <f t="shared" si="93"/>
        <v>0</v>
      </c>
      <c r="AB73" s="321">
        <f t="shared" si="94"/>
        <v>0</v>
      </c>
      <c r="AC73" s="179">
        <f t="shared" si="95"/>
        <v>0</v>
      </c>
      <c r="AD73" s="492">
        <v>0</v>
      </c>
      <c r="AE73" s="492">
        <v>0</v>
      </c>
      <c r="AF73" s="492">
        <f t="shared" si="2"/>
        <v>0</v>
      </c>
      <c r="AG73" s="492">
        <f t="shared" si="3"/>
        <v>0</v>
      </c>
      <c r="AH73" s="507">
        <v>0</v>
      </c>
      <c r="AI73" s="507">
        <v>0</v>
      </c>
      <c r="AJ73" s="507">
        <v>0</v>
      </c>
      <c r="AK73" s="507">
        <v>0</v>
      </c>
      <c r="AL73" s="507">
        <v>0</v>
      </c>
      <c r="AM73" s="507">
        <v>0</v>
      </c>
      <c r="AN73" s="507">
        <v>0</v>
      </c>
      <c r="AO73" s="507">
        <f t="shared" si="96"/>
        <v>0</v>
      </c>
      <c r="AP73" s="507">
        <f t="shared" si="97"/>
        <v>0</v>
      </c>
      <c r="AQ73" s="508">
        <f t="shared" si="4"/>
        <v>0</v>
      </c>
      <c r="AR73" s="505">
        <f t="shared" si="98"/>
        <v>17556</v>
      </c>
      <c r="AS73" s="492">
        <f t="shared" si="99"/>
        <v>12375</v>
      </c>
      <c r="AT73" s="492">
        <f t="shared" si="100"/>
        <v>0</v>
      </c>
      <c r="AU73" s="486">
        <f t="shared" si="101"/>
        <v>0</v>
      </c>
      <c r="AV73" s="492">
        <f t="shared" si="102"/>
        <v>4183</v>
      </c>
      <c r="AW73" s="492">
        <f t="shared" si="102"/>
        <v>248</v>
      </c>
      <c r="AX73" s="492">
        <f t="shared" si="103"/>
        <v>750</v>
      </c>
      <c r="AY73" s="507">
        <f t="shared" si="104"/>
        <v>0.05</v>
      </c>
      <c r="AZ73" s="507">
        <f t="shared" si="105"/>
        <v>0</v>
      </c>
      <c r="BA73" s="508">
        <f t="shared" si="105"/>
        <v>0.05</v>
      </c>
    </row>
    <row r="74" spans="1:53" ht="12.95" customHeight="1" x14ac:dyDescent="0.25">
      <c r="A74" s="92">
        <v>12</v>
      </c>
      <c r="B74" s="104">
        <v>5430</v>
      </c>
      <c r="C74" s="105">
        <v>650026144</v>
      </c>
      <c r="D74" s="104">
        <v>70695148</v>
      </c>
      <c r="E74" s="119" t="s">
        <v>726</v>
      </c>
      <c r="F74" s="104"/>
      <c r="G74" s="122"/>
      <c r="H74" s="123"/>
      <c r="I74" s="130">
        <v>6992278</v>
      </c>
      <c r="J74" s="87">
        <v>5071432</v>
      </c>
      <c r="K74" s="87">
        <v>3848</v>
      </c>
      <c r="L74" s="87">
        <v>3848</v>
      </c>
      <c r="M74" s="87">
        <v>1714145</v>
      </c>
      <c r="N74" s="87">
        <v>101429</v>
      </c>
      <c r="O74" s="87">
        <v>101424</v>
      </c>
      <c r="P74" s="88">
        <v>12.0351</v>
      </c>
      <c r="Q74" s="88">
        <v>7.4898000000000007</v>
      </c>
      <c r="R74" s="276">
        <v>4.5453000000000001</v>
      </c>
      <c r="S74" s="141">
        <f t="shared" ref="S74:BA74" si="106">SUM(S68:S73)</f>
        <v>0</v>
      </c>
      <c r="T74" s="87">
        <f t="shared" si="106"/>
        <v>-5670</v>
      </c>
      <c r="U74" s="87">
        <f t="shared" si="106"/>
        <v>5477</v>
      </c>
      <c r="V74" s="87">
        <f t="shared" si="106"/>
        <v>0</v>
      </c>
      <c r="W74" s="87">
        <f t="shared" si="106"/>
        <v>-193</v>
      </c>
      <c r="X74" s="87">
        <f t="shared" si="106"/>
        <v>0</v>
      </c>
      <c r="Y74" s="87">
        <f t="shared" si="106"/>
        <v>0</v>
      </c>
      <c r="Z74" s="87">
        <f t="shared" si="106"/>
        <v>0</v>
      </c>
      <c r="AA74" s="87">
        <f t="shared" si="106"/>
        <v>-193</v>
      </c>
      <c r="AB74" s="87">
        <f t="shared" si="106"/>
        <v>-65</v>
      </c>
      <c r="AC74" s="87">
        <f t="shared" si="106"/>
        <v>-3</v>
      </c>
      <c r="AD74" s="87">
        <f t="shared" si="106"/>
        <v>0</v>
      </c>
      <c r="AE74" s="87">
        <f t="shared" si="106"/>
        <v>0</v>
      </c>
      <c r="AF74" s="87">
        <f t="shared" si="106"/>
        <v>0</v>
      </c>
      <c r="AG74" s="87">
        <f t="shared" si="106"/>
        <v>-261</v>
      </c>
      <c r="AH74" s="88">
        <f t="shared" si="106"/>
        <v>0</v>
      </c>
      <c r="AI74" s="88">
        <f t="shared" si="106"/>
        <v>0</v>
      </c>
      <c r="AJ74" s="88">
        <f t="shared" si="106"/>
        <v>-0.01</v>
      </c>
      <c r="AK74" s="88">
        <f t="shared" si="106"/>
        <v>0</v>
      </c>
      <c r="AL74" s="88">
        <f t="shared" si="106"/>
        <v>0.02</v>
      </c>
      <c r="AM74" s="88">
        <f t="shared" si="106"/>
        <v>0</v>
      </c>
      <c r="AN74" s="88">
        <f t="shared" si="106"/>
        <v>0</v>
      </c>
      <c r="AO74" s="88">
        <f t="shared" si="106"/>
        <v>-0.01</v>
      </c>
      <c r="AP74" s="88">
        <f t="shared" si="106"/>
        <v>0.02</v>
      </c>
      <c r="AQ74" s="276">
        <f t="shared" si="106"/>
        <v>0.01</v>
      </c>
      <c r="AR74" s="141">
        <f t="shared" si="106"/>
        <v>6992017</v>
      </c>
      <c r="AS74" s="87">
        <f t="shared" si="106"/>
        <v>5071239</v>
      </c>
      <c r="AT74" s="87">
        <f t="shared" si="106"/>
        <v>3848</v>
      </c>
      <c r="AU74" s="87">
        <f t="shared" si="106"/>
        <v>3848</v>
      </c>
      <c r="AV74" s="87">
        <f t="shared" si="106"/>
        <v>1714080</v>
      </c>
      <c r="AW74" s="87">
        <f t="shared" si="106"/>
        <v>101426</v>
      </c>
      <c r="AX74" s="87">
        <f t="shared" si="106"/>
        <v>101424</v>
      </c>
      <c r="AY74" s="88">
        <f t="shared" si="106"/>
        <v>12.045099999999998</v>
      </c>
      <c r="AZ74" s="88">
        <f t="shared" si="106"/>
        <v>7.4798</v>
      </c>
      <c r="BA74" s="276">
        <f t="shared" si="106"/>
        <v>4.5652999999999997</v>
      </c>
    </row>
    <row r="75" spans="1:53" ht="12.95" customHeight="1" x14ac:dyDescent="0.25">
      <c r="A75" s="83">
        <v>13</v>
      </c>
      <c r="B75" s="532">
        <v>5431</v>
      </c>
      <c r="C75" s="533">
        <v>600099016</v>
      </c>
      <c r="D75" s="83">
        <v>70698112</v>
      </c>
      <c r="E75" s="542" t="s">
        <v>727</v>
      </c>
      <c r="F75" s="532">
        <v>3111</v>
      </c>
      <c r="G75" s="541" t="s">
        <v>586</v>
      </c>
      <c r="H75" s="499" t="s">
        <v>86</v>
      </c>
      <c r="I75" s="501">
        <v>1574378</v>
      </c>
      <c r="J75" s="502">
        <v>1146965</v>
      </c>
      <c r="K75" s="502">
        <v>0</v>
      </c>
      <c r="L75" s="502">
        <v>0</v>
      </c>
      <c r="M75" s="417">
        <v>387674</v>
      </c>
      <c r="N75" s="417">
        <v>22939</v>
      </c>
      <c r="O75" s="502">
        <v>16800</v>
      </c>
      <c r="P75" s="503">
        <v>2.4464000000000001</v>
      </c>
      <c r="Q75" s="418">
        <v>1.9355</v>
      </c>
      <c r="R75" s="504">
        <v>0.51090000000000002</v>
      </c>
      <c r="S75" s="505">
        <f t="shared" si="5"/>
        <v>0</v>
      </c>
      <c r="T75" s="492">
        <v>0</v>
      </c>
      <c r="U75" s="492">
        <v>0</v>
      </c>
      <c r="V75" s="492">
        <v>0</v>
      </c>
      <c r="W75" s="492">
        <f t="shared" ref="W75:W80" si="107">SUM(S75:V75)</f>
        <v>0</v>
      </c>
      <c r="X75" s="492">
        <v>0</v>
      </c>
      <c r="Y75" s="492">
        <v>0</v>
      </c>
      <c r="Z75" s="492">
        <f t="shared" ref="Z75:Z80" si="108">SUM(X75:Y75)</f>
        <v>0</v>
      </c>
      <c r="AA75" s="492">
        <f t="shared" ref="AA75:AA80" si="109">W75+Z75</f>
        <v>0</v>
      </c>
      <c r="AB75" s="321">
        <f t="shared" ref="AB75:AB80" si="110">ROUND((W75+X75)*33.8%,0)</f>
        <v>0</v>
      </c>
      <c r="AC75" s="179">
        <f t="shared" ref="AC75:AC80" si="111">ROUND(W75*2%,0)</f>
        <v>0</v>
      </c>
      <c r="AD75" s="492">
        <v>0</v>
      </c>
      <c r="AE75" s="492">
        <v>0</v>
      </c>
      <c r="AF75" s="492">
        <f t="shared" si="2"/>
        <v>0</v>
      </c>
      <c r="AG75" s="492">
        <f t="shared" si="3"/>
        <v>0</v>
      </c>
      <c r="AH75" s="507">
        <v>0</v>
      </c>
      <c r="AI75" s="507">
        <v>0</v>
      </c>
      <c r="AJ75" s="507">
        <v>0</v>
      </c>
      <c r="AK75" s="507">
        <v>0</v>
      </c>
      <c r="AL75" s="507">
        <v>0</v>
      </c>
      <c r="AM75" s="507">
        <v>0</v>
      </c>
      <c r="AN75" s="507">
        <v>0</v>
      </c>
      <c r="AO75" s="507">
        <f t="shared" ref="AO75:AO80" si="112">AH75+AJ75+AK75+AM75</f>
        <v>0</v>
      </c>
      <c r="AP75" s="507">
        <f t="shared" ref="AP75:AP80" si="113">AI75+AL75+AN75</f>
        <v>0</v>
      </c>
      <c r="AQ75" s="508">
        <f t="shared" si="4"/>
        <v>0</v>
      </c>
      <c r="AR75" s="505">
        <f t="shared" ref="AR75:AR80" si="114">I75+AG75</f>
        <v>1574378</v>
      </c>
      <c r="AS75" s="492">
        <f t="shared" ref="AS75:AS80" si="115">J75+W75</f>
        <v>1146965</v>
      </c>
      <c r="AT75" s="492">
        <f t="shared" ref="AT75:AT80" si="116">K75+Z75</f>
        <v>0</v>
      </c>
      <c r="AU75" s="486">
        <f t="shared" ref="AU75:AU80" si="117">L75</f>
        <v>0</v>
      </c>
      <c r="AV75" s="492">
        <f t="shared" ref="AV75:AW80" si="118">M75+AB75</f>
        <v>387674</v>
      </c>
      <c r="AW75" s="492">
        <f t="shared" si="118"/>
        <v>22939</v>
      </c>
      <c r="AX75" s="492">
        <f t="shared" ref="AX75:AX80" si="119">O75+AF75</f>
        <v>16800</v>
      </c>
      <c r="AY75" s="507">
        <f t="shared" ref="AY75:AY80" si="120">P75+AQ75</f>
        <v>2.4464000000000001</v>
      </c>
      <c r="AZ75" s="507">
        <f t="shared" ref="AZ75:BA80" si="121">Q75+AO75</f>
        <v>1.9355</v>
      </c>
      <c r="BA75" s="508">
        <f t="shared" si="121"/>
        <v>0.51090000000000002</v>
      </c>
    </row>
    <row r="76" spans="1:53" ht="12.95" customHeight="1" x14ac:dyDescent="0.25">
      <c r="A76" s="83">
        <v>13</v>
      </c>
      <c r="B76" s="532">
        <v>5431</v>
      </c>
      <c r="C76" s="533">
        <v>600099016</v>
      </c>
      <c r="D76" s="83">
        <v>70698112</v>
      </c>
      <c r="E76" s="542" t="s">
        <v>727</v>
      </c>
      <c r="F76" s="532">
        <v>3117</v>
      </c>
      <c r="G76" s="541" t="s">
        <v>284</v>
      </c>
      <c r="H76" s="499" t="s">
        <v>86</v>
      </c>
      <c r="I76" s="501">
        <v>3530645</v>
      </c>
      <c r="J76" s="502">
        <v>2513535</v>
      </c>
      <c r="K76" s="502">
        <v>14884</v>
      </c>
      <c r="L76" s="502">
        <v>4884</v>
      </c>
      <c r="M76" s="417">
        <v>852955</v>
      </c>
      <c r="N76" s="417">
        <v>50271</v>
      </c>
      <c r="O76" s="502">
        <v>99000</v>
      </c>
      <c r="P76" s="503">
        <v>5.1660000000000004</v>
      </c>
      <c r="Q76" s="418">
        <v>3.5909</v>
      </c>
      <c r="R76" s="504">
        <v>1.5751000000000002</v>
      </c>
      <c r="S76" s="505">
        <f t="shared" si="5"/>
        <v>0</v>
      </c>
      <c r="T76" s="492">
        <v>0</v>
      </c>
      <c r="U76" s="492">
        <v>0</v>
      </c>
      <c r="V76" s="492">
        <v>0</v>
      </c>
      <c r="W76" s="492">
        <f t="shared" si="107"/>
        <v>0</v>
      </c>
      <c r="X76" s="492">
        <v>0</v>
      </c>
      <c r="Y76" s="492">
        <v>0</v>
      </c>
      <c r="Z76" s="492">
        <f t="shared" si="108"/>
        <v>0</v>
      </c>
      <c r="AA76" s="492">
        <f t="shared" si="109"/>
        <v>0</v>
      </c>
      <c r="AB76" s="321">
        <f t="shared" si="110"/>
        <v>0</v>
      </c>
      <c r="AC76" s="179">
        <f t="shared" si="111"/>
        <v>0</v>
      </c>
      <c r="AD76" s="492">
        <v>0</v>
      </c>
      <c r="AE76" s="492">
        <v>0</v>
      </c>
      <c r="AF76" s="492">
        <f t="shared" si="2"/>
        <v>0</v>
      </c>
      <c r="AG76" s="492">
        <f t="shared" si="3"/>
        <v>0</v>
      </c>
      <c r="AH76" s="507">
        <v>0</v>
      </c>
      <c r="AI76" s="507">
        <v>0</v>
      </c>
      <c r="AJ76" s="507">
        <v>0</v>
      </c>
      <c r="AK76" s="507">
        <v>0</v>
      </c>
      <c r="AL76" s="507">
        <v>0</v>
      </c>
      <c r="AM76" s="507">
        <v>0</v>
      </c>
      <c r="AN76" s="507">
        <v>0</v>
      </c>
      <c r="AO76" s="507">
        <f t="shared" si="112"/>
        <v>0</v>
      </c>
      <c r="AP76" s="507">
        <f t="shared" si="113"/>
        <v>0</v>
      </c>
      <c r="AQ76" s="508">
        <f t="shared" si="4"/>
        <v>0</v>
      </c>
      <c r="AR76" s="505">
        <f t="shared" si="114"/>
        <v>3530645</v>
      </c>
      <c r="AS76" s="492">
        <f t="shared" si="115"/>
        <v>2513535</v>
      </c>
      <c r="AT76" s="492">
        <f t="shared" si="116"/>
        <v>14884</v>
      </c>
      <c r="AU76" s="486">
        <f t="shared" si="117"/>
        <v>4884</v>
      </c>
      <c r="AV76" s="492">
        <f t="shared" si="118"/>
        <v>852955</v>
      </c>
      <c r="AW76" s="492">
        <f t="shared" si="118"/>
        <v>50271</v>
      </c>
      <c r="AX76" s="492">
        <f t="shared" si="119"/>
        <v>99000</v>
      </c>
      <c r="AY76" s="507">
        <f t="shared" si="120"/>
        <v>5.1660000000000004</v>
      </c>
      <c r="AZ76" s="507">
        <f t="shared" si="121"/>
        <v>3.5909</v>
      </c>
      <c r="BA76" s="508">
        <f t="shared" si="121"/>
        <v>1.5751000000000002</v>
      </c>
    </row>
    <row r="77" spans="1:53" ht="12.95" customHeight="1" x14ac:dyDescent="0.25">
      <c r="A77" s="83">
        <v>13</v>
      </c>
      <c r="B77" s="532">
        <v>5431</v>
      </c>
      <c r="C77" s="533">
        <v>600099016</v>
      </c>
      <c r="D77" s="83">
        <v>70698112</v>
      </c>
      <c r="E77" s="542" t="s">
        <v>727</v>
      </c>
      <c r="F77" s="532">
        <v>3117</v>
      </c>
      <c r="G77" s="499" t="s">
        <v>91</v>
      </c>
      <c r="H77" s="499" t="s">
        <v>82</v>
      </c>
      <c r="I77" s="501">
        <v>476579</v>
      </c>
      <c r="J77" s="502">
        <v>350942</v>
      </c>
      <c r="K77" s="502">
        <v>0</v>
      </c>
      <c r="L77" s="502">
        <v>0</v>
      </c>
      <c r="M77" s="417">
        <v>118618</v>
      </c>
      <c r="N77" s="417">
        <v>7019</v>
      </c>
      <c r="O77" s="502">
        <v>0</v>
      </c>
      <c r="P77" s="503">
        <v>1.03</v>
      </c>
      <c r="Q77" s="418">
        <v>1.03</v>
      </c>
      <c r="R77" s="504">
        <v>0</v>
      </c>
      <c r="S77" s="505">
        <f t="shared" si="5"/>
        <v>0</v>
      </c>
      <c r="T77" s="492">
        <v>-21226</v>
      </c>
      <c r="U77" s="492">
        <v>0</v>
      </c>
      <c r="V77" s="492">
        <v>0</v>
      </c>
      <c r="W77" s="492">
        <f t="shared" si="107"/>
        <v>-21226</v>
      </c>
      <c r="X77" s="492">
        <v>0</v>
      </c>
      <c r="Y77" s="492">
        <v>0</v>
      </c>
      <c r="Z77" s="492">
        <f t="shared" si="108"/>
        <v>0</v>
      </c>
      <c r="AA77" s="492">
        <f t="shared" si="109"/>
        <v>-21226</v>
      </c>
      <c r="AB77" s="321">
        <f t="shared" si="110"/>
        <v>-7174</v>
      </c>
      <c r="AC77" s="179">
        <f t="shared" si="111"/>
        <v>-425</v>
      </c>
      <c r="AD77" s="492">
        <v>1900</v>
      </c>
      <c r="AE77" s="492">
        <v>0</v>
      </c>
      <c r="AF77" s="492">
        <f t="shared" ref="AF77:AF140" si="122">SUM(AD77:AE77)</f>
        <v>1900</v>
      </c>
      <c r="AG77" s="492">
        <f t="shared" ref="AG77:AG140" si="123">AA77+AB77+AC77+AF77</f>
        <v>-26925</v>
      </c>
      <c r="AH77" s="507">
        <v>0</v>
      </c>
      <c r="AI77" s="507">
        <v>0</v>
      </c>
      <c r="AJ77" s="507">
        <v>-0.06</v>
      </c>
      <c r="AK77" s="507">
        <v>0</v>
      </c>
      <c r="AL77" s="507">
        <v>0</v>
      </c>
      <c r="AM77" s="507">
        <v>0</v>
      </c>
      <c r="AN77" s="507">
        <v>0</v>
      </c>
      <c r="AO77" s="507">
        <f t="shared" si="112"/>
        <v>-0.06</v>
      </c>
      <c r="AP77" s="507">
        <f t="shared" si="113"/>
        <v>0</v>
      </c>
      <c r="AQ77" s="508">
        <f t="shared" ref="AQ77:AQ140" si="124">SUM(AO77:AP77)</f>
        <v>-0.06</v>
      </c>
      <c r="AR77" s="505">
        <f t="shared" si="114"/>
        <v>449654</v>
      </c>
      <c r="AS77" s="492">
        <f t="shared" si="115"/>
        <v>329716</v>
      </c>
      <c r="AT77" s="492">
        <f t="shared" si="116"/>
        <v>0</v>
      </c>
      <c r="AU77" s="486">
        <f t="shared" si="117"/>
        <v>0</v>
      </c>
      <c r="AV77" s="492">
        <f t="shared" si="118"/>
        <v>111444</v>
      </c>
      <c r="AW77" s="492">
        <f t="shared" si="118"/>
        <v>6594</v>
      </c>
      <c r="AX77" s="492">
        <f t="shared" si="119"/>
        <v>1900</v>
      </c>
      <c r="AY77" s="507">
        <f t="shared" si="120"/>
        <v>0.97</v>
      </c>
      <c r="AZ77" s="507">
        <f t="shared" si="121"/>
        <v>0.97</v>
      </c>
      <c r="BA77" s="508">
        <f t="shared" si="121"/>
        <v>0</v>
      </c>
    </row>
    <row r="78" spans="1:53" ht="12.95" customHeight="1" x14ac:dyDescent="0.25">
      <c r="A78" s="83">
        <v>13</v>
      </c>
      <c r="B78" s="532">
        <v>5431</v>
      </c>
      <c r="C78" s="533">
        <v>600099016</v>
      </c>
      <c r="D78" s="83">
        <v>70698112</v>
      </c>
      <c r="E78" s="542" t="s">
        <v>727</v>
      </c>
      <c r="F78" s="532">
        <v>3141</v>
      </c>
      <c r="G78" s="541" t="s">
        <v>88</v>
      </c>
      <c r="H78" s="499" t="s">
        <v>82</v>
      </c>
      <c r="I78" s="501">
        <v>737467</v>
      </c>
      <c r="J78" s="502">
        <v>520914</v>
      </c>
      <c r="K78" s="502">
        <v>20000</v>
      </c>
      <c r="L78" s="502">
        <v>0</v>
      </c>
      <c r="M78" s="417">
        <v>182829</v>
      </c>
      <c r="N78" s="417">
        <v>10418</v>
      </c>
      <c r="O78" s="502">
        <v>3306</v>
      </c>
      <c r="P78" s="503">
        <v>1.77</v>
      </c>
      <c r="Q78" s="418">
        <v>0</v>
      </c>
      <c r="R78" s="504">
        <v>1.77</v>
      </c>
      <c r="S78" s="505">
        <f t="shared" ref="S78:S80" si="125">X78*-1</f>
        <v>0</v>
      </c>
      <c r="T78" s="492">
        <v>0</v>
      </c>
      <c r="U78" s="492">
        <v>0</v>
      </c>
      <c r="V78" s="492">
        <v>0</v>
      </c>
      <c r="W78" s="492">
        <f t="shared" si="107"/>
        <v>0</v>
      </c>
      <c r="X78" s="492">
        <v>0</v>
      </c>
      <c r="Y78" s="492">
        <v>0</v>
      </c>
      <c r="Z78" s="492">
        <f t="shared" si="108"/>
        <v>0</v>
      </c>
      <c r="AA78" s="492">
        <f t="shared" si="109"/>
        <v>0</v>
      </c>
      <c r="AB78" s="321">
        <f t="shared" si="110"/>
        <v>0</v>
      </c>
      <c r="AC78" s="179">
        <f t="shared" si="111"/>
        <v>0</v>
      </c>
      <c r="AD78" s="492">
        <v>0</v>
      </c>
      <c r="AE78" s="492">
        <v>0</v>
      </c>
      <c r="AF78" s="492">
        <f t="shared" si="122"/>
        <v>0</v>
      </c>
      <c r="AG78" s="492">
        <f t="shared" si="123"/>
        <v>0</v>
      </c>
      <c r="AH78" s="507">
        <v>0</v>
      </c>
      <c r="AI78" s="507">
        <v>0</v>
      </c>
      <c r="AJ78" s="507">
        <v>0</v>
      </c>
      <c r="AK78" s="507">
        <v>0</v>
      </c>
      <c r="AL78" s="507">
        <v>0</v>
      </c>
      <c r="AM78" s="507">
        <v>0</v>
      </c>
      <c r="AN78" s="507">
        <v>0</v>
      </c>
      <c r="AO78" s="507">
        <f t="shared" si="112"/>
        <v>0</v>
      </c>
      <c r="AP78" s="507">
        <f t="shared" si="113"/>
        <v>0</v>
      </c>
      <c r="AQ78" s="508">
        <f t="shared" si="124"/>
        <v>0</v>
      </c>
      <c r="AR78" s="505">
        <f t="shared" si="114"/>
        <v>737467</v>
      </c>
      <c r="AS78" s="492">
        <f t="shared" si="115"/>
        <v>520914</v>
      </c>
      <c r="AT78" s="492">
        <f t="shared" si="116"/>
        <v>20000</v>
      </c>
      <c r="AU78" s="486">
        <f t="shared" si="117"/>
        <v>0</v>
      </c>
      <c r="AV78" s="492">
        <f t="shared" si="118"/>
        <v>182829</v>
      </c>
      <c r="AW78" s="492">
        <f t="shared" si="118"/>
        <v>10418</v>
      </c>
      <c r="AX78" s="492">
        <f t="shared" si="119"/>
        <v>3306</v>
      </c>
      <c r="AY78" s="507">
        <f t="shared" si="120"/>
        <v>1.77</v>
      </c>
      <c r="AZ78" s="507">
        <f t="shared" si="121"/>
        <v>0</v>
      </c>
      <c r="BA78" s="508">
        <f t="shared" si="121"/>
        <v>1.77</v>
      </c>
    </row>
    <row r="79" spans="1:53" ht="12.95" customHeight="1" x14ac:dyDescent="0.25">
      <c r="A79" s="83">
        <v>13</v>
      </c>
      <c r="B79" s="532">
        <v>5431</v>
      </c>
      <c r="C79" s="533">
        <v>600099016</v>
      </c>
      <c r="D79" s="83">
        <v>70698112</v>
      </c>
      <c r="E79" s="542" t="s">
        <v>727</v>
      </c>
      <c r="F79" s="532">
        <v>3143</v>
      </c>
      <c r="G79" s="499" t="s">
        <v>149</v>
      </c>
      <c r="H79" s="499" t="s">
        <v>86</v>
      </c>
      <c r="I79" s="501">
        <v>437231</v>
      </c>
      <c r="J79" s="502">
        <v>321967</v>
      </c>
      <c r="K79" s="502">
        <v>0</v>
      </c>
      <c r="L79" s="502">
        <v>0</v>
      </c>
      <c r="M79" s="417">
        <v>108825</v>
      </c>
      <c r="N79" s="417">
        <v>6439</v>
      </c>
      <c r="O79" s="502">
        <v>0</v>
      </c>
      <c r="P79" s="503">
        <v>0.71430000000000005</v>
      </c>
      <c r="Q79" s="418">
        <v>0.71430000000000005</v>
      </c>
      <c r="R79" s="504">
        <v>0</v>
      </c>
      <c r="S79" s="505">
        <f t="shared" si="125"/>
        <v>0</v>
      </c>
      <c r="T79" s="492">
        <v>0</v>
      </c>
      <c r="U79" s="492">
        <v>0</v>
      </c>
      <c r="V79" s="492">
        <v>0</v>
      </c>
      <c r="W79" s="492">
        <f t="shared" si="107"/>
        <v>0</v>
      </c>
      <c r="X79" s="492">
        <v>0</v>
      </c>
      <c r="Y79" s="492">
        <v>0</v>
      </c>
      <c r="Z79" s="492">
        <f t="shared" si="108"/>
        <v>0</v>
      </c>
      <c r="AA79" s="492">
        <f t="shared" si="109"/>
        <v>0</v>
      </c>
      <c r="AB79" s="321">
        <f t="shared" si="110"/>
        <v>0</v>
      </c>
      <c r="AC79" s="179">
        <f t="shared" si="111"/>
        <v>0</v>
      </c>
      <c r="AD79" s="492">
        <v>0</v>
      </c>
      <c r="AE79" s="492">
        <v>0</v>
      </c>
      <c r="AF79" s="492">
        <f t="shared" si="122"/>
        <v>0</v>
      </c>
      <c r="AG79" s="492">
        <f t="shared" si="123"/>
        <v>0</v>
      </c>
      <c r="AH79" s="507">
        <v>0</v>
      </c>
      <c r="AI79" s="507">
        <v>0</v>
      </c>
      <c r="AJ79" s="507">
        <v>0</v>
      </c>
      <c r="AK79" s="507">
        <v>0</v>
      </c>
      <c r="AL79" s="507">
        <v>0</v>
      </c>
      <c r="AM79" s="507">
        <v>0</v>
      </c>
      <c r="AN79" s="507">
        <v>0</v>
      </c>
      <c r="AO79" s="507">
        <f t="shared" si="112"/>
        <v>0</v>
      </c>
      <c r="AP79" s="507">
        <f t="shared" si="113"/>
        <v>0</v>
      </c>
      <c r="AQ79" s="508">
        <f t="shared" si="124"/>
        <v>0</v>
      </c>
      <c r="AR79" s="505">
        <f t="shared" si="114"/>
        <v>437231</v>
      </c>
      <c r="AS79" s="492">
        <f t="shared" si="115"/>
        <v>321967</v>
      </c>
      <c r="AT79" s="492">
        <f t="shared" si="116"/>
        <v>0</v>
      </c>
      <c r="AU79" s="486">
        <f t="shared" si="117"/>
        <v>0</v>
      </c>
      <c r="AV79" s="492">
        <f t="shared" si="118"/>
        <v>108825</v>
      </c>
      <c r="AW79" s="492">
        <f t="shared" si="118"/>
        <v>6439</v>
      </c>
      <c r="AX79" s="492">
        <f t="shared" si="119"/>
        <v>0</v>
      </c>
      <c r="AY79" s="507">
        <f t="shared" si="120"/>
        <v>0.71430000000000005</v>
      </c>
      <c r="AZ79" s="507">
        <f t="shared" si="121"/>
        <v>0.71430000000000005</v>
      </c>
      <c r="BA79" s="508">
        <f t="shared" si="121"/>
        <v>0</v>
      </c>
    </row>
    <row r="80" spans="1:53" ht="12.95" customHeight="1" x14ac:dyDescent="0.25">
      <c r="A80" s="83">
        <v>13</v>
      </c>
      <c r="B80" s="532">
        <v>5431</v>
      </c>
      <c r="C80" s="533">
        <v>600099016</v>
      </c>
      <c r="D80" s="83">
        <v>70698112</v>
      </c>
      <c r="E80" s="542" t="s">
        <v>727</v>
      </c>
      <c r="F80" s="532">
        <v>3143</v>
      </c>
      <c r="G80" s="499" t="s">
        <v>150</v>
      </c>
      <c r="H80" s="499" t="s">
        <v>82</v>
      </c>
      <c r="I80" s="501">
        <v>14044</v>
      </c>
      <c r="J80" s="502">
        <v>9900</v>
      </c>
      <c r="K80" s="502">
        <v>0</v>
      </c>
      <c r="L80" s="502">
        <v>0</v>
      </c>
      <c r="M80" s="417">
        <v>3346</v>
      </c>
      <c r="N80" s="417">
        <v>198</v>
      </c>
      <c r="O80" s="502">
        <v>600</v>
      </c>
      <c r="P80" s="503">
        <v>0.04</v>
      </c>
      <c r="Q80" s="418">
        <v>0</v>
      </c>
      <c r="R80" s="504">
        <v>0.04</v>
      </c>
      <c r="S80" s="505">
        <f t="shared" si="125"/>
        <v>0</v>
      </c>
      <c r="T80" s="492">
        <v>0</v>
      </c>
      <c r="U80" s="492">
        <v>0</v>
      </c>
      <c r="V80" s="492">
        <v>0</v>
      </c>
      <c r="W80" s="492">
        <f t="shared" si="107"/>
        <v>0</v>
      </c>
      <c r="X80" s="492">
        <v>0</v>
      </c>
      <c r="Y80" s="492">
        <v>0</v>
      </c>
      <c r="Z80" s="492">
        <f t="shared" si="108"/>
        <v>0</v>
      </c>
      <c r="AA80" s="492">
        <f t="shared" si="109"/>
        <v>0</v>
      </c>
      <c r="AB80" s="321">
        <f t="shared" si="110"/>
        <v>0</v>
      </c>
      <c r="AC80" s="179">
        <f t="shared" si="111"/>
        <v>0</v>
      </c>
      <c r="AD80" s="492">
        <v>0</v>
      </c>
      <c r="AE80" s="492">
        <v>0</v>
      </c>
      <c r="AF80" s="492">
        <f t="shared" si="122"/>
        <v>0</v>
      </c>
      <c r="AG80" s="492">
        <f t="shared" si="123"/>
        <v>0</v>
      </c>
      <c r="AH80" s="507">
        <v>0</v>
      </c>
      <c r="AI80" s="507">
        <v>0</v>
      </c>
      <c r="AJ80" s="507">
        <v>0</v>
      </c>
      <c r="AK80" s="507">
        <v>0</v>
      </c>
      <c r="AL80" s="507">
        <v>0</v>
      </c>
      <c r="AM80" s="507">
        <v>0</v>
      </c>
      <c r="AN80" s="507">
        <v>0</v>
      </c>
      <c r="AO80" s="507">
        <f t="shared" si="112"/>
        <v>0</v>
      </c>
      <c r="AP80" s="507">
        <f t="shared" si="113"/>
        <v>0</v>
      </c>
      <c r="AQ80" s="508">
        <f t="shared" si="124"/>
        <v>0</v>
      </c>
      <c r="AR80" s="505">
        <f t="shared" si="114"/>
        <v>14044</v>
      </c>
      <c r="AS80" s="492">
        <f t="shared" si="115"/>
        <v>9900</v>
      </c>
      <c r="AT80" s="492">
        <f t="shared" si="116"/>
        <v>0</v>
      </c>
      <c r="AU80" s="486">
        <f t="shared" si="117"/>
        <v>0</v>
      </c>
      <c r="AV80" s="492">
        <f t="shared" si="118"/>
        <v>3346</v>
      </c>
      <c r="AW80" s="492">
        <f t="shared" si="118"/>
        <v>198</v>
      </c>
      <c r="AX80" s="492">
        <f t="shared" si="119"/>
        <v>600</v>
      </c>
      <c r="AY80" s="507">
        <f t="shared" si="120"/>
        <v>0.04</v>
      </c>
      <c r="AZ80" s="507">
        <f t="shared" si="121"/>
        <v>0</v>
      </c>
      <c r="BA80" s="508">
        <f t="shared" si="121"/>
        <v>0.04</v>
      </c>
    </row>
    <row r="81" spans="1:53" ht="12.95" customHeight="1" x14ac:dyDescent="0.25">
      <c r="A81" s="92">
        <v>13</v>
      </c>
      <c r="B81" s="104">
        <v>5431</v>
      </c>
      <c r="C81" s="105">
        <v>600099016</v>
      </c>
      <c r="D81" s="104">
        <v>70698112</v>
      </c>
      <c r="E81" s="119" t="s">
        <v>728</v>
      </c>
      <c r="F81" s="117"/>
      <c r="G81" s="120"/>
      <c r="H81" s="121"/>
      <c r="I81" s="136">
        <v>6770344</v>
      </c>
      <c r="J81" s="116">
        <v>4864223</v>
      </c>
      <c r="K81" s="116">
        <v>34884</v>
      </c>
      <c r="L81" s="116">
        <v>4884</v>
      </c>
      <c r="M81" s="116">
        <v>1654247</v>
      </c>
      <c r="N81" s="116">
        <v>97284</v>
      </c>
      <c r="O81" s="116">
        <v>119706</v>
      </c>
      <c r="P81" s="305">
        <v>11.166699999999999</v>
      </c>
      <c r="Q81" s="305">
        <v>7.2706999999999997</v>
      </c>
      <c r="R81" s="306">
        <v>3.8960000000000004</v>
      </c>
      <c r="S81" s="242">
        <f t="shared" ref="S81:BA81" si="126">SUM(S75:S80)</f>
        <v>0</v>
      </c>
      <c r="T81" s="116">
        <f t="shared" si="126"/>
        <v>-21226</v>
      </c>
      <c r="U81" s="116">
        <f t="shared" si="126"/>
        <v>0</v>
      </c>
      <c r="V81" s="116">
        <f t="shared" si="126"/>
        <v>0</v>
      </c>
      <c r="W81" s="116">
        <f t="shared" si="126"/>
        <v>-21226</v>
      </c>
      <c r="X81" s="116">
        <f t="shared" si="126"/>
        <v>0</v>
      </c>
      <c r="Y81" s="116">
        <f t="shared" si="126"/>
        <v>0</v>
      </c>
      <c r="Z81" s="116">
        <f t="shared" si="126"/>
        <v>0</v>
      </c>
      <c r="AA81" s="116">
        <f t="shared" si="126"/>
        <v>-21226</v>
      </c>
      <c r="AB81" s="116">
        <f t="shared" si="126"/>
        <v>-7174</v>
      </c>
      <c r="AC81" s="116">
        <f t="shared" si="126"/>
        <v>-425</v>
      </c>
      <c r="AD81" s="116">
        <f t="shared" si="126"/>
        <v>1900</v>
      </c>
      <c r="AE81" s="116">
        <f t="shared" si="126"/>
        <v>0</v>
      </c>
      <c r="AF81" s="116">
        <f t="shared" si="126"/>
        <v>1900</v>
      </c>
      <c r="AG81" s="116">
        <f t="shared" si="126"/>
        <v>-26925</v>
      </c>
      <c r="AH81" s="305">
        <f t="shared" si="126"/>
        <v>0</v>
      </c>
      <c r="AI81" s="305">
        <f t="shared" si="126"/>
        <v>0</v>
      </c>
      <c r="AJ81" s="305">
        <f t="shared" si="126"/>
        <v>-0.06</v>
      </c>
      <c r="AK81" s="305">
        <f t="shared" ref="AK81:AL81" si="127">SUM(AK75:AK80)</f>
        <v>0</v>
      </c>
      <c r="AL81" s="305">
        <f t="shared" si="127"/>
        <v>0</v>
      </c>
      <c r="AM81" s="305">
        <f t="shared" si="126"/>
        <v>0</v>
      </c>
      <c r="AN81" s="305">
        <f t="shared" si="126"/>
        <v>0</v>
      </c>
      <c r="AO81" s="305">
        <f t="shared" si="126"/>
        <v>-0.06</v>
      </c>
      <c r="AP81" s="305">
        <f t="shared" si="126"/>
        <v>0</v>
      </c>
      <c r="AQ81" s="306">
        <f t="shared" si="126"/>
        <v>-0.06</v>
      </c>
      <c r="AR81" s="242">
        <f t="shared" si="126"/>
        <v>6743419</v>
      </c>
      <c r="AS81" s="116">
        <f t="shared" si="126"/>
        <v>4842997</v>
      </c>
      <c r="AT81" s="116">
        <f t="shared" si="126"/>
        <v>34884</v>
      </c>
      <c r="AU81" s="116">
        <f t="shared" si="126"/>
        <v>4884</v>
      </c>
      <c r="AV81" s="116">
        <f t="shared" si="126"/>
        <v>1647073</v>
      </c>
      <c r="AW81" s="116">
        <f t="shared" si="126"/>
        <v>96859</v>
      </c>
      <c r="AX81" s="116">
        <f t="shared" si="126"/>
        <v>121606</v>
      </c>
      <c r="AY81" s="305">
        <f t="shared" si="126"/>
        <v>11.1067</v>
      </c>
      <c r="AZ81" s="305">
        <f t="shared" si="126"/>
        <v>7.2106999999999992</v>
      </c>
      <c r="BA81" s="306">
        <f t="shared" si="126"/>
        <v>3.8960000000000004</v>
      </c>
    </row>
    <row r="82" spans="1:53" ht="12.95" customHeight="1" x14ac:dyDescent="0.25">
      <c r="A82" s="83">
        <v>14</v>
      </c>
      <c r="B82" s="532">
        <v>5487</v>
      </c>
      <c r="C82" s="533">
        <v>600098796</v>
      </c>
      <c r="D82" s="83">
        <v>71006753</v>
      </c>
      <c r="E82" s="542" t="s">
        <v>729</v>
      </c>
      <c r="F82" s="532">
        <v>3111</v>
      </c>
      <c r="G82" s="541" t="s">
        <v>586</v>
      </c>
      <c r="H82" s="499" t="s">
        <v>86</v>
      </c>
      <c r="I82" s="501">
        <v>1275558</v>
      </c>
      <c r="J82" s="502">
        <v>934137</v>
      </c>
      <c r="K82" s="502">
        <v>0</v>
      </c>
      <c r="L82" s="502">
        <v>0</v>
      </c>
      <c r="M82" s="417">
        <v>315738</v>
      </c>
      <c r="N82" s="417">
        <v>18683</v>
      </c>
      <c r="O82" s="502">
        <v>7000</v>
      </c>
      <c r="P82" s="503">
        <v>2.4541000000000004</v>
      </c>
      <c r="Q82" s="418">
        <v>1.7755000000000001</v>
      </c>
      <c r="R82" s="504">
        <v>0.67860000000000009</v>
      </c>
      <c r="S82" s="505">
        <f t="shared" ref="S82:S84" si="128">X82*-1</f>
        <v>0</v>
      </c>
      <c r="T82" s="492">
        <v>0</v>
      </c>
      <c r="U82" s="492">
        <v>0</v>
      </c>
      <c r="V82" s="492">
        <v>0</v>
      </c>
      <c r="W82" s="492">
        <f>SUM(S82:V82)</f>
        <v>0</v>
      </c>
      <c r="X82" s="492">
        <v>0</v>
      </c>
      <c r="Y82" s="492">
        <v>0</v>
      </c>
      <c r="Z82" s="492">
        <f>SUM(X82:Y82)</f>
        <v>0</v>
      </c>
      <c r="AA82" s="492">
        <f>W82+Z82</f>
        <v>0</v>
      </c>
      <c r="AB82" s="321">
        <f>ROUND((W82+X82)*33.8%,0)</f>
        <v>0</v>
      </c>
      <c r="AC82" s="179">
        <f>ROUND(W82*2%,0)</f>
        <v>0</v>
      </c>
      <c r="AD82" s="492">
        <v>0</v>
      </c>
      <c r="AE82" s="492">
        <v>0</v>
      </c>
      <c r="AF82" s="492">
        <f t="shared" si="122"/>
        <v>0</v>
      </c>
      <c r="AG82" s="492">
        <f t="shared" si="123"/>
        <v>0</v>
      </c>
      <c r="AH82" s="507">
        <v>0</v>
      </c>
      <c r="AI82" s="507">
        <v>0</v>
      </c>
      <c r="AJ82" s="507">
        <v>0</v>
      </c>
      <c r="AK82" s="507">
        <v>0</v>
      </c>
      <c r="AL82" s="507">
        <v>0</v>
      </c>
      <c r="AM82" s="507">
        <v>0</v>
      </c>
      <c r="AN82" s="507">
        <v>0</v>
      </c>
      <c r="AO82" s="507">
        <f t="shared" ref="AO82:AO84" si="129">AH82+AJ82+AK82+AM82</f>
        <v>0</v>
      </c>
      <c r="AP82" s="507">
        <f t="shared" ref="AP82:AP84" si="130">AI82+AL82+AN82</f>
        <v>0</v>
      </c>
      <c r="AQ82" s="508">
        <f t="shared" si="124"/>
        <v>0</v>
      </c>
      <c r="AR82" s="505">
        <f>I82+AG82</f>
        <v>1275558</v>
      </c>
      <c r="AS82" s="492">
        <f>J82+W82</f>
        <v>934137</v>
      </c>
      <c r="AT82" s="492">
        <f>K82+Z82</f>
        <v>0</v>
      </c>
      <c r="AU82" s="486">
        <f>L82</f>
        <v>0</v>
      </c>
      <c r="AV82" s="492">
        <f t="shared" ref="AV82:AW84" si="131">M82+AB82</f>
        <v>315738</v>
      </c>
      <c r="AW82" s="492">
        <f t="shared" si="131"/>
        <v>18683</v>
      </c>
      <c r="AX82" s="492">
        <f>O82+AF82</f>
        <v>7000</v>
      </c>
      <c r="AY82" s="507">
        <f>P82+AQ82</f>
        <v>2.4541000000000004</v>
      </c>
      <c r="AZ82" s="507">
        <f t="shared" ref="AZ82:BA84" si="132">Q82+AO82</f>
        <v>1.7755000000000001</v>
      </c>
      <c r="BA82" s="508">
        <f t="shared" si="132"/>
        <v>0.67860000000000009</v>
      </c>
    </row>
    <row r="83" spans="1:53" ht="12.95" customHeight="1" x14ac:dyDescent="0.25">
      <c r="A83" s="83">
        <v>14</v>
      </c>
      <c r="B83" s="532">
        <v>5487</v>
      </c>
      <c r="C83" s="533">
        <v>600098796</v>
      </c>
      <c r="D83" s="83">
        <v>71006753</v>
      </c>
      <c r="E83" s="542" t="s">
        <v>729</v>
      </c>
      <c r="F83" s="532">
        <v>3111</v>
      </c>
      <c r="G83" s="499" t="s">
        <v>91</v>
      </c>
      <c r="H83" s="499" t="s">
        <v>82</v>
      </c>
      <c r="I83" s="501">
        <v>230590</v>
      </c>
      <c r="J83" s="502">
        <v>169801</v>
      </c>
      <c r="K83" s="502">
        <v>0</v>
      </c>
      <c r="L83" s="502">
        <v>0</v>
      </c>
      <c r="M83" s="417">
        <v>57393</v>
      </c>
      <c r="N83" s="417">
        <v>3396</v>
      </c>
      <c r="O83" s="502">
        <v>0</v>
      </c>
      <c r="P83" s="503">
        <v>0.5</v>
      </c>
      <c r="Q83" s="418">
        <v>0.5</v>
      </c>
      <c r="R83" s="504">
        <v>0</v>
      </c>
      <c r="S83" s="505">
        <f t="shared" si="128"/>
        <v>0</v>
      </c>
      <c r="T83" s="492">
        <v>0</v>
      </c>
      <c r="U83" s="492">
        <v>0</v>
      </c>
      <c r="V83" s="492">
        <v>0</v>
      </c>
      <c r="W83" s="492">
        <f>SUM(S83:V83)</f>
        <v>0</v>
      </c>
      <c r="X83" s="492">
        <v>0</v>
      </c>
      <c r="Y83" s="492">
        <v>0</v>
      </c>
      <c r="Z83" s="492">
        <f>SUM(X83:Y83)</f>
        <v>0</v>
      </c>
      <c r="AA83" s="492">
        <f>W83+Z83</f>
        <v>0</v>
      </c>
      <c r="AB83" s="321">
        <f>ROUND((W83+X83)*33.8%,0)</f>
        <v>0</v>
      </c>
      <c r="AC83" s="179">
        <f>ROUND(W83*2%,0)</f>
        <v>0</v>
      </c>
      <c r="AD83" s="492">
        <v>0</v>
      </c>
      <c r="AE83" s="492">
        <v>0</v>
      </c>
      <c r="AF83" s="492">
        <f t="shared" si="122"/>
        <v>0</v>
      </c>
      <c r="AG83" s="492">
        <f t="shared" si="123"/>
        <v>0</v>
      </c>
      <c r="AH83" s="507">
        <v>0</v>
      </c>
      <c r="AI83" s="507">
        <v>0</v>
      </c>
      <c r="AJ83" s="507">
        <v>0</v>
      </c>
      <c r="AK83" s="507">
        <v>0</v>
      </c>
      <c r="AL83" s="507">
        <v>0</v>
      </c>
      <c r="AM83" s="507">
        <v>0</v>
      </c>
      <c r="AN83" s="507">
        <v>0</v>
      </c>
      <c r="AO83" s="507">
        <f t="shared" si="129"/>
        <v>0</v>
      </c>
      <c r="AP83" s="507">
        <f t="shared" si="130"/>
        <v>0</v>
      </c>
      <c r="AQ83" s="508">
        <f t="shared" si="124"/>
        <v>0</v>
      </c>
      <c r="AR83" s="505">
        <f>I83+AG83</f>
        <v>230590</v>
      </c>
      <c r="AS83" s="492">
        <f>J83+W83</f>
        <v>169801</v>
      </c>
      <c r="AT83" s="492">
        <f>K83+Z83</f>
        <v>0</v>
      </c>
      <c r="AU83" s="486">
        <f>L83</f>
        <v>0</v>
      </c>
      <c r="AV83" s="492">
        <f t="shared" si="131"/>
        <v>57393</v>
      </c>
      <c r="AW83" s="492">
        <f t="shared" si="131"/>
        <v>3396</v>
      </c>
      <c r="AX83" s="492">
        <f>O83+AF83</f>
        <v>0</v>
      </c>
      <c r="AY83" s="507">
        <f>P83+AQ83</f>
        <v>0.5</v>
      </c>
      <c r="AZ83" s="507">
        <f t="shared" si="132"/>
        <v>0.5</v>
      </c>
      <c r="BA83" s="508">
        <f t="shared" si="132"/>
        <v>0</v>
      </c>
    </row>
    <row r="84" spans="1:53" ht="12.95" customHeight="1" x14ac:dyDescent="0.25">
      <c r="A84" s="83">
        <v>14</v>
      </c>
      <c r="B84" s="532">
        <v>5487</v>
      </c>
      <c r="C84" s="533">
        <v>600098796</v>
      </c>
      <c r="D84" s="83">
        <v>71006753</v>
      </c>
      <c r="E84" s="542" t="s">
        <v>729</v>
      </c>
      <c r="F84" s="532">
        <v>3141</v>
      </c>
      <c r="G84" s="541" t="s">
        <v>88</v>
      </c>
      <c r="H84" s="499" t="s">
        <v>82</v>
      </c>
      <c r="I84" s="501">
        <v>174010</v>
      </c>
      <c r="J84" s="502">
        <v>127710</v>
      </c>
      <c r="K84" s="502">
        <v>0</v>
      </c>
      <c r="L84" s="502">
        <v>0</v>
      </c>
      <c r="M84" s="417">
        <v>43166</v>
      </c>
      <c r="N84" s="417">
        <v>2554</v>
      </c>
      <c r="O84" s="502">
        <v>580</v>
      </c>
      <c r="P84" s="503">
        <v>0.43</v>
      </c>
      <c r="Q84" s="418">
        <v>0</v>
      </c>
      <c r="R84" s="504">
        <v>0.43</v>
      </c>
      <c r="S84" s="505">
        <f t="shared" si="128"/>
        <v>0</v>
      </c>
      <c r="T84" s="492">
        <v>0</v>
      </c>
      <c r="U84" s="492">
        <v>0</v>
      </c>
      <c r="V84" s="492">
        <v>0</v>
      </c>
      <c r="W84" s="492">
        <f>SUM(S84:V84)</f>
        <v>0</v>
      </c>
      <c r="X84" s="492">
        <v>0</v>
      </c>
      <c r="Y84" s="492">
        <v>0</v>
      </c>
      <c r="Z84" s="492">
        <f>SUM(X84:Y84)</f>
        <v>0</v>
      </c>
      <c r="AA84" s="492">
        <f>W84+Z84</f>
        <v>0</v>
      </c>
      <c r="AB84" s="321">
        <f>ROUND((W84+X84)*33.8%,0)</f>
        <v>0</v>
      </c>
      <c r="AC84" s="179">
        <f>ROUND(W84*2%,0)</f>
        <v>0</v>
      </c>
      <c r="AD84" s="492">
        <v>0</v>
      </c>
      <c r="AE84" s="492">
        <v>0</v>
      </c>
      <c r="AF84" s="492">
        <f t="shared" si="122"/>
        <v>0</v>
      </c>
      <c r="AG84" s="492">
        <f t="shared" si="123"/>
        <v>0</v>
      </c>
      <c r="AH84" s="507">
        <v>0</v>
      </c>
      <c r="AI84" s="507">
        <v>0</v>
      </c>
      <c r="AJ84" s="507">
        <v>0</v>
      </c>
      <c r="AK84" s="507">
        <v>0</v>
      </c>
      <c r="AL84" s="507">
        <v>0</v>
      </c>
      <c r="AM84" s="507">
        <v>0</v>
      </c>
      <c r="AN84" s="507">
        <v>0</v>
      </c>
      <c r="AO84" s="507">
        <f t="shared" si="129"/>
        <v>0</v>
      </c>
      <c r="AP84" s="507">
        <f t="shared" si="130"/>
        <v>0</v>
      </c>
      <c r="AQ84" s="508">
        <f t="shared" si="124"/>
        <v>0</v>
      </c>
      <c r="AR84" s="505">
        <f>I84+AG84</f>
        <v>174010</v>
      </c>
      <c r="AS84" s="492">
        <f>J84+W84</f>
        <v>127710</v>
      </c>
      <c r="AT84" s="492">
        <f>K84+Z84</f>
        <v>0</v>
      </c>
      <c r="AU84" s="486">
        <f>L84</f>
        <v>0</v>
      </c>
      <c r="AV84" s="492">
        <f t="shared" si="131"/>
        <v>43166</v>
      </c>
      <c r="AW84" s="492">
        <f t="shared" si="131"/>
        <v>2554</v>
      </c>
      <c r="AX84" s="492">
        <f>O84+AF84</f>
        <v>580</v>
      </c>
      <c r="AY84" s="507">
        <f>P84+AQ84</f>
        <v>0.43</v>
      </c>
      <c r="AZ84" s="507">
        <f t="shared" si="132"/>
        <v>0</v>
      </c>
      <c r="BA84" s="508">
        <f t="shared" si="132"/>
        <v>0.43</v>
      </c>
    </row>
    <row r="85" spans="1:53" ht="12.95" customHeight="1" x14ac:dyDescent="0.25">
      <c r="A85" s="92">
        <v>14</v>
      </c>
      <c r="B85" s="104">
        <v>5487</v>
      </c>
      <c r="C85" s="105">
        <v>600098796</v>
      </c>
      <c r="D85" s="104">
        <v>71006753</v>
      </c>
      <c r="E85" s="119" t="s">
        <v>730</v>
      </c>
      <c r="F85" s="104"/>
      <c r="G85" s="122"/>
      <c r="H85" s="123"/>
      <c r="I85" s="130">
        <v>1680158</v>
      </c>
      <c r="J85" s="87">
        <v>1231648</v>
      </c>
      <c r="K85" s="87">
        <v>0</v>
      </c>
      <c r="L85" s="87">
        <v>0</v>
      </c>
      <c r="M85" s="87">
        <v>416297</v>
      </c>
      <c r="N85" s="87">
        <v>24633</v>
      </c>
      <c r="O85" s="87">
        <v>7580</v>
      </c>
      <c r="P85" s="88">
        <v>3.3841000000000006</v>
      </c>
      <c r="Q85" s="88">
        <v>2.2755000000000001</v>
      </c>
      <c r="R85" s="276">
        <v>1.1086</v>
      </c>
      <c r="S85" s="141">
        <f t="shared" ref="S85:BA85" si="133">SUM(S82:S84)</f>
        <v>0</v>
      </c>
      <c r="T85" s="87">
        <f t="shared" si="133"/>
        <v>0</v>
      </c>
      <c r="U85" s="87">
        <f t="shared" si="133"/>
        <v>0</v>
      </c>
      <c r="V85" s="87">
        <f t="shared" si="133"/>
        <v>0</v>
      </c>
      <c r="W85" s="87">
        <f t="shared" si="133"/>
        <v>0</v>
      </c>
      <c r="X85" s="87">
        <f t="shared" si="133"/>
        <v>0</v>
      </c>
      <c r="Y85" s="87">
        <f t="shared" si="133"/>
        <v>0</v>
      </c>
      <c r="Z85" s="87">
        <f t="shared" si="133"/>
        <v>0</v>
      </c>
      <c r="AA85" s="87">
        <f t="shared" si="133"/>
        <v>0</v>
      </c>
      <c r="AB85" s="87">
        <f t="shared" si="133"/>
        <v>0</v>
      </c>
      <c r="AC85" s="87">
        <f t="shared" si="133"/>
        <v>0</v>
      </c>
      <c r="AD85" s="87">
        <f t="shared" si="133"/>
        <v>0</v>
      </c>
      <c r="AE85" s="87">
        <f t="shared" si="133"/>
        <v>0</v>
      </c>
      <c r="AF85" s="87">
        <f t="shared" si="133"/>
        <v>0</v>
      </c>
      <c r="AG85" s="87">
        <f t="shared" si="133"/>
        <v>0</v>
      </c>
      <c r="AH85" s="88">
        <f t="shared" si="133"/>
        <v>0</v>
      </c>
      <c r="AI85" s="88">
        <f t="shared" si="133"/>
        <v>0</v>
      </c>
      <c r="AJ85" s="88">
        <f t="shared" si="133"/>
        <v>0</v>
      </c>
      <c r="AK85" s="88">
        <f t="shared" ref="AK85:AL85" si="134">SUM(AK82:AK84)</f>
        <v>0</v>
      </c>
      <c r="AL85" s="88">
        <f t="shared" si="134"/>
        <v>0</v>
      </c>
      <c r="AM85" s="88">
        <f t="shared" si="133"/>
        <v>0</v>
      </c>
      <c r="AN85" s="88">
        <f t="shared" si="133"/>
        <v>0</v>
      </c>
      <c r="AO85" s="88">
        <f t="shared" si="133"/>
        <v>0</v>
      </c>
      <c r="AP85" s="88">
        <f t="shared" si="133"/>
        <v>0</v>
      </c>
      <c r="AQ85" s="276">
        <f t="shared" si="133"/>
        <v>0</v>
      </c>
      <c r="AR85" s="141">
        <f t="shared" si="133"/>
        <v>1680158</v>
      </c>
      <c r="AS85" s="87">
        <f t="shared" si="133"/>
        <v>1231648</v>
      </c>
      <c r="AT85" s="87">
        <f t="shared" si="133"/>
        <v>0</v>
      </c>
      <c r="AU85" s="87">
        <f t="shared" si="133"/>
        <v>0</v>
      </c>
      <c r="AV85" s="87">
        <f t="shared" si="133"/>
        <v>416297</v>
      </c>
      <c r="AW85" s="87">
        <f t="shared" si="133"/>
        <v>24633</v>
      </c>
      <c r="AX85" s="87">
        <f t="shared" si="133"/>
        <v>7580</v>
      </c>
      <c r="AY85" s="88">
        <f t="shared" si="133"/>
        <v>3.3841000000000006</v>
      </c>
      <c r="AZ85" s="88">
        <f t="shared" si="133"/>
        <v>2.2755000000000001</v>
      </c>
      <c r="BA85" s="276">
        <f t="shared" si="133"/>
        <v>1.1086</v>
      </c>
    </row>
    <row r="86" spans="1:53" ht="12.95" customHeight="1" x14ac:dyDescent="0.25">
      <c r="A86" s="83">
        <v>15</v>
      </c>
      <c r="B86" s="532">
        <v>5436</v>
      </c>
      <c r="C86" s="533">
        <v>600098800</v>
      </c>
      <c r="D86" s="83">
        <v>72742992</v>
      </c>
      <c r="E86" s="542" t="s">
        <v>731</v>
      </c>
      <c r="F86" s="532">
        <v>3111</v>
      </c>
      <c r="G86" s="541" t="s">
        <v>586</v>
      </c>
      <c r="H86" s="499" t="s">
        <v>86</v>
      </c>
      <c r="I86" s="501">
        <v>3430599</v>
      </c>
      <c r="J86" s="502">
        <v>2501987</v>
      </c>
      <c r="K86" s="502">
        <v>0</v>
      </c>
      <c r="L86" s="502">
        <v>0</v>
      </c>
      <c r="M86" s="417">
        <v>845672</v>
      </c>
      <c r="N86" s="417">
        <v>50040</v>
      </c>
      <c r="O86" s="502">
        <v>32900</v>
      </c>
      <c r="P86" s="503">
        <v>5.6827999999999994</v>
      </c>
      <c r="Q86" s="418">
        <v>4.1929999999999996</v>
      </c>
      <c r="R86" s="504">
        <v>1.4898</v>
      </c>
      <c r="S86" s="505">
        <f t="shared" ref="S86:S88" si="135">X86*-1</f>
        <v>0</v>
      </c>
      <c r="T86" s="492">
        <v>0</v>
      </c>
      <c r="U86" s="492">
        <v>0</v>
      </c>
      <c r="V86" s="492">
        <v>0</v>
      </c>
      <c r="W86" s="492">
        <f>SUM(S86:V86)</f>
        <v>0</v>
      </c>
      <c r="X86" s="492">
        <v>0</v>
      </c>
      <c r="Y86" s="492">
        <v>0</v>
      </c>
      <c r="Z86" s="492">
        <f>SUM(X86:Y86)</f>
        <v>0</v>
      </c>
      <c r="AA86" s="492">
        <f>W86+Z86</f>
        <v>0</v>
      </c>
      <c r="AB86" s="321">
        <f>ROUND((W86+X86)*33.8%,0)</f>
        <v>0</v>
      </c>
      <c r="AC86" s="179">
        <f>ROUND(W86*2%,0)</f>
        <v>0</v>
      </c>
      <c r="AD86" s="492">
        <v>0</v>
      </c>
      <c r="AE86" s="492">
        <v>0</v>
      </c>
      <c r="AF86" s="492">
        <f t="shared" si="122"/>
        <v>0</v>
      </c>
      <c r="AG86" s="492">
        <f t="shared" si="123"/>
        <v>0</v>
      </c>
      <c r="AH86" s="507">
        <v>0</v>
      </c>
      <c r="AI86" s="507">
        <v>0</v>
      </c>
      <c r="AJ86" s="507">
        <v>0</v>
      </c>
      <c r="AK86" s="507">
        <v>0</v>
      </c>
      <c r="AL86" s="507">
        <v>0</v>
      </c>
      <c r="AM86" s="507">
        <v>0</v>
      </c>
      <c r="AN86" s="507">
        <v>0</v>
      </c>
      <c r="AO86" s="507">
        <f t="shared" ref="AO86:AO88" si="136">AH86+AJ86+AK86+AM86</f>
        <v>0</v>
      </c>
      <c r="AP86" s="507">
        <f t="shared" ref="AP86:AP88" si="137">AI86+AL86+AN86</f>
        <v>0</v>
      </c>
      <c r="AQ86" s="508">
        <f t="shared" si="124"/>
        <v>0</v>
      </c>
      <c r="AR86" s="505">
        <f>I86+AG86</f>
        <v>3430599</v>
      </c>
      <c r="AS86" s="492">
        <f>J86+W86</f>
        <v>2501987</v>
      </c>
      <c r="AT86" s="492">
        <f>K86+Z86</f>
        <v>0</v>
      </c>
      <c r="AU86" s="486">
        <f>L86</f>
        <v>0</v>
      </c>
      <c r="AV86" s="492">
        <f t="shared" ref="AV86:AW88" si="138">M86+AB86</f>
        <v>845672</v>
      </c>
      <c r="AW86" s="492">
        <f t="shared" si="138"/>
        <v>50040</v>
      </c>
      <c r="AX86" s="492">
        <f>O86+AF86</f>
        <v>32900</v>
      </c>
      <c r="AY86" s="507">
        <f>P86+AQ86</f>
        <v>5.6827999999999994</v>
      </c>
      <c r="AZ86" s="507">
        <f t="shared" ref="AZ86:BA88" si="139">Q86+AO86</f>
        <v>4.1929999999999996</v>
      </c>
      <c r="BA86" s="508">
        <f t="shared" si="139"/>
        <v>1.4898</v>
      </c>
    </row>
    <row r="87" spans="1:53" ht="12.95" customHeight="1" x14ac:dyDescent="0.25">
      <c r="A87" s="83">
        <v>15</v>
      </c>
      <c r="B87" s="532">
        <v>5436</v>
      </c>
      <c r="C87" s="533">
        <v>600098800</v>
      </c>
      <c r="D87" s="83">
        <v>72742992</v>
      </c>
      <c r="E87" s="542" t="s">
        <v>731</v>
      </c>
      <c r="F87" s="532">
        <v>3111</v>
      </c>
      <c r="G87" s="541" t="s">
        <v>91</v>
      </c>
      <c r="H87" s="499" t="s">
        <v>732</v>
      </c>
      <c r="I87" s="501">
        <v>0</v>
      </c>
      <c r="J87" s="502">
        <v>0</v>
      </c>
      <c r="K87" s="502">
        <v>0</v>
      </c>
      <c r="L87" s="502">
        <v>0</v>
      </c>
      <c r="M87" s="417">
        <v>0</v>
      </c>
      <c r="N87" s="417">
        <v>0</v>
      </c>
      <c r="O87" s="502">
        <v>0</v>
      </c>
      <c r="P87" s="503">
        <v>0</v>
      </c>
      <c r="Q87" s="418">
        <v>0</v>
      </c>
      <c r="R87" s="504">
        <v>0</v>
      </c>
      <c r="S87" s="505">
        <f t="shared" si="135"/>
        <v>0</v>
      </c>
      <c r="T87" s="492">
        <v>21225</v>
      </c>
      <c r="U87" s="492">
        <v>0</v>
      </c>
      <c r="V87" s="492">
        <v>0</v>
      </c>
      <c r="W87" s="492">
        <f>SUM(S87:V87)</f>
        <v>21225</v>
      </c>
      <c r="X87" s="492">
        <v>0</v>
      </c>
      <c r="Y87" s="492">
        <v>0</v>
      </c>
      <c r="Z87" s="492">
        <f>SUM(X87:Y87)</f>
        <v>0</v>
      </c>
      <c r="AA87" s="492">
        <f>W87+Z87</f>
        <v>21225</v>
      </c>
      <c r="AB87" s="321">
        <f>ROUND((W87+X87)*33.8%,0)</f>
        <v>7174</v>
      </c>
      <c r="AC87" s="179">
        <f>ROUND(W87*2%,0)</f>
        <v>425</v>
      </c>
      <c r="AD87" s="492">
        <v>0</v>
      </c>
      <c r="AE87" s="492">
        <v>0</v>
      </c>
      <c r="AF87" s="492">
        <f t="shared" ref="AF87" si="140">SUM(AD87:AE87)</f>
        <v>0</v>
      </c>
      <c r="AG87" s="492">
        <f t="shared" si="123"/>
        <v>28824</v>
      </c>
      <c r="AH87" s="507">
        <v>0</v>
      </c>
      <c r="AI87" s="507">
        <v>0</v>
      </c>
      <c r="AJ87" s="507">
        <v>0.06</v>
      </c>
      <c r="AK87" s="507">
        <v>0</v>
      </c>
      <c r="AL87" s="507">
        <v>0</v>
      </c>
      <c r="AM87" s="507">
        <v>0</v>
      </c>
      <c r="AN87" s="507">
        <v>0</v>
      </c>
      <c r="AO87" s="507">
        <f t="shared" si="136"/>
        <v>0.06</v>
      </c>
      <c r="AP87" s="507">
        <f t="shared" si="137"/>
        <v>0</v>
      </c>
      <c r="AQ87" s="508">
        <f t="shared" si="124"/>
        <v>0.06</v>
      </c>
      <c r="AR87" s="505">
        <f>I87+AG87</f>
        <v>28824</v>
      </c>
      <c r="AS87" s="492">
        <f>J87+W87</f>
        <v>21225</v>
      </c>
      <c r="AT87" s="492">
        <f>K87+Z87</f>
        <v>0</v>
      </c>
      <c r="AU87" s="486">
        <f>L87</f>
        <v>0</v>
      </c>
      <c r="AV87" s="492">
        <f t="shared" si="138"/>
        <v>7174</v>
      </c>
      <c r="AW87" s="492">
        <f t="shared" si="138"/>
        <v>425</v>
      </c>
      <c r="AX87" s="492">
        <f>O87+AF87</f>
        <v>0</v>
      </c>
      <c r="AY87" s="507">
        <f>P87+AQ87</f>
        <v>0.06</v>
      </c>
      <c r="AZ87" s="507">
        <f t="shared" si="139"/>
        <v>0.06</v>
      </c>
      <c r="BA87" s="508">
        <f t="shared" si="139"/>
        <v>0</v>
      </c>
    </row>
    <row r="88" spans="1:53" ht="12.95" customHeight="1" x14ac:dyDescent="0.25">
      <c r="A88" s="83">
        <v>15</v>
      </c>
      <c r="B88" s="83">
        <v>5436</v>
      </c>
      <c r="C88" s="107">
        <v>600098800</v>
      </c>
      <c r="D88" s="83">
        <v>72742992</v>
      </c>
      <c r="E88" s="498" t="s">
        <v>731</v>
      </c>
      <c r="F88" s="83">
        <v>3141</v>
      </c>
      <c r="G88" s="541" t="s">
        <v>88</v>
      </c>
      <c r="H88" s="499" t="s">
        <v>82</v>
      </c>
      <c r="I88" s="501">
        <v>610527</v>
      </c>
      <c r="J88" s="502">
        <v>447571</v>
      </c>
      <c r="K88" s="502">
        <v>0</v>
      </c>
      <c r="L88" s="502">
        <v>0</v>
      </c>
      <c r="M88" s="417">
        <v>151279</v>
      </c>
      <c r="N88" s="417">
        <v>8951</v>
      </c>
      <c r="O88" s="502">
        <v>2726</v>
      </c>
      <c r="P88" s="503">
        <v>1.52</v>
      </c>
      <c r="Q88" s="418">
        <v>0</v>
      </c>
      <c r="R88" s="504">
        <v>1.52</v>
      </c>
      <c r="S88" s="505">
        <f t="shared" si="135"/>
        <v>0</v>
      </c>
      <c r="T88" s="492">
        <v>0</v>
      </c>
      <c r="U88" s="492">
        <v>-6635</v>
      </c>
      <c r="V88" s="492">
        <v>0</v>
      </c>
      <c r="W88" s="492">
        <f>SUM(S88:V88)</f>
        <v>-6635</v>
      </c>
      <c r="X88" s="492">
        <v>0</v>
      </c>
      <c r="Y88" s="492">
        <v>0</v>
      </c>
      <c r="Z88" s="492">
        <f>SUM(X88:Y88)</f>
        <v>0</v>
      </c>
      <c r="AA88" s="492">
        <f>W88+Z88</f>
        <v>-6635</v>
      </c>
      <c r="AB88" s="321">
        <f>ROUND((W88+X88)*33.8%,0)</f>
        <v>-2243</v>
      </c>
      <c r="AC88" s="179">
        <f>ROUND(W88*2%,0)</f>
        <v>-133</v>
      </c>
      <c r="AD88" s="492">
        <v>0</v>
      </c>
      <c r="AE88" s="492">
        <v>0</v>
      </c>
      <c r="AF88" s="492">
        <f t="shared" si="122"/>
        <v>0</v>
      </c>
      <c r="AG88" s="492">
        <f t="shared" si="123"/>
        <v>-9011</v>
      </c>
      <c r="AH88" s="507">
        <v>0</v>
      </c>
      <c r="AI88" s="507">
        <v>0</v>
      </c>
      <c r="AJ88" s="507">
        <v>0</v>
      </c>
      <c r="AK88" s="507">
        <v>0</v>
      </c>
      <c r="AL88" s="507">
        <v>-0.03</v>
      </c>
      <c r="AM88" s="507">
        <v>0</v>
      </c>
      <c r="AN88" s="507">
        <v>0</v>
      </c>
      <c r="AO88" s="507">
        <f t="shared" si="136"/>
        <v>0</v>
      </c>
      <c r="AP88" s="507">
        <f t="shared" si="137"/>
        <v>-0.03</v>
      </c>
      <c r="AQ88" s="508">
        <f t="shared" si="124"/>
        <v>-0.03</v>
      </c>
      <c r="AR88" s="505">
        <f>I88+AG88</f>
        <v>601516</v>
      </c>
      <c r="AS88" s="492">
        <f>J88+W88</f>
        <v>440936</v>
      </c>
      <c r="AT88" s="492">
        <f>K88+Z88</f>
        <v>0</v>
      </c>
      <c r="AU88" s="486">
        <f>L88</f>
        <v>0</v>
      </c>
      <c r="AV88" s="492">
        <f t="shared" si="138"/>
        <v>149036</v>
      </c>
      <c r="AW88" s="492">
        <f t="shared" si="138"/>
        <v>8818</v>
      </c>
      <c r="AX88" s="492">
        <f>O88+AF88</f>
        <v>2726</v>
      </c>
      <c r="AY88" s="507">
        <f>P88+AQ88</f>
        <v>1.49</v>
      </c>
      <c r="AZ88" s="507">
        <f t="shared" si="139"/>
        <v>0</v>
      </c>
      <c r="BA88" s="508">
        <f t="shared" si="139"/>
        <v>1.49</v>
      </c>
    </row>
    <row r="89" spans="1:53" ht="12.95" customHeight="1" x14ac:dyDescent="0.25">
      <c r="A89" s="92">
        <v>15</v>
      </c>
      <c r="B89" s="85">
        <v>5436</v>
      </c>
      <c r="C89" s="113">
        <v>600098800</v>
      </c>
      <c r="D89" s="85">
        <v>72742992</v>
      </c>
      <c r="E89" s="89" t="s">
        <v>733</v>
      </c>
      <c r="F89" s="85"/>
      <c r="G89" s="114"/>
      <c r="H89" s="115"/>
      <c r="I89" s="130">
        <v>4041126</v>
      </c>
      <c r="J89" s="87">
        <v>2949558</v>
      </c>
      <c r="K89" s="87">
        <v>0</v>
      </c>
      <c r="L89" s="87">
        <v>0</v>
      </c>
      <c r="M89" s="87">
        <v>996951</v>
      </c>
      <c r="N89" s="87">
        <v>58991</v>
      </c>
      <c r="O89" s="87">
        <v>35626</v>
      </c>
      <c r="P89" s="88">
        <v>7.2027999999999999</v>
      </c>
      <c r="Q89" s="88">
        <v>4.1929999999999996</v>
      </c>
      <c r="R89" s="276">
        <v>3.0098000000000003</v>
      </c>
      <c r="S89" s="141">
        <f t="shared" ref="S89:BA89" si="141">SUM(S86:S88)</f>
        <v>0</v>
      </c>
      <c r="T89" s="87">
        <f t="shared" si="141"/>
        <v>21225</v>
      </c>
      <c r="U89" s="87">
        <f t="shared" si="141"/>
        <v>-6635</v>
      </c>
      <c r="V89" s="87">
        <f t="shared" si="141"/>
        <v>0</v>
      </c>
      <c r="W89" s="87">
        <f t="shared" si="141"/>
        <v>14590</v>
      </c>
      <c r="X89" s="87">
        <f t="shared" si="141"/>
        <v>0</v>
      </c>
      <c r="Y89" s="87">
        <f t="shared" si="141"/>
        <v>0</v>
      </c>
      <c r="Z89" s="87">
        <f t="shared" si="141"/>
        <v>0</v>
      </c>
      <c r="AA89" s="87">
        <f t="shared" si="141"/>
        <v>14590</v>
      </c>
      <c r="AB89" s="87">
        <f t="shared" si="141"/>
        <v>4931</v>
      </c>
      <c r="AC89" s="87">
        <f t="shared" si="141"/>
        <v>292</v>
      </c>
      <c r="AD89" s="87">
        <f t="shared" si="141"/>
        <v>0</v>
      </c>
      <c r="AE89" s="87">
        <f t="shared" si="141"/>
        <v>0</v>
      </c>
      <c r="AF89" s="87">
        <f t="shared" si="141"/>
        <v>0</v>
      </c>
      <c r="AG89" s="87">
        <f t="shared" si="141"/>
        <v>19813</v>
      </c>
      <c r="AH89" s="88">
        <f t="shared" si="141"/>
        <v>0</v>
      </c>
      <c r="AI89" s="88">
        <f t="shared" si="141"/>
        <v>0</v>
      </c>
      <c r="AJ89" s="88">
        <f t="shared" si="141"/>
        <v>0.06</v>
      </c>
      <c r="AK89" s="88">
        <f t="shared" ref="AK89:AL89" si="142">SUM(AK86:AK88)</f>
        <v>0</v>
      </c>
      <c r="AL89" s="88">
        <f t="shared" si="142"/>
        <v>-0.03</v>
      </c>
      <c r="AM89" s="88">
        <f t="shared" si="141"/>
        <v>0</v>
      </c>
      <c r="AN89" s="88">
        <f t="shared" si="141"/>
        <v>0</v>
      </c>
      <c r="AO89" s="88">
        <f t="shared" si="141"/>
        <v>0.06</v>
      </c>
      <c r="AP89" s="88">
        <f t="shared" si="141"/>
        <v>-0.03</v>
      </c>
      <c r="AQ89" s="276">
        <f t="shared" si="141"/>
        <v>0.03</v>
      </c>
      <c r="AR89" s="141">
        <f t="shared" si="141"/>
        <v>4060939</v>
      </c>
      <c r="AS89" s="87">
        <f t="shared" si="141"/>
        <v>2964148</v>
      </c>
      <c r="AT89" s="87">
        <f t="shared" si="141"/>
        <v>0</v>
      </c>
      <c r="AU89" s="87">
        <f t="shared" si="141"/>
        <v>0</v>
      </c>
      <c r="AV89" s="87">
        <f t="shared" si="141"/>
        <v>1001882</v>
      </c>
      <c r="AW89" s="87">
        <f t="shared" si="141"/>
        <v>59283</v>
      </c>
      <c r="AX89" s="87">
        <f t="shared" si="141"/>
        <v>35626</v>
      </c>
      <c r="AY89" s="88">
        <f t="shared" si="141"/>
        <v>7.2327999999999992</v>
      </c>
      <c r="AZ89" s="88">
        <f t="shared" si="141"/>
        <v>4.2529999999999992</v>
      </c>
      <c r="BA89" s="276">
        <f t="shared" si="141"/>
        <v>2.9798</v>
      </c>
    </row>
    <row r="90" spans="1:53" ht="12.95" customHeight="1" x14ac:dyDescent="0.25">
      <c r="A90" s="83">
        <v>16</v>
      </c>
      <c r="B90" s="532">
        <v>5435</v>
      </c>
      <c r="C90" s="533">
        <v>600099199</v>
      </c>
      <c r="D90" s="83">
        <v>72743077</v>
      </c>
      <c r="E90" s="542" t="s">
        <v>734</v>
      </c>
      <c r="F90" s="532">
        <v>3113</v>
      </c>
      <c r="G90" s="541" t="s">
        <v>284</v>
      </c>
      <c r="H90" s="499" t="s">
        <v>86</v>
      </c>
      <c r="I90" s="501">
        <v>7407625</v>
      </c>
      <c r="J90" s="502">
        <v>5271111</v>
      </c>
      <c r="K90" s="502">
        <v>39057</v>
      </c>
      <c r="L90" s="502">
        <v>39057</v>
      </c>
      <c r="M90" s="417">
        <v>1781635</v>
      </c>
      <c r="N90" s="417">
        <v>105422</v>
      </c>
      <c r="O90" s="502">
        <v>210400</v>
      </c>
      <c r="P90" s="503">
        <v>10.770099999999999</v>
      </c>
      <c r="Q90" s="418">
        <v>7.7558999999999996</v>
      </c>
      <c r="R90" s="504">
        <v>3.0141999999999998</v>
      </c>
      <c r="S90" s="505">
        <f t="shared" ref="S90:S94" si="143">X90*-1</f>
        <v>0</v>
      </c>
      <c r="T90" s="492">
        <v>0</v>
      </c>
      <c r="U90" s="492">
        <v>0</v>
      </c>
      <c r="V90" s="492">
        <v>0</v>
      </c>
      <c r="W90" s="492">
        <f>SUM(S90:V90)</f>
        <v>0</v>
      </c>
      <c r="X90" s="492">
        <v>0</v>
      </c>
      <c r="Y90" s="492">
        <v>0</v>
      </c>
      <c r="Z90" s="492">
        <f>SUM(X90:Y90)</f>
        <v>0</v>
      </c>
      <c r="AA90" s="492">
        <f>W90+Z90</f>
        <v>0</v>
      </c>
      <c r="AB90" s="321">
        <f>ROUND((W90+X90)*33.8%,0)</f>
        <v>0</v>
      </c>
      <c r="AC90" s="179">
        <f>ROUND(W90*2%,0)</f>
        <v>0</v>
      </c>
      <c r="AD90" s="492">
        <v>0</v>
      </c>
      <c r="AE90" s="492">
        <v>0</v>
      </c>
      <c r="AF90" s="492">
        <f t="shared" si="122"/>
        <v>0</v>
      </c>
      <c r="AG90" s="492">
        <f t="shared" si="123"/>
        <v>0</v>
      </c>
      <c r="AH90" s="507">
        <v>0</v>
      </c>
      <c r="AI90" s="507">
        <v>0</v>
      </c>
      <c r="AJ90" s="507">
        <v>0</v>
      </c>
      <c r="AK90" s="507">
        <v>0</v>
      </c>
      <c r="AL90" s="507">
        <v>0</v>
      </c>
      <c r="AM90" s="507">
        <v>0</v>
      </c>
      <c r="AN90" s="507">
        <v>0</v>
      </c>
      <c r="AO90" s="507">
        <f t="shared" ref="AO90:AO94" si="144">AH90+AJ90+AK90+AM90</f>
        <v>0</v>
      </c>
      <c r="AP90" s="507">
        <f t="shared" ref="AP90:AP94" si="145">AI90+AL90+AN90</f>
        <v>0</v>
      </c>
      <c r="AQ90" s="508">
        <f t="shared" si="124"/>
        <v>0</v>
      </c>
      <c r="AR90" s="505">
        <f>I90+AG90</f>
        <v>7407625</v>
      </c>
      <c r="AS90" s="492">
        <f>J90+W90</f>
        <v>5271111</v>
      </c>
      <c r="AT90" s="492">
        <f>K90+Z90</f>
        <v>39057</v>
      </c>
      <c r="AU90" s="486">
        <f>L90</f>
        <v>39057</v>
      </c>
      <c r="AV90" s="492">
        <f t="shared" ref="AV90:AW94" si="146">M90+AB90</f>
        <v>1781635</v>
      </c>
      <c r="AW90" s="492">
        <f t="shared" si="146"/>
        <v>105422</v>
      </c>
      <c r="AX90" s="492">
        <f>O90+AF90</f>
        <v>210400</v>
      </c>
      <c r="AY90" s="507">
        <f>P90+AQ90</f>
        <v>10.770099999999999</v>
      </c>
      <c r="AZ90" s="507">
        <f t="shared" ref="AZ90:BA94" si="147">Q90+AO90</f>
        <v>7.7558999999999996</v>
      </c>
      <c r="BA90" s="508">
        <f t="shared" si="147"/>
        <v>3.0141999999999998</v>
      </c>
    </row>
    <row r="91" spans="1:53" ht="12.95" customHeight="1" x14ac:dyDescent="0.25">
      <c r="A91" s="83">
        <v>16</v>
      </c>
      <c r="B91" s="532">
        <v>5435</v>
      </c>
      <c r="C91" s="533">
        <v>600099199</v>
      </c>
      <c r="D91" s="83">
        <v>72743077</v>
      </c>
      <c r="E91" s="542" t="s">
        <v>734</v>
      </c>
      <c r="F91" s="532">
        <v>3113</v>
      </c>
      <c r="G91" s="499" t="s">
        <v>91</v>
      </c>
      <c r="H91" s="499" t="s">
        <v>82</v>
      </c>
      <c r="I91" s="501">
        <v>10266</v>
      </c>
      <c r="J91" s="502">
        <v>7560</v>
      </c>
      <c r="K91" s="502">
        <v>0</v>
      </c>
      <c r="L91" s="502">
        <v>0</v>
      </c>
      <c r="M91" s="417">
        <v>2555</v>
      </c>
      <c r="N91" s="417">
        <v>151</v>
      </c>
      <c r="O91" s="502">
        <v>0</v>
      </c>
      <c r="P91" s="503">
        <v>0.02</v>
      </c>
      <c r="Q91" s="418">
        <v>0.02</v>
      </c>
      <c r="R91" s="504">
        <v>0</v>
      </c>
      <c r="S91" s="505">
        <f t="shared" si="143"/>
        <v>0</v>
      </c>
      <c r="T91" s="492">
        <v>0</v>
      </c>
      <c r="U91" s="492">
        <v>0</v>
      </c>
      <c r="V91" s="492">
        <v>0</v>
      </c>
      <c r="W91" s="492">
        <f>SUM(S91:V91)</f>
        <v>0</v>
      </c>
      <c r="X91" s="492">
        <v>0</v>
      </c>
      <c r="Y91" s="492">
        <v>0</v>
      </c>
      <c r="Z91" s="492">
        <f>SUM(X91:Y91)</f>
        <v>0</v>
      </c>
      <c r="AA91" s="492">
        <f>W91+Z91</f>
        <v>0</v>
      </c>
      <c r="AB91" s="321">
        <f>ROUND((W91+X91)*33.8%,0)</f>
        <v>0</v>
      </c>
      <c r="AC91" s="179">
        <f>ROUND(W91*2%,0)</f>
        <v>0</v>
      </c>
      <c r="AD91" s="492">
        <v>0</v>
      </c>
      <c r="AE91" s="492">
        <v>0</v>
      </c>
      <c r="AF91" s="492">
        <f t="shared" si="122"/>
        <v>0</v>
      </c>
      <c r="AG91" s="492">
        <f t="shared" si="123"/>
        <v>0</v>
      </c>
      <c r="AH91" s="507">
        <v>0</v>
      </c>
      <c r="AI91" s="507">
        <v>0</v>
      </c>
      <c r="AJ91" s="507">
        <v>0</v>
      </c>
      <c r="AK91" s="507">
        <v>0</v>
      </c>
      <c r="AL91" s="507">
        <v>0</v>
      </c>
      <c r="AM91" s="507">
        <v>0</v>
      </c>
      <c r="AN91" s="507">
        <v>0</v>
      </c>
      <c r="AO91" s="507">
        <f t="shared" si="144"/>
        <v>0</v>
      </c>
      <c r="AP91" s="507">
        <f t="shared" si="145"/>
        <v>0</v>
      </c>
      <c r="AQ91" s="508">
        <f t="shared" si="124"/>
        <v>0</v>
      </c>
      <c r="AR91" s="505">
        <f>I91+AG91</f>
        <v>10266</v>
      </c>
      <c r="AS91" s="492">
        <f>J91+W91</f>
        <v>7560</v>
      </c>
      <c r="AT91" s="492">
        <f>K91+Z91</f>
        <v>0</v>
      </c>
      <c r="AU91" s="486">
        <f>L91</f>
        <v>0</v>
      </c>
      <c r="AV91" s="492">
        <f t="shared" si="146"/>
        <v>2555</v>
      </c>
      <c r="AW91" s="492">
        <f t="shared" si="146"/>
        <v>151</v>
      </c>
      <c r="AX91" s="492">
        <f>O91+AF91</f>
        <v>0</v>
      </c>
      <c r="AY91" s="507">
        <f>P91+AQ91</f>
        <v>0.02</v>
      </c>
      <c r="AZ91" s="507">
        <f t="shared" si="147"/>
        <v>0.02</v>
      </c>
      <c r="BA91" s="508">
        <f t="shared" si="147"/>
        <v>0</v>
      </c>
    </row>
    <row r="92" spans="1:53" ht="12.95" customHeight="1" x14ac:dyDescent="0.25">
      <c r="A92" s="83">
        <v>16</v>
      </c>
      <c r="B92" s="532">
        <v>5435</v>
      </c>
      <c r="C92" s="533">
        <v>600099199</v>
      </c>
      <c r="D92" s="83">
        <v>72743077</v>
      </c>
      <c r="E92" s="542" t="s">
        <v>734</v>
      </c>
      <c r="F92" s="532">
        <v>3141</v>
      </c>
      <c r="G92" s="541" t="s">
        <v>88</v>
      </c>
      <c r="H92" s="499" t="s">
        <v>82</v>
      </c>
      <c r="I92" s="501">
        <v>761229</v>
      </c>
      <c r="J92" s="502">
        <v>556665</v>
      </c>
      <c r="K92" s="502">
        <v>0</v>
      </c>
      <c r="L92" s="502">
        <v>0</v>
      </c>
      <c r="M92" s="417">
        <v>188153</v>
      </c>
      <c r="N92" s="417">
        <v>11133</v>
      </c>
      <c r="O92" s="502">
        <v>5278</v>
      </c>
      <c r="P92" s="503">
        <v>1.89</v>
      </c>
      <c r="Q92" s="418">
        <v>0</v>
      </c>
      <c r="R92" s="504">
        <v>1.89</v>
      </c>
      <c r="S92" s="505">
        <f t="shared" si="143"/>
        <v>0</v>
      </c>
      <c r="T92" s="492">
        <v>0</v>
      </c>
      <c r="U92" s="492">
        <v>15333</v>
      </c>
      <c r="V92" s="492">
        <v>0</v>
      </c>
      <c r="W92" s="492">
        <f>SUM(S92:V92)</f>
        <v>15333</v>
      </c>
      <c r="X92" s="492">
        <v>0</v>
      </c>
      <c r="Y92" s="492">
        <v>0</v>
      </c>
      <c r="Z92" s="492">
        <f>SUM(X92:Y92)</f>
        <v>0</v>
      </c>
      <c r="AA92" s="492">
        <f>W92+Z92</f>
        <v>15333</v>
      </c>
      <c r="AB92" s="321">
        <f>ROUND((W92+X92)*33.8%,0)</f>
        <v>5183</v>
      </c>
      <c r="AC92" s="179">
        <f>ROUND(W92*2%,0)</f>
        <v>307</v>
      </c>
      <c r="AD92" s="492">
        <v>0</v>
      </c>
      <c r="AE92" s="492">
        <v>0</v>
      </c>
      <c r="AF92" s="492">
        <f t="shared" si="122"/>
        <v>0</v>
      </c>
      <c r="AG92" s="492">
        <f t="shared" si="123"/>
        <v>20823</v>
      </c>
      <c r="AH92" s="507">
        <v>0</v>
      </c>
      <c r="AI92" s="507">
        <v>0</v>
      </c>
      <c r="AJ92" s="507">
        <v>0</v>
      </c>
      <c r="AK92" s="507">
        <v>0</v>
      </c>
      <c r="AL92" s="507">
        <v>0.05</v>
      </c>
      <c r="AM92" s="507">
        <v>0</v>
      </c>
      <c r="AN92" s="507">
        <v>0</v>
      </c>
      <c r="AO92" s="507">
        <f t="shared" si="144"/>
        <v>0</v>
      </c>
      <c r="AP92" s="507">
        <f t="shared" si="145"/>
        <v>0.05</v>
      </c>
      <c r="AQ92" s="508">
        <f t="shared" si="124"/>
        <v>0.05</v>
      </c>
      <c r="AR92" s="505">
        <f>I92+AG92</f>
        <v>782052</v>
      </c>
      <c r="AS92" s="492">
        <f>J92+W92</f>
        <v>571998</v>
      </c>
      <c r="AT92" s="492">
        <f>K92+Z92</f>
        <v>0</v>
      </c>
      <c r="AU92" s="486">
        <f>L92</f>
        <v>0</v>
      </c>
      <c r="AV92" s="492">
        <f t="shared" si="146"/>
        <v>193336</v>
      </c>
      <c r="AW92" s="492">
        <f t="shared" si="146"/>
        <v>11440</v>
      </c>
      <c r="AX92" s="492">
        <f>O92+AF92</f>
        <v>5278</v>
      </c>
      <c r="AY92" s="507">
        <f>P92+AQ92</f>
        <v>1.94</v>
      </c>
      <c r="AZ92" s="507">
        <f t="shared" si="147"/>
        <v>0</v>
      </c>
      <c r="BA92" s="508">
        <f t="shared" si="147"/>
        <v>1.94</v>
      </c>
    </row>
    <row r="93" spans="1:53" ht="12.95" customHeight="1" x14ac:dyDescent="0.25">
      <c r="A93" s="83">
        <v>16</v>
      </c>
      <c r="B93" s="532">
        <v>5435</v>
      </c>
      <c r="C93" s="533">
        <v>600099199</v>
      </c>
      <c r="D93" s="83">
        <v>72743077</v>
      </c>
      <c r="E93" s="542" t="s">
        <v>734</v>
      </c>
      <c r="F93" s="532">
        <v>3143</v>
      </c>
      <c r="G93" s="499" t="s">
        <v>149</v>
      </c>
      <c r="H93" s="499" t="s">
        <v>86</v>
      </c>
      <c r="I93" s="501">
        <v>575100</v>
      </c>
      <c r="J93" s="502">
        <v>423490</v>
      </c>
      <c r="K93" s="502">
        <v>0</v>
      </c>
      <c r="L93" s="502">
        <v>0</v>
      </c>
      <c r="M93" s="417">
        <v>143140</v>
      </c>
      <c r="N93" s="417">
        <v>8470</v>
      </c>
      <c r="O93" s="502">
        <v>0</v>
      </c>
      <c r="P93" s="503">
        <v>0.875</v>
      </c>
      <c r="Q93" s="418">
        <v>0.875</v>
      </c>
      <c r="R93" s="504">
        <v>0</v>
      </c>
      <c r="S93" s="505">
        <f t="shared" si="143"/>
        <v>0</v>
      </c>
      <c r="T93" s="492">
        <v>0</v>
      </c>
      <c r="U93" s="492">
        <v>0</v>
      </c>
      <c r="V93" s="492">
        <v>0</v>
      </c>
      <c r="W93" s="492">
        <f>SUM(S93:V93)</f>
        <v>0</v>
      </c>
      <c r="X93" s="492">
        <v>0</v>
      </c>
      <c r="Y93" s="492">
        <v>0</v>
      </c>
      <c r="Z93" s="492">
        <f>SUM(X93:Y93)</f>
        <v>0</v>
      </c>
      <c r="AA93" s="492">
        <f>W93+Z93</f>
        <v>0</v>
      </c>
      <c r="AB93" s="321">
        <f>ROUND((W93+X93)*33.8%,0)</f>
        <v>0</v>
      </c>
      <c r="AC93" s="179">
        <f>ROUND(W93*2%,0)</f>
        <v>0</v>
      </c>
      <c r="AD93" s="492">
        <v>0</v>
      </c>
      <c r="AE93" s="492">
        <v>0</v>
      </c>
      <c r="AF93" s="492">
        <f t="shared" si="122"/>
        <v>0</v>
      </c>
      <c r="AG93" s="492">
        <f t="shared" si="123"/>
        <v>0</v>
      </c>
      <c r="AH93" s="507">
        <v>0</v>
      </c>
      <c r="AI93" s="507">
        <v>0</v>
      </c>
      <c r="AJ93" s="507">
        <v>0</v>
      </c>
      <c r="AK93" s="507">
        <v>0</v>
      </c>
      <c r="AL93" s="507">
        <v>0</v>
      </c>
      <c r="AM93" s="507">
        <v>0</v>
      </c>
      <c r="AN93" s="507">
        <v>0</v>
      </c>
      <c r="AO93" s="507">
        <f t="shared" si="144"/>
        <v>0</v>
      </c>
      <c r="AP93" s="507">
        <f t="shared" si="145"/>
        <v>0</v>
      </c>
      <c r="AQ93" s="508">
        <f t="shared" si="124"/>
        <v>0</v>
      </c>
      <c r="AR93" s="505">
        <f>I93+AG93</f>
        <v>575100</v>
      </c>
      <c r="AS93" s="492">
        <f>J93+W93</f>
        <v>423490</v>
      </c>
      <c r="AT93" s="492">
        <f>K93+Z93</f>
        <v>0</v>
      </c>
      <c r="AU93" s="486">
        <f>L93</f>
        <v>0</v>
      </c>
      <c r="AV93" s="492">
        <f t="shared" si="146"/>
        <v>143140</v>
      </c>
      <c r="AW93" s="492">
        <f t="shared" si="146"/>
        <v>8470</v>
      </c>
      <c r="AX93" s="492">
        <f>O93+AF93</f>
        <v>0</v>
      </c>
      <c r="AY93" s="507">
        <f>P93+AQ93</f>
        <v>0.875</v>
      </c>
      <c r="AZ93" s="507">
        <f t="shared" si="147"/>
        <v>0.875</v>
      </c>
      <c r="BA93" s="508">
        <f t="shared" si="147"/>
        <v>0</v>
      </c>
    </row>
    <row r="94" spans="1:53" ht="12.95" customHeight="1" x14ac:dyDescent="0.25">
      <c r="A94" s="83">
        <v>16</v>
      </c>
      <c r="B94" s="532">
        <v>5435</v>
      </c>
      <c r="C94" s="533">
        <v>600099199</v>
      </c>
      <c r="D94" s="83">
        <v>72743077</v>
      </c>
      <c r="E94" s="542" t="s">
        <v>734</v>
      </c>
      <c r="F94" s="532">
        <v>3143</v>
      </c>
      <c r="G94" s="499" t="s">
        <v>150</v>
      </c>
      <c r="H94" s="499" t="s">
        <v>82</v>
      </c>
      <c r="I94" s="501">
        <v>21066</v>
      </c>
      <c r="J94" s="502">
        <v>14850</v>
      </c>
      <c r="K94" s="502">
        <v>0</v>
      </c>
      <c r="L94" s="502">
        <v>0</v>
      </c>
      <c r="M94" s="417">
        <v>5019</v>
      </c>
      <c r="N94" s="417">
        <v>297</v>
      </c>
      <c r="O94" s="502">
        <v>900</v>
      </c>
      <c r="P94" s="503">
        <v>0.06</v>
      </c>
      <c r="Q94" s="418">
        <v>0</v>
      </c>
      <c r="R94" s="504">
        <v>0.06</v>
      </c>
      <c r="S94" s="505">
        <f t="shared" si="143"/>
        <v>0</v>
      </c>
      <c r="T94" s="492">
        <v>0</v>
      </c>
      <c r="U94" s="492">
        <v>0</v>
      </c>
      <c r="V94" s="492">
        <v>0</v>
      </c>
      <c r="W94" s="492">
        <f>SUM(S94:V94)</f>
        <v>0</v>
      </c>
      <c r="X94" s="492">
        <v>0</v>
      </c>
      <c r="Y94" s="492">
        <v>0</v>
      </c>
      <c r="Z94" s="492">
        <f>SUM(X94:Y94)</f>
        <v>0</v>
      </c>
      <c r="AA94" s="492">
        <f>W94+Z94</f>
        <v>0</v>
      </c>
      <c r="AB94" s="321">
        <f>ROUND((W94+X94)*33.8%,0)</f>
        <v>0</v>
      </c>
      <c r="AC94" s="179">
        <f>ROUND(W94*2%,0)</f>
        <v>0</v>
      </c>
      <c r="AD94" s="492">
        <v>0</v>
      </c>
      <c r="AE94" s="492">
        <v>0</v>
      </c>
      <c r="AF94" s="492">
        <f t="shared" si="122"/>
        <v>0</v>
      </c>
      <c r="AG94" s="492">
        <f t="shared" si="123"/>
        <v>0</v>
      </c>
      <c r="AH94" s="507">
        <v>0</v>
      </c>
      <c r="AI94" s="507">
        <v>0</v>
      </c>
      <c r="AJ94" s="507">
        <v>0</v>
      </c>
      <c r="AK94" s="507">
        <v>0</v>
      </c>
      <c r="AL94" s="507">
        <v>0</v>
      </c>
      <c r="AM94" s="507">
        <v>0</v>
      </c>
      <c r="AN94" s="507">
        <v>0</v>
      </c>
      <c r="AO94" s="507">
        <f t="shared" si="144"/>
        <v>0</v>
      </c>
      <c r="AP94" s="507">
        <f t="shared" si="145"/>
        <v>0</v>
      </c>
      <c r="AQ94" s="508">
        <f t="shared" si="124"/>
        <v>0</v>
      </c>
      <c r="AR94" s="505">
        <f>I94+AG94</f>
        <v>21066</v>
      </c>
      <c r="AS94" s="492">
        <f>J94+W94</f>
        <v>14850</v>
      </c>
      <c r="AT94" s="492">
        <f>K94+Z94</f>
        <v>0</v>
      </c>
      <c r="AU94" s="486">
        <f>L94</f>
        <v>0</v>
      </c>
      <c r="AV94" s="492">
        <f t="shared" si="146"/>
        <v>5019</v>
      </c>
      <c r="AW94" s="492">
        <f t="shared" si="146"/>
        <v>297</v>
      </c>
      <c r="AX94" s="492">
        <f>O94+AF94</f>
        <v>900</v>
      </c>
      <c r="AY94" s="507">
        <f>P94+AQ94</f>
        <v>0.06</v>
      </c>
      <c r="AZ94" s="507">
        <f t="shared" si="147"/>
        <v>0</v>
      </c>
      <c r="BA94" s="508">
        <f t="shared" si="147"/>
        <v>0.06</v>
      </c>
    </row>
    <row r="95" spans="1:53" ht="12.95" customHeight="1" x14ac:dyDescent="0.25">
      <c r="A95" s="92">
        <v>16</v>
      </c>
      <c r="B95" s="104">
        <v>5435</v>
      </c>
      <c r="C95" s="105">
        <v>600099199</v>
      </c>
      <c r="D95" s="104">
        <v>72743077</v>
      </c>
      <c r="E95" s="119" t="s">
        <v>735</v>
      </c>
      <c r="F95" s="104"/>
      <c r="G95" s="122"/>
      <c r="H95" s="123"/>
      <c r="I95" s="130">
        <v>8775286</v>
      </c>
      <c r="J95" s="87">
        <v>6273676</v>
      </c>
      <c r="K95" s="87">
        <v>39057</v>
      </c>
      <c r="L95" s="87">
        <v>39057</v>
      </c>
      <c r="M95" s="87">
        <v>2120502</v>
      </c>
      <c r="N95" s="87">
        <v>125473</v>
      </c>
      <c r="O95" s="87">
        <v>216578</v>
      </c>
      <c r="P95" s="88">
        <v>13.6151</v>
      </c>
      <c r="Q95" s="88">
        <v>8.6509</v>
      </c>
      <c r="R95" s="276">
        <v>4.9641999999999991</v>
      </c>
      <c r="S95" s="141">
        <f t="shared" ref="S95:BA95" si="148">SUM(S90:S94)</f>
        <v>0</v>
      </c>
      <c r="T95" s="87">
        <f t="shared" si="148"/>
        <v>0</v>
      </c>
      <c r="U95" s="87">
        <f t="shared" si="148"/>
        <v>15333</v>
      </c>
      <c r="V95" s="87">
        <f t="shared" si="148"/>
        <v>0</v>
      </c>
      <c r="W95" s="87">
        <f t="shared" si="148"/>
        <v>15333</v>
      </c>
      <c r="X95" s="87">
        <f t="shared" si="148"/>
        <v>0</v>
      </c>
      <c r="Y95" s="87">
        <f t="shared" si="148"/>
        <v>0</v>
      </c>
      <c r="Z95" s="87">
        <f t="shared" si="148"/>
        <v>0</v>
      </c>
      <c r="AA95" s="87">
        <f t="shared" si="148"/>
        <v>15333</v>
      </c>
      <c r="AB95" s="87">
        <f t="shared" si="148"/>
        <v>5183</v>
      </c>
      <c r="AC95" s="87">
        <f t="shared" si="148"/>
        <v>307</v>
      </c>
      <c r="AD95" s="87">
        <f t="shared" si="148"/>
        <v>0</v>
      </c>
      <c r="AE95" s="87">
        <f t="shared" si="148"/>
        <v>0</v>
      </c>
      <c r="AF95" s="87">
        <f t="shared" si="148"/>
        <v>0</v>
      </c>
      <c r="AG95" s="87">
        <f t="shared" si="148"/>
        <v>20823</v>
      </c>
      <c r="AH95" s="88">
        <f t="shared" si="148"/>
        <v>0</v>
      </c>
      <c r="AI95" s="88">
        <f t="shared" si="148"/>
        <v>0</v>
      </c>
      <c r="AJ95" s="88">
        <f t="shared" si="148"/>
        <v>0</v>
      </c>
      <c r="AK95" s="88">
        <f t="shared" ref="AK95:AL95" si="149">SUM(AK90:AK94)</f>
        <v>0</v>
      </c>
      <c r="AL95" s="88">
        <f t="shared" si="149"/>
        <v>0.05</v>
      </c>
      <c r="AM95" s="88">
        <f t="shared" si="148"/>
        <v>0</v>
      </c>
      <c r="AN95" s="88">
        <f t="shared" si="148"/>
        <v>0</v>
      </c>
      <c r="AO95" s="88">
        <f t="shared" si="148"/>
        <v>0</v>
      </c>
      <c r="AP95" s="88">
        <f t="shared" si="148"/>
        <v>0.05</v>
      </c>
      <c r="AQ95" s="276">
        <f t="shared" si="148"/>
        <v>0.05</v>
      </c>
      <c r="AR95" s="141">
        <f t="shared" si="148"/>
        <v>8796109</v>
      </c>
      <c r="AS95" s="87">
        <f t="shared" si="148"/>
        <v>6289009</v>
      </c>
      <c r="AT95" s="87">
        <f t="shared" si="148"/>
        <v>39057</v>
      </c>
      <c r="AU95" s="87">
        <f t="shared" si="148"/>
        <v>39057</v>
      </c>
      <c r="AV95" s="87">
        <f t="shared" si="148"/>
        <v>2125685</v>
      </c>
      <c r="AW95" s="87">
        <f t="shared" si="148"/>
        <v>125780</v>
      </c>
      <c r="AX95" s="87">
        <f t="shared" si="148"/>
        <v>216578</v>
      </c>
      <c r="AY95" s="88">
        <f t="shared" si="148"/>
        <v>13.665099999999999</v>
      </c>
      <c r="AZ95" s="88">
        <f t="shared" si="148"/>
        <v>8.6509</v>
      </c>
      <c r="BA95" s="276">
        <f t="shared" si="148"/>
        <v>5.0141999999999998</v>
      </c>
    </row>
    <row r="96" spans="1:53" ht="12.95" customHeight="1" x14ac:dyDescent="0.25">
      <c r="A96" s="83">
        <v>17</v>
      </c>
      <c r="B96" s="532">
        <v>5474</v>
      </c>
      <c r="C96" s="83">
        <v>600099539</v>
      </c>
      <c r="D96" s="83">
        <v>70151504</v>
      </c>
      <c r="E96" s="542" t="s">
        <v>736</v>
      </c>
      <c r="F96" s="532">
        <v>3233</v>
      </c>
      <c r="G96" s="541" t="s">
        <v>81</v>
      </c>
      <c r="H96" s="499" t="s">
        <v>82</v>
      </c>
      <c r="I96" s="501">
        <v>2480569</v>
      </c>
      <c r="J96" s="502">
        <v>1812101</v>
      </c>
      <c r="K96" s="502">
        <v>0</v>
      </c>
      <c r="L96" s="502">
        <v>0</v>
      </c>
      <c r="M96" s="417">
        <v>612490</v>
      </c>
      <c r="N96" s="417">
        <v>36242</v>
      </c>
      <c r="O96" s="502">
        <v>19736</v>
      </c>
      <c r="P96" s="503">
        <v>4.12</v>
      </c>
      <c r="Q96" s="418">
        <v>2.9</v>
      </c>
      <c r="R96" s="504">
        <v>1.22</v>
      </c>
      <c r="S96" s="505">
        <f t="shared" ref="S96" si="150">X96*-1</f>
        <v>0</v>
      </c>
      <c r="T96" s="492">
        <v>0</v>
      </c>
      <c r="U96" s="492">
        <v>0</v>
      </c>
      <c r="V96" s="492">
        <v>0</v>
      </c>
      <c r="W96" s="492">
        <f>SUM(S96:V96)</f>
        <v>0</v>
      </c>
      <c r="X96" s="492">
        <v>0</v>
      </c>
      <c r="Y96" s="492">
        <v>0</v>
      </c>
      <c r="Z96" s="492">
        <f>SUM(X96:Y96)</f>
        <v>0</v>
      </c>
      <c r="AA96" s="492">
        <f>W96+Z96</f>
        <v>0</v>
      </c>
      <c r="AB96" s="321">
        <f>ROUND((W96+X96)*33.8%,0)</f>
        <v>0</v>
      </c>
      <c r="AC96" s="179">
        <f>ROUND(W96*2%,0)</f>
        <v>0</v>
      </c>
      <c r="AD96" s="492">
        <v>0</v>
      </c>
      <c r="AE96" s="492">
        <v>0</v>
      </c>
      <c r="AF96" s="492">
        <f t="shared" si="122"/>
        <v>0</v>
      </c>
      <c r="AG96" s="492">
        <f t="shared" si="123"/>
        <v>0</v>
      </c>
      <c r="AH96" s="507">
        <v>0</v>
      </c>
      <c r="AI96" s="507">
        <v>0</v>
      </c>
      <c r="AJ96" s="507">
        <v>0</v>
      </c>
      <c r="AK96" s="507">
        <v>0</v>
      </c>
      <c r="AL96" s="507">
        <v>0</v>
      </c>
      <c r="AM96" s="507">
        <v>0</v>
      </c>
      <c r="AN96" s="507">
        <v>0</v>
      </c>
      <c r="AO96" s="507">
        <f>AH96+AJ96+AK96+AM96</f>
        <v>0</v>
      </c>
      <c r="AP96" s="507">
        <f>AI96+AL96+AN96</f>
        <v>0</v>
      </c>
      <c r="AQ96" s="508">
        <f t="shared" si="124"/>
        <v>0</v>
      </c>
      <c r="AR96" s="505">
        <f>I96+AG96</f>
        <v>2480569</v>
      </c>
      <c r="AS96" s="492">
        <f>J96+W96</f>
        <v>1812101</v>
      </c>
      <c r="AT96" s="492">
        <f>K96+Z96</f>
        <v>0</v>
      </c>
      <c r="AU96" s="486">
        <f>L96</f>
        <v>0</v>
      </c>
      <c r="AV96" s="492">
        <f>M96+AB96</f>
        <v>612490</v>
      </c>
      <c r="AW96" s="492">
        <f>N96+AC96</f>
        <v>36242</v>
      </c>
      <c r="AX96" s="492">
        <f>O96+AF96</f>
        <v>19736</v>
      </c>
      <c r="AY96" s="507">
        <f>P96+AQ96</f>
        <v>4.12</v>
      </c>
      <c r="AZ96" s="507">
        <f>Q96+AO96</f>
        <v>2.9</v>
      </c>
      <c r="BA96" s="508">
        <f>R96+AP96</f>
        <v>1.22</v>
      </c>
    </row>
    <row r="97" spans="1:53" ht="12.95" customHeight="1" x14ac:dyDescent="0.25">
      <c r="A97" s="92">
        <v>17</v>
      </c>
      <c r="B97" s="104">
        <v>5474</v>
      </c>
      <c r="C97" s="105">
        <v>600099539</v>
      </c>
      <c r="D97" s="104">
        <v>70151504</v>
      </c>
      <c r="E97" s="119" t="s">
        <v>737</v>
      </c>
      <c r="F97" s="104"/>
      <c r="G97" s="122"/>
      <c r="H97" s="123"/>
      <c r="I97" s="136">
        <v>2480569</v>
      </c>
      <c r="J97" s="116">
        <v>1812101</v>
      </c>
      <c r="K97" s="116">
        <v>0</v>
      </c>
      <c r="L97" s="116">
        <v>0</v>
      </c>
      <c r="M97" s="116">
        <v>612490</v>
      </c>
      <c r="N97" s="116">
        <v>36242</v>
      </c>
      <c r="O97" s="116">
        <v>19736</v>
      </c>
      <c r="P97" s="305">
        <v>4.12</v>
      </c>
      <c r="Q97" s="305">
        <v>2.9</v>
      </c>
      <c r="R97" s="306">
        <v>1.22</v>
      </c>
      <c r="S97" s="242">
        <f t="shared" ref="S97:BA97" si="151">SUM(S96)</f>
        <v>0</v>
      </c>
      <c r="T97" s="116">
        <f t="shared" si="151"/>
        <v>0</v>
      </c>
      <c r="U97" s="116">
        <f t="shared" si="151"/>
        <v>0</v>
      </c>
      <c r="V97" s="116">
        <f t="shared" si="151"/>
        <v>0</v>
      </c>
      <c r="W97" s="116">
        <f t="shared" si="151"/>
        <v>0</v>
      </c>
      <c r="X97" s="116">
        <f t="shared" si="151"/>
        <v>0</v>
      </c>
      <c r="Y97" s="116">
        <f t="shared" si="151"/>
        <v>0</v>
      </c>
      <c r="Z97" s="116">
        <f t="shared" si="151"/>
        <v>0</v>
      </c>
      <c r="AA97" s="116">
        <f t="shared" si="151"/>
        <v>0</v>
      </c>
      <c r="AB97" s="116">
        <f t="shared" si="151"/>
        <v>0</v>
      </c>
      <c r="AC97" s="116">
        <f t="shared" si="151"/>
        <v>0</v>
      </c>
      <c r="AD97" s="116">
        <f t="shared" si="151"/>
        <v>0</v>
      </c>
      <c r="AE97" s="116">
        <f t="shared" si="151"/>
        <v>0</v>
      </c>
      <c r="AF97" s="116">
        <f t="shared" si="151"/>
        <v>0</v>
      </c>
      <c r="AG97" s="116">
        <f t="shared" si="151"/>
        <v>0</v>
      </c>
      <c r="AH97" s="305">
        <f t="shared" si="151"/>
        <v>0</v>
      </c>
      <c r="AI97" s="305">
        <f t="shared" si="151"/>
        <v>0</v>
      </c>
      <c r="AJ97" s="305">
        <f t="shared" si="151"/>
        <v>0</v>
      </c>
      <c r="AK97" s="305">
        <f t="shared" si="151"/>
        <v>0</v>
      </c>
      <c r="AL97" s="305">
        <f t="shared" si="151"/>
        <v>0</v>
      </c>
      <c r="AM97" s="305">
        <f t="shared" si="151"/>
        <v>0</v>
      </c>
      <c r="AN97" s="305">
        <f t="shared" si="151"/>
        <v>0</v>
      </c>
      <c r="AO97" s="305">
        <f t="shared" si="151"/>
        <v>0</v>
      </c>
      <c r="AP97" s="305">
        <f t="shared" si="151"/>
        <v>0</v>
      </c>
      <c r="AQ97" s="306">
        <f t="shared" si="151"/>
        <v>0</v>
      </c>
      <c r="AR97" s="242">
        <f t="shared" si="151"/>
        <v>2480569</v>
      </c>
      <c r="AS97" s="116">
        <f t="shared" si="151"/>
        <v>1812101</v>
      </c>
      <c r="AT97" s="116">
        <f t="shared" si="151"/>
        <v>0</v>
      </c>
      <c r="AU97" s="116">
        <f t="shared" si="151"/>
        <v>0</v>
      </c>
      <c r="AV97" s="116">
        <f t="shared" si="151"/>
        <v>612490</v>
      </c>
      <c r="AW97" s="116">
        <f t="shared" si="151"/>
        <v>36242</v>
      </c>
      <c r="AX97" s="116">
        <f t="shared" si="151"/>
        <v>19736</v>
      </c>
      <c r="AY97" s="305">
        <f t="shared" si="151"/>
        <v>4.12</v>
      </c>
      <c r="AZ97" s="305">
        <f t="shared" si="151"/>
        <v>2.9</v>
      </c>
      <c r="BA97" s="306">
        <f t="shared" si="151"/>
        <v>1.22</v>
      </c>
    </row>
    <row r="98" spans="1:53" ht="12.95" customHeight="1" x14ac:dyDescent="0.25">
      <c r="A98" s="83">
        <v>18</v>
      </c>
      <c r="B98" s="532">
        <v>5477</v>
      </c>
      <c r="C98" s="533">
        <v>600098541</v>
      </c>
      <c r="D98" s="83">
        <v>70698040</v>
      </c>
      <c r="E98" s="542" t="s">
        <v>738</v>
      </c>
      <c r="F98" s="532">
        <v>3111</v>
      </c>
      <c r="G98" s="541" t="s">
        <v>586</v>
      </c>
      <c r="H98" s="499" t="s">
        <v>86</v>
      </c>
      <c r="I98" s="501">
        <v>4796928</v>
      </c>
      <c r="J98" s="502">
        <v>3497812</v>
      </c>
      <c r="K98" s="502">
        <v>0</v>
      </c>
      <c r="L98" s="502">
        <v>0</v>
      </c>
      <c r="M98" s="417">
        <v>1182260</v>
      </c>
      <c r="N98" s="417">
        <v>69956</v>
      </c>
      <c r="O98" s="502">
        <v>46900</v>
      </c>
      <c r="P98" s="503">
        <v>8.2792999999999992</v>
      </c>
      <c r="Q98" s="418">
        <v>6.1451000000000002</v>
      </c>
      <c r="R98" s="504">
        <v>2.1341999999999999</v>
      </c>
      <c r="S98" s="505">
        <f t="shared" ref="S98:S99" si="152">X98*-1</f>
        <v>0</v>
      </c>
      <c r="T98" s="492">
        <v>0</v>
      </c>
      <c r="U98" s="492">
        <v>0</v>
      </c>
      <c r="V98" s="492">
        <v>0</v>
      </c>
      <c r="W98" s="492">
        <f>SUM(S98:V98)</f>
        <v>0</v>
      </c>
      <c r="X98" s="492">
        <v>0</v>
      </c>
      <c r="Y98" s="492">
        <v>0</v>
      </c>
      <c r="Z98" s="492">
        <f>SUM(X98:Y98)</f>
        <v>0</v>
      </c>
      <c r="AA98" s="492">
        <f>W98+Z98</f>
        <v>0</v>
      </c>
      <c r="AB98" s="321">
        <f>ROUND((W98+X98)*33.8%,0)</f>
        <v>0</v>
      </c>
      <c r="AC98" s="179">
        <f>ROUND(W98*2%,0)</f>
        <v>0</v>
      </c>
      <c r="AD98" s="492">
        <v>0</v>
      </c>
      <c r="AE98" s="492">
        <v>0</v>
      </c>
      <c r="AF98" s="492">
        <f t="shared" si="122"/>
        <v>0</v>
      </c>
      <c r="AG98" s="492">
        <f t="shared" si="123"/>
        <v>0</v>
      </c>
      <c r="AH98" s="507">
        <v>0</v>
      </c>
      <c r="AI98" s="507">
        <v>0</v>
      </c>
      <c r="AJ98" s="507">
        <v>0</v>
      </c>
      <c r="AK98" s="507">
        <v>0</v>
      </c>
      <c r="AL98" s="507">
        <v>0</v>
      </c>
      <c r="AM98" s="507">
        <v>0</v>
      </c>
      <c r="AN98" s="507">
        <v>0</v>
      </c>
      <c r="AO98" s="507">
        <f t="shared" ref="AO98:AO99" si="153">AH98+AJ98+AK98+AM98</f>
        <v>0</v>
      </c>
      <c r="AP98" s="507">
        <f t="shared" ref="AP98:AP99" si="154">AI98+AL98+AN98</f>
        <v>0</v>
      </c>
      <c r="AQ98" s="508">
        <f t="shared" si="124"/>
        <v>0</v>
      </c>
      <c r="AR98" s="505">
        <f>I98+AG98</f>
        <v>4796928</v>
      </c>
      <c r="AS98" s="492">
        <f>J98+W98</f>
        <v>3497812</v>
      </c>
      <c r="AT98" s="492">
        <f>K98+Z98</f>
        <v>0</v>
      </c>
      <c r="AU98" s="486">
        <f>L98</f>
        <v>0</v>
      </c>
      <c r="AV98" s="492">
        <f>M98+AB98</f>
        <v>1182260</v>
      </c>
      <c r="AW98" s="492">
        <f>N98+AC98</f>
        <v>69956</v>
      </c>
      <c r="AX98" s="492">
        <f>O98+AF98</f>
        <v>46900</v>
      </c>
      <c r="AY98" s="507">
        <f>P98+AQ98</f>
        <v>8.2792999999999992</v>
      </c>
      <c r="AZ98" s="507">
        <f>Q98+AO98</f>
        <v>6.1451000000000002</v>
      </c>
      <c r="BA98" s="508">
        <f>R98+AP98</f>
        <v>2.1341999999999999</v>
      </c>
    </row>
    <row r="99" spans="1:53" ht="12.95" customHeight="1" x14ac:dyDescent="0.25">
      <c r="A99" s="83">
        <v>18</v>
      </c>
      <c r="B99" s="532">
        <v>5477</v>
      </c>
      <c r="C99" s="533">
        <v>600098541</v>
      </c>
      <c r="D99" s="83">
        <v>70698040</v>
      </c>
      <c r="E99" s="542" t="s">
        <v>738</v>
      </c>
      <c r="F99" s="532">
        <v>3141</v>
      </c>
      <c r="G99" s="541" t="s">
        <v>88</v>
      </c>
      <c r="H99" s="499" t="s">
        <v>82</v>
      </c>
      <c r="I99" s="501">
        <v>776439</v>
      </c>
      <c r="J99" s="502">
        <v>563964</v>
      </c>
      <c r="K99" s="502">
        <v>5000</v>
      </c>
      <c r="L99" s="502">
        <v>0</v>
      </c>
      <c r="M99" s="417">
        <v>192310</v>
      </c>
      <c r="N99" s="417">
        <v>11279</v>
      </c>
      <c r="O99" s="502">
        <v>3886</v>
      </c>
      <c r="P99" s="503">
        <v>1.94</v>
      </c>
      <c r="Q99" s="418">
        <v>0</v>
      </c>
      <c r="R99" s="504">
        <v>1.94</v>
      </c>
      <c r="S99" s="505">
        <f t="shared" si="152"/>
        <v>0</v>
      </c>
      <c r="T99" s="492">
        <v>0</v>
      </c>
      <c r="U99" s="492">
        <v>3793</v>
      </c>
      <c r="V99" s="492">
        <v>0</v>
      </c>
      <c r="W99" s="492">
        <f>SUM(S99:V99)</f>
        <v>3793</v>
      </c>
      <c r="X99" s="492">
        <v>0</v>
      </c>
      <c r="Y99" s="492">
        <v>0</v>
      </c>
      <c r="Z99" s="492">
        <f>SUM(X99:Y99)</f>
        <v>0</v>
      </c>
      <c r="AA99" s="492">
        <f>W99+Z99</f>
        <v>3793</v>
      </c>
      <c r="AB99" s="321">
        <f>ROUND((W99+X99)*33.8%,0)</f>
        <v>1282</v>
      </c>
      <c r="AC99" s="179">
        <f>ROUND(W99*2%,0)</f>
        <v>76</v>
      </c>
      <c r="AD99" s="492">
        <v>0</v>
      </c>
      <c r="AE99" s="492">
        <v>0</v>
      </c>
      <c r="AF99" s="492">
        <f t="shared" si="122"/>
        <v>0</v>
      </c>
      <c r="AG99" s="492">
        <f t="shared" si="123"/>
        <v>5151</v>
      </c>
      <c r="AH99" s="507">
        <v>0</v>
      </c>
      <c r="AI99" s="507">
        <v>0</v>
      </c>
      <c r="AJ99" s="507">
        <v>0</v>
      </c>
      <c r="AK99" s="507">
        <v>0</v>
      </c>
      <c r="AL99" s="507">
        <v>0.01</v>
      </c>
      <c r="AM99" s="507">
        <v>0</v>
      </c>
      <c r="AN99" s="507">
        <v>0</v>
      </c>
      <c r="AO99" s="507">
        <f t="shared" si="153"/>
        <v>0</v>
      </c>
      <c r="AP99" s="507">
        <f t="shared" si="154"/>
        <v>0.01</v>
      </c>
      <c r="AQ99" s="508">
        <f t="shared" si="124"/>
        <v>0.01</v>
      </c>
      <c r="AR99" s="505">
        <f>I99+AG99</f>
        <v>781590</v>
      </c>
      <c r="AS99" s="492">
        <f>J99+W99</f>
        <v>567757</v>
      </c>
      <c r="AT99" s="492">
        <f>K99+Z99</f>
        <v>5000</v>
      </c>
      <c r="AU99" s="486">
        <f>L99</f>
        <v>0</v>
      </c>
      <c r="AV99" s="492">
        <f>M99+AB99</f>
        <v>193592</v>
      </c>
      <c r="AW99" s="492">
        <f>N99+AC99</f>
        <v>11355</v>
      </c>
      <c r="AX99" s="492">
        <f>O99+AF99</f>
        <v>3886</v>
      </c>
      <c r="AY99" s="507">
        <f>P99+AQ99</f>
        <v>1.95</v>
      </c>
      <c r="AZ99" s="507">
        <f>Q99+AO99</f>
        <v>0</v>
      </c>
      <c r="BA99" s="508">
        <f>R99+AP99</f>
        <v>1.95</v>
      </c>
    </row>
    <row r="100" spans="1:53" ht="12.95" customHeight="1" x14ac:dyDescent="0.25">
      <c r="A100" s="92">
        <v>18</v>
      </c>
      <c r="B100" s="104">
        <v>5477</v>
      </c>
      <c r="C100" s="105">
        <v>600098541</v>
      </c>
      <c r="D100" s="104">
        <v>70698040</v>
      </c>
      <c r="E100" s="119" t="s">
        <v>739</v>
      </c>
      <c r="F100" s="104"/>
      <c r="G100" s="122"/>
      <c r="H100" s="123"/>
      <c r="I100" s="136">
        <v>5573367</v>
      </c>
      <c r="J100" s="116">
        <v>4061776</v>
      </c>
      <c r="K100" s="116">
        <v>5000</v>
      </c>
      <c r="L100" s="116">
        <v>0</v>
      </c>
      <c r="M100" s="116">
        <v>1374570</v>
      </c>
      <c r="N100" s="116">
        <v>81235</v>
      </c>
      <c r="O100" s="116">
        <v>50786</v>
      </c>
      <c r="P100" s="305">
        <v>10.219299999999999</v>
      </c>
      <c r="Q100" s="305">
        <v>6.1451000000000002</v>
      </c>
      <c r="R100" s="306">
        <v>4.0741999999999994</v>
      </c>
      <c r="S100" s="242">
        <f t="shared" ref="S100:BA100" si="155">SUM(S98:S99)</f>
        <v>0</v>
      </c>
      <c r="T100" s="116">
        <f t="shared" si="155"/>
        <v>0</v>
      </c>
      <c r="U100" s="116">
        <f t="shared" si="155"/>
        <v>3793</v>
      </c>
      <c r="V100" s="116">
        <f t="shared" si="155"/>
        <v>0</v>
      </c>
      <c r="W100" s="116">
        <f t="shared" si="155"/>
        <v>3793</v>
      </c>
      <c r="X100" s="116">
        <f t="shared" si="155"/>
        <v>0</v>
      </c>
      <c r="Y100" s="116">
        <f t="shared" si="155"/>
        <v>0</v>
      </c>
      <c r="Z100" s="116">
        <f t="shared" si="155"/>
        <v>0</v>
      </c>
      <c r="AA100" s="116">
        <f t="shared" si="155"/>
        <v>3793</v>
      </c>
      <c r="AB100" s="116">
        <f t="shared" si="155"/>
        <v>1282</v>
      </c>
      <c r="AC100" s="116">
        <f t="shared" si="155"/>
        <v>76</v>
      </c>
      <c r="AD100" s="116">
        <f t="shared" si="155"/>
        <v>0</v>
      </c>
      <c r="AE100" s="116">
        <f t="shared" si="155"/>
        <v>0</v>
      </c>
      <c r="AF100" s="116">
        <f t="shared" si="155"/>
        <v>0</v>
      </c>
      <c r="AG100" s="116">
        <f t="shared" si="155"/>
        <v>5151</v>
      </c>
      <c r="AH100" s="305">
        <f t="shared" si="155"/>
        <v>0</v>
      </c>
      <c r="AI100" s="305">
        <f t="shared" si="155"/>
        <v>0</v>
      </c>
      <c r="AJ100" s="305">
        <f t="shared" si="155"/>
        <v>0</v>
      </c>
      <c r="AK100" s="305">
        <f t="shared" ref="AK100:AL100" si="156">SUM(AK98:AK99)</f>
        <v>0</v>
      </c>
      <c r="AL100" s="305">
        <f t="shared" si="156"/>
        <v>0.01</v>
      </c>
      <c r="AM100" s="305">
        <f t="shared" si="155"/>
        <v>0</v>
      </c>
      <c r="AN100" s="305">
        <f t="shared" si="155"/>
        <v>0</v>
      </c>
      <c r="AO100" s="305">
        <f t="shared" si="155"/>
        <v>0</v>
      </c>
      <c r="AP100" s="305">
        <f t="shared" si="155"/>
        <v>0.01</v>
      </c>
      <c r="AQ100" s="306">
        <f t="shared" si="155"/>
        <v>0.01</v>
      </c>
      <c r="AR100" s="242">
        <f t="shared" si="155"/>
        <v>5578518</v>
      </c>
      <c r="AS100" s="116">
        <f t="shared" si="155"/>
        <v>4065569</v>
      </c>
      <c r="AT100" s="116">
        <f t="shared" si="155"/>
        <v>5000</v>
      </c>
      <c r="AU100" s="116">
        <f t="shared" si="155"/>
        <v>0</v>
      </c>
      <c r="AV100" s="116">
        <f t="shared" si="155"/>
        <v>1375852</v>
      </c>
      <c r="AW100" s="116">
        <f t="shared" si="155"/>
        <v>81311</v>
      </c>
      <c r="AX100" s="116">
        <f t="shared" si="155"/>
        <v>50786</v>
      </c>
      <c r="AY100" s="305">
        <f t="shared" si="155"/>
        <v>10.229299999999999</v>
      </c>
      <c r="AZ100" s="305">
        <f t="shared" si="155"/>
        <v>6.1451000000000002</v>
      </c>
      <c r="BA100" s="306">
        <f t="shared" si="155"/>
        <v>4.0842000000000001</v>
      </c>
    </row>
    <row r="101" spans="1:53" ht="12.95" customHeight="1" x14ac:dyDescent="0.25">
      <c r="A101" s="83">
        <v>19</v>
      </c>
      <c r="B101" s="532">
        <v>5478</v>
      </c>
      <c r="C101" s="533">
        <v>600098818</v>
      </c>
      <c r="D101" s="83">
        <v>70698031</v>
      </c>
      <c r="E101" s="542" t="s">
        <v>740</v>
      </c>
      <c r="F101" s="532">
        <v>3111</v>
      </c>
      <c r="G101" s="541" t="s">
        <v>586</v>
      </c>
      <c r="H101" s="499" t="s">
        <v>86</v>
      </c>
      <c r="I101" s="501">
        <v>3425793</v>
      </c>
      <c r="J101" s="502">
        <v>2495356</v>
      </c>
      <c r="K101" s="502">
        <v>0</v>
      </c>
      <c r="L101" s="502">
        <v>0</v>
      </c>
      <c r="M101" s="417">
        <v>843430</v>
      </c>
      <c r="N101" s="417">
        <v>49907</v>
      </c>
      <c r="O101" s="502">
        <v>37100</v>
      </c>
      <c r="P101" s="503">
        <v>5.5219999999999994</v>
      </c>
      <c r="Q101" s="418">
        <v>4.0321999999999996</v>
      </c>
      <c r="R101" s="504">
        <v>1.4898</v>
      </c>
      <c r="S101" s="505">
        <f t="shared" ref="S101:S102" si="157">X101*-1</f>
        <v>0</v>
      </c>
      <c r="T101" s="492">
        <v>0</v>
      </c>
      <c r="U101" s="492">
        <v>0</v>
      </c>
      <c r="V101" s="492">
        <v>0</v>
      </c>
      <c r="W101" s="492">
        <f>SUM(S101:V101)</f>
        <v>0</v>
      </c>
      <c r="X101" s="492">
        <v>0</v>
      </c>
      <c r="Y101" s="492">
        <v>0</v>
      </c>
      <c r="Z101" s="492">
        <f>SUM(X101:Y101)</f>
        <v>0</v>
      </c>
      <c r="AA101" s="492">
        <f>W101+Z101</f>
        <v>0</v>
      </c>
      <c r="AB101" s="321">
        <f>ROUND((W101+X101)*33.8%,0)</f>
        <v>0</v>
      </c>
      <c r="AC101" s="179">
        <f>ROUND(W101*2%,0)</f>
        <v>0</v>
      </c>
      <c r="AD101" s="492">
        <v>0</v>
      </c>
      <c r="AE101" s="492">
        <v>0</v>
      </c>
      <c r="AF101" s="492">
        <f t="shared" si="122"/>
        <v>0</v>
      </c>
      <c r="AG101" s="492">
        <f t="shared" si="123"/>
        <v>0</v>
      </c>
      <c r="AH101" s="507">
        <v>0</v>
      </c>
      <c r="AI101" s="507">
        <v>0</v>
      </c>
      <c r="AJ101" s="507">
        <v>0</v>
      </c>
      <c r="AK101" s="507">
        <v>0</v>
      </c>
      <c r="AL101" s="507">
        <v>0</v>
      </c>
      <c r="AM101" s="507">
        <v>0</v>
      </c>
      <c r="AN101" s="507">
        <v>0</v>
      </c>
      <c r="AO101" s="507">
        <f t="shared" ref="AO101:AO102" si="158">AH101+AJ101+AK101+AM101</f>
        <v>0</v>
      </c>
      <c r="AP101" s="507">
        <f t="shared" ref="AP101:AP102" si="159">AI101+AL101+AN101</f>
        <v>0</v>
      </c>
      <c r="AQ101" s="508">
        <f t="shared" si="124"/>
        <v>0</v>
      </c>
      <c r="AR101" s="505">
        <f>I101+AG101</f>
        <v>3425793</v>
      </c>
      <c r="AS101" s="492">
        <f>J101+W101</f>
        <v>2495356</v>
      </c>
      <c r="AT101" s="492">
        <f>K101+Z101</f>
        <v>0</v>
      </c>
      <c r="AU101" s="486">
        <f>L101</f>
        <v>0</v>
      </c>
      <c r="AV101" s="492">
        <f>M101+AB101</f>
        <v>843430</v>
      </c>
      <c r="AW101" s="492">
        <f>N101+AC101</f>
        <v>49907</v>
      </c>
      <c r="AX101" s="492">
        <f>O101+AF101</f>
        <v>37100</v>
      </c>
      <c r="AY101" s="507">
        <f>P101+AQ101</f>
        <v>5.5219999999999994</v>
      </c>
      <c r="AZ101" s="507">
        <f>Q101+AO101</f>
        <v>4.0321999999999996</v>
      </c>
      <c r="BA101" s="508">
        <f>R101+AP101</f>
        <v>1.4898</v>
      </c>
    </row>
    <row r="102" spans="1:53" ht="12.95" customHeight="1" x14ac:dyDescent="0.25">
      <c r="A102" s="83">
        <v>19</v>
      </c>
      <c r="B102" s="83">
        <v>5478</v>
      </c>
      <c r="C102" s="107">
        <v>600098818</v>
      </c>
      <c r="D102" s="83">
        <v>70698031</v>
      </c>
      <c r="E102" s="498" t="s">
        <v>740</v>
      </c>
      <c r="F102" s="83">
        <v>3141</v>
      </c>
      <c r="G102" s="541" t="s">
        <v>88</v>
      </c>
      <c r="H102" s="499" t="s">
        <v>82</v>
      </c>
      <c r="I102" s="501">
        <v>662794</v>
      </c>
      <c r="J102" s="502">
        <v>485803</v>
      </c>
      <c r="K102" s="502">
        <v>0</v>
      </c>
      <c r="L102" s="502">
        <v>0</v>
      </c>
      <c r="M102" s="417">
        <v>164201</v>
      </c>
      <c r="N102" s="417">
        <v>9716</v>
      </c>
      <c r="O102" s="502">
        <v>3074</v>
      </c>
      <c r="P102" s="503">
        <v>1.63</v>
      </c>
      <c r="Q102" s="418">
        <v>0</v>
      </c>
      <c r="R102" s="504">
        <v>1.63</v>
      </c>
      <c r="S102" s="505">
        <f t="shared" si="157"/>
        <v>0</v>
      </c>
      <c r="T102" s="492">
        <v>0</v>
      </c>
      <c r="U102" s="492">
        <v>-6291</v>
      </c>
      <c r="V102" s="492">
        <v>0</v>
      </c>
      <c r="W102" s="492">
        <f>SUM(S102:V102)</f>
        <v>-6291</v>
      </c>
      <c r="X102" s="492">
        <v>0</v>
      </c>
      <c r="Y102" s="492">
        <v>0</v>
      </c>
      <c r="Z102" s="492">
        <f>SUM(X102:Y102)</f>
        <v>0</v>
      </c>
      <c r="AA102" s="492">
        <f>W102+Z102</f>
        <v>-6291</v>
      </c>
      <c r="AB102" s="321">
        <f>ROUND((W102+X102)*33.8%,0)</f>
        <v>-2126</v>
      </c>
      <c r="AC102" s="179">
        <f>ROUND(W102*2%,0)</f>
        <v>-126</v>
      </c>
      <c r="AD102" s="492">
        <v>0</v>
      </c>
      <c r="AE102" s="492">
        <v>0</v>
      </c>
      <c r="AF102" s="492">
        <f t="shared" si="122"/>
        <v>0</v>
      </c>
      <c r="AG102" s="492">
        <f t="shared" si="123"/>
        <v>-8543</v>
      </c>
      <c r="AH102" s="507">
        <v>0</v>
      </c>
      <c r="AI102" s="507">
        <v>0</v>
      </c>
      <c r="AJ102" s="507">
        <v>0</v>
      </c>
      <c r="AK102" s="507">
        <v>0</v>
      </c>
      <c r="AL102" s="507">
        <v>-0.02</v>
      </c>
      <c r="AM102" s="507">
        <v>0</v>
      </c>
      <c r="AN102" s="507">
        <v>0</v>
      </c>
      <c r="AO102" s="507">
        <f t="shared" si="158"/>
        <v>0</v>
      </c>
      <c r="AP102" s="507">
        <f t="shared" si="159"/>
        <v>-0.02</v>
      </c>
      <c r="AQ102" s="508">
        <f t="shared" si="124"/>
        <v>-0.02</v>
      </c>
      <c r="AR102" s="505">
        <f>I102+AG102</f>
        <v>654251</v>
      </c>
      <c r="AS102" s="492">
        <f>J102+W102</f>
        <v>479512</v>
      </c>
      <c r="AT102" s="492">
        <f>K102+Z102</f>
        <v>0</v>
      </c>
      <c r="AU102" s="486">
        <f>L102</f>
        <v>0</v>
      </c>
      <c r="AV102" s="492">
        <f>M102+AB102</f>
        <v>162075</v>
      </c>
      <c r="AW102" s="492">
        <f>N102+AC102</f>
        <v>9590</v>
      </c>
      <c r="AX102" s="492">
        <f>O102+AF102</f>
        <v>3074</v>
      </c>
      <c r="AY102" s="507">
        <f>P102+AQ102</f>
        <v>1.6099999999999999</v>
      </c>
      <c r="AZ102" s="507">
        <f>Q102+AO102</f>
        <v>0</v>
      </c>
      <c r="BA102" s="508">
        <f>R102+AP102</f>
        <v>1.6099999999999999</v>
      </c>
    </row>
    <row r="103" spans="1:53" ht="12.95" customHeight="1" x14ac:dyDescent="0.25">
      <c r="A103" s="92">
        <v>19</v>
      </c>
      <c r="B103" s="85">
        <v>5478</v>
      </c>
      <c r="C103" s="113">
        <v>600098818</v>
      </c>
      <c r="D103" s="85">
        <v>70698031</v>
      </c>
      <c r="E103" s="89" t="s">
        <v>741</v>
      </c>
      <c r="F103" s="85"/>
      <c r="G103" s="114"/>
      <c r="H103" s="115"/>
      <c r="I103" s="136">
        <v>4088587</v>
      </c>
      <c r="J103" s="430">
        <v>2981159</v>
      </c>
      <c r="K103" s="430">
        <v>0</v>
      </c>
      <c r="L103" s="430">
        <v>0</v>
      </c>
      <c r="M103" s="430">
        <v>1007631</v>
      </c>
      <c r="N103" s="430">
        <v>59623</v>
      </c>
      <c r="O103" s="430">
        <v>40174</v>
      </c>
      <c r="P103" s="305">
        <v>7.1519999999999992</v>
      </c>
      <c r="Q103" s="305">
        <v>4.0321999999999996</v>
      </c>
      <c r="R103" s="306">
        <v>3.1197999999999997</v>
      </c>
      <c r="S103" s="242">
        <f t="shared" ref="S103:BA103" si="160">SUM(S101:S102)</f>
        <v>0</v>
      </c>
      <c r="T103" s="116">
        <f t="shared" si="160"/>
        <v>0</v>
      </c>
      <c r="U103" s="116">
        <f t="shared" si="160"/>
        <v>-6291</v>
      </c>
      <c r="V103" s="116">
        <f t="shared" si="160"/>
        <v>0</v>
      </c>
      <c r="W103" s="116">
        <f t="shared" si="160"/>
        <v>-6291</v>
      </c>
      <c r="X103" s="116">
        <f t="shared" si="160"/>
        <v>0</v>
      </c>
      <c r="Y103" s="116">
        <f t="shared" si="160"/>
        <v>0</v>
      </c>
      <c r="Z103" s="116">
        <f t="shared" si="160"/>
        <v>0</v>
      </c>
      <c r="AA103" s="116">
        <f t="shared" si="160"/>
        <v>-6291</v>
      </c>
      <c r="AB103" s="116">
        <f t="shared" si="160"/>
        <v>-2126</v>
      </c>
      <c r="AC103" s="116">
        <f t="shared" si="160"/>
        <v>-126</v>
      </c>
      <c r="AD103" s="116">
        <f t="shared" si="160"/>
        <v>0</v>
      </c>
      <c r="AE103" s="116">
        <f t="shared" si="160"/>
        <v>0</v>
      </c>
      <c r="AF103" s="116">
        <f t="shared" si="160"/>
        <v>0</v>
      </c>
      <c r="AG103" s="116">
        <f t="shared" si="160"/>
        <v>-8543</v>
      </c>
      <c r="AH103" s="305">
        <f t="shared" si="160"/>
        <v>0</v>
      </c>
      <c r="AI103" s="305">
        <f t="shared" si="160"/>
        <v>0</v>
      </c>
      <c r="AJ103" s="305">
        <f t="shared" si="160"/>
        <v>0</v>
      </c>
      <c r="AK103" s="305">
        <f t="shared" ref="AK103:AL103" si="161">SUM(AK101:AK102)</f>
        <v>0</v>
      </c>
      <c r="AL103" s="305">
        <f t="shared" si="161"/>
        <v>-0.02</v>
      </c>
      <c r="AM103" s="305">
        <f t="shared" si="160"/>
        <v>0</v>
      </c>
      <c r="AN103" s="305">
        <f t="shared" si="160"/>
        <v>0</v>
      </c>
      <c r="AO103" s="305">
        <f t="shared" si="160"/>
        <v>0</v>
      </c>
      <c r="AP103" s="305">
        <f t="shared" si="160"/>
        <v>-0.02</v>
      </c>
      <c r="AQ103" s="306">
        <f t="shared" si="160"/>
        <v>-0.02</v>
      </c>
      <c r="AR103" s="242">
        <f t="shared" si="160"/>
        <v>4080044</v>
      </c>
      <c r="AS103" s="116">
        <f t="shared" si="160"/>
        <v>2974868</v>
      </c>
      <c r="AT103" s="116">
        <f t="shared" si="160"/>
        <v>0</v>
      </c>
      <c r="AU103" s="116">
        <f t="shared" si="160"/>
        <v>0</v>
      </c>
      <c r="AV103" s="116">
        <f t="shared" si="160"/>
        <v>1005505</v>
      </c>
      <c r="AW103" s="116">
        <f t="shared" si="160"/>
        <v>59497</v>
      </c>
      <c r="AX103" s="116">
        <f t="shared" si="160"/>
        <v>40174</v>
      </c>
      <c r="AY103" s="305">
        <f t="shared" si="160"/>
        <v>7.1319999999999997</v>
      </c>
      <c r="AZ103" s="305">
        <f t="shared" si="160"/>
        <v>4.0321999999999996</v>
      </c>
      <c r="BA103" s="306">
        <f t="shared" si="160"/>
        <v>3.0998000000000001</v>
      </c>
    </row>
    <row r="104" spans="1:53" ht="12.95" customHeight="1" x14ac:dyDescent="0.25">
      <c r="A104" s="83">
        <v>20</v>
      </c>
      <c r="B104" s="532">
        <v>5479</v>
      </c>
      <c r="C104" s="533">
        <v>600099105</v>
      </c>
      <c r="D104" s="83">
        <v>70910600</v>
      </c>
      <c r="E104" s="542" t="s">
        <v>742</v>
      </c>
      <c r="F104" s="532">
        <v>3113</v>
      </c>
      <c r="G104" s="541" t="s">
        <v>284</v>
      </c>
      <c r="H104" s="499" t="s">
        <v>86</v>
      </c>
      <c r="I104" s="501">
        <v>14898332</v>
      </c>
      <c r="J104" s="502">
        <v>10601693</v>
      </c>
      <c r="K104" s="502">
        <v>64710</v>
      </c>
      <c r="L104" s="502">
        <v>59910</v>
      </c>
      <c r="M104" s="417">
        <v>3584995</v>
      </c>
      <c r="N104" s="417">
        <v>212034</v>
      </c>
      <c r="O104" s="502">
        <v>434900</v>
      </c>
      <c r="P104" s="503">
        <v>19.9176</v>
      </c>
      <c r="Q104" s="418">
        <v>15</v>
      </c>
      <c r="R104" s="504">
        <v>4.9176000000000002</v>
      </c>
      <c r="S104" s="505">
        <f t="shared" ref="S104:S109" si="162">X104*-1</f>
        <v>0</v>
      </c>
      <c r="T104" s="492">
        <v>0</v>
      </c>
      <c r="U104" s="492">
        <v>0</v>
      </c>
      <c r="V104" s="492">
        <v>0</v>
      </c>
      <c r="W104" s="492">
        <f t="shared" ref="W104:W109" si="163">SUM(S104:V104)</f>
        <v>0</v>
      </c>
      <c r="X104" s="492">
        <v>0</v>
      </c>
      <c r="Y104" s="492">
        <v>0</v>
      </c>
      <c r="Z104" s="492">
        <f t="shared" ref="Z104:Z109" si="164">SUM(X104:Y104)</f>
        <v>0</v>
      </c>
      <c r="AA104" s="492">
        <f t="shared" ref="AA104:AA109" si="165">W104+Z104</f>
        <v>0</v>
      </c>
      <c r="AB104" s="321">
        <f t="shared" ref="AB104:AB109" si="166">ROUND((W104+X104)*33.8%,0)</f>
        <v>0</v>
      </c>
      <c r="AC104" s="179">
        <f t="shared" ref="AC104:AC109" si="167">ROUND(W104*2%,0)</f>
        <v>0</v>
      </c>
      <c r="AD104" s="492">
        <v>0</v>
      </c>
      <c r="AE104" s="492">
        <v>0</v>
      </c>
      <c r="AF104" s="492">
        <f t="shared" si="122"/>
        <v>0</v>
      </c>
      <c r="AG104" s="492">
        <f t="shared" si="123"/>
        <v>0</v>
      </c>
      <c r="AH104" s="507">
        <v>0</v>
      </c>
      <c r="AI104" s="507">
        <v>0</v>
      </c>
      <c r="AJ104" s="507">
        <v>0</v>
      </c>
      <c r="AK104" s="507">
        <v>0</v>
      </c>
      <c r="AL104" s="507">
        <v>0</v>
      </c>
      <c r="AM104" s="507">
        <v>0</v>
      </c>
      <c r="AN104" s="507">
        <v>0</v>
      </c>
      <c r="AO104" s="507">
        <f t="shared" ref="AO104:AO109" si="168">AH104+AJ104+AK104+AM104</f>
        <v>0</v>
      </c>
      <c r="AP104" s="507">
        <f t="shared" ref="AP104:AP109" si="169">AI104+AL104+AN104</f>
        <v>0</v>
      </c>
      <c r="AQ104" s="508">
        <f t="shared" si="124"/>
        <v>0</v>
      </c>
      <c r="AR104" s="505">
        <f t="shared" ref="AR104:AR109" si="170">I104+AG104</f>
        <v>14898332</v>
      </c>
      <c r="AS104" s="492">
        <f t="shared" ref="AS104:AS109" si="171">J104+W104</f>
        <v>10601693</v>
      </c>
      <c r="AT104" s="492">
        <f t="shared" ref="AT104:AT109" si="172">K104+Z104</f>
        <v>64710</v>
      </c>
      <c r="AU104" s="486">
        <f t="shared" ref="AU104:AU109" si="173">L104</f>
        <v>59910</v>
      </c>
      <c r="AV104" s="492">
        <f t="shared" ref="AV104:AW109" si="174">M104+AB104</f>
        <v>3584995</v>
      </c>
      <c r="AW104" s="492">
        <f t="shared" si="174"/>
        <v>212034</v>
      </c>
      <c r="AX104" s="492">
        <f t="shared" ref="AX104:AX109" si="175">O104+AF104</f>
        <v>434900</v>
      </c>
      <c r="AY104" s="507">
        <f t="shared" ref="AY104:AY109" si="176">P104+AQ104</f>
        <v>19.9176</v>
      </c>
      <c r="AZ104" s="507">
        <f t="shared" ref="AZ104:BA109" si="177">Q104+AO104</f>
        <v>15</v>
      </c>
      <c r="BA104" s="508">
        <f t="shared" si="177"/>
        <v>4.9176000000000002</v>
      </c>
    </row>
    <row r="105" spans="1:53" ht="12.95" customHeight="1" x14ac:dyDescent="0.25">
      <c r="A105" s="83">
        <v>20</v>
      </c>
      <c r="B105" s="532">
        <v>5479</v>
      </c>
      <c r="C105" s="533">
        <v>600099105</v>
      </c>
      <c r="D105" s="83">
        <v>70910600</v>
      </c>
      <c r="E105" s="542" t="s">
        <v>742</v>
      </c>
      <c r="F105" s="532">
        <v>3113</v>
      </c>
      <c r="G105" s="509" t="s">
        <v>87</v>
      </c>
      <c r="H105" s="499" t="s">
        <v>86</v>
      </c>
      <c r="I105" s="501">
        <v>453338</v>
      </c>
      <c r="J105" s="502">
        <v>333828</v>
      </c>
      <c r="K105" s="502">
        <v>0</v>
      </c>
      <c r="L105" s="502">
        <v>0</v>
      </c>
      <c r="M105" s="417">
        <v>112833</v>
      </c>
      <c r="N105" s="417">
        <v>6677</v>
      </c>
      <c r="O105" s="502">
        <v>0</v>
      </c>
      <c r="P105" s="503">
        <v>0.86109999999999998</v>
      </c>
      <c r="Q105" s="418">
        <v>0.86109999999999998</v>
      </c>
      <c r="R105" s="504">
        <v>0</v>
      </c>
      <c r="S105" s="505">
        <f t="shared" si="162"/>
        <v>0</v>
      </c>
      <c r="T105" s="492">
        <v>0</v>
      </c>
      <c r="U105" s="492">
        <v>0</v>
      </c>
      <c r="V105" s="492">
        <v>0</v>
      </c>
      <c r="W105" s="492">
        <f t="shared" si="163"/>
        <v>0</v>
      </c>
      <c r="X105" s="492">
        <v>0</v>
      </c>
      <c r="Y105" s="492">
        <v>0</v>
      </c>
      <c r="Z105" s="492">
        <f t="shared" si="164"/>
        <v>0</v>
      </c>
      <c r="AA105" s="492">
        <f t="shared" si="165"/>
        <v>0</v>
      </c>
      <c r="AB105" s="321">
        <f t="shared" si="166"/>
        <v>0</v>
      </c>
      <c r="AC105" s="179">
        <f t="shared" si="167"/>
        <v>0</v>
      </c>
      <c r="AD105" s="492">
        <v>0</v>
      </c>
      <c r="AE105" s="492">
        <v>0</v>
      </c>
      <c r="AF105" s="492">
        <f t="shared" si="122"/>
        <v>0</v>
      </c>
      <c r="AG105" s="492">
        <f t="shared" si="123"/>
        <v>0</v>
      </c>
      <c r="AH105" s="507">
        <v>0</v>
      </c>
      <c r="AI105" s="507">
        <v>0</v>
      </c>
      <c r="AJ105" s="507">
        <v>0</v>
      </c>
      <c r="AK105" s="507">
        <v>0</v>
      </c>
      <c r="AL105" s="507">
        <v>0</v>
      </c>
      <c r="AM105" s="507">
        <v>0</v>
      </c>
      <c r="AN105" s="507">
        <v>0</v>
      </c>
      <c r="AO105" s="507">
        <f t="shared" si="168"/>
        <v>0</v>
      </c>
      <c r="AP105" s="507">
        <f t="shared" si="169"/>
        <v>0</v>
      </c>
      <c r="AQ105" s="508">
        <f t="shared" si="124"/>
        <v>0</v>
      </c>
      <c r="AR105" s="505">
        <f t="shared" si="170"/>
        <v>453338</v>
      </c>
      <c r="AS105" s="492">
        <f t="shared" si="171"/>
        <v>333828</v>
      </c>
      <c r="AT105" s="492">
        <f t="shared" si="172"/>
        <v>0</v>
      </c>
      <c r="AU105" s="486">
        <f t="shared" si="173"/>
        <v>0</v>
      </c>
      <c r="AV105" s="492">
        <f t="shared" si="174"/>
        <v>112833</v>
      </c>
      <c r="AW105" s="492">
        <f t="shared" si="174"/>
        <v>6677</v>
      </c>
      <c r="AX105" s="492">
        <f t="shared" si="175"/>
        <v>0</v>
      </c>
      <c r="AY105" s="507">
        <f t="shared" si="176"/>
        <v>0.86109999999999998</v>
      </c>
      <c r="AZ105" s="507">
        <f t="shared" si="177"/>
        <v>0.86109999999999998</v>
      </c>
      <c r="BA105" s="508">
        <f t="shared" si="177"/>
        <v>0</v>
      </c>
    </row>
    <row r="106" spans="1:53" ht="12.95" customHeight="1" x14ac:dyDescent="0.25">
      <c r="A106" s="83">
        <v>20</v>
      </c>
      <c r="B106" s="532">
        <v>5479</v>
      </c>
      <c r="C106" s="533">
        <v>600099105</v>
      </c>
      <c r="D106" s="83">
        <v>70910600</v>
      </c>
      <c r="E106" s="542" t="s">
        <v>742</v>
      </c>
      <c r="F106" s="532">
        <v>3113</v>
      </c>
      <c r="G106" s="499" t="s">
        <v>91</v>
      </c>
      <c r="H106" s="499" t="s">
        <v>82</v>
      </c>
      <c r="I106" s="501">
        <v>597801</v>
      </c>
      <c r="J106" s="502">
        <v>440207</v>
      </c>
      <c r="K106" s="502">
        <v>0</v>
      </c>
      <c r="L106" s="502">
        <v>0</v>
      </c>
      <c r="M106" s="417">
        <v>148790</v>
      </c>
      <c r="N106" s="417">
        <v>8804</v>
      </c>
      <c r="O106" s="502">
        <v>0</v>
      </c>
      <c r="P106" s="503">
        <v>1.3</v>
      </c>
      <c r="Q106" s="418">
        <v>1.3</v>
      </c>
      <c r="R106" s="504">
        <v>0</v>
      </c>
      <c r="S106" s="505">
        <f t="shared" si="162"/>
        <v>0</v>
      </c>
      <c r="T106" s="492">
        <v>0</v>
      </c>
      <c r="U106" s="492">
        <v>0</v>
      </c>
      <c r="V106" s="492">
        <v>0</v>
      </c>
      <c r="W106" s="492">
        <f t="shared" si="163"/>
        <v>0</v>
      </c>
      <c r="X106" s="492">
        <v>0</v>
      </c>
      <c r="Y106" s="492">
        <v>0</v>
      </c>
      <c r="Z106" s="492">
        <f t="shared" si="164"/>
        <v>0</v>
      </c>
      <c r="AA106" s="492">
        <f t="shared" si="165"/>
        <v>0</v>
      </c>
      <c r="AB106" s="321">
        <f t="shared" si="166"/>
        <v>0</v>
      </c>
      <c r="AC106" s="179">
        <f t="shared" si="167"/>
        <v>0</v>
      </c>
      <c r="AD106" s="492">
        <v>0</v>
      </c>
      <c r="AE106" s="492">
        <v>0</v>
      </c>
      <c r="AF106" s="492">
        <f t="shared" si="122"/>
        <v>0</v>
      </c>
      <c r="AG106" s="492">
        <f t="shared" si="123"/>
        <v>0</v>
      </c>
      <c r="AH106" s="507">
        <v>0</v>
      </c>
      <c r="AI106" s="507">
        <v>0</v>
      </c>
      <c r="AJ106" s="507">
        <v>0</v>
      </c>
      <c r="AK106" s="507">
        <v>0</v>
      </c>
      <c r="AL106" s="507">
        <v>0</v>
      </c>
      <c r="AM106" s="507">
        <v>0</v>
      </c>
      <c r="AN106" s="507">
        <v>0</v>
      </c>
      <c r="AO106" s="507">
        <f t="shared" si="168"/>
        <v>0</v>
      </c>
      <c r="AP106" s="507">
        <f t="shared" si="169"/>
        <v>0</v>
      </c>
      <c r="AQ106" s="508">
        <f t="shared" si="124"/>
        <v>0</v>
      </c>
      <c r="AR106" s="505">
        <f t="shared" si="170"/>
        <v>597801</v>
      </c>
      <c r="AS106" s="492">
        <f t="shared" si="171"/>
        <v>440207</v>
      </c>
      <c r="AT106" s="492">
        <f t="shared" si="172"/>
        <v>0</v>
      </c>
      <c r="AU106" s="486">
        <f t="shared" si="173"/>
        <v>0</v>
      </c>
      <c r="AV106" s="492">
        <f t="shared" si="174"/>
        <v>148790</v>
      </c>
      <c r="AW106" s="492">
        <f t="shared" si="174"/>
        <v>8804</v>
      </c>
      <c r="AX106" s="492">
        <f t="shared" si="175"/>
        <v>0</v>
      </c>
      <c r="AY106" s="507">
        <f t="shared" si="176"/>
        <v>1.3</v>
      </c>
      <c r="AZ106" s="507">
        <f t="shared" si="177"/>
        <v>1.3</v>
      </c>
      <c r="BA106" s="508">
        <f t="shared" si="177"/>
        <v>0</v>
      </c>
    </row>
    <row r="107" spans="1:53" ht="12.95" customHeight="1" x14ac:dyDescent="0.25">
      <c r="A107" s="83">
        <v>20</v>
      </c>
      <c r="B107" s="532">
        <v>5479</v>
      </c>
      <c r="C107" s="533">
        <v>600099105</v>
      </c>
      <c r="D107" s="83">
        <v>70910600</v>
      </c>
      <c r="E107" s="542" t="s">
        <v>742</v>
      </c>
      <c r="F107" s="532">
        <v>3141</v>
      </c>
      <c r="G107" s="541" t="s">
        <v>88</v>
      </c>
      <c r="H107" s="499" t="s">
        <v>82</v>
      </c>
      <c r="I107" s="501">
        <v>1302793</v>
      </c>
      <c r="J107" s="502">
        <v>951574</v>
      </c>
      <c r="K107" s="502">
        <v>0</v>
      </c>
      <c r="L107" s="502">
        <v>0</v>
      </c>
      <c r="M107" s="417">
        <v>321632</v>
      </c>
      <c r="N107" s="417">
        <v>19031</v>
      </c>
      <c r="O107" s="502">
        <v>10556</v>
      </c>
      <c r="P107" s="503">
        <v>3.24</v>
      </c>
      <c r="Q107" s="418">
        <v>0</v>
      </c>
      <c r="R107" s="504">
        <v>3.24</v>
      </c>
      <c r="S107" s="505">
        <f t="shared" si="162"/>
        <v>0</v>
      </c>
      <c r="T107" s="492">
        <v>0</v>
      </c>
      <c r="U107" s="492">
        <v>-5488</v>
      </c>
      <c r="V107" s="492">
        <v>0</v>
      </c>
      <c r="W107" s="492">
        <f t="shared" si="163"/>
        <v>-5488</v>
      </c>
      <c r="X107" s="492">
        <v>0</v>
      </c>
      <c r="Y107" s="492">
        <v>0</v>
      </c>
      <c r="Z107" s="492">
        <f t="shared" si="164"/>
        <v>0</v>
      </c>
      <c r="AA107" s="492">
        <f t="shared" si="165"/>
        <v>-5488</v>
      </c>
      <c r="AB107" s="321">
        <f t="shared" si="166"/>
        <v>-1855</v>
      </c>
      <c r="AC107" s="179">
        <f t="shared" si="167"/>
        <v>-110</v>
      </c>
      <c r="AD107" s="492">
        <v>0</v>
      </c>
      <c r="AE107" s="492">
        <v>0</v>
      </c>
      <c r="AF107" s="492">
        <f t="shared" si="122"/>
        <v>0</v>
      </c>
      <c r="AG107" s="492">
        <f t="shared" si="123"/>
        <v>-7453</v>
      </c>
      <c r="AH107" s="507">
        <v>0</v>
      </c>
      <c r="AI107" s="507">
        <v>0</v>
      </c>
      <c r="AJ107" s="507">
        <v>0</v>
      </c>
      <c r="AK107" s="507">
        <v>0</v>
      </c>
      <c r="AL107" s="507">
        <v>-0.02</v>
      </c>
      <c r="AM107" s="507">
        <v>0</v>
      </c>
      <c r="AN107" s="507">
        <v>0</v>
      </c>
      <c r="AO107" s="507">
        <f t="shared" si="168"/>
        <v>0</v>
      </c>
      <c r="AP107" s="507">
        <f t="shared" si="169"/>
        <v>-0.02</v>
      </c>
      <c r="AQ107" s="508">
        <f t="shared" si="124"/>
        <v>-0.02</v>
      </c>
      <c r="AR107" s="505">
        <f t="shared" si="170"/>
        <v>1295340</v>
      </c>
      <c r="AS107" s="492">
        <f t="shared" si="171"/>
        <v>946086</v>
      </c>
      <c r="AT107" s="492">
        <f t="shared" si="172"/>
        <v>0</v>
      </c>
      <c r="AU107" s="486">
        <f t="shared" si="173"/>
        <v>0</v>
      </c>
      <c r="AV107" s="492">
        <f t="shared" si="174"/>
        <v>319777</v>
      </c>
      <c r="AW107" s="492">
        <f t="shared" si="174"/>
        <v>18921</v>
      </c>
      <c r="AX107" s="492">
        <f t="shared" si="175"/>
        <v>10556</v>
      </c>
      <c r="AY107" s="507">
        <f t="shared" si="176"/>
        <v>3.22</v>
      </c>
      <c r="AZ107" s="507">
        <f t="shared" si="177"/>
        <v>0</v>
      </c>
      <c r="BA107" s="508">
        <f t="shared" si="177"/>
        <v>3.22</v>
      </c>
    </row>
    <row r="108" spans="1:53" ht="12.95" customHeight="1" x14ac:dyDescent="0.25">
      <c r="A108" s="83">
        <v>20</v>
      </c>
      <c r="B108" s="532">
        <v>5479</v>
      </c>
      <c r="C108" s="533">
        <v>600099105</v>
      </c>
      <c r="D108" s="83">
        <v>70910600</v>
      </c>
      <c r="E108" s="542" t="s">
        <v>742</v>
      </c>
      <c r="F108" s="532">
        <v>3143</v>
      </c>
      <c r="G108" s="499" t="s">
        <v>149</v>
      </c>
      <c r="H108" s="499" t="s">
        <v>86</v>
      </c>
      <c r="I108" s="501">
        <v>1412408</v>
      </c>
      <c r="J108" s="502">
        <v>1040065</v>
      </c>
      <c r="K108" s="502">
        <v>0</v>
      </c>
      <c r="L108" s="502">
        <v>0</v>
      </c>
      <c r="M108" s="417">
        <v>351542</v>
      </c>
      <c r="N108" s="417">
        <v>20801</v>
      </c>
      <c r="O108" s="502">
        <v>0</v>
      </c>
      <c r="P108" s="503">
        <v>2.1667000000000001</v>
      </c>
      <c r="Q108" s="418">
        <v>2.1667000000000001</v>
      </c>
      <c r="R108" s="504">
        <v>0</v>
      </c>
      <c r="S108" s="505">
        <f t="shared" si="162"/>
        <v>0</v>
      </c>
      <c r="T108" s="492">
        <v>0</v>
      </c>
      <c r="U108" s="492">
        <v>0</v>
      </c>
      <c r="V108" s="492">
        <v>0</v>
      </c>
      <c r="W108" s="492">
        <f t="shared" si="163"/>
        <v>0</v>
      </c>
      <c r="X108" s="492">
        <v>0</v>
      </c>
      <c r="Y108" s="492">
        <v>0</v>
      </c>
      <c r="Z108" s="492">
        <f t="shared" si="164"/>
        <v>0</v>
      </c>
      <c r="AA108" s="492">
        <f t="shared" si="165"/>
        <v>0</v>
      </c>
      <c r="AB108" s="321">
        <f t="shared" si="166"/>
        <v>0</v>
      </c>
      <c r="AC108" s="179">
        <f t="shared" si="167"/>
        <v>0</v>
      </c>
      <c r="AD108" s="492">
        <v>0</v>
      </c>
      <c r="AE108" s="492">
        <v>0</v>
      </c>
      <c r="AF108" s="492">
        <f t="shared" si="122"/>
        <v>0</v>
      </c>
      <c r="AG108" s="492">
        <f t="shared" si="123"/>
        <v>0</v>
      </c>
      <c r="AH108" s="507">
        <v>0</v>
      </c>
      <c r="AI108" s="507">
        <v>0</v>
      </c>
      <c r="AJ108" s="507">
        <v>0</v>
      </c>
      <c r="AK108" s="507">
        <v>0</v>
      </c>
      <c r="AL108" s="507">
        <v>0</v>
      </c>
      <c r="AM108" s="507">
        <v>0</v>
      </c>
      <c r="AN108" s="507">
        <v>0</v>
      </c>
      <c r="AO108" s="507">
        <f t="shared" si="168"/>
        <v>0</v>
      </c>
      <c r="AP108" s="507">
        <f t="shared" si="169"/>
        <v>0</v>
      </c>
      <c r="AQ108" s="508">
        <f t="shared" si="124"/>
        <v>0</v>
      </c>
      <c r="AR108" s="505">
        <f t="shared" si="170"/>
        <v>1412408</v>
      </c>
      <c r="AS108" s="492">
        <f t="shared" si="171"/>
        <v>1040065</v>
      </c>
      <c r="AT108" s="492">
        <f t="shared" si="172"/>
        <v>0</v>
      </c>
      <c r="AU108" s="486">
        <f t="shared" si="173"/>
        <v>0</v>
      </c>
      <c r="AV108" s="492">
        <f t="shared" si="174"/>
        <v>351542</v>
      </c>
      <c r="AW108" s="492">
        <f t="shared" si="174"/>
        <v>20801</v>
      </c>
      <c r="AX108" s="492">
        <f t="shared" si="175"/>
        <v>0</v>
      </c>
      <c r="AY108" s="507">
        <f t="shared" si="176"/>
        <v>2.1667000000000001</v>
      </c>
      <c r="AZ108" s="507">
        <f t="shared" si="177"/>
        <v>2.1667000000000001</v>
      </c>
      <c r="BA108" s="508">
        <f t="shared" si="177"/>
        <v>0</v>
      </c>
    </row>
    <row r="109" spans="1:53" ht="12.95" customHeight="1" x14ac:dyDescent="0.25">
      <c r="A109" s="83">
        <v>20</v>
      </c>
      <c r="B109" s="532">
        <v>5479</v>
      </c>
      <c r="C109" s="533">
        <v>600099105</v>
      </c>
      <c r="D109" s="83">
        <v>70910600</v>
      </c>
      <c r="E109" s="542" t="s">
        <v>742</v>
      </c>
      <c r="F109" s="532">
        <v>3143</v>
      </c>
      <c r="G109" s="499" t="s">
        <v>150</v>
      </c>
      <c r="H109" s="499" t="s">
        <v>82</v>
      </c>
      <c r="I109" s="501">
        <v>48452</v>
      </c>
      <c r="J109" s="502">
        <v>34155</v>
      </c>
      <c r="K109" s="502">
        <v>0</v>
      </c>
      <c r="L109" s="502">
        <v>0</v>
      </c>
      <c r="M109" s="417">
        <v>11544</v>
      </c>
      <c r="N109" s="417">
        <v>683</v>
      </c>
      <c r="O109" s="502">
        <v>2070</v>
      </c>
      <c r="P109" s="503">
        <v>0.14000000000000001</v>
      </c>
      <c r="Q109" s="418">
        <v>0</v>
      </c>
      <c r="R109" s="504">
        <v>0.14000000000000001</v>
      </c>
      <c r="S109" s="505">
        <f t="shared" si="162"/>
        <v>0</v>
      </c>
      <c r="T109" s="492">
        <v>0</v>
      </c>
      <c r="U109" s="492">
        <v>0</v>
      </c>
      <c r="V109" s="492">
        <v>0</v>
      </c>
      <c r="W109" s="492">
        <f t="shared" si="163"/>
        <v>0</v>
      </c>
      <c r="X109" s="492">
        <v>0</v>
      </c>
      <c r="Y109" s="492">
        <v>0</v>
      </c>
      <c r="Z109" s="492">
        <f t="shared" si="164"/>
        <v>0</v>
      </c>
      <c r="AA109" s="492">
        <f t="shared" si="165"/>
        <v>0</v>
      </c>
      <c r="AB109" s="321">
        <f t="shared" si="166"/>
        <v>0</v>
      </c>
      <c r="AC109" s="179">
        <f t="shared" si="167"/>
        <v>0</v>
      </c>
      <c r="AD109" s="492">
        <v>0</v>
      </c>
      <c r="AE109" s="492">
        <v>0</v>
      </c>
      <c r="AF109" s="492">
        <f t="shared" si="122"/>
        <v>0</v>
      </c>
      <c r="AG109" s="492">
        <f t="shared" si="123"/>
        <v>0</v>
      </c>
      <c r="AH109" s="507">
        <v>0</v>
      </c>
      <c r="AI109" s="507">
        <v>0</v>
      </c>
      <c r="AJ109" s="507">
        <v>0</v>
      </c>
      <c r="AK109" s="507">
        <v>0</v>
      </c>
      <c r="AL109" s="507">
        <v>0</v>
      </c>
      <c r="AM109" s="507">
        <v>0</v>
      </c>
      <c r="AN109" s="507">
        <v>0</v>
      </c>
      <c r="AO109" s="507">
        <f t="shared" si="168"/>
        <v>0</v>
      </c>
      <c r="AP109" s="507">
        <f t="shared" si="169"/>
        <v>0</v>
      </c>
      <c r="AQ109" s="508">
        <f t="shared" si="124"/>
        <v>0</v>
      </c>
      <c r="AR109" s="505">
        <f t="shared" si="170"/>
        <v>48452</v>
      </c>
      <c r="AS109" s="492">
        <f t="shared" si="171"/>
        <v>34155</v>
      </c>
      <c r="AT109" s="492">
        <f t="shared" si="172"/>
        <v>0</v>
      </c>
      <c r="AU109" s="486">
        <f t="shared" si="173"/>
        <v>0</v>
      </c>
      <c r="AV109" s="492">
        <f t="shared" si="174"/>
        <v>11544</v>
      </c>
      <c r="AW109" s="492">
        <f t="shared" si="174"/>
        <v>683</v>
      </c>
      <c r="AX109" s="492">
        <f t="shared" si="175"/>
        <v>2070</v>
      </c>
      <c r="AY109" s="507">
        <f t="shared" si="176"/>
        <v>0.14000000000000001</v>
      </c>
      <c r="AZ109" s="507">
        <f t="shared" si="177"/>
        <v>0</v>
      </c>
      <c r="BA109" s="508">
        <f t="shared" si="177"/>
        <v>0.14000000000000001</v>
      </c>
    </row>
    <row r="110" spans="1:53" ht="12.95" customHeight="1" x14ac:dyDescent="0.25">
      <c r="A110" s="92">
        <v>20</v>
      </c>
      <c r="B110" s="104">
        <v>5479</v>
      </c>
      <c r="C110" s="105">
        <v>600099105</v>
      </c>
      <c r="D110" s="104">
        <v>70910600</v>
      </c>
      <c r="E110" s="119" t="s">
        <v>743</v>
      </c>
      <c r="F110" s="104"/>
      <c r="G110" s="122"/>
      <c r="H110" s="123"/>
      <c r="I110" s="130">
        <v>18713124</v>
      </c>
      <c r="J110" s="87">
        <v>13401522</v>
      </c>
      <c r="K110" s="87">
        <v>64710</v>
      </c>
      <c r="L110" s="87">
        <v>59910</v>
      </c>
      <c r="M110" s="87">
        <v>4531336</v>
      </c>
      <c r="N110" s="87">
        <v>268030</v>
      </c>
      <c r="O110" s="87">
        <v>447526</v>
      </c>
      <c r="P110" s="88">
        <v>27.625399999999999</v>
      </c>
      <c r="Q110" s="88">
        <v>19.3278</v>
      </c>
      <c r="R110" s="276">
        <v>8.297600000000001</v>
      </c>
      <c r="S110" s="141">
        <f t="shared" ref="S110:BA110" si="178">SUM(S104:S109)</f>
        <v>0</v>
      </c>
      <c r="T110" s="87">
        <f t="shared" si="178"/>
        <v>0</v>
      </c>
      <c r="U110" s="87">
        <f t="shared" si="178"/>
        <v>-5488</v>
      </c>
      <c r="V110" s="87">
        <f t="shared" si="178"/>
        <v>0</v>
      </c>
      <c r="W110" s="87">
        <f t="shared" si="178"/>
        <v>-5488</v>
      </c>
      <c r="X110" s="87">
        <f t="shared" si="178"/>
        <v>0</v>
      </c>
      <c r="Y110" s="87">
        <f t="shared" si="178"/>
        <v>0</v>
      </c>
      <c r="Z110" s="87">
        <f t="shared" si="178"/>
        <v>0</v>
      </c>
      <c r="AA110" s="87">
        <f t="shared" si="178"/>
        <v>-5488</v>
      </c>
      <c r="AB110" s="87">
        <f t="shared" si="178"/>
        <v>-1855</v>
      </c>
      <c r="AC110" s="87">
        <f t="shared" si="178"/>
        <v>-110</v>
      </c>
      <c r="AD110" s="87">
        <f t="shared" si="178"/>
        <v>0</v>
      </c>
      <c r="AE110" s="87">
        <f t="shared" si="178"/>
        <v>0</v>
      </c>
      <c r="AF110" s="87">
        <f t="shared" si="178"/>
        <v>0</v>
      </c>
      <c r="AG110" s="87">
        <f t="shared" si="178"/>
        <v>-7453</v>
      </c>
      <c r="AH110" s="88">
        <f t="shared" si="178"/>
        <v>0</v>
      </c>
      <c r="AI110" s="88">
        <f t="shared" si="178"/>
        <v>0</v>
      </c>
      <c r="AJ110" s="88">
        <f t="shared" si="178"/>
        <v>0</v>
      </c>
      <c r="AK110" s="88">
        <f t="shared" si="178"/>
        <v>0</v>
      </c>
      <c r="AL110" s="88">
        <f t="shared" si="178"/>
        <v>-0.02</v>
      </c>
      <c r="AM110" s="88">
        <f t="shared" si="178"/>
        <v>0</v>
      </c>
      <c r="AN110" s="88">
        <f t="shared" si="178"/>
        <v>0</v>
      </c>
      <c r="AO110" s="88">
        <f t="shared" si="178"/>
        <v>0</v>
      </c>
      <c r="AP110" s="88">
        <f t="shared" si="178"/>
        <v>-0.02</v>
      </c>
      <c r="AQ110" s="276">
        <f t="shared" si="178"/>
        <v>-0.02</v>
      </c>
      <c r="AR110" s="141">
        <f t="shared" si="178"/>
        <v>18705671</v>
      </c>
      <c r="AS110" s="87">
        <f t="shared" si="178"/>
        <v>13396034</v>
      </c>
      <c r="AT110" s="87">
        <f t="shared" si="178"/>
        <v>64710</v>
      </c>
      <c r="AU110" s="87">
        <f t="shared" si="178"/>
        <v>59910</v>
      </c>
      <c r="AV110" s="87">
        <f t="shared" si="178"/>
        <v>4529481</v>
      </c>
      <c r="AW110" s="87">
        <f t="shared" si="178"/>
        <v>267920</v>
      </c>
      <c r="AX110" s="87">
        <f t="shared" si="178"/>
        <v>447526</v>
      </c>
      <c r="AY110" s="88">
        <f t="shared" si="178"/>
        <v>27.605399999999999</v>
      </c>
      <c r="AZ110" s="88">
        <f t="shared" si="178"/>
        <v>19.3278</v>
      </c>
      <c r="BA110" s="276">
        <f t="shared" si="178"/>
        <v>8.2776000000000014</v>
      </c>
    </row>
    <row r="111" spans="1:53" ht="12.95" customHeight="1" x14ac:dyDescent="0.25">
      <c r="A111" s="83">
        <v>21</v>
      </c>
      <c r="B111" s="532">
        <v>5442</v>
      </c>
      <c r="C111" s="533">
        <v>650030541</v>
      </c>
      <c r="D111" s="83">
        <v>75017512</v>
      </c>
      <c r="E111" s="542" t="s">
        <v>744</v>
      </c>
      <c r="F111" s="532">
        <v>3111</v>
      </c>
      <c r="G111" s="541" t="s">
        <v>586</v>
      </c>
      <c r="H111" s="499" t="s">
        <v>86</v>
      </c>
      <c r="I111" s="501">
        <v>2540462</v>
      </c>
      <c r="J111" s="502">
        <v>1850119</v>
      </c>
      <c r="K111" s="502">
        <v>0</v>
      </c>
      <c r="L111" s="502">
        <v>0</v>
      </c>
      <c r="M111" s="417">
        <v>625341</v>
      </c>
      <c r="N111" s="417">
        <v>37002</v>
      </c>
      <c r="O111" s="502">
        <v>28000</v>
      </c>
      <c r="P111" s="503">
        <v>4.4057000000000004</v>
      </c>
      <c r="Q111" s="418">
        <v>3.4839000000000002</v>
      </c>
      <c r="R111" s="504">
        <v>0.92179999999999995</v>
      </c>
      <c r="S111" s="505">
        <f t="shared" ref="S111:S116" si="179">X111*-1</f>
        <v>0</v>
      </c>
      <c r="T111" s="492">
        <v>0</v>
      </c>
      <c r="U111" s="492">
        <v>0</v>
      </c>
      <c r="V111" s="492">
        <v>0</v>
      </c>
      <c r="W111" s="492">
        <f t="shared" ref="W111:W116" si="180">SUM(S111:V111)</f>
        <v>0</v>
      </c>
      <c r="X111" s="492">
        <v>0</v>
      </c>
      <c r="Y111" s="492">
        <v>0</v>
      </c>
      <c r="Z111" s="492">
        <f t="shared" ref="Z111:Z116" si="181">SUM(X111:Y111)</f>
        <v>0</v>
      </c>
      <c r="AA111" s="492">
        <f t="shared" ref="AA111:AA116" si="182">W111+Z111</f>
        <v>0</v>
      </c>
      <c r="AB111" s="321">
        <f t="shared" ref="AB111:AB116" si="183">ROUND((W111+X111)*33.8%,0)</f>
        <v>0</v>
      </c>
      <c r="AC111" s="179">
        <f t="shared" ref="AC111:AC116" si="184">ROUND(W111*2%,0)</f>
        <v>0</v>
      </c>
      <c r="AD111" s="492">
        <v>0</v>
      </c>
      <c r="AE111" s="492">
        <v>0</v>
      </c>
      <c r="AF111" s="492">
        <f t="shared" si="122"/>
        <v>0</v>
      </c>
      <c r="AG111" s="492">
        <f t="shared" si="123"/>
        <v>0</v>
      </c>
      <c r="AH111" s="507">
        <v>0</v>
      </c>
      <c r="AI111" s="507">
        <v>0</v>
      </c>
      <c r="AJ111" s="507">
        <v>0</v>
      </c>
      <c r="AK111" s="507">
        <v>0</v>
      </c>
      <c r="AL111" s="507">
        <v>0</v>
      </c>
      <c r="AM111" s="507">
        <v>0</v>
      </c>
      <c r="AN111" s="507">
        <v>0</v>
      </c>
      <c r="AO111" s="507">
        <f t="shared" ref="AO111:AO116" si="185">AH111+AJ111+AK111+AM111</f>
        <v>0</v>
      </c>
      <c r="AP111" s="507">
        <f t="shared" ref="AP111:AP116" si="186">AI111+AL111+AN111</f>
        <v>0</v>
      </c>
      <c r="AQ111" s="508">
        <f t="shared" si="124"/>
        <v>0</v>
      </c>
      <c r="AR111" s="505">
        <f t="shared" ref="AR111:AR116" si="187">I111+AG111</f>
        <v>2540462</v>
      </c>
      <c r="AS111" s="492">
        <f t="shared" ref="AS111:AS116" si="188">J111+W111</f>
        <v>1850119</v>
      </c>
      <c r="AT111" s="492">
        <f t="shared" ref="AT111:AT116" si="189">K111+Z111</f>
        <v>0</v>
      </c>
      <c r="AU111" s="486">
        <f t="shared" ref="AU111:AU116" si="190">L111</f>
        <v>0</v>
      </c>
      <c r="AV111" s="492">
        <f t="shared" ref="AV111:AW116" si="191">M111+AB111</f>
        <v>625341</v>
      </c>
      <c r="AW111" s="492">
        <f t="shared" si="191"/>
        <v>37002</v>
      </c>
      <c r="AX111" s="492">
        <f t="shared" ref="AX111:AX116" si="192">O111+AF111</f>
        <v>28000</v>
      </c>
      <c r="AY111" s="507">
        <f t="shared" ref="AY111:AY116" si="193">P111+AQ111</f>
        <v>4.4057000000000004</v>
      </c>
      <c r="AZ111" s="507">
        <f t="shared" ref="AZ111:BA116" si="194">Q111+AO111</f>
        <v>3.4839000000000002</v>
      </c>
      <c r="BA111" s="508">
        <f t="shared" si="194"/>
        <v>0.92179999999999995</v>
      </c>
    </row>
    <row r="112" spans="1:53" ht="12.95" customHeight="1" x14ac:dyDescent="0.25">
      <c r="A112" s="83">
        <v>21</v>
      </c>
      <c r="B112" s="532">
        <v>5442</v>
      </c>
      <c r="C112" s="533">
        <v>650030541</v>
      </c>
      <c r="D112" s="83">
        <v>75017512</v>
      </c>
      <c r="E112" s="542" t="s">
        <v>744</v>
      </c>
      <c r="F112" s="532">
        <v>3113</v>
      </c>
      <c r="G112" s="541" t="s">
        <v>284</v>
      </c>
      <c r="H112" s="499" t="s">
        <v>86</v>
      </c>
      <c r="I112" s="501">
        <v>10505270</v>
      </c>
      <c r="J112" s="502">
        <v>7484319</v>
      </c>
      <c r="K112" s="502">
        <v>43848</v>
      </c>
      <c r="L112" s="502">
        <v>18648</v>
      </c>
      <c r="M112" s="417">
        <v>2538217</v>
      </c>
      <c r="N112" s="417">
        <v>149686</v>
      </c>
      <c r="O112" s="502">
        <v>289200</v>
      </c>
      <c r="P112" s="503">
        <v>15.751300000000001</v>
      </c>
      <c r="Q112" s="418">
        <v>11.610900000000001</v>
      </c>
      <c r="R112" s="504">
        <v>4.1403999999999996</v>
      </c>
      <c r="S112" s="505">
        <f t="shared" si="179"/>
        <v>0</v>
      </c>
      <c r="T112" s="492">
        <v>0</v>
      </c>
      <c r="U112" s="492">
        <v>0</v>
      </c>
      <c r="V112" s="492">
        <v>0</v>
      </c>
      <c r="W112" s="492">
        <f t="shared" si="180"/>
        <v>0</v>
      </c>
      <c r="X112" s="492">
        <v>0</v>
      </c>
      <c r="Y112" s="492">
        <v>0</v>
      </c>
      <c r="Z112" s="492">
        <f t="shared" si="181"/>
        <v>0</v>
      </c>
      <c r="AA112" s="492">
        <f t="shared" si="182"/>
        <v>0</v>
      </c>
      <c r="AB112" s="321">
        <f t="shared" si="183"/>
        <v>0</v>
      </c>
      <c r="AC112" s="179">
        <f t="shared" si="184"/>
        <v>0</v>
      </c>
      <c r="AD112" s="492">
        <v>0</v>
      </c>
      <c r="AE112" s="492">
        <v>0</v>
      </c>
      <c r="AF112" s="492">
        <f t="shared" si="122"/>
        <v>0</v>
      </c>
      <c r="AG112" s="492">
        <f t="shared" si="123"/>
        <v>0</v>
      </c>
      <c r="AH112" s="507">
        <v>0</v>
      </c>
      <c r="AI112" s="507">
        <v>0</v>
      </c>
      <c r="AJ112" s="507">
        <v>0</v>
      </c>
      <c r="AK112" s="507">
        <v>0</v>
      </c>
      <c r="AL112" s="507">
        <v>0</v>
      </c>
      <c r="AM112" s="507">
        <v>0</v>
      </c>
      <c r="AN112" s="507">
        <v>0</v>
      </c>
      <c r="AO112" s="507">
        <f t="shared" si="185"/>
        <v>0</v>
      </c>
      <c r="AP112" s="507">
        <f t="shared" si="186"/>
        <v>0</v>
      </c>
      <c r="AQ112" s="508">
        <f t="shared" si="124"/>
        <v>0</v>
      </c>
      <c r="AR112" s="505">
        <f t="shared" si="187"/>
        <v>10505270</v>
      </c>
      <c r="AS112" s="492">
        <f t="shared" si="188"/>
        <v>7484319</v>
      </c>
      <c r="AT112" s="492">
        <f t="shared" si="189"/>
        <v>43848</v>
      </c>
      <c r="AU112" s="486">
        <f t="shared" si="190"/>
        <v>18648</v>
      </c>
      <c r="AV112" s="492">
        <f t="shared" si="191"/>
        <v>2538217</v>
      </c>
      <c r="AW112" s="492">
        <f t="shared" si="191"/>
        <v>149686</v>
      </c>
      <c r="AX112" s="492">
        <f t="shared" si="192"/>
        <v>289200</v>
      </c>
      <c r="AY112" s="507">
        <f t="shared" si="193"/>
        <v>15.751300000000001</v>
      </c>
      <c r="AZ112" s="507">
        <f t="shared" si="194"/>
        <v>11.610900000000001</v>
      </c>
      <c r="BA112" s="508">
        <f t="shared" si="194"/>
        <v>4.1403999999999996</v>
      </c>
    </row>
    <row r="113" spans="1:53" ht="12.95" customHeight="1" x14ac:dyDescent="0.25">
      <c r="A113" s="83">
        <v>21</v>
      </c>
      <c r="B113" s="532">
        <v>5442</v>
      </c>
      <c r="C113" s="533">
        <v>650030541</v>
      </c>
      <c r="D113" s="83">
        <v>75017512</v>
      </c>
      <c r="E113" s="542" t="s">
        <v>744</v>
      </c>
      <c r="F113" s="532">
        <v>3113</v>
      </c>
      <c r="G113" s="499" t="s">
        <v>91</v>
      </c>
      <c r="H113" s="499" t="s">
        <v>82</v>
      </c>
      <c r="I113" s="501">
        <v>829471</v>
      </c>
      <c r="J113" s="502">
        <v>605685</v>
      </c>
      <c r="K113" s="502">
        <v>0</v>
      </c>
      <c r="L113" s="502">
        <v>0</v>
      </c>
      <c r="M113" s="417">
        <v>204722</v>
      </c>
      <c r="N113" s="417">
        <v>12114</v>
      </c>
      <c r="O113" s="502">
        <v>6950</v>
      </c>
      <c r="P113" s="503">
        <v>1.8499999999999999</v>
      </c>
      <c r="Q113" s="418">
        <v>1.8499999999999999</v>
      </c>
      <c r="R113" s="504">
        <v>0</v>
      </c>
      <c r="S113" s="505">
        <f t="shared" si="179"/>
        <v>0</v>
      </c>
      <c r="T113" s="492">
        <v>0</v>
      </c>
      <c r="U113" s="492">
        <v>0</v>
      </c>
      <c r="V113" s="492">
        <v>0</v>
      </c>
      <c r="W113" s="492">
        <f t="shared" si="180"/>
        <v>0</v>
      </c>
      <c r="X113" s="492">
        <v>0</v>
      </c>
      <c r="Y113" s="492">
        <v>0</v>
      </c>
      <c r="Z113" s="492">
        <f t="shared" si="181"/>
        <v>0</v>
      </c>
      <c r="AA113" s="492">
        <f t="shared" si="182"/>
        <v>0</v>
      </c>
      <c r="AB113" s="321">
        <f t="shared" si="183"/>
        <v>0</v>
      </c>
      <c r="AC113" s="179">
        <f t="shared" si="184"/>
        <v>0</v>
      </c>
      <c r="AD113" s="492">
        <v>700</v>
      </c>
      <c r="AE113" s="492">
        <v>0</v>
      </c>
      <c r="AF113" s="492">
        <f t="shared" si="122"/>
        <v>700</v>
      </c>
      <c r="AG113" s="492">
        <f t="shared" si="123"/>
        <v>700</v>
      </c>
      <c r="AH113" s="507">
        <v>0</v>
      </c>
      <c r="AI113" s="507">
        <v>0</v>
      </c>
      <c r="AJ113" s="507">
        <v>0</v>
      </c>
      <c r="AK113" s="507">
        <v>0</v>
      </c>
      <c r="AL113" s="507">
        <v>0</v>
      </c>
      <c r="AM113" s="507">
        <v>0</v>
      </c>
      <c r="AN113" s="507">
        <v>0</v>
      </c>
      <c r="AO113" s="507">
        <f t="shared" si="185"/>
        <v>0</v>
      </c>
      <c r="AP113" s="507">
        <f t="shared" si="186"/>
        <v>0</v>
      </c>
      <c r="AQ113" s="508">
        <f t="shared" si="124"/>
        <v>0</v>
      </c>
      <c r="AR113" s="505">
        <f t="shared" si="187"/>
        <v>830171</v>
      </c>
      <c r="AS113" s="492">
        <f t="shared" si="188"/>
        <v>605685</v>
      </c>
      <c r="AT113" s="492">
        <f t="shared" si="189"/>
        <v>0</v>
      </c>
      <c r="AU113" s="486">
        <f t="shared" si="190"/>
        <v>0</v>
      </c>
      <c r="AV113" s="492">
        <f t="shared" si="191"/>
        <v>204722</v>
      </c>
      <c r="AW113" s="492">
        <f t="shared" si="191"/>
        <v>12114</v>
      </c>
      <c r="AX113" s="492">
        <f t="shared" si="192"/>
        <v>7650</v>
      </c>
      <c r="AY113" s="507">
        <f t="shared" si="193"/>
        <v>1.8499999999999999</v>
      </c>
      <c r="AZ113" s="507">
        <f t="shared" si="194"/>
        <v>1.8499999999999999</v>
      </c>
      <c r="BA113" s="508">
        <f t="shared" si="194"/>
        <v>0</v>
      </c>
    </row>
    <row r="114" spans="1:53" ht="12.95" customHeight="1" x14ac:dyDescent="0.25">
      <c r="A114" s="83">
        <v>21</v>
      </c>
      <c r="B114" s="532">
        <v>5442</v>
      </c>
      <c r="C114" s="533">
        <v>650030541</v>
      </c>
      <c r="D114" s="83">
        <v>75017512</v>
      </c>
      <c r="E114" s="542" t="s">
        <v>744</v>
      </c>
      <c r="F114" s="532">
        <v>3141</v>
      </c>
      <c r="G114" s="541" t="s">
        <v>88</v>
      </c>
      <c r="H114" s="499" t="s">
        <v>82</v>
      </c>
      <c r="I114" s="501">
        <v>218887</v>
      </c>
      <c r="J114" s="502">
        <v>160064</v>
      </c>
      <c r="K114" s="502">
        <v>0</v>
      </c>
      <c r="L114" s="502">
        <v>0</v>
      </c>
      <c r="M114" s="417">
        <v>54102</v>
      </c>
      <c r="N114" s="417">
        <v>3201</v>
      </c>
      <c r="O114" s="502">
        <v>1520</v>
      </c>
      <c r="P114" s="503">
        <v>0.54</v>
      </c>
      <c r="Q114" s="418">
        <v>0</v>
      </c>
      <c r="R114" s="504">
        <v>0.54</v>
      </c>
      <c r="S114" s="505">
        <f t="shared" si="179"/>
        <v>0</v>
      </c>
      <c r="T114" s="492">
        <v>0</v>
      </c>
      <c r="U114" s="492">
        <v>0</v>
      </c>
      <c r="V114" s="492">
        <v>0</v>
      </c>
      <c r="W114" s="492">
        <f t="shared" si="180"/>
        <v>0</v>
      </c>
      <c r="X114" s="492">
        <v>0</v>
      </c>
      <c r="Y114" s="492">
        <v>0</v>
      </c>
      <c r="Z114" s="492">
        <f t="shared" si="181"/>
        <v>0</v>
      </c>
      <c r="AA114" s="492">
        <f t="shared" si="182"/>
        <v>0</v>
      </c>
      <c r="AB114" s="321">
        <f t="shared" si="183"/>
        <v>0</v>
      </c>
      <c r="AC114" s="179">
        <f t="shared" si="184"/>
        <v>0</v>
      </c>
      <c r="AD114" s="492">
        <v>0</v>
      </c>
      <c r="AE114" s="492">
        <v>0</v>
      </c>
      <c r="AF114" s="492">
        <f t="shared" si="122"/>
        <v>0</v>
      </c>
      <c r="AG114" s="492">
        <f t="shared" si="123"/>
        <v>0</v>
      </c>
      <c r="AH114" s="507">
        <v>0</v>
      </c>
      <c r="AI114" s="507">
        <v>0</v>
      </c>
      <c r="AJ114" s="507">
        <v>0</v>
      </c>
      <c r="AK114" s="507">
        <v>0</v>
      </c>
      <c r="AL114" s="507">
        <v>0</v>
      </c>
      <c r="AM114" s="507">
        <v>0</v>
      </c>
      <c r="AN114" s="507">
        <v>0</v>
      </c>
      <c r="AO114" s="507">
        <f t="shared" si="185"/>
        <v>0</v>
      </c>
      <c r="AP114" s="507">
        <f t="shared" si="186"/>
        <v>0</v>
      </c>
      <c r="AQ114" s="508">
        <f t="shared" si="124"/>
        <v>0</v>
      </c>
      <c r="AR114" s="505">
        <f t="shared" si="187"/>
        <v>218887</v>
      </c>
      <c r="AS114" s="492">
        <f t="shared" si="188"/>
        <v>160064</v>
      </c>
      <c r="AT114" s="492">
        <f t="shared" si="189"/>
        <v>0</v>
      </c>
      <c r="AU114" s="486">
        <f t="shared" si="190"/>
        <v>0</v>
      </c>
      <c r="AV114" s="492">
        <f t="shared" si="191"/>
        <v>54102</v>
      </c>
      <c r="AW114" s="492">
        <f t="shared" si="191"/>
        <v>3201</v>
      </c>
      <c r="AX114" s="492">
        <f t="shared" si="192"/>
        <v>1520</v>
      </c>
      <c r="AY114" s="507">
        <f t="shared" si="193"/>
        <v>0.54</v>
      </c>
      <c r="AZ114" s="507">
        <f t="shared" si="194"/>
        <v>0</v>
      </c>
      <c r="BA114" s="508">
        <f t="shared" si="194"/>
        <v>0.54</v>
      </c>
    </row>
    <row r="115" spans="1:53" ht="12.95" customHeight="1" x14ac:dyDescent="0.25">
      <c r="A115" s="83">
        <v>21</v>
      </c>
      <c r="B115" s="532">
        <v>5442</v>
      </c>
      <c r="C115" s="533">
        <v>650030541</v>
      </c>
      <c r="D115" s="83">
        <v>75017512</v>
      </c>
      <c r="E115" s="542" t="s">
        <v>744</v>
      </c>
      <c r="F115" s="532">
        <v>3143</v>
      </c>
      <c r="G115" s="499" t="s">
        <v>149</v>
      </c>
      <c r="H115" s="499" t="s">
        <v>86</v>
      </c>
      <c r="I115" s="501">
        <v>1126575</v>
      </c>
      <c r="J115" s="502">
        <v>829584</v>
      </c>
      <c r="K115" s="502">
        <v>0</v>
      </c>
      <c r="L115" s="502">
        <v>0</v>
      </c>
      <c r="M115" s="417">
        <v>280399</v>
      </c>
      <c r="N115" s="417">
        <v>16592</v>
      </c>
      <c r="O115" s="502">
        <v>0</v>
      </c>
      <c r="P115" s="503">
        <v>1.9213</v>
      </c>
      <c r="Q115" s="418">
        <v>1.9213</v>
      </c>
      <c r="R115" s="504">
        <v>0</v>
      </c>
      <c r="S115" s="505">
        <f t="shared" si="179"/>
        <v>0</v>
      </c>
      <c r="T115" s="492">
        <v>0</v>
      </c>
      <c r="U115" s="492">
        <v>0</v>
      </c>
      <c r="V115" s="492">
        <v>0</v>
      </c>
      <c r="W115" s="492">
        <f t="shared" si="180"/>
        <v>0</v>
      </c>
      <c r="X115" s="492">
        <v>0</v>
      </c>
      <c r="Y115" s="492">
        <v>0</v>
      </c>
      <c r="Z115" s="492">
        <f t="shared" si="181"/>
        <v>0</v>
      </c>
      <c r="AA115" s="492">
        <f t="shared" si="182"/>
        <v>0</v>
      </c>
      <c r="AB115" s="321">
        <f t="shared" si="183"/>
        <v>0</v>
      </c>
      <c r="AC115" s="179">
        <f t="shared" si="184"/>
        <v>0</v>
      </c>
      <c r="AD115" s="492">
        <v>0</v>
      </c>
      <c r="AE115" s="492">
        <v>0</v>
      </c>
      <c r="AF115" s="492">
        <f t="shared" si="122"/>
        <v>0</v>
      </c>
      <c r="AG115" s="492">
        <f t="shared" si="123"/>
        <v>0</v>
      </c>
      <c r="AH115" s="507">
        <v>0</v>
      </c>
      <c r="AI115" s="507">
        <v>0</v>
      </c>
      <c r="AJ115" s="507">
        <v>0</v>
      </c>
      <c r="AK115" s="507">
        <v>0</v>
      </c>
      <c r="AL115" s="507">
        <v>0</v>
      </c>
      <c r="AM115" s="507">
        <v>0</v>
      </c>
      <c r="AN115" s="507">
        <v>0</v>
      </c>
      <c r="AO115" s="507">
        <f t="shared" si="185"/>
        <v>0</v>
      </c>
      <c r="AP115" s="507">
        <f t="shared" si="186"/>
        <v>0</v>
      </c>
      <c r="AQ115" s="508">
        <f t="shared" si="124"/>
        <v>0</v>
      </c>
      <c r="AR115" s="505">
        <f t="shared" si="187"/>
        <v>1126575</v>
      </c>
      <c r="AS115" s="492">
        <f t="shared" si="188"/>
        <v>829584</v>
      </c>
      <c r="AT115" s="492">
        <f t="shared" si="189"/>
        <v>0</v>
      </c>
      <c r="AU115" s="486">
        <f t="shared" si="190"/>
        <v>0</v>
      </c>
      <c r="AV115" s="492">
        <f t="shared" si="191"/>
        <v>280399</v>
      </c>
      <c r="AW115" s="492">
        <f t="shared" si="191"/>
        <v>16592</v>
      </c>
      <c r="AX115" s="492">
        <f t="shared" si="192"/>
        <v>0</v>
      </c>
      <c r="AY115" s="507">
        <f t="shared" si="193"/>
        <v>1.9213</v>
      </c>
      <c r="AZ115" s="507">
        <f t="shared" si="194"/>
        <v>1.9213</v>
      </c>
      <c r="BA115" s="508">
        <f t="shared" si="194"/>
        <v>0</v>
      </c>
    </row>
    <row r="116" spans="1:53" ht="12.95" customHeight="1" x14ac:dyDescent="0.25">
      <c r="A116" s="83">
        <v>21</v>
      </c>
      <c r="B116" s="532">
        <v>5442</v>
      </c>
      <c r="C116" s="533">
        <v>650030541</v>
      </c>
      <c r="D116" s="83">
        <v>75017512</v>
      </c>
      <c r="E116" s="542" t="s">
        <v>744</v>
      </c>
      <c r="F116" s="532">
        <v>3143</v>
      </c>
      <c r="G116" s="499" t="s">
        <v>150</v>
      </c>
      <c r="H116" s="499" t="s">
        <v>82</v>
      </c>
      <c r="I116" s="501">
        <v>28088</v>
      </c>
      <c r="J116" s="502">
        <v>19800</v>
      </c>
      <c r="K116" s="502">
        <v>0</v>
      </c>
      <c r="L116" s="502">
        <v>0</v>
      </c>
      <c r="M116" s="417">
        <v>6692</v>
      </c>
      <c r="N116" s="417">
        <v>396</v>
      </c>
      <c r="O116" s="502">
        <v>1200</v>
      </c>
      <c r="P116" s="503">
        <v>0.08</v>
      </c>
      <c r="Q116" s="418">
        <v>0</v>
      </c>
      <c r="R116" s="504">
        <v>0.08</v>
      </c>
      <c r="S116" s="505">
        <f t="shared" si="179"/>
        <v>0</v>
      </c>
      <c r="T116" s="492">
        <v>0</v>
      </c>
      <c r="U116" s="492">
        <v>0</v>
      </c>
      <c r="V116" s="492">
        <v>0</v>
      </c>
      <c r="W116" s="492">
        <f t="shared" si="180"/>
        <v>0</v>
      </c>
      <c r="X116" s="492">
        <v>0</v>
      </c>
      <c r="Y116" s="492">
        <v>0</v>
      </c>
      <c r="Z116" s="492">
        <f t="shared" si="181"/>
        <v>0</v>
      </c>
      <c r="AA116" s="492">
        <f t="shared" si="182"/>
        <v>0</v>
      </c>
      <c r="AB116" s="321">
        <f t="shared" si="183"/>
        <v>0</v>
      </c>
      <c r="AC116" s="179">
        <f t="shared" si="184"/>
        <v>0</v>
      </c>
      <c r="AD116" s="492">
        <v>0</v>
      </c>
      <c r="AE116" s="492">
        <v>0</v>
      </c>
      <c r="AF116" s="492">
        <f t="shared" si="122"/>
        <v>0</v>
      </c>
      <c r="AG116" s="492">
        <f t="shared" si="123"/>
        <v>0</v>
      </c>
      <c r="AH116" s="507">
        <v>0</v>
      </c>
      <c r="AI116" s="507">
        <v>0</v>
      </c>
      <c r="AJ116" s="507">
        <v>0</v>
      </c>
      <c r="AK116" s="507">
        <v>0</v>
      </c>
      <c r="AL116" s="507">
        <v>0</v>
      </c>
      <c r="AM116" s="507">
        <v>0</v>
      </c>
      <c r="AN116" s="507">
        <v>0</v>
      </c>
      <c r="AO116" s="507">
        <f t="shared" si="185"/>
        <v>0</v>
      </c>
      <c r="AP116" s="507">
        <f t="shared" si="186"/>
        <v>0</v>
      </c>
      <c r="AQ116" s="508">
        <f t="shared" si="124"/>
        <v>0</v>
      </c>
      <c r="AR116" s="505">
        <f t="shared" si="187"/>
        <v>28088</v>
      </c>
      <c r="AS116" s="492">
        <f t="shared" si="188"/>
        <v>19800</v>
      </c>
      <c r="AT116" s="492">
        <f t="shared" si="189"/>
        <v>0</v>
      </c>
      <c r="AU116" s="486">
        <f t="shared" si="190"/>
        <v>0</v>
      </c>
      <c r="AV116" s="492">
        <f t="shared" si="191"/>
        <v>6692</v>
      </c>
      <c r="AW116" s="492">
        <f t="shared" si="191"/>
        <v>396</v>
      </c>
      <c r="AX116" s="492">
        <f t="shared" si="192"/>
        <v>1200</v>
      </c>
      <c r="AY116" s="507">
        <f t="shared" si="193"/>
        <v>0.08</v>
      </c>
      <c r="AZ116" s="507">
        <f t="shared" si="194"/>
        <v>0</v>
      </c>
      <c r="BA116" s="508">
        <f t="shared" si="194"/>
        <v>0.08</v>
      </c>
    </row>
    <row r="117" spans="1:53" ht="12.95" customHeight="1" x14ac:dyDescent="0.25">
      <c r="A117" s="92">
        <v>21</v>
      </c>
      <c r="B117" s="104">
        <v>5442</v>
      </c>
      <c r="C117" s="105">
        <v>650030541</v>
      </c>
      <c r="D117" s="104">
        <v>75017512</v>
      </c>
      <c r="E117" s="119" t="s">
        <v>745</v>
      </c>
      <c r="F117" s="104"/>
      <c r="G117" s="122"/>
      <c r="H117" s="123"/>
      <c r="I117" s="136">
        <v>15248753</v>
      </c>
      <c r="J117" s="116">
        <v>10949571</v>
      </c>
      <c r="K117" s="116">
        <v>43848</v>
      </c>
      <c r="L117" s="116">
        <v>18648</v>
      </c>
      <c r="M117" s="116">
        <v>3709473</v>
      </c>
      <c r="N117" s="116">
        <v>218991</v>
      </c>
      <c r="O117" s="116">
        <v>326870</v>
      </c>
      <c r="P117" s="305">
        <v>24.548299999999998</v>
      </c>
      <c r="Q117" s="305">
        <v>18.866099999999999</v>
      </c>
      <c r="R117" s="306">
        <v>5.6821999999999999</v>
      </c>
      <c r="S117" s="242">
        <f t="shared" ref="S117:BA117" si="195">SUM(S111:S116)</f>
        <v>0</v>
      </c>
      <c r="T117" s="116">
        <f t="shared" si="195"/>
        <v>0</v>
      </c>
      <c r="U117" s="116">
        <f t="shared" si="195"/>
        <v>0</v>
      </c>
      <c r="V117" s="116">
        <f t="shared" si="195"/>
        <v>0</v>
      </c>
      <c r="W117" s="116">
        <f t="shared" si="195"/>
        <v>0</v>
      </c>
      <c r="X117" s="116">
        <f t="shared" si="195"/>
        <v>0</v>
      </c>
      <c r="Y117" s="116">
        <f t="shared" si="195"/>
        <v>0</v>
      </c>
      <c r="Z117" s="116">
        <f t="shared" si="195"/>
        <v>0</v>
      </c>
      <c r="AA117" s="116">
        <f t="shared" si="195"/>
        <v>0</v>
      </c>
      <c r="AB117" s="116">
        <f t="shared" si="195"/>
        <v>0</v>
      </c>
      <c r="AC117" s="116">
        <f t="shared" si="195"/>
        <v>0</v>
      </c>
      <c r="AD117" s="116">
        <f t="shared" si="195"/>
        <v>700</v>
      </c>
      <c r="AE117" s="116">
        <f t="shared" si="195"/>
        <v>0</v>
      </c>
      <c r="AF117" s="116">
        <f t="shared" si="195"/>
        <v>700</v>
      </c>
      <c r="AG117" s="116">
        <f t="shared" si="195"/>
        <v>700</v>
      </c>
      <c r="AH117" s="305">
        <f t="shared" si="195"/>
        <v>0</v>
      </c>
      <c r="AI117" s="305">
        <f t="shared" si="195"/>
        <v>0</v>
      </c>
      <c r="AJ117" s="305">
        <f t="shared" si="195"/>
        <v>0</v>
      </c>
      <c r="AK117" s="305">
        <f t="shared" si="195"/>
        <v>0</v>
      </c>
      <c r="AL117" s="305">
        <f t="shared" si="195"/>
        <v>0</v>
      </c>
      <c r="AM117" s="305">
        <f t="shared" si="195"/>
        <v>0</v>
      </c>
      <c r="AN117" s="305">
        <f t="shared" si="195"/>
        <v>0</v>
      </c>
      <c r="AO117" s="305">
        <f t="shared" si="195"/>
        <v>0</v>
      </c>
      <c r="AP117" s="305">
        <f t="shared" si="195"/>
        <v>0</v>
      </c>
      <c r="AQ117" s="306">
        <f t="shared" si="195"/>
        <v>0</v>
      </c>
      <c r="AR117" s="242">
        <f t="shared" si="195"/>
        <v>15249453</v>
      </c>
      <c r="AS117" s="116">
        <f t="shared" si="195"/>
        <v>10949571</v>
      </c>
      <c r="AT117" s="116">
        <f t="shared" si="195"/>
        <v>43848</v>
      </c>
      <c r="AU117" s="116">
        <f t="shared" si="195"/>
        <v>18648</v>
      </c>
      <c r="AV117" s="116">
        <f t="shared" si="195"/>
        <v>3709473</v>
      </c>
      <c r="AW117" s="116">
        <f t="shared" si="195"/>
        <v>218991</v>
      </c>
      <c r="AX117" s="116">
        <f t="shared" si="195"/>
        <v>327570</v>
      </c>
      <c r="AY117" s="305">
        <f t="shared" si="195"/>
        <v>24.548299999999998</v>
      </c>
      <c r="AZ117" s="305">
        <f t="shared" si="195"/>
        <v>18.866099999999999</v>
      </c>
      <c r="BA117" s="306">
        <f t="shared" si="195"/>
        <v>5.6821999999999999</v>
      </c>
    </row>
    <row r="118" spans="1:53" ht="12.95" customHeight="1" x14ac:dyDescent="0.25">
      <c r="A118" s="83">
        <v>22</v>
      </c>
      <c r="B118" s="532">
        <v>5453</v>
      </c>
      <c r="C118" s="533">
        <v>600099211</v>
      </c>
      <c r="D118" s="83">
        <v>854760</v>
      </c>
      <c r="E118" s="542" t="s">
        <v>746</v>
      </c>
      <c r="F118" s="532">
        <v>3111</v>
      </c>
      <c r="G118" s="541" t="s">
        <v>586</v>
      </c>
      <c r="H118" s="499" t="s">
        <v>86</v>
      </c>
      <c r="I118" s="501">
        <v>6452662</v>
      </c>
      <c r="J118" s="502">
        <v>4701305</v>
      </c>
      <c r="K118" s="502">
        <v>5000</v>
      </c>
      <c r="L118" s="502">
        <v>0</v>
      </c>
      <c r="M118" s="417">
        <v>1590731</v>
      </c>
      <c r="N118" s="417">
        <v>94026</v>
      </c>
      <c r="O118" s="502">
        <v>61600</v>
      </c>
      <c r="P118" s="503">
        <v>11.478200000000001</v>
      </c>
      <c r="Q118" s="418">
        <v>9.1936</v>
      </c>
      <c r="R118" s="504">
        <v>2.2846000000000002</v>
      </c>
      <c r="S118" s="505">
        <f t="shared" ref="S118:S124" si="196">X118*-1</f>
        <v>0</v>
      </c>
      <c r="T118" s="492">
        <v>0</v>
      </c>
      <c r="U118" s="492">
        <v>-208339</v>
      </c>
      <c r="V118" s="492">
        <v>0</v>
      </c>
      <c r="W118" s="492">
        <f t="shared" ref="W118:W124" si="197">SUM(S118:V118)</f>
        <v>-208339</v>
      </c>
      <c r="X118" s="492">
        <v>0</v>
      </c>
      <c r="Y118" s="492">
        <v>0</v>
      </c>
      <c r="Z118" s="492">
        <f t="shared" ref="Z118:Z124" si="198">SUM(X118:Y118)</f>
        <v>0</v>
      </c>
      <c r="AA118" s="492">
        <f t="shared" ref="AA118:AA124" si="199">W118+Z118</f>
        <v>-208339</v>
      </c>
      <c r="AB118" s="321">
        <f t="shared" ref="AB118:AB124" si="200">ROUND((W118+X118)*33.8%,0)</f>
        <v>-70419</v>
      </c>
      <c r="AC118" s="179">
        <f t="shared" ref="AC118:AC124" si="201">ROUND(W118*2%,0)</f>
        <v>-4167</v>
      </c>
      <c r="AD118" s="492">
        <v>0</v>
      </c>
      <c r="AE118" s="492">
        <v>0</v>
      </c>
      <c r="AF118" s="492">
        <f t="shared" si="122"/>
        <v>0</v>
      </c>
      <c r="AG118" s="492">
        <f t="shared" si="123"/>
        <v>-282925</v>
      </c>
      <c r="AH118" s="507">
        <v>0</v>
      </c>
      <c r="AI118" s="507">
        <v>0</v>
      </c>
      <c r="AJ118" s="507">
        <v>0</v>
      </c>
      <c r="AK118" s="507">
        <v>-0.53</v>
      </c>
      <c r="AL118" s="507">
        <v>0</v>
      </c>
      <c r="AM118" s="507">
        <v>0</v>
      </c>
      <c r="AN118" s="507">
        <v>0</v>
      </c>
      <c r="AO118" s="507">
        <f t="shared" ref="AO118:AO124" si="202">AH118+AJ118+AK118+AM118</f>
        <v>-0.53</v>
      </c>
      <c r="AP118" s="507">
        <f t="shared" ref="AP118:AP124" si="203">AI118+AL118+AN118</f>
        <v>0</v>
      </c>
      <c r="AQ118" s="508">
        <f t="shared" si="124"/>
        <v>-0.53</v>
      </c>
      <c r="AR118" s="505">
        <f t="shared" ref="AR118:AR124" si="204">I118+AG118</f>
        <v>6169737</v>
      </c>
      <c r="AS118" s="492">
        <f t="shared" ref="AS118:AS124" si="205">J118+W118</f>
        <v>4492966</v>
      </c>
      <c r="AT118" s="492">
        <f t="shared" ref="AT118:AT124" si="206">K118+Z118</f>
        <v>5000</v>
      </c>
      <c r="AU118" s="486">
        <f t="shared" ref="AU118:AU124" si="207">L118</f>
        <v>0</v>
      </c>
      <c r="AV118" s="492">
        <f t="shared" ref="AV118:AW124" si="208">M118+AB118</f>
        <v>1520312</v>
      </c>
      <c r="AW118" s="492">
        <f t="shared" si="208"/>
        <v>89859</v>
      </c>
      <c r="AX118" s="492">
        <f t="shared" ref="AX118:AX124" si="209">O118+AF118</f>
        <v>61600</v>
      </c>
      <c r="AY118" s="507">
        <f t="shared" ref="AY118:AY124" si="210">P118+AQ118</f>
        <v>10.948200000000002</v>
      </c>
      <c r="AZ118" s="507">
        <f t="shared" ref="AZ118:BA124" si="211">Q118+AO118</f>
        <v>8.6636000000000006</v>
      </c>
      <c r="BA118" s="508">
        <f t="shared" si="211"/>
        <v>2.2846000000000002</v>
      </c>
    </row>
    <row r="119" spans="1:53" ht="12.95" customHeight="1" x14ac:dyDescent="0.25">
      <c r="A119" s="83">
        <v>22</v>
      </c>
      <c r="B119" s="532">
        <v>5453</v>
      </c>
      <c r="C119" s="533">
        <v>600099211</v>
      </c>
      <c r="D119" s="83">
        <v>854760</v>
      </c>
      <c r="E119" s="542" t="s">
        <v>746</v>
      </c>
      <c r="F119" s="532">
        <v>3113</v>
      </c>
      <c r="G119" s="541" t="s">
        <v>284</v>
      </c>
      <c r="H119" s="499" t="s">
        <v>86</v>
      </c>
      <c r="I119" s="501">
        <v>22871142</v>
      </c>
      <c r="J119" s="502">
        <v>16187332</v>
      </c>
      <c r="K119" s="502">
        <v>189241</v>
      </c>
      <c r="L119" s="502">
        <v>181241</v>
      </c>
      <c r="M119" s="417">
        <v>5474022</v>
      </c>
      <c r="N119" s="417">
        <v>323747</v>
      </c>
      <c r="O119" s="502">
        <v>696800</v>
      </c>
      <c r="P119" s="503">
        <v>31.560199999999998</v>
      </c>
      <c r="Q119" s="418">
        <v>23.718399999999999</v>
      </c>
      <c r="R119" s="504">
        <v>7.8418000000000001</v>
      </c>
      <c r="S119" s="505">
        <v>0</v>
      </c>
      <c r="T119" s="492">
        <v>0</v>
      </c>
      <c r="U119" s="492">
        <v>0</v>
      </c>
      <c r="V119" s="492">
        <v>-14727</v>
      </c>
      <c r="W119" s="492">
        <f t="shared" si="197"/>
        <v>-14727</v>
      </c>
      <c r="X119" s="492">
        <v>0</v>
      </c>
      <c r="Y119" s="492">
        <v>0</v>
      </c>
      <c r="Z119" s="492">
        <f t="shared" si="198"/>
        <v>0</v>
      </c>
      <c r="AA119" s="492">
        <f t="shared" si="199"/>
        <v>-14727</v>
      </c>
      <c r="AB119" s="321">
        <f t="shared" si="200"/>
        <v>-4978</v>
      </c>
      <c r="AC119" s="179">
        <f t="shared" si="201"/>
        <v>-295</v>
      </c>
      <c r="AD119" s="492">
        <v>0</v>
      </c>
      <c r="AE119" s="492">
        <v>20000</v>
      </c>
      <c r="AF119" s="492">
        <f t="shared" si="122"/>
        <v>20000</v>
      </c>
      <c r="AG119" s="492">
        <f t="shared" si="123"/>
        <v>0</v>
      </c>
      <c r="AH119" s="507">
        <v>0</v>
      </c>
      <c r="AI119" s="507">
        <v>0</v>
      </c>
      <c r="AJ119" s="507">
        <v>0</v>
      </c>
      <c r="AK119" s="507">
        <v>0</v>
      </c>
      <c r="AL119" s="507">
        <v>0</v>
      </c>
      <c r="AM119" s="507">
        <v>0</v>
      </c>
      <c r="AN119" s="507">
        <v>0</v>
      </c>
      <c r="AO119" s="507">
        <f t="shared" si="202"/>
        <v>0</v>
      </c>
      <c r="AP119" s="507">
        <f t="shared" si="203"/>
        <v>0</v>
      </c>
      <c r="AQ119" s="508">
        <f t="shared" si="124"/>
        <v>0</v>
      </c>
      <c r="AR119" s="505">
        <f t="shared" si="204"/>
        <v>22871142</v>
      </c>
      <c r="AS119" s="492">
        <f t="shared" si="205"/>
        <v>16172605</v>
      </c>
      <c r="AT119" s="492">
        <f t="shared" si="206"/>
        <v>189241</v>
      </c>
      <c r="AU119" s="486">
        <f t="shared" si="207"/>
        <v>181241</v>
      </c>
      <c r="AV119" s="492">
        <f t="shared" si="208"/>
        <v>5469044</v>
      </c>
      <c r="AW119" s="492">
        <f t="shared" si="208"/>
        <v>323452</v>
      </c>
      <c r="AX119" s="492">
        <f t="shared" si="209"/>
        <v>716800</v>
      </c>
      <c r="AY119" s="507">
        <f t="shared" si="210"/>
        <v>31.560199999999998</v>
      </c>
      <c r="AZ119" s="507">
        <f t="shared" si="211"/>
        <v>23.718399999999999</v>
      </c>
      <c r="BA119" s="508">
        <f t="shared" si="211"/>
        <v>7.8418000000000001</v>
      </c>
    </row>
    <row r="120" spans="1:53" ht="12.95" customHeight="1" x14ac:dyDescent="0.25">
      <c r="A120" s="83">
        <v>22</v>
      </c>
      <c r="B120" s="532">
        <v>5453</v>
      </c>
      <c r="C120" s="533">
        <v>600099211</v>
      </c>
      <c r="D120" s="83">
        <v>854760</v>
      </c>
      <c r="E120" s="542" t="s">
        <v>746</v>
      </c>
      <c r="F120" s="532">
        <v>3113</v>
      </c>
      <c r="G120" s="499" t="s">
        <v>91</v>
      </c>
      <c r="H120" s="499" t="s">
        <v>82</v>
      </c>
      <c r="I120" s="501">
        <v>1212986</v>
      </c>
      <c r="J120" s="502">
        <v>889533</v>
      </c>
      <c r="K120" s="502">
        <v>0</v>
      </c>
      <c r="L120" s="502">
        <v>0</v>
      </c>
      <c r="M120" s="417">
        <v>300662</v>
      </c>
      <c r="N120" s="417">
        <v>17791</v>
      </c>
      <c r="O120" s="502">
        <v>5000</v>
      </c>
      <c r="P120" s="503">
        <v>2.2299999999999995</v>
      </c>
      <c r="Q120" s="418">
        <v>2.2299999999999995</v>
      </c>
      <c r="R120" s="504">
        <v>0</v>
      </c>
      <c r="S120" s="505">
        <f t="shared" si="196"/>
        <v>0</v>
      </c>
      <c r="T120" s="492">
        <v>0</v>
      </c>
      <c r="U120" s="492">
        <v>0</v>
      </c>
      <c r="V120" s="492">
        <v>0</v>
      </c>
      <c r="W120" s="492">
        <f t="shared" si="197"/>
        <v>0</v>
      </c>
      <c r="X120" s="492">
        <v>0</v>
      </c>
      <c r="Y120" s="492">
        <v>0</v>
      </c>
      <c r="Z120" s="492">
        <f t="shared" si="198"/>
        <v>0</v>
      </c>
      <c r="AA120" s="492">
        <f t="shared" si="199"/>
        <v>0</v>
      </c>
      <c r="AB120" s="321">
        <f t="shared" si="200"/>
        <v>0</v>
      </c>
      <c r="AC120" s="179">
        <f t="shared" si="201"/>
        <v>0</v>
      </c>
      <c r="AD120" s="492">
        <v>0</v>
      </c>
      <c r="AE120" s="492">
        <v>0</v>
      </c>
      <c r="AF120" s="492">
        <f t="shared" si="122"/>
        <v>0</v>
      </c>
      <c r="AG120" s="492">
        <f t="shared" si="123"/>
        <v>0</v>
      </c>
      <c r="AH120" s="507">
        <v>0</v>
      </c>
      <c r="AI120" s="507">
        <v>0</v>
      </c>
      <c r="AJ120" s="507">
        <v>0</v>
      </c>
      <c r="AK120" s="507">
        <v>0</v>
      </c>
      <c r="AL120" s="507">
        <v>0</v>
      </c>
      <c r="AM120" s="507">
        <v>0</v>
      </c>
      <c r="AN120" s="507">
        <v>0</v>
      </c>
      <c r="AO120" s="507">
        <f t="shared" si="202"/>
        <v>0</v>
      </c>
      <c r="AP120" s="507">
        <f t="shared" si="203"/>
        <v>0</v>
      </c>
      <c r="AQ120" s="508">
        <f t="shared" si="124"/>
        <v>0</v>
      </c>
      <c r="AR120" s="505">
        <f t="shared" si="204"/>
        <v>1212986</v>
      </c>
      <c r="AS120" s="492">
        <f t="shared" si="205"/>
        <v>889533</v>
      </c>
      <c r="AT120" s="492">
        <f t="shared" si="206"/>
        <v>0</v>
      </c>
      <c r="AU120" s="486">
        <f t="shared" si="207"/>
        <v>0</v>
      </c>
      <c r="AV120" s="492">
        <f t="shared" si="208"/>
        <v>300662</v>
      </c>
      <c r="AW120" s="492">
        <f t="shared" si="208"/>
        <v>17791</v>
      </c>
      <c r="AX120" s="492">
        <f t="shared" si="209"/>
        <v>5000</v>
      </c>
      <c r="AY120" s="507">
        <f t="shared" si="210"/>
        <v>2.2299999999999995</v>
      </c>
      <c r="AZ120" s="507">
        <f t="shared" si="211"/>
        <v>2.2299999999999995</v>
      </c>
      <c r="BA120" s="508">
        <f t="shared" si="211"/>
        <v>0</v>
      </c>
    </row>
    <row r="121" spans="1:53" ht="12.95" customHeight="1" x14ac:dyDescent="0.25">
      <c r="A121" s="83">
        <v>22</v>
      </c>
      <c r="B121" s="532">
        <v>5453</v>
      </c>
      <c r="C121" s="533">
        <v>600099211</v>
      </c>
      <c r="D121" s="83">
        <v>854760</v>
      </c>
      <c r="E121" s="542" t="s">
        <v>746</v>
      </c>
      <c r="F121" s="532">
        <v>3141</v>
      </c>
      <c r="G121" s="541" t="s">
        <v>88</v>
      </c>
      <c r="H121" s="499" t="s">
        <v>82</v>
      </c>
      <c r="I121" s="501">
        <v>3081493</v>
      </c>
      <c r="J121" s="502">
        <v>2252142</v>
      </c>
      <c r="K121" s="502">
        <v>0</v>
      </c>
      <c r="L121" s="502">
        <v>0</v>
      </c>
      <c r="M121" s="417">
        <v>761224</v>
      </c>
      <c r="N121" s="417">
        <v>45043</v>
      </c>
      <c r="O121" s="502">
        <v>23084</v>
      </c>
      <c r="P121" s="503">
        <v>7.66</v>
      </c>
      <c r="Q121" s="418">
        <v>0</v>
      </c>
      <c r="R121" s="504">
        <v>7.66</v>
      </c>
      <c r="S121" s="505">
        <f t="shared" si="196"/>
        <v>0</v>
      </c>
      <c r="T121" s="492">
        <v>0</v>
      </c>
      <c r="U121" s="492">
        <v>-27566</v>
      </c>
      <c r="V121" s="492">
        <v>0</v>
      </c>
      <c r="W121" s="492">
        <f t="shared" si="197"/>
        <v>-27566</v>
      </c>
      <c r="X121" s="492">
        <v>0</v>
      </c>
      <c r="Y121" s="492">
        <v>0</v>
      </c>
      <c r="Z121" s="492">
        <f t="shared" si="198"/>
        <v>0</v>
      </c>
      <c r="AA121" s="492">
        <f t="shared" si="199"/>
        <v>-27566</v>
      </c>
      <c r="AB121" s="321">
        <f t="shared" si="200"/>
        <v>-9317</v>
      </c>
      <c r="AC121" s="179">
        <f t="shared" si="201"/>
        <v>-551</v>
      </c>
      <c r="AD121" s="492">
        <v>0</v>
      </c>
      <c r="AE121" s="492">
        <v>0</v>
      </c>
      <c r="AF121" s="492">
        <f t="shared" si="122"/>
        <v>0</v>
      </c>
      <c r="AG121" s="492">
        <f t="shared" si="123"/>
        <v>-37434</v>
      </c>
      <c r="AH121" s="507">
        <v>0</v>
      </c>
      <c r="AI121" s="507">
        <v>0</v>
      </c>
      <c r="AJ121" s="507">
        <v>0</v>
      </c>
      <c r="AK121" s="507">
        <v>0</v>
      </c>
      <c r="AL121" s="507">
        <v>-0.1</v>
      </c>
      <c r="AM121" s="507">
        <v>0</v>
      </c>
      <c r="AN121" s="507">
        <v>0</v>
      </c>
      <c r="AO121" s="507">
        <f t="shared" si="202"/>
        <v>0</v>
      </c>
      <c r="AP121" s="507">
        <f t="shared" si="203"/>
        <v>-0.1</v>
      </c>
      <c r="AQ121" s="508">
        <f t="shared" si="124"/>
        <v>-0.1</v>
      </c>
      <c r="AR121" s="505">
        <f t="shared" si="204"/>
        <v>3044059</v>
      </c>
      <c r="AS121" s="492">
        <f t="shared" si="205"/>
        <v>2224576</v>
      </c>
      <c r="AT121" s="492">
        <f t="shared" si="206"/>
        <v>0</v>
      </c>
      <c r="AU121" s="486">
        <f t="shared" si="207"/>
        <v>0</v>
      </c>
      <c r="AV121" s="492">
        <f t="shared" si="208"/>
        <v>751907</v>
      </c>
      <c r="AW121" s="492">
        <f t="shared" si="208"/>
        <v>44492</v>
      </c>
      <c r="AX121" s="492">
        <f t="shared" si="209"/>
        <v>23084</v>
      </c>
      <c r="AY121" s="507">
        <f t="shared" si="210"/>
        <v>7.5600000000000005</v>
      </c>
      <c r="AZ121" s="507">
        <f t="shared" si="211"/>
        <v>0</v>
      </c>
      <c r="BA121" s="508">
        <f t="shared" si="211"/>
        <v>7.5600000000000005</v>
      </c>
    </row>
    <row r="122" spans="1:53" ht="12.95" customHeight="1" x14ac:dyDescent="0.25">
      <c r="A122" s="83">
        <v>22</v>
      </c>
      <c r="B122" s="532">
        <v>5453</v>
      </c>
      <c r="C122" s="533">
        <v>600099211</v>
      </c>
      <c r="D122" s="83">
        <v>854760</v>
      </c>
      <c r="E122" s="542" t="s">
        <v>746</v>
      </c>
      <c r="F122" s="532">
        <v>3143</v>
      </c>
      <c r="G122" s="499" t="s">
        <v>149</v>
      </c>
      <c r="H122" s="499" t="s">
        <v>86</v>
      </c>
      <c r="I122" s="501">
        <v>1612314</v>
      </c>
      <c r="J122" s="502">
        <v>1187271</v>
      </c>
      <c r="K122" s="502">
        <v>0</v>
      </c>
      <c r="L122" s="502">
        <v>0</v>
      </c>
      <c r="M122" s="417">
        <v>401298</v>
      </c>
      <c r="N122" s="417">
        <v>23745</v>
      </c>
      <c r="O122" s="502">
        <v>0</v>
      </c>
      <c r="P122" s="503">
        <v>2.5973000000000002</v>
      </c>
      <c r="Q122" s="418">
        <v>2.5973000000000002</v>
      </c>
      <c r="R122" s="504">
        <v>0</v>
      </c>
      <c r="S122" s="505">
        <f t="shared" si="196"/>
        <v>0</v>
      </c>
      <c r="T122" s="492">
        <v>0</v>
      </c>
      <c r="U122" s="492">
        <v>0</v>
      </c>
      <c r="V122" s="492">
        <v>0</v>
      </c>
      <c r="W122" s="492">
        <f t="shared" si="197"/>
        <v>0</v>
      </c>
      <c r="X122" s="492">
        <v>0</v>
      </c>
      <c r="Y122" s="492">
        <v>0</v>
      </c>
      <c r="Z122" s="492">
        <f t="shared" si="198"/>
        <v>0</v>
      </c>
      <c r="AA122" s="492">
        <f t="shared" si="199"/>
        <v>0</v>
      </c>
      <c r="AB122" s="321">
        <f t="shared" si="200"/>
        <v>0</v>
      </c>
      <c r="AC122" s="179">
        <f t="shared" si="201"/>
        <v>0</v>
      </c>
      <c r="AD122" s="492">
        <v>0</v>
      </c>
      <c r="AE122" s="492">
        <v>0</v>
      </c>
      <c r="AF122" s="492">
        <f t="shared" si="122"/>
        <v>0</v>
      </c>
      <c r="AG122" s="492">
        <f t="shared" si="123"/>
        <v>0</v>
      </c>
      <c r="AH122" s="507">
        <v>0</v>
      </c>
      <c r="AI122" s="507">
        <v>0</v>
      </c>
      <c r="AJ122" s="507">
        <v>0</v>
      </c>
      <c r="AK122" s="507">
        <v>0</v>
      </c>
      <c r="AL122" s="507">
        <v>0</v>
      </c>
      <c r="AM122" s="507">
        <v>0</v>
      </c>
      <c r="AN122" s="507">
        <v>0</v>
      </c>
      <c r="AO122" s="507">
        <f t="shared" si="202"/>
        <v>0</v>
      </c>
      <c r="AP122" s="507">
        <f t="shared" si="203"/>
        <v>0</v>
      </c>
      <c r="AQ122" s="508">
        <f t="shared" si="124"/>
        <v>0</v>
      </c>
      <c r="AR122" s="505">
        <f t="shared" si="204"/>
        <v>1612314</v>
      </c>
      <c r="AS122" s="492">
        <f t="shared" si="205"/>
        <v>1187271</v>
      </c>
      <c r="AT122" s="492">
        <f t="shared" si="206"/>
        <v>0</v>
      </c>
      <c r="AU122" s="486">
        <f t="shared" si="207"/>
        <v>0</v>
      </c>
      <c r="AV122" s="492">
        <f t="shared" si="208"/>
        <v>401298</v>
      </c>
      <c r="AW122" s="492">
        <f t="shared" si="208"/>
        <v>23745</v>
      </c>
      <c r="AX122" s="492">
        <f t="shared" si="209"/>
        <v>0</v>
      </c>
      <c r="AY122" s="507">
        <f t="shared" si="210"/>
        <v>2.5973000000000002</v>
      </c>
      <c r="AZ122" s="507">
        <f t="shared" si="211"/>
        <v>2.5973000000000002</v>
      </c>
      <c r="BA122" s="508">
        <f t="shared" si="211"/>
        <v>0</v>
      </c>
    </row>
    <row r="123" spans="1:53" ht="12.95" customHeight="1" x14ac:dyDescent="0.25">
      <c r="A123" s="83">
        <v>22</v>
      </c>
      <c r="B123" s="532">
        <v>5453</v>
      </c>
      <c r="C123" s="533">
        <v>600099211</v>
      </c>
      <c r="D123" s="83">
        <v>854760</v>
      </c>
      <c r="E123" s="542" t="s">
        <v>746</v>
      </c>
      <c r="F123" s="532">
        <v>3143</v>
      </c>
      <c r="G123" s="499" t="s">
        <v>150</v>
      </c>
      <c r="H123" s="499" t="s">
        <v>82</v>
      </c>
      <c r="I123" s="501">
        <v>70923</v>
      </c>
      <c r="J123" s="502">
        <v>49995</v>
      </c>
      <c r="K123" s="502">
        <v>0</v>
      </c>
      <c r="L123" s="502">
        <v>0</v>
      </c>
      <c r="M123" s="417">
        <v>16898</v>
      </c>
      <c r="N123" s="417">
        <v>1000</v>
      </c>
      <c r="O123" s="502">
        <v>3030</v>
      </c>
      <c r="P123" s="503">
        <v>0.21</v>
      </c>
      <c r="Q123" s="418">
        <v>0</v>
      </c>
      <c r="R123" s="504">
        <v>0.21</v>
      </c>
      <c r="S123" s="505">
        <f t="shared" si="196"/>
        <v>0</v>
      </c>
      <c r="T123" s="492">
        <v>0</v>
      </c>
      <c r="U123" s="492">
        <v>0</v>
      </c>
      <c r="V123" s="492">
        <v>0</v>
      </c>
      <c r="W123" s="492">
        <f t="shared" si="197"/>
        <v>0</v>
      </c>
      <c r="X123" s="492">
        <v>0</v>
      </c>
      <c r="Y123" s="492">
        <v>0</v>
      </c>
      <c r="Z123" s="492">
        <f t="shared" si="198"/>
        <v>0</v>
      </c>
      <c r="AA123" s="492">
        <f t="shared" si="199"/>
        <v>0</v>
      </c>
      <c r="AB123" s="321">
        <f t="shared" si="200"/>
        <v>0</v>
      </c>
      <c r="AC123" s="179">
        <f t="shared" si="201"/>
        <v>0</v>
      </c>
      <c r="AD123" s="492">
        <v>0</v>
      </c>
      <c r="AE123" s="492">
        <v>0</v>
      </c>
      <c r="AF123" s="492">
        <f t="shared" si="122"/>
        <v>0</v>
      </c>
      <c r="AG123" s="492">
        <f t="shared" si="123"/>
        <v>0</v>
      </c>
      <c r="AH123" s="507">
        <v>0</v>
      </c>
      <c r="AI123" s="507">
        <v>0</v>
      </c>
      <c r="AJ123" s="507">
        <v>0</v>
      </c>
      <c r="AK123" s="507">
        <v>0</v>
      </c>
      <c r="AL123" s="507">
        <v>0</v>
      </c>
      <c r="AM123" s="507">
        <v>0</v>
      </c>
      <c r="AN123" s="507">
        <v>0</v>
      </c>
      <c r="AO123" s="507">
        <f t="shared" si="202"/>
        <v>0</v>
      </c>
      <c r="AP123" s="507">
        <f t="shared" si="203"/>
        <v>0</v>
      </c>
      <c r="AQ123" s="508">
        <f t="shared" si="124"/>
        <v>0</v>
      </c>
      <c r="AR123" s="505">
        <f t="shared" si="204"/>
        <v>70923</v>
      </c>
      <c r="AS123" s="492">
        <f t="shared" si="205"/>
        <v>49995</v>
      </c>
      <c r="AT123" s="492">
        <f t="shared" si="206"/>
        <v>0</v>
      </c>
      <c r="AU123" s="486">
        <f t="shared" si="207"/>
        <v>0</v>
      </c>
      <c r="AV123" s="492">
        <f t="shared" si="208"/>
        <v>16898</v>
      </c>
      <c r="AW123" s="492">
        <f t="shared" si="208"/>
        <v>1000</v>
      </c>
      <c r="AX123" s="492">
        <f t="shared" si="209"/>
        <v>3030</v>
      </c>
      <c r="AY123" s="507">
        <f t="shared" si="210"/>
        <v>0.21</v>
      </c>
      <c r="AZ123" s="507">
        <f t="shared" si="211"/>
        <v>0</v>
      </c>
      <c r="BA123" s="508">
        <f t="shared" si="211"/>
        <v>0.21</v>
      </c>
    </row>
    <row r="124" spans="1:53" ht="12.95" customHeight="1" x14ac:dyDescent="0.25">
      <c r="A124" s="83">
        <v>22</v>
      </c>
      <c r="B124" s="532">
        <v>5453</v>
      </c>
      <c r="C124" s="533">
        <v>600099211</v>
      </c>
      <c r="D124" s="83">
        <v>854760</v>
      </c>
      <c r="E124" s="542" t="s">
        <v>746</v>
      </c>
      <c r="F124" s="532">
        <v>3143</v>
      </c>
      <c r="G124" s="541" t="s">
        <v>747</v>
      </c>
      <c r="H124" s="499" t="s">
        <v>82</v>
      </c>
      <c r="I124" s="501">
        <v>332069</v>
      </c>
      <c r="J124" s="502">
        <v>243975</v>
      </c>
      <c r="K124" s="502">
        <v>0</v>
      </c>
      <c r="L124" s="502">
        <v>0</v>
      </c>
      <c r="M124" s="417">
        <v>82464</v>
      </c>
      <c r="N124" s="417">
        <v>4880</v>
      </c>
      <c r="O124" s="502">
        <v>750</v>
      </c>
      <c r="P124" s="503">
        <v>0.05</v>
      </c>
      <c r="Q124" s="418">
        <v>0</v>
      </c>
      <c r="R124" s="504">
        <v>0.05</v>
      </c>
      <c r="S124" s="505">
        <f t="shared" si="196"/>
        <v>0</v>
      </c>
      <c r="T124" s="492">
        <v>0</v>
      </c>
      <c r="U124" s="492">
        <v>0</v>
      </c>
      <c r="V124" s="492">
        <v>0</v>
      </c>
      <c r="W124" s="492">
        <f t="shared" si="197"/>
        <v>0</v>
      </c>
      <c r="X124" s="492">
        <v>0</v>
      </c>
      <c r="Y124" s="492">
        <v>0</v>
      </c>
      <c r="Z124" s="492">
        <f t="shared" si="198"/>
        <v>0</v>
      </c>
      <c r="AA124" s="492">
        <f t="shared" si="199"/>
        <v>0</v>
      </c>
      <c r="AB124" s="321">
        <f t="shared" si="200"/>
        <v>0</v>
      </c>
      <c r="AC124" s="179">
        <f t="shared" si="201"/>
        <v>0</v>
      </c>
      <c r="AD124" s="492">
        <v>0</v>
      </c>
      <c r="AE124" s="492">
        <v>0</v>
      </c>
      <c r="AF124" s="492">
        <f t="shared" si="122"/>
        <v>0</v>
      </c>
      <c r="AG124" s="492">
        <f t="shared" si="123"/>
        <v>0</v>
      </c>
      <c r="AH124" s="507">
        <v>0</v>
      </c>
      <c r="AI124" s="507">
        <v>0</v>
      </c>
      <c r="AJ124" s="507">
        <v>0</v>
      </c>
      <c r="AK124" s="507">
        <v>0</v>
      </c>
      <c r="AL124" s="507">
        <v>0</v>
      </c>
      <c r="AM124" s="507">
        <v>0</v>
      </c>
      <c r="AN124" s="507">
        <v>0</v>
      </c>
      <c r="AO124" s="507">
        <f t="shared" si="202"/>
        <v>0</v>
      </c>
      <c r="AP124" s="507">
        <f t="shared" si="203"/>
        <v>0</v>
      </c>
      <c r="AQ124" s="508">
        <f t="shared" si="124"/>
        <v>0</v>
      </c>
      <c r="AR124" s="505">
        <f t="shared" si="204"/>
        <v>332069</v>
      </c>
      <c r="AS124" s="492">
        <f t="shared" si="205"/>
        <v>243975</v>
      </c>
      <c r="AT124" s="492">
        <f t="shared" si="206"/>
        <v>0</v>
      </c>
      <c r="AU124" s="486">
        <f t="shared" si="207"/>
        <v>0</v>
      </c>
      <c r="AV124" s="492">
        <f t="shared" si="208"/>
        <v>82464</v>
      </c>
      <c r="AW124" s="492">
        <f t="shared" si="208"/>
        <v>4880</v>
      </c>
      <c r="AX124" s="492">
        <f t="shared" si="209"/>
        <v>750</v>
      </c>
      <c r="AY124" s="507">
        <f t="shared" si="210"/>
        <v>0.05</v>
      </c>
      <c r="AZ124" s="507">
        <f t="shared" si="211"/>
        <v>0</v>
      </c>
      <c r="BA124" s="508">
        <f t="shared" si="211"/>
        <v>0.05</v>
      </c>
    </row>
    <row r="125" spans="1:53" ht="12.95" customHeight="1" x14ac:dyDescent="0.25">
      <c r="A125" s="92">
        <v>22</v>
      </c>
      <c r="B125" s="104">
        <v>5453</v>
      </c>
      <c r="C125" s="105">
        <v>600099211</v>
      </c>
      <c r="D125" s="104">
        <v>854760</v>
      </c>
      <c r="E125" s="119" t="s">
        <v>748</v>
      </c>
      <c r="F125" s="104"/>
      <c r="G125" s="122"/>
      <c r="H125" s="123"/>
      <c r="I125" s="130">
        <v>35633589</v>
      </c>
      <c r="J125" s="87">
        <v>25511553</v>
      </c>
      <c r="K125" s="87">
        <v>194241</v>
      </c>
      <c r="L125" s="87">
        <v>181241</v>
      </c>
      <c r="M125" s="87">
        <v>8627299</v>
      </c>
      <c r="N125" s="87">
        <v>510232</v>
      </c>
      <c r="O125" s="87">
        <v>790264</v>
      </c>
      <c r="P125" s="88">
        <v>55.785699999999991</v>
      </c>
      <c r="Q125" s="88">
        <v>37.739299999999993</v>
      </c>
      <c r="R125" s="276">
        <v>18.046400000000002</v>
      </c>
      <c r="S125" s="141">
        <f t="shared" ref="S125:BA125" si="212">SUM(S118:S124)</f>
        <v>0</v>
      </c>
      <c r="T125" s="87">
        <f t="shared" si="212"/>
        <v>0</v>
      </c>
      <c r="U125" s="87">
        <f t="shared" si="212"/>
        <v>-235905</v>
      </c>
      <c r="V125" s="87">
        <f t="shared" si="212"/>
        <v>-14727</v>
      </c>
      <c r="W125" s="87">
        <f t="shared" si="212"/>
        <v>-250632</v>
      </c>
      <c r="X125" s="87">
        <f t="shared" si="212"/>
        <v>0</v>
      </c>
      <c r="Y125" s="87">
        <f t="shared" si="212"/>
        <v>0</v>
      </c>
      <c r="Z125" s="87">
        <f t="shared" si="212"/>
        <v>0</v>
      </c>
      <c r="AA125" s="87">
        <f t="shared" si="212"/>
        <v>-250632</v>
      </c>
      <c r="AB125" s="87">
        <f t="shared" si="212"/>
        <v>-84714</v>
      </c>
      <c r="AC125" s="87">
        <f t="shared" si="212"/>
        <v>-5013</v>
      </c>
      <c r="AD125" s="87">
        <f t="shared" si="212"/>
        <v>0</v>
      </c>
      <c r="AE125" s="87">
        <f t="shared" si="212"/>
        <v>20000</v>
      </c>
      <c r="AF125" s="87">
        <f t="shared" si="212"/>
        <v>20000</v>
      </c>
      <c r="AG125" s="87">
        <f t="shared" si="212"/>
        <v>-320359</v>
      </c>
      <c r="AH125" s="88">
        <f t="shared" si="212"/>
        <v>0</v>
      </c>
      <c r="AI125" s="88">
        <f t="shared" si="212"/>
        <v>0</v>
      </c>
      <c r="AJ125" s="88">
        <f t="shared" si="212"/>
        <v>0</v>
      </c>
      <c r="AK125" s="88">
        <f t="shared" si="212"/>
        <v>-0.53</v>
      </c>
      <c r="AL125" s="88">
        <f t="shared" si="212"/>
        <v>-0.1</v>
      </c>
      <c r="AM125" s="88">
        <f t="shared" si="212"/>
        <v>0</v>
      </c>
      <c r="AN125" s="88">
        <f t="shared" si="212"/>
        <v>0</v>
      </c>
      <c r="AO125" s="88">
        <f t="shared" si="212"/>
        <v>-0.53</v>
      </c>
      <c r="AP125" s="88">
        <f t="shared" si="212"/>
        <v>-0.1</v>
      </c>
      <c r="AQ125" s="276">
        <f t="shared" si="212"/>
        <v>-0.63</v>
      </c>
      <c r="AR125" s="141">
        <f t="shared" si="212"/>
        <v>35313230</v>
      </c>
      <c r="AS125" s="87">
        <f t="shared" si="212"/>
        <v>25260921</v>
      </c>
      <c r="AT125" s="87">
        <f t="shared" si="212"/>
        <v>194241</v>
      </c>
      <c r="AU125" s="87">
        <f t="shared" si="212"/>
        <v>181241</v>
      </c>
      <c r="AV125" s="87">
        <f t="shared" si="212"/>
        <v>8542585</v>
      </c>
      <c r="AW125" s="87">
        <f t="shared" si="212"/>
        <v>505219</v>
      </c>
      <c r="AX125" s="87">
        <f t="shared" si="212"/>
        <v>810264</v>
      </c>
      <c r="AY125" s="88">
        <f t="shared" si="212"/>
        <v>55.155699999999996</v>
      </c>
      <c r="AZ125" s="88">
        <f t="shared" si="212"/>
        <v>37.209299999999992</v>
      </c>
      <c r="BA125" s="276">
        <f t="shared" si="212"/>
        <v>17.946400000000001</v>
      </c>
    </row>
    <row r="126" spans="1:53" ht="12.95" customHeight="1" x14ac:dyDescent="0.25">
      <c r="A126" s="83">
        <v>23</v>
      </c>
      <c r="B126" s="83">
        <v>5429</v>
      </c>
      <c r="C126" s="107">
        <v>600098656</v>
      </c>
      <c r="D126" s="83">
        <v>70698309</v>
      </c>
      <c r="E126" s="498" t="s">
        <v>749</v>
      </c>
      <c r="F126" s="83">
        <v>3111</v>
      </c>
      <c r="G126" s="541" t="s">
        <v>586</v>
      </c>
      <c r="H126" s="499" t="s">
        <v>86</v>
      </c>
      <c r="I126" s="501">
        <v>3011669</v>
      </c>
      <c r="J126" s="502">
        <v>2188799</v>
      </c>
      <c r="K126" s="502">
        <v>10000</v>
      </c>
      <c r="L126" s="502">
        <v>0</v>
      </c>
      <c r="M126" s="417">
        <v>743194</v>
      </c>
      <c r="N126" s="417">
        <v>43776</v>
      </c>
      <c r="O126" s="502">
        <v>25900</v>
      </c>
      <c r="P126" s="503">
        <v>5.3498000000000001</v>
      </c>
      <c r="Q126" s="418">
        <v>4</v>
      </c>
      <c r="R126" s="504">
        <v>1.3497999999999999</v>
      </c>
      <c r="S126" s="505">
        <f t="shared" ref="S126:S128" si="213">X126*-1</f>
        <v>0</v>
      </c>
      <c r="T126" s="492">
        <v>0</v>
      </c>
      <c r="U126" s="492">
        <v>0</v>
      </c>
      <c r="V126" s="492">
        <v>0</v>
      </c>
      <c r="W126" s="492">
        <f>SUM(S126:V126)</f>
        <v>0</v>
      </c>
      <c r="X126" s="492">
        <v>0</v>
      </c>
      <c r="Y126" s="492">
        <v>0</v>
      </c>
      <c r="Z126" s="492">
        <f>SUM(X126:Y126)</f>
        <v>0</v>
      </c>
      <c r="AA126" s="492">
        <f>W126+Z126</f>
        <v>0</v>
      </c>
      <c r="AB126" s="321">
        <f>ROUND((W126+X126)*33.8%,0)</f>
        <v>0</v>
      </c>
      <c r="AC126" s="179">
        <f>ROUND(W126*2%,0)</f>
        <v>0</v>
      </c>
      <c r="AD126" s="492">
        <v>0</v>
      </c>
      <c r="AE126" s="492">
        <v>0</v>
      </c>
      <c r="AF126" s="492">
        <f t="shared" si="122"/>
        <v>0</v>
      </c>
      <c r="AG126" s="492">
        <f t="shared" si="123"/>
        <v>0</v>
      </c>
      <c r="AH126" s="507">
        <v>0</v>
      </c>
      <c r="AI126" s="507">
        <v>0</v>
      </c>
      <c r="AJ126" s="507">
        <v>0</v>
      </c>
      <c r="AK126" s="507">
        <v>0</v>
      </c>
      <c r="AL126" s="507">
        <v>0</v>
      </c>
      <c r="AM126" s="507">
        <v>0</v>
      </c>
      <c r="AN126" s="507">
        <v>0</v>
      </c>
      <c r="AO126" s="507">
        <f t="shared" ref="AO126:AO128" si="214">AH126+AJ126+AK126+AM126</f>
        <v>0</v>
      </c>
      <c r="AP126" s="507">
        <f t="shared" ref="AP126:AP128" si="215">AI126+AL126+AN126</f>
        <v>0</v>
      </c>
      <c r="AQ126" s="508">
        <f t="shared" si="124"/>
        <v>0</v>
      </c>
      <c r="AR126" s="505">
        <f>I126+AG126</f>
        <v>3011669</v>
      </c>
      <c r="AS126" s="492">
        <f>J126+W126</f>
        <v>2188799</v>
      </c>
      <c r="AT126" s="492">
        <f>K126+Z126</f>
        <v>10000</v>
      </c>
      <c r="AU126" s="486">
        <f>L126</f>
        <v>0</v>
      </c>
      <c r="AV126" s="492">
        <f t="shared" ref="AV126:AW128" si="216">M126+AB126</f>
        <v>743194</v>
      </c>
      <c r="AW126" s="492">
        <f t="shared" si="216"/>
        <v>43776</v>
      </c>
      <c r="AX126" s="492">
        <f>O126+AF126</f>
        <v>25900</v>
      </c>
      <c r="AY126" s="507">
        <f>P126+AQ126</f>
        <v>5.3498000000000001</v>
      </c>
      <c r="AZ126" s="507">
        <f t="shared" ref="AZ126:BA128" si="217">Q126+AO126</f>
        <v>4</v>
      </c>
      <c r="BA126" s="508">
        <f t="shared" si="217"/>
        <v>1.3497999999999999</v>
      </c>
    </row>
    <row r="127" spans="1:53" ht="12.95" customHeight="1" x14ac:dyDescent="0.25">
      <c r="A127" s="83">
        <v>23</v>
      </c>
      <c r="B127" s="532">
        <v>5429</v>
      </c>
      <c r="C127" s="533">
        <v>600098656</v>
      </c>
      <c r="D127" s="83">
        <v>70698309</v>
      </c>
      <c r="E127" s="542" t="s">
        <v>749</v>
      </c>
      <c r="F127" s="83">
        <v>3111</v>
      </c>
      <c r="G127" s="499" t="s">
        <v>91</v>
      </c>
      <c r="H127" s="499" t="s">
        <v>82</v>
      </c>
      <c r="I127" s="501">
        <v>0</v>
      </c>
      <c r="J127" s="502">
        <v>0</v>
      </c>
      <c r="K127" s="502">
        <v>0</v>
      </c>
      <c r="L127" s="502">
        <v>0</v>
      </c>
      <c r="M127" s="417">
        <v>0</v>
      </c>
      <c r="N127" s="417">
        <v>0</v>
      </c>
      <c r="O127" s="502">
        <v>0</v>
      </c>
      <c r="P127" s="503">
        <v>0</v>
      </c>
      <c r="Q127" s="418">
        <v>0</v>
      </c>
      <c r="R127" s="504">
        <v>0</v>
      </c>
      <c r="S127" s="505">
        <f t="shared" si="213"/>
        <v>0</v>
      </c>
      <c r="T127" s="492">
        <v>0</v>
      </c>
      <c r="U127" s="492">
        <v>0</v>
      </c>
      <c r="V127" s="492">
        <v>0</v>
      </c>
      <c r="W127" s="492">
        <f>SUM(S127:V127)</f>
        <v>0</v>
      </c>
      <c r="X127" s="492">
        <v>0</v>
      </c>
      <c r="Y127" s="492">
        <v>0</v>
      </c>
      <c r="Z127" s="492">
        <f>SUM(X127:Y127)</f>
        <v>0</v>
      </c>
      <c r="AA127" s="492">
        <f>W127+Z127</f>
        <v>0</v>
      </c>
      <c r="AB127" s="321">
        <f>ROUND((W127+X127)*33.8%,0)</f>
        <v>0</v>
      </c>
      <c r="AC127" s="179">
        <f>ROUND(W127*2%,0)</f>
        <v>0</v>
      </c>
      <c r="AD127" s="492">
        <v>0</v>
      </c>
      <c r="AE127" s="492">
        <v>0</v>
      </c>
      <c r="AF127" s="492">
        <f t="shared" si="122"/>
        <v>0</v>
      </c>
      <c r="AG127" s="492">
        <f t="shared" si="123"/>
        <v>0</v>
      </c>
      <c r="AH127" s="507">
        <v>0</v>
      </c>
      <c r="AI127" s="507">
        <v>0</v>
      </c>
      <c r="AJ127" s="507">
        <v>0</v>
      </c>
      <c r="AK127" s="507">
        <v>0</v>
      </c>
      <c r="AL127" s="507">
        <v>0</v>
      </c>
      <c r="AM127" s="507">
        <v>0</v>
      </c>
      <c r="AN127" s="507">
        <v>0</v>
      </c>
      <c r="AO127" s="507">
        <f t="shared" si="214"/>
        <v>0</v>
      </c>
      <c r="AP127" s="507">
        <f t="shared" si="215"/>
        <v>0</v>
      </c>
      <c r="AQ127" s="508">
        <f t="shared" si="124"/>
        <v>0</v>
      </c>
      <c r="AR127" s="505">
        <f>I127+AG127</f>
        <v>0</v>
      </c>
      <c r="AS127" s="492">
        <f>J127+W127</f>
        <v>0</v>
      </c>
      <c r="AT127" s="492">
        <f>K127+Z127</f>
        <v>0</v>
      </c>
      <c r="AU127" s="486">
        <f>L127</f>
        <v>0</v>
      </c>
      <c r="AV127" s="492">
        <f t="shared" si="216"/>
        <v>0</v>
      </c>
      <c r="AW127" s="492">
        <f t="shared" si="216"/>
        <v>0</v>
      </c>
      <c r="AX127" s="492">
        <f>O127+AF127</f>
        <v>0</v>
      </c>
      <c r="AY127" s="507">
        <f>P127+AQ127</f>
        <v>0</v>
      </c>
      <c r="AZ127" s="507">
        <f t="shared" si="217"/>
        <v>0</v>
      </c>
      <c r="BA127" s="508">
        <f t="shared" si="217"/>
        <v>0</v>
      </c>
    </row>
    <row r="128" spans="1:53" ht="12.95" customHeight="1" x14ac:dyDescent="0.25">
      <c r="A128" s="83">
        <v>23</v>
      </c>
      <c r="B128" s="532">
        <v>5429</v>
      </c>
      <c r="C128" s="533">
        <v>600098656</v>
      </c>
      <c r="D128" s="83">
        <v>70698309</v>
      </c>
      <c r="E128" s="542" t="s">
        <v>749</v>
      </c>
      <c r="F128" s="532">
        <v>3141</v>
      </c>
      <c r="G128" s="541" t="s">
        <v>88</v>
      </c>
      <c r="H128" s="499" t="s">
        <v>82</v>
      </c>
      <c r="I128" s="501">
        <v>765456</v>
      </c>
      <c r="J128" s="502">
        <v>561144</v>
      </c>
      <c r="K128" s="502">
        <v>0</v>
      </c>
      <c r="L128" s="502">
        <v>0</v>
      </c>
      <c r="M128" s="417">
        <v>189667</v>
      </c>
      <c r="N128" s="417">
        <v>11223</v>
      </c>
      <c r="O128" s="502">
        <v>3422</v>
      </c>
      <c r="P128" s="503">
        <v>1.91</v>
      </c>
      <c r="Q128" s="418">
        <v>0</v>
      </c>
      <c r="R128" s="504">
        <v>1.91</v>
      </c>
      <c r="S128" s="505">
        <f t="shared" si="213"/>
        <v>0</v>
      </c>
      <c r="T128" s="492">
        <v>0</v>
      </c>
      <c r="U128" s="492">
        <v>-4879</v>
      </c>
      <c r="V128" s="492">
        <v>0</v>
      </c>
      <c r="W128" s="492">
        <f>SUM(S128:V128)</f>
        <v>-4879</v>
      </c>
      <c r="X128" s="492">
        <v>0</v>
      </c>
      <c r="Y128" s="492">
        <v>0</v>
      </c>
      <c r="Z128" s="492">
        <f>SUM(X128:Y128)</f>
        <v>0</v>
      </c>
      <c r="AA128" s="492">
        <f>W128+Z128</f>
        <v>-4879</v>
      </c>
      <c r="AB128" s="321">
        <f>ROUND((W128+X128)*33.8%,0)</f>
        <v>-1649</v>
      </c>
      <c r="AC128" s="179">
        <f>ROUND(W128*2%,0)</f>
        <v>-98</v>
      </c>
      <c r="AD128" s="492">
        <v>0</v>
      </c>
      <c r="AE128" s="492">
        <v>0</v>
      </c>
      <c r="AF128" s="492">
        <f t="shared" si="122"/>
        <v>0</v>
      </c>
      <c r="AG128" s="492">
        <f t="shared" si="123"/>
        <v>-6626</v>
      </c>
      <c r="AH128" s="507">
        <v>0</v>
      </c>
      <c r="AI128" s="507">
        <v>0</v>
      </c>
      <c r="AJ128" s="507">
        <v>0</v>
      </c>
      <c r="AK128" s="507">
        <v>0</v>
      </c>
      <c r="AL128" s="507">
        <v>-0.02</v>
      </c>
      <c r="AM128" s="507">
        <v>0</v>
      </c>
      <c r="AN128" s="507">
        <v>0</v>
      </c>
      <c r="AO128" s="507">
        <f t="shared" si="214"/>
        <v>0</v>
      </c>
      <c r="AP128" s="507">
        <f t="shared" si="215"/>
        <v>-0.02</v>
      </c>
      <c r="AQ128" s="508">
        <f t="shared" si="124"/>
        <v>-0.02</v>
      </c>
      <c r="AR128" s="505">
        <f>I128+AG128</f>
        <v>758830</v>
      </c>
      <c r="AS128" s="492">
        <f>J128+W128</f>
        <v>556265</v>
      </c>
      <c r="AT128" s="492">
        <f>K128+Z128</f>
        <v>0</v>
      </c>
      <c r="AU128" s="486">
        <f>L128</f>
        <v>0</v>
      </c>
      <c r="AV128" s="492">
        <f t="shared" si="216"/>
        <v>188018</v>
      </c>
      <c r="AW128" s="492">
        <f t="shared" si="216"/>
        <v>11125</v>
      </c>
      <c r="AX128" s="492">
        <f>O128+AF128</f>
        <v>3422</v>
      </c>
      <c r="AY128" s="507">
        <f>P128+AQ128</f>
        <v>1.89</v>
      </c>
      <c r="AZ128" s="507">
        <f t="shared" si="217"/>
        <v>0</v>
      </c>
      <c r="BA128" s="508">
        <f t="shared" si="217"/>
        <v>1.89</v>
      </c>
    </row>
    <row r="129" spans="1:53" ht="12.95" customHeight="1" x14ac:dyDescent="0.25">
      <c r="A129" s="92">
        <v>23</v>
      </c>
      <c r="B129" s="104">
        <v>5429</v>
      </c>
      <c r="C129" s="105">
        <v>600098656</v>
      </c>
      <c r="D129" s="104">
        <v>70698309</v>
      </c>
      <c r="E129" s="119" t="s">
        <v>750</v>
      </c>
      <c r="F129" s="104"/>
      <c r="G129" s="122"/>
      <c r="H129" s="123"/>
      <c r="I129" s="130">
        <v>3777125</v>
      </c>
      <c r="J129" s="87">
        <v>2749943</v>
      </c>
      <c r="K129" s="87">
        <v>10000</v>
      </c>
      <c r="L129" s="87">
        <v>0</v>
      </c>
      <c r="M129" s="87">
        <v>932861</v>
      </c>
      <c r="N129" s="87">
        <v>54999</v>
      </c>
      <c r="O129" s="87">
        <v>29322</v>
      </c>
      <c r="P129" s="88">
        <v>7.2598000000000003</v>
      </c>
      <c r="Q129" s="88">
        <v>4</v>
      </c>
      <c r="R129" s="276">
        <v>3.2597999999999998</v>
      </c>
      <c r="S129" s="141">
        <f t="shared" ref="S129:BA129" si="218">SUM(S126:S128)</f>
        <v>0</v>
      </c>
      <c r="T129" s="87">
        <f t="shared" si="218"/>
        <v>0</v>
      </c>
      <c r="U129" s="87">
        <f t="shared" si="218"/>
        <v>-4879</v>
      </c>
      <c r="V129" s="87">
        <f t="shared" si="218"/>
        <v>0</v>
      </c>
      <c r="W129" s="87">
        <f t="shared" si="218"/>
        <v>-4879</v>
      </c>
      <c r="X129" s="87">
        <f t="shared" si="218"/>
        <v>0</v>
      </c>
      <c r="Y129" s="87">
        <f t="shared" si="218"/>
        <v>0</v>
      </c>
      <c r="Z129" s="87">
        <f t="shared" si="218"/>
        <v>0</v>
      </c>
      <c r="AA129" s="87">
        <f t="shared" si="218"/>
        <v>-4879</v>
      </c>
      <c r="AB129" s="87">
        <f t="shared" si="218"/>
        <v>-1649</v>
      </c>
      <c r="AC129" s="87">
        <f t="shared" si="218"/>
        <v>-98</v>
      </c>
      <c r="AD129" s="87">
        <f t="shared" si="218"/>
        <v>0</v>
      </c>
      <c r="AE129" s="87">
        <f t="shared" si="218"/>
        <v>0</v>
      </c>
      <c r="AF129" s="87">
        <f t="shared" si="218"/>
        <v>0</v>
      </c>
      <c r="AG129" s="87">
        <f t="shared" si="218"/>
        <v>-6626</v>
      </c>
      <c r="AH129" s="88">
        <f t="shared" si="218"/>
        <v>0</v>
      </c>
      <c r="AI129" s="88">
        <f t="shared" si="218"/>
        <v>0</v>
      </c>
      <c r="AJ129" s="88">
        <f t="shared" si="218"/>
        <v>0</v>
      </c>
      <c r="AK129" s="88">
        <f t="shared" ref="AK129:AL129" si="219">SUM(AK126:AK128)</f>
        <v>0</v>
      </c>
      <c r="AL129" s="88">
        <f t="shared" si="219"/>
        <v>-0.02</v>
      </c>
      <c r="AM129" s="88">
        <f t="shared" si="218"/>
        <v>0</v>
      </c>
      <c r="AN129" s="88">
        <f t="shared" si="218"/>
        <v>0</v>
      </c>
      <c r="AO129" s="88">
        <f t="shared" si="218"/>
        <v>0</v>
      </c>
      <c r="AP129" s="88">
        <f t="shared" si="218"/>
        <v>-0.02</v>
      </c>
      <c r="AQ129" s="276">
        <f t="shared" si="218"/>
        <v>-0.02</v>
      </c>
      <c r="AR129" s="141">
        <f t="shared" si="218"/>
        <v>3770499</v>
      </c>
      <c r="AS129" s="87">
        <f t="shared" si="218"/>
        <v>2745064</v>
      </c>
      <c r="AT129" s="87">
        <f t="shared" si="218"/>
        <v>10000</v>
      </c>
      <c r="AU129" s="87">
        <f t="shared" si="218"/>
        <v>0</v>
      </c>
      <c r="AV129" s="87">
        <f t="shared" si="218"/>
        <v>931212</v>
      </c>
      <c r="AW129" s="87">
        <f t="shared" si="218"/>
        <v>54901</v>
      </c>
      <c r="AX129" s="87">
        <f t="shared" si="218"/>
        <v>29322</v>
      </c>
      <c r="AY129" s="88">
        <f t="shared" si="218"/>
        <v>7.2397999999999998</v>
      </c>
      <c r="AZ129" s="88">
        <f t="shared" si="218"/>
        <v>4</v>
      </c>
      <c r="BA129" s="276">
        <f t="shared" si="218"/>
        <v>3.2397999999999998</v>
      </c>
    </row>
    <row r="130" spans="1:53" ht="12.95" customHeight="1" x14ac:dyDescent="0.25">
      <c r="A130" s="83">
        <v>24</v>
      </c>
      <c r="B130" s="532">
        <v>5468</v>
      </c>
      <c r="C130" s="533">
        <v>600099083</v>
      </c>
      <c r="D130" s="83">
        <v>70698317</v>
      </c>
      <c r="E130" s="542" t="s">
        <v>751</v>
      </c>
      <c r="F130" s="532">
        <v>3117</v>
      </c>
      <c r="G130" s="541" t="s">
        <v>284</v>
      </c>
      <c r="H130" s="499" t="s">
        <v>86</v>
      </c>
      <c r="I130" s="501">
        <v>2665910</v>
      </c>
      <c r="J130" s="502">
        <v>1902844</v>
      </c>
      <c r="K130" s="502">
        <v>3848</v>
      </c>
      <c r="L130" s="502">
        <v>3848</v>
      </c>
      <c r="M130" s="417">
        <v>643161</v>
      </c>
      <c r="N130" s="417">
        <v>38057</v>
      </c>
      <c r="O130" s="502">
        <v>78000</v>
      </c>
      <c r="P130" s="503">
        <v>3.7942</v>
      </c>
      <c r="Q130" s="418">
        <v>2.7271999999999998</v>
      </c>
      <c r="R130" s="504">
        <v>1.0670000000000002</v>
      </c>
      <c r="S130" s="505">
        <f t="shared" ref="S130:S133" si="220">X130*-1</f>
        <v>0</v>
      </c>
      <c r="T130" s="492">
        <v>0</v>
      </c>
      <c r="U130" s="492">
        <v>0</v>
      </c>
      <c r="V130" s="492">
        <v>0</v>
      </c>
      <c r="W130" s="492">
        <f>SUM(S130:V130)</f>
        <v>0</v>
      </c>
      <c r="X130" s="492">
        <v>0</v>
      </c>
      <c r="Y130" s="492">
        <v>0</v>
      </c>
      <c r="Z130" s="492">
        <f>SUM(X130:Y130)</f>
        <v>0</v>
      </c>
      <c r="AA130" s="492">
        <f>W130+Z130</f>
        <v>0</v>
      </c>
      <c r="AB130" s="321">
        <f>ROUND((W130+X130)*33.8%,0)</f>
        <v>0</v>
      </c>
      <c r="AC130" s="179">
        <f>ROUND(W130*2%,0)</f>
        <v>0</v>
      </c>
      <c r="AD130" s="492">
        <v>0</v>
      </c>
      <c r="AE130" s="492">
        <v>0</v>
      </c>
      <c r="AF130" s="492">
        <f t="shared" si="122"/>
        <v>0</v>
      </c>
      <c r="AG130" s="492">
        <f t="shared" si="123"/>
        <v>0</v>
      </c>
      <c r="AH130" s="507">
        <v>0</v>
      </c>
      <c r="AI130" s="507">
        <v>0</v>
      </c>
      <c r="AJ130" s="507">
        <v>0</v>
      </c>
      <c r="AK130" s="507">
        <v>0</v>
      </c>
      <c r="AL130" s="507">
        <v>0</v>
      </c>
      <c r="AM130" s="507">
        <v>0</v>
      </c>
      <c r="AN130" s="507">
        <v>0</v>
      </c>
      <c r="AO130" s="507">
        <f t="shared" ref="AO130:AO133" si="221">AH130+AJ130+AK130+AM130</f>
        <v>0</v>
      </c>
      <c r="AP130" s="507">
        <f t="shared" ref="AP130:AP133" si="222">AI130+AL130+AN130</f>
        <v>0</v>
      </c>
      <c r="AQ130" s="508">
        <f t="shared" si="124"/>
        <v>0</v>
      </c>
      <c r="AR130" s="505">
        <f>I130+AG130</f>
        <v>2665910</v>
      </c>
      <c r="AS130" s="492">
        <f>J130+W130</f>
        <v>1902844</v>
      </c>
      <c r="AT130" s="492">
        <f>K130+Z130</f>
        <v>3848</v>
      </c>
      <c r="AU130" s="486">
        <f>L130</f>
        <v>3848</v>
      </c>
      <c r="AV130" s="492">
        <f t="shared" ref="AV130:AW133" si="223">M130+AB130</f>
        <v>643161</v>
      </c>
      <c r="AW130" s="492">
        <f t="shared" si="223"/>
        <v>38057</v>
      </c>
      <c r="AX130" s="492">
        <f>O130+AF130</f>
        <v>78000</v>
      </c>
      <c r="AY130" s="507">
        <f>P130+AQ130</f>
        <v>3.7942</v>
      </c>
      <c r="AZ130" s="507">
        <f t="shared" ref="AZ130:BA133" si="224">Q130+AO130</f>
        <v>2.7271999999999998</v>
      </c>
      <c r="BA130" s="508">
        <f t="shared" si="224"/>
        <v>1.0670000000000002</v>
      </c>
    </row>
    <row r="131" spans="1:53" ht="12.95" customHeight="1" x14ac:dyDescent="0.25">
      <c r="A131" s="83">
        <v>24</v>
      </c>
      <c r="B131" s="532">
        <v>5468</v>
      </c>
      <c r="C131" s="533">
        <v>600099083</v>
      </c>
      <c r="D131" s="83">
        <v>70698317</v>
      </c>
      <c r="E131" s="542" t="s">
        <v>751</v>
      </c>
      <c r="F131" s="532">
        <v>3117</v>
      </c>
      <c r="G131" s="499" t="s">
        <v>91</v>
      </c>
      <c r="H131" s="499" t="s">
        <v>82</v>
      </c>
      <c r="I131" s="501">
        <v>356852</v>
      </c>
      <c r="J131" s="502">
        <v>262262</v>
      </c>
      <c r="K131" s="502">
        <v>0</v>
      </c>
      <c r="L131" s="502">
        <v>0</v>
      </c>
      <c r="M131" s="417">
        <v>88645</v>
      </c>
      <c r="N131" s="417">
        <v>5245</v>
      </c>
      <c r="O131" s="502">
        <v>700</v>
      </c>
      <c r="P131" s="503">
        <v>0.77</v>
      </c>
      <c r="Q131" s="418">
        <v>0.77</v>
      </c>
      <c r="R131" s="504">
        <v>0</v>
      </c>
      <c r="S131" s="505">
        <f t="shared" si="220"/>
        <v>0</v>
      </c>
      <c r="T131" s="492">
        <v>-63676</v>
      </c>
      <c r="U131" s="492">
        <v>0</v>
      </c>
      <c r="V131" s="492">
        <v>0</v>
      </c>
      <c r="W131" s="492">
        <f>SUM(S131:V131)</f>
        <v>-63676</v>
      </c>
      <c r="X131" s="492">
        <v>0</v>
      </c>
      <c r="Y131" s="492">
        <v>0</v>
      </c>
      <c r="Z131" s="492">
        <f>SUM(X131:Y131)</f>
        <v>0</v>
      </c>
      <c r="AA131" s="492">
        <f>W131+Z131</f>
        <v>-63676</v>
      </c>
      <c r="AB131" s="321">
        <f>ROUND((W131+X131)*33.8%,0)</f>
        <v>-21522</v>
      </c>
      <c r="AC131" s="179">
        <f>ROUND(W131*2%,0)</f>
        <v>-1274</v>
      </c>
      <c r="AD131" s="492">
        <v>0</v>
      </c>
      <c r="AE131" s="492">
        <v>0</v>
      </c>
      <c r="AF131" s="492">
        <f t="shared" si="122"/>
        <v>0</v>
      </c>
      <c r="AG131" s="492">
        <f t="shared" si="123"/>
        <v>-86472</v>
      </c>
      <c r="AH131" s="507">
        <v>0</v>
      </c>
      <c r="AI131" s="507">
        <v>0</v>
      </c>
      <c r="AJ131" s="507">
        <v>-0.19</v>
      </c>
      <c r="AK131" s="507">
        <v>0</v>
      </c>
      <c r="AL131" s="507">
        <v>0</v>
      </c>
      <c r="AM131" s="507">
        <v>0</v>
      </c>
      <c r="AN131" s="507">
        <v>0</v>
      </c>
      <c r="AO131" s="507">
        <f t="shared" si="221"/>
        <v>-0.19</v>
      </c>
      <c r="AP131" s="507">
        <f t="shared" si="222"/>
        <v>0</v>
      </c>
      <c r="AQ131" s="508">
        <f t="shared" si="124"/>
        <v>-0.19</v>
      </c>
      <c r="AR131" s="505">
        <f>I131+AG131</f>
        <v>270380</v>
      </c>
      <c r="AS131" s="492">
        <f>J131+W131</f>
        <v>198586</v>
      </c>
      <c r="AT131" s="492">
        <f>K131+Z131</f>
        <v>0</v>
      </c>
      <c r="AU131" s="486">
        <f>L131</f>
        <v>0</v>
      </c>
      <c r="AV131" s="492">
        <f t="shared" si="223"/>
        <v>67123</v>
      </c>
      <c r="AW131" s="492">
        <f t="shared" si="223"/>
        <v>3971</v>
      </c>
      <c r="AX131" s="492">
        <f>O131+AF131</f>
        <v>700</v>
      </c>
      <c r="AY131" s="507">
        <f>P131+AQ131</f>
        <v>0.58000000000000007</v>
      </c>
      <c r="AZ131" s="507">
        <f t="shared" si="224"/>
        <v>0.58000000000000007</v>
      </c>
      <c r="BA131" s="508">
        <f t="shared" si="224"/>
        <v>0</v>
      </c>
    </row>
    <row r="132" spans="1:53" ht="12.95" customHeight="1" x14ac:dyDescent="0.25">
      <c r="A132" s="83">
        <v>24</v>
      </c>
      <c r="B132" s="532">
        <v>5468</v>
      </c>
      <c r="C132" s="533">
        <v>600099083</v>
      </c>
      <c r="D132" s="83">
        <v>70698317</v>
      </c>
      <c r="E132" s="542" t="s">
        <v>751</v>
      </c>
      <c r="F132" s="532">
        <v>3143</v>
      </c>
      <c r="G132" s="499" t="s">
        <v>149</v>
      </c>
      <c r="H132" s="499" t="s">
        <v>86</v>
      </c>
      <c r="I132" s="501">
        <v>670812</v>
      </c>
      <c r="J132" s="502">
        <v>493971</v>
      </c>
      <c r="K132" s="502">
        <v>0</v>
      </c>
      <c r="L132" s="502">
        <v>0</v>
      </c>
      <c r="M132" s="417">
        <v>166962</v>
      </c>
      <c r="N132" s="417">
        <v>9879</v>
      </c>
      <c r="O132" s="502">
        <v>0</v>
      </c>
      <c r="P132" s="503">
        <v>0.98099999999999998</v>
      </c>
      <c r="Q132" s="418">
        <v>0.98099999999999998</v>
      </c>
      <c r="R132" s="504">
        <v>0</v>
      </c>
      <c r="S132" s="505">
        <f t="shared" si="220"/>
        <v>0</v>
      </c>
      <c r="T132" s="492">
        <v>0</v>
      </c>
      <c r="U132" s="492">
        <v>0</v>
      </c>
      <c r="V132" s="492">
        <v>0</v>
      </c>
      <c r="W132" s="492">
        <f>SUM(S132:V132)</f>
        <v>0</v>
      </c>
      <c r="X132" s="492">
        <v>0</v>
      </c>
      <c r="Y132" s="492">
        <v>0</v>
      </c>
      <c r="Z132" s="492">
        <f>SUM(X132:Y132)</f>
        <v>0</v>
      </c>
      <c r="AA132" s="492">
        <f>W132+Z132</f>
        <v>0</v>
      </c>
      <c r="AB132" s="321">
        <f>ROUND((W132+X132)*33.8%,0)</f>
        <v>0</v>
      </c>
      <c r="AC132" s="179">
        <f>ROUND(W132*2%,0)</f>
        <v>0</v>
      </c>
      <c r="AD132" s="492">
        <v>0</v>
      </c>
      <c r="AE132" s="492">
        <v>0</v>
      </c>
      <c r="AF132" s="492">
        <f t="shared" si="122"/>
        <v>0</v>
      </c>
      <c r="AG132" s="492">
        <f t="shared" si="123"/>
        <v>0</v>
      </c>
      <c r="AH132" s="507">
        <v>0</v>
      </c>
      <c r="AI132" s="507">
        <v>0</v>
      </c>
      <c r="AJ132" s="507">
        <v>0</v>
      </c>
      <c r="AK132" s="507">
        <v>0</v>
      </c>
      <c r="AL132" s="507">
        <v>0</v>
      </c>
      <c r="AM132" s="507">
        <v>0</v>
      </c>
      <c r="AN132" s="507">
        <v>0</v>
      </c>
      <c r="AO132" s="507">
        <f t="shared" si="221"/>
        <v>0</v>
      </c>
      <c r="AP132" s="507">
        <f t="shared" si="222"/>
        <v>0</v>
      </c>
      <c r="AQ132" s="508">
        <f t="shared" si="124"/>
        <v>0</v>
      </c>
      <c r="AR132" s="505">
        <f>I132+AG132</f>
        <v>670812</v>
      </c>
      <c r="AS132" s="492">
        <f>J132+W132</f>
        <v>493971</v>
      </c>
      <c r="AT132" s="492">
        <f>K132+Z132</f>
        <v>0</v>
      </c>
      <c r="AU132" s="486">
        <f>L132</f>
        <v>0</v>
      </c>
      <c r="AV132" s="492">
        <f t="shared" si="223"/>
        <v>166962</v>
      </c>
      <c r="AW132" s="492">
        <f t="shared" si="223"/>
        <v>9879</v>
      </c>
      <c r="AX132" s="492">
        <f>O132+AF132</f>
        <v>0</v>
      </c>
      <c r="AY132" s="507">
        <f>P132+AQ132</f>
        <v>0.98099999999999998</v>
      </c>
      <c r="AZ132" s="507">
        <f t="shared" si="224"/>
        <v>0.98099999999999998</v>
      </c>
      <c r="BA132" s="508">
        <f t="shared" si="224"/>
        <v>0</v>
      </c>
    </row>
    <row r="133" spans="1:53" ht="12.95" customHeight="1" x14ac:dyDescent="0.25">
      <c r="A133" s="83">
        <v>24</v>
      </c>
      <c r="B133" s="532">
        <v>5468</v>
      </c>
      <c r="C133" s="533">
        <v>600099083</v>
      </c>
      <c r="D133" s="83">
        <v>70698317</v>
      </c>
      <c r="E133" s="542" t="s">
        <v>751</v>
      </c>
      <c r="F133" s="532">
        <v>3143</v>
      </c>
      <c r="G133" s="499" t="s">
        <v>150</v>
      </c>
      <c r="H133" s="499" t="s">
        <v>82</v>
      </c>
      <c r="I133" s="501">
        <v>18257</v>
      </c>
      <c r="J133" s="502">
        <v>12870</v>
      </c>
      <c r="K133" s="502">
        <v>0</v>
      </c>
      <c r="L133" s="502">
        <v>0</v>
      </c>
      <c r="M133" s="417">
        <v>4350</v>
      </c>
      <c r="N133" s="417">
        <v>257</v>
      </c>
      <c r="O133" s="502">
        <v>780</v>
      </c>
      <c r="P133" s="503">
        <v>0.05</v>
      </c>
      <c r="Q133" s="418">
        <v>0</v>
      </c>
      <c r="R133" s="504">
        <v>0.05</v>
      </c>
      <c r="S133" s="505">
        <f t="shared" si="220"/>
        <v>0</v>
      </c>
      <c r="T133" s="492">
        <v>0</v>
      </c>
      <c r="U133" s="492">
        <v>0</v>
      </c>
      <c r="V133" s="492">
        <v>0</v>
      </c>
      <c r="W133" s="492">
        <f>SUM(S133:V133)</f>
        <v>0</v>
      </c>
      <c r="X133" s="492">
        <v>0</v>
      </c>
      <c r="Y133" s="492">
        <v>0</v>
      </c>
      <c r="Z133" s="492">
        <f>SUM(X133:Y133)</f>
        <v>0</v>
      </c>
      <c r="AA133" s="492">
        <f>W133+Z133</f>
        <v>0</v>
      </c>
      <c r="AB133" s="321">
        <f>ROUND((W133+X133)*33.8%,0)</f>
        <v>0</v>
      </c>
      <c r="AC133" s="179">
        <f>ROUND(W133*2%,0)</f>
        <v>0</v>
      </c>
      <c r="AD133" s="492">
        <v>0</v>
      </c>
      <c r="AE133" s="492">
        <v>0</v>
      </c>
      <c r="AF133" s="492">
        <f t="shared" si="122"/>
        <v>0</v>
      </c>
      <c r="AG133" s="492">
        <f t="shared" si="123"/>
        <v>0</v>
      </c>
      <c r="AH133" s="507">
        <v>0</v>
      </c>
      <c r="AI133" s="507">
        <v>0</v>
      </c>
      <c r="AJ133" s="507">
        <v>0</v>
      </c>
      <c r="AK133" s="507">
        <v>0</v>
      </c>
      <c r="AL133" s="507">
        <v>0</v>
      </c>
      <c r="AM133" s="507">
        <v>0</v>
      </c>
      <c r="AN133" s="507">
        <v>0</v>
      </c>
      <c r="AO133" s="507">
        <f t="shared" si="221"/>
        <v>0</v>
      </c>
      <c r="AP133" s="507">
        <f t="shared" si="222"/>
        <v>0</v>
      </c>
      <c r="AQ133" s="508">
        <f t="shared" si="124"/>
        <v>0</v>
      </c>
      <c r="AR133" s="505">
        <f>I133+AG133</f>
        <v>18257</v>
      </c>
      <c r="AS133" s="492">
        <f>J133+W133</f>
        <v>12870</v>
      </c>
      <c r="AT133" s="492">
        <f>K133+Z133</f>
        <v>0</v>
      </c>
      <c r="AU133" s="486">
        <f>L133</f>
        <v>0</v>
      </c>
      <c r="AV133" s="492">
        <f t="shared" si="223"/>
        <v>4350</v>
      </c>
      <c r="AW133" s="492">
        <f t="shared" si="223"/>
        <v>257</v>
      </c>
      <c r="AX133" s="492">
        <f>O133+AF133</f>
        <v>780</v>
      </c>
      <c r="AY133" s="507">
        <f>P133+AQ133</f>
        <v>0.05</v>
      </c>
      <c r="AZ133" s="507">
        <f t="shared" si="224"/>
        <v>0</v>
      </c>
      <c r="BA133" s="508">
        <f t="shared" si="224"/>
        <v>0.05</v>
      </c>
    </row>
    <row r="134" spans="1:53" ht="12.95" customHeight="1" x14ac:dyDescent="0.25">
      <c r="A134" s="92">
        <v>24</v>
      </c>
      <c r="B134" s="104">
        <v>5468</v>
      </c>
      <c r="C134" s="105">
        <v>600099083</v>
      </c>
      <c r="D134" s="104">
        <v>70698317</v>
      </c>
      <c r="E134" s="119" t="s">
        <v>752</v>
      </c>
      <c r="F134" s="104"/>
      <c r="G134" s="122"/>
      <c r="H134" s="123"/>
      <c r="I134" s="130">
        <v>3711831</v>
      </c>
      <c r="J134" s="87">
        <v>2671947</v>
      </c>
      <c r="K134" s="87">
        <v>3848</v>
      </c>
      <c r="L134" s="87">
        <v>3848</v>
      </c>
      <c r="M134" s="87">
        <v>903118</v>
      </c>
      <c r="N134" s="87">
        <v>53438</v>
      </c>
      <c r="O134" s="87">
        <v>79480</v>
      </c>
      <c r="P134" s="88">
        <v>5.5951999999999993</v>
      </c>
      <c r="Q134" s="88">
        <v>4.4782000000000002</v>
      </c>
      <c r="R134" s="276">
        <v>1.1170000000000002</v>
      </c>
      <c r="S134" s="141">
        <f t="shared" ref="S134:BA134" si="225">SUM(S130:S133)</f>
        <v>0</v>
      </c>
      <c r="T134" s="87">
        <f t="shared" si="225"/>
        <v>-63676</v>
      </c>
      <c r="U134" s="87">
        <f t="shared" si="225"/>
        <v>0</v>
      </c>
      <c r="V134" s="87">
        <f t="shared" si="225"/>
        <v>0</v>
      </c>
      <c r="W134" s="87">
        <f t="shared" si="225"/>
        <v>-63676</v>
      </c>
      <c r="X134" s="87">
        <f t="shared" si="225"/>
        <v>0</v>
      </c>
      <c r="Y134" s="87">
        <f t="shared" si="225"/>
        <v>0</v>
      </c>
      <c r="Z134" s="87">
        <f t="shared" si="225"/>
        <v>0</v>
      </c>
      <c r="AA134" s="87">
        <f t="shared" si="225"/>
        <v>-63676</v>
      </c>
      <c r="AB134" s="87">
        <f t="shared" si="225"/>
        <v>-21522</v>
      </c>
      <c r="AC134" s="87">
        <f t="shared" si="225"/>
        <v>-1274</v>
      </c>
      <c r="AD134" s="87">
        <f t="shared" si="225"/>
        <v>0</v>
      </c>
      <c r="AE134" s="87">
        <f t="shared" si="225"/>
        <v>0</v>
      </c>
      <c r="AF134" s="87">
        <f t="shared" si="225"/>
        <v>0</v>
      </c>
      <c r="AG134" s="87">
        <f t="shared" si="225"/>
        <v>-86472</v>
      </c>
      <c r="AH134" s="88">
        <f t="shared" si="225"/>
        <v>0</v>
      </c>
      <c r="AI134" s="88">
        <f t="shared" si="225"/>
        <v>0</v>
      </c>
      <c r="AJ134" s="88">
        <f t="shared" si="225"/>
        <v>-0.19</v>
      </c>
      <c r="AK134" s="88">
        <f t="shared" ref="AK134:AL134" si="226">SUM(AK130:AK133)</f>
        <v>0</v>
      </c>
      <c r="AL134" s="88">
        <f t="shared" si="226"/>
        <v>0</v>
      </c>
      <c r="AM134" s="88">
        <f t="shared" si="225"/>
        <v>0</v>
      </c>
      <c r="AN134" s="88">
        <f t="shared" si="225"/>
        <v>0</v>
      </c>
      <c r="AO134" s="88">
        <f t="shared" si="225"/>
        <v>-0.19</v>
      </c>
      <c r="AP134" s="88">
        <f t="shared" si="225"/>
        <v>0</v>
      </c>
      <c r="AQ134" s="276">
        <f t="shared" si="225"/>
        <v>-0.19</v>
      </c>
      <c r="AR134" s="141">
        <f t="shared" si="225"/>
        <v>3625359</v>
      </c>
      <c r="AS134" s="87">
        <f t="shared" si="225"/>
        <v>2608271</v>
      </c>
      <c r="AT134" s="87">
        <f t="shared" si="225"/>
        <v>3848</v>
      </c>
      <c r="AU134" s="87">
        <f t="shared" si="225"/>
        <v>3848</v>
      </c>
      <c r="AV134" s="87">
        <f t="shared" si="225"/>
        <v>881596</v>
      </c>
      <c r="AW134" s="87">
        <f t="shared" si="225"/>
        <v>52164</v>
      </c>
      <c r="AX134" s="87">
        <f t="shared" si="225"/>
        <v>79480</v>
      </c>
      <c r="AY134" s="88">
        <f t="shared" si="225"/>
        <v>5.4051999999999998</v>
      </c>
      <c r="AZ134" s="88">
        <f t="shared" si="225"/>
        <v>4.2881999999999998</v>
      </c>
      <c r="BA134" s="276">
        <f t="shared" si="225"/>
        <v>1.1170000000000002</v>
      </c>
    </row>
    <row r="135" spans="1:53" ht="12.95" customHeight="1" x14ac:dyDescent="0.25">
      <c r="A135" s="83">
        <v>25</v>
      </c>
      <c r="B135" s="532">
        <v>5488</v>
      </c>
      <c r="C135" s="533">
        <v>600099326</v>
      </c>
      <c r="D135" s="83">
        <v>70695393</v>
      </c>
      <c r="E135" s="542" t="s">
        <v>753</v>
      </c>
      <c r="F135" s="532">
        <v>3111</v>
      </c>
      <c r="G135" s="541" t="s">
        <v>586</v>
      </c>
      <c r="H135" s="499" t="s">
        <v>86</v>
      </c>
      <c r="I135" s="501">
        <v>1154334</v>
      </c>
      <c r="J135" s="502">
        <v>842292</v>
      </c>
      <c r="K135" s="502">
        <v>0</v>
      </c>
      <c r="L135" s="502">
        <v>0</v>
      </c>
      <c r="M135" s="417">
        <v>284695</v>
      </c>
      <c r="N135" s="417">
        <v>16847</v>
      </c>
      <c r="O135" s="502">
        <v>10500</v>
      </c>
      <c r="P135" s="503">
        <v>2.1779000000000002</v>
      </c>
      <c r="Q135" s="418">
        <v>1.7170000000000001</v>
      </c>
      <c r="R135" s="504">
        <v>0.46089999999999998</v>
      </c>
      <c r="S135" s="505">
        <f t="shared" ref="S135:S140" si="227">X135*-1</f>
        <v>0</v>
      </c>
      <c r="T135" s="492">
        <v>0</v>
      </c>
      <c r="U135" s="492">
        <v>0</v>
      </c>
      <c r="V135" s="492">
        <v>0</v>
      </c>
      <c r="W135" s="492">
        <f t="shared" ref="W135:W140" si="228">SUM(S135:V135)</f>
        <v>0</v>
      </c>
      <c r="X135" s="492">
        <v>0</v>
      </c>
      <c r="Y135" s="492">
        <v>0</v>
      </c>
      <c r="Z135" s="492">
        <f t="shared" ref="Z135:Z140" si="229">SUM(X135:Y135)</f>
        <v>0</v>
      </c>
      <c r="AA135" s="492">
        <f t="shared" ref="AA135:AA140" si="230">W135+Z135</f>
        <v>0</v>
      </c>
      <c r="AB135" s="321">
        <f t="shared" ref="AB135:AB140" si="231">ROUND((W135+X135)*33.8%,0)</f>
        <v>0</v>
      </c>
      <c r="AC135" s="179">
        <f t="shared" ref="AC135:AC140" si="232">ROUND(W135*2%,0)</f>
        <v>0</v>
      </c>
      <c r="AD135" s="492">
        <v>0</v>
      </c>
      <c r="AE135" s="492">
        <v>0</v>
      </c>
      <c r="AF135" s="492">
        <f t="shared" si="122"/>
        <v>0</v>
      </c>
      <c r="AG135" s="492">
        <f t="shared" si="123"/>
        <v>0</v>
      </c>
      <c r="AH135" s="507">
        <v>0</v>
      </c>
      <c r="AI135" s="507">
        <v>0</v>
      </c>
      <c r="AJ135" s="507">
        <v>0</v>
      </c>
      <c r="AK135" s="507">
        <v>0</v>
      </c>
      <c r="AL135" s="507">
        <v>0</v>
      </c>
      <c r="AM135" s="507">
        <v>0</v>
      </c>
      <c r="AN135" s="507">
        <v>0</v>
      </c>
      <c r="AO135" s="507">
        <f t="shared" ref="AO135:AO140" si="233">AH135+AJ135+AK135+AM135</f>
        <v>0</v>
      </c>
      <c r="AP135" s="507">
        <f t="shared" ref="AP135:AP140" si="234">AI135+AL135+AN135</f>
        <v>0</v>
      </c>
      <c r="AQ135" s="508">
        <f t="shared" si="124"/>
        <v>0</v>
      </c>
      <c r="AR135" s="505">
        <f t="shared" ref="AR135:AR140" si="235">I135+AG135</f>
        <v>1154334</v>
      </c>
      <c r="AS135" s="492">
        <f t="shared" ref="AS135:AS140" si="236">J135+W135</f>
        <v>842292</v>
      </c>
      <c r="AT135" s="492">
        <f t="shared" ref="AT135:AT140" si="237">K135+Z135</f>
        <v>0</v>
      </c>
      <c r="AU135" s="486">
        <f t="shared" ref="AU135:AU140" si="238">L135</f>
        <v>0</v>
      </c>
      <c r="AV135" s="492">
        <f t="shared" ref="AV135:AW140" si="239">M135+AB135</f>
        <v>284695</v>
      </c>
      <c r="AW135" s="492">
        <f t="shared" si="239"/>
        <v>16847</v>
      </c>
      <c r="AX135" s="492">
        <f t="shared" ref="AX135:AX140" si="240">O135+AF135</f>
        <v>10500</v>
      </c>
      <c r="AY135" s="507">
        <f t="shared" ref="AY135:AY140" si="241">P135+AQ135</f>
        <v>2.1779000000000002</v>
      </c>
      <c r="AZ135" s="507">
        <f t="shared" ref="AZ135:BA140" si="242">Q135+AO135</f>
        <v>1.7170000000000001</v>
      </c>
      <c r="BA135" s="508">
        <f t="shared" si="242"/>
        <v>0.46089999999999998</v>
      </c>
    </row>
    <row r="136" spans="1:53" ht="12.95" customHeight="1" x14ac:dyDescent="0.25">
      <c r="A136" s="83">
        <v>25</v>
      </c>
      <c r="B136" s="532">
        <v>5488</v>
      </c>
      <c r="C136" s="533">
        <v>600099326</v>
      </c>
      <c r="D136" s="83">
        <v>70695393</v>
      </c>
      <c r="E136" s="542" t="s">
        <v>753</v>
      </c>
      <c r="F136" s="532">
        <v>3117</v>
      </c>
      <c r="G136" s="541" t="s">
        <v>284</v>
      </c>
      <c r="H136" s="499" t="s">
        <v>86</v>
      </c>
      <c r="I136" s="501">
        <v>2621880</v>
      </c>
      <c r="J136" s="502">
        <v>1895921</v>
      </c>
      <c r="K136" s="502">
        <v>2220</v>
      </c>
      <c r="L136" s="502">
        <v>2220</v>
      </c>
      <c r="M136" s="417">
        <v>640821</v>
      </c>
      <c r="N136" s="417">
        <v>37918</v>
      </c>
      <c r="O136" s="502">
        <v>45000</v>
      </c>
      <c r="P136" s="503">
        <v>3.9135</v>
      </c>
      <c r="Q136" s="418">
        <v>2.4091</v>
      </c>
      <c r="R136" s="504">
        <v>1.5044</v>
      </c>
      <c r="S136" s="505">
        <f t="shared" si="227"/>
        <v>0</v>
      </c>
      <c r="T136" s="492">
        <v>0</v>
      </c>
      <c r="U136" s="492">
        <v>0</v>
      </c>
      <c r="V136" s="492">
        <v>0</v>
      </c>
      <c r="W136" s="492">
        <f t="shared" si="228"/>
        <v>0</v>
      </c>
      <c r="X136" s="492">
        <v>0</v>
      </c>
      <c r="Y136" s="492">
        <v>0</v>
      </c>
      <c r="Z136" s="492">
        <f t="shared" si="229"/>
        <v>0</v>
      </c>
      <c r="AA136" s="492">
        <f t="shared" si="230"/>
        <v>0</v>
      </c>
      <c r="AB136" s="321">
        <f t="shared" si="231"/>
        <v>0</v>
      </c>
      <c r="AC136" s="179">
        <f t="shared" si="232"/>
        <v>0</v>
      </c>
      <c r="AD136" s="492">
        <v>0</v>
      </c>
      <c r="AE136" s="492">
        <v>0</v>
      </c>
      <c r="AF136" s="492">
        <f t="shared" si="122"/>
        <v>0</v>
      </c>
      <c r="AG136" s="492">
        <f t="shared" si="123"/>
        <v>0</v>
      </c>
      <c r="AH136" s="507">
        <v>0</v>
      </c>
      <c r="AI136" s="507">
        <v>0</v>
      </c>
      <c r="AJ136" s="507">
        <v>0</v>
      </c>
      <c r="AK136" s="507">
        <v>0</v>
      </c>
      <c r="AL136" s="507">
        <v>0</v>
      </c>
      <c r="AM136" s="507">
        <v>0</v>
      </c>
      <c r="AN136" s="507">
        <v>0</v>
      </c>
      <c r="AO136" s="507">
        <f t="shared" si="233"/>
        <v>0</v>
      </c>
      <c r="AP136" s="507">
        <f t="shared" si="234"/>
        <v>0</v>
      </c>
      <c r="AQ136" s="508">
        <f t="shared" si="124"/>
        <v>0</v>
      </c>
      <c r="AR136" s="505">
        <f t="shared" si="235"/>
        <v>2621880</v>
      </c>
      <c r="AS136" s="492">
        <f t="shared" si="236"/>
        <v>1895921</v>
      </c>
      <c r="AT136" s="492">
        <f t="shared" si="237"/>
        <v>2220</v>
      </c>
      <c r="AU136" s="486">
        <f t="shared" si="238"/>
        <v>2220</v>
      </c>
      <c r="AV136" s="492">
        <f t="shared" si="239"/>
        <v>640821</v>
      </c>
      <c r="AW136" s="492">
        <f t="shared" si="239"/>
        <v>37918</v>
      </c>
      <c r="AX136" s="492">
        <f t="shared" si="240"/>
        <v>45000</v>
      </c>
      <c r="AY136" s="507">
        <f t="shared" si="241"/>
        <v>3.9135</v>
      </c>
      <c r="AZ136" s="507">
        <f t="shared" si="242"/>
        <v>2.4091</v>
      </c>
      <c r="BA136" s="508">
        <f t="shared" si="242"/>
        <v>1.5044</v>
      </c>
    </row>
    <row r="137" spans="1:53" ht="12.95" customHeight="1" x14ac:dyDescent="0.25">
      <c r="A137" s="83">
        <v>25</v>
      </c>
      <c r="B137" s="532">
        <v>5488</v>
      </c>
      <c r="C137" s="533">
        <v>600099326</v>
      </c>
      <c r="D137" s="83">
        <v>70695393</v>
      </c>
      <c r="E137" s="542" t="s">
        <v>753</v>
      </c>
      <c r="F137" s="532">
        <v>3117</v>
      </c>
      <c r="G137" s="499" t="s">
        <v>91</v>
      </c>
      <c r="H137" s="499" t="s">
        <v>82</v>
      </c>
      <c r="I137" s="501">
        <v>700</v>
      </c>
      <c r="J137" s="502">
        <v>0</v>
      </c>
      <c r="K137" s="502">
        <v>0</v>
      </c>
      <c r="L137" s="502">
        <v>0</v>
      </c>
      <c r="M137" s="417">
        <v>0</v>
      </c>
      <c r="N137" s="417">
        <v>0</v>
      </c>
      <c r="O137" s="502">
        <v>700</v>
      </c>
      <c r="P137" s="503">
        <v>0</v>
      </c>
      <c r="Q137" s="418">
        <v>0</v>
      </c>
      <c r="R137" s="504">
        <v>0</v>
      </c>
      <c r="S137" s="505"/>
      <c r="T137" s="492">
        <v>0</v>
      </c>
      <c r="U137" s="492">
        <v>0</v>
      </c>
      <c r="V137" s="492">
        <v>0</v>
      </c>
      <c r="W137" s="492">
        <f t="shared" si="228"/>
        <v>0</v>
      </c>
      <c r="X137" s="492">
        <v>0</v>
      </c>
      <c r="Y137" s="492">
        <v>0</v>
      </c>
      <c r="Z137" s="492">
        <f t="shared" si="229"/>
        <v>0</v>
      </c>
      <c r="AA137" s="492">
        <f t="shared" si="230"/>
        <v>0</v>
      </c>
      <c r="AB137" s="321">
        <f t="shared" si="231"/>
        <v>0</v>
      </c>
      <c r="AC137" s="179">
        <f t="shared" si="232"/>
        <v>0</v>
      </c>
      <c r="AD137" s="492">
        <v>0</v>
      </c>
      <c r="AE137" s="492">
        <v>0</v>
      </c>
      <c r="AF137" s="492">
        <f t="shared" si="122"/>
        <v>0</v>
      </c>
      <c r="AG137" s="492">
        <f t="shared" si="123"/>
        <v>0</v>
      </c>
      <c r="AH137" s="507">
        <v>0</v>
      </c>
      <c r="AI137" s="507">
        <v>0</v>
      </c>
      <c r="AJ137" s="507">
        <v>0</v>
      </c>
      <c r="AK137" s="507">
        <v>0</v>
      </c>
      <c r="AL137" s="507">
        <v>0</v>
      </c>
      <c r="AM137" s="507">
        <v>0</v>
      </c>
      <c r="AN137" s="507">
        <v>0</v>
      </c>
      <c r="AO137" s="507">
        <f t="shared" si="233"/>
        <v>0</v>
      </c>
      <c r="AP137" s="507">
        <f t="shared" si="234"/>
        <v>0</v>
      </c>
      <c r="AQ137" s="508">
        <f t="shared" si="124"/>
        <v>0</v>
      </c>
      <c r="AR137" s="505">
        <f t="shared" si="235"/>
        <v>700</v>
      </c>
      <c r="AS137" s="492">
        <f t="shared" si="236"/>
        <v>0</v>
      </c>
      <c r="AT137" s="492">
        <f t="shared" si="237"/>
        <v>0</v>
      </c>
      <c r="AU137" s="486">
        <f t="shared" si="238"/>
        <v>0</v>
      </c>
      <c r="AV137" s="492">
        <f t="shared" si="239"/>
        <v>0</v>
      </c>
      <c r="AW137" s="492">
        <f t="shared" si="239"/>
        <v>0</v>
      </c>
      <c r="AX137" s="492">
        <f t="shared" si="240"/>
        <v>700</v>
      </c>
      <c r="AY137" s="507">
        <f t="shared" si="241"/>
        <v>0</v>
      </c>
      <c r="AZ137" s="507">
        <f t="shared" si="242"/>
        <v>0</v>
      </c>
      <c r="BA137" s="508">
        <f t="shared" si="242"/>
        <v>0</v>
      </c>
    </row>
    <row r="138" spans="1:53" ht="12.95" customHeight="1" x14ac:dyDescent="0.25">
      <c r="A138" s="83">
        <v>25</v>
      </c>
      <c r="B138" s="532">
        <v>5488</v>
      </c>
      <c r="C138" s="533">
        <v>600099326</v>
      </c>
      <c r="D138" s="83">
        <v>70695393</v>
      </c>
      <c r="E138" s="542" t="s">
        <v>753</v>
      </c>
      <c r="F138" s="532">
        <v>3141</v>
      </c>
      <c r="G138" s="541" t="s">
        <v>88</v>
      </c>
      <c r="H138" s="499" t="s">
        <v>82</v>
      </c>
      <c r="I138" s="501">
        <v>425580</v>
      </c>
      <c r="J138" s="502">
        <v>312106</v>
      </c>
      <c r="K138" s="502">
        <v>0</v>
      </c>
      <c r="L138" s="502">
        <v>0</v>
      </c>
      <c r="M138" s="417">
        <v>105492</v>
      </c>
      <c r="N138" s="417">
        <v>6242</v>
      </c>
      <c r="O138" s="502">
        <v>1740</v>
      </c>
      <c r="P138" s="503">
        <v>1.06</v>
      </c>
      <c r="Q138" s="418">
        <v>0</v>
      </c>
      <c r="R138" s="504">
        <v>1.06</v>
      </c>
      <c r="S138" s="505">
        <f t="shared" si="227"/>
        <v>0</v>
      </c>
      <c r="T138" s="492">
        <v>0</v>
      </c>
      <c r="U138" s="492">
        <v>-5477</v>
      </c>
      <c r="V138" s="492">
        <v>0</v>
      </c>
      <c r="W138" s="492">
        <f t="shared" si="228"/>
        <v>-5477</v>
      </c>
      <c r="X138" s="492">
        <v>0</v>
      </c>
      <c r="Y138" s="492">
        <v>0</v>
      </c>
      <c r="Z138" s="492">
        <f t="shared" si="229"/>
        <v>0</v>
      </c>
      <c r="AA138" s="492">
        <f t="shared" si="230"/>
        <v>-5477</v>
      </c>
      <c r="AB138" s="321">
        <f t="shared" si="231"/>
        <v>-1851</v>
      </c>
      <c r="AC138" s="179">
        <f t="shared" si="232"/>
        <v>-110</v>
      </c>
      <c r="AD138" s="492">
        <v>0</v>
      </c>
      <c r="AE138" s="492">
        <v>0</v>
      </c>
      <c r="AF138" s="492">
        <f t="shared" si="122"/>
        <v>0</v>
      </c>
      <c r="AG138" s="492">
        <f t="shared" si="123"/>
        <v>-7438</v>
      </c>
      <c r="AH138" s="507">
        <v>0</v>
      </c>
      <c r="AI138" s="507">
        <v>0</v>
      </c>
      <c r="AJ138" s="507">
        <v>0</v>
      </c>
      <c r="AK138" s="507">
        <v>0</v>
      </c>
      <c r="AL138" s="507">
        <v>-0.01</v>
      </c>
      <c r="AM138" s="507">
        <v>0</v>
      </c>
      <c r="AN138" s="507">
        <v>0</v>
      </c>
      <c r="AO138" s="507">
        <f t="shared" si="233"/>
        <v>0</v>
      </c>
      <c r="AP138" s="507">
        <f t="shared" si="234"/>
        <v>-0.01</v>
      </c>
      <c r="AQ138" s="508">
        <f t="shared" si="124"/>
        <v>-0.01</v>
      </c>
      <c r="AR138" s="505">
        <f t="shared" si="235"/>
        <v>418142</v>
      </c>
      <c r="AS138" s="492">
        <f t="shared" si="236"/>
        <v>306629</v>
      </c>
      <c r="AT138" s="492">
        <f t="shared" si="237"/>
        <v>0</v>
      </c>
      <c r="AU138" s="486">
        <f t="shared" si="238"/>
        <v>0</v>
      </c>
      <c r="AV138" s="492">
        <f t="shared" si="239"/>
        <v>103641</v>
      </c>
      <c r="AW138" s="492">
        <f t="shared" si="239"/>
        <v>6132</v>
      </c>
      <c r="AX138" s="492">
        <f t="shared" si="240"/>
        <v>1740</v>
      </c>
      <c r="AY138" s="507">
        <f t="shared" si="241"/>
        <v>1.05</v>
      </c>
      <c r="AZ138" s="507">
        <f t="shared" si="242"/>
        <v>0</v>
      </c>
      <c r="BA138" s="508">
        <f t="shared" si="242"/>
        <v>1.05</v>
      </c>
    </row>
    <row r="139" spans="1:53" ht="12.95" customHeight="1" x14ac:dyDescent="0.25">
      <c r="A139" s="83">
        <v>25</v>
      </c>
      <c r="B139" s="532">
        <v>5488</v>
      </c>
      <c r="C139" s="533">
        <v>600099326</v>
      </c>
      <c r="D139" s="83">
        <v>70695393</v>
      </c>
      <c r="E139" s="542" t="s">
        <v>753</v>
      </c>
      <c r="F139" s="532">
        <v>3143</v>
      </c>
      <c r="G139" s="499" t="s">
        <v>149</v>
      </c>
      <c r="H139" s="499" t="s">
        <v>86</v>
      </c>
      <c r="I139" s="501">
        <v>518241</v>
      </c>
      <c r="J139" s="502">
        <v>381621</v>
      </c>
      <c r="K139" s="502">
        <v>0</v>
      </c>
      <c r="L139" s="502">
        <v>0</v>
      </c>
      <c r="M139" s="417">
        <v>128988</v>
      </c>
      <c r="N139" s="417">
        <v>7632</v>
      </c>
      <c r="O139" s="502">
        <v>0</v>
      </c>
      <c r="P139" s="503">
        <v>0.875</v>
      </c>
      <c r="Q139" s="418">
        <v>0.875</v>
      </c>
      <c r="R139" s="504">
        <v>0</v>
      </c>
      <c r="S139" s="505">
        <f t="shared" si="227"/>
        <v>0</v>
      </c>
      <c r="T139" s="492">
        <v>0</v>
      </c>
      <c r="U139" s="492">
        <v>0</v>
      </c>
      <c r="V139" s="492">
        <v>0</v>
      </c>
      <c r="W139" s="492">
        <f t="shared" si="228"/>
        <v>0</v>
      </c>
      <c r="X139" s="492">
        <v>0</v>
      </c>
      <c r="Y139" s="492">
        <v>0</v>
      </c>
      <c r="Z139" s="492">
        <f t="shared" si="229"/>
        <v>0</v>
      </c>
      <c r="AA139" s="492">
        <f t="shared" si="230"/>
        <v>0</v>
      </c>
      <c r="AB139" s="321">
        <f t="shared" si="231"/>
        <v>0</v>
      </c>
      <c r="AC139" s="179">
        <f t="shared" si="232"/>
        <v>0</v>
      </c>
      <c r="AD139" s="492">
        <v>0</v>
      </c>
      <c r="AE139" s="492">
        <v>0</v>
      </c>
      <c r="AF139" s="492">
        <f t="shared" si="122"/>
        <v>0</v>
      </c>
      <c r="AG139" s="492">
        <f t="shared" si="123"/>
        <v>0</v>
      </c>
      <c r="AH139" s="507">
        <v>0</v>
      </c>
      <c r="AI139" s="507">
        <v>0</v>
      </c>
      <c r="AJ139" s="507">
        <v>0</v>
      </c>
      <c r="AK139" s="507">
        <v>0</v>
      </c>
      <c r="AL139" s="507">
        <v>0</v>
      </c>
      <c r="AM139" s="507">
        <v>0</v>
      </c>
      <c r="AN139" s="507">
        <v>0</v>
      </c>
      <c r="AO139" s="507">
        <f t="shared" si="233"/>
        <v>0</v>
      </c>
      <c r="AP139" s="507">
        <f t="shared" si="234"/>
        <v>0</v>
      </c>
      <c r="AQ139" s="508">
        <f t="shared" si="124"/>
        <v>0</v>
      </c>
      <c r="AR139" s="505">
        <f t="shared" si="235"/>
        <v>518241</v>
      </c>
      <c r="AS139" s="492">
        <f t="shared" si="236"/>
        <v>381621</v>
      </c>
      <c r="AT139" s="492">
        <f t="shared" si="237"/>
        <v>0</v>
      </c>
      <c r="AU139" s="486">
        <f t="shared" si="238"/>
        <v>0</v>
      </c>
      <c r="AV139" s="492">
        <f t="shared" si="239"/>
        <v>128988</v>
      </c>
      <c r="AW139" s="492">
        <f t="shared" si="239"/>
        <v>7632</v>
      </c>
      <c r="AX139" s="492">
        <f t="shared" si="240"/>
        <v>0</v>
      </c>
      <c r="AY139" s="507">
        <f t="shared" si="241"/>
        <v>0.875</v>
      </c>
      <c r="AZ139" s="507">
        <f t="shared" si="242"/>
        <v>0.875</v>
      </c>
      <c r="BA139" s="508">
        <f t="shared" si="242"/>
        <v>0</v>
      </c>
    </row>
    <row r="140" spans="1:53" ht="12.95" customHeight="1" x14ac:dyDescent="0.25">
      <c r="A140" s="83">
        <v>25</v>
      </c>
      <c r="B140" s="532">
        <v>5488</v>
      </c>
      <c r="C140" s="533">
        <v>600099326</v>
      </c>
      <c r="D140" s="83">
        <v>70695393</v>
      </c>
      <c r="E140" s="543" t="s">
        <v>753</v>
      </c>
      <c r="F140" s="544">
        <v>3143</v>
      </c>
      <c r="G140" s="499" t="s">
        <v>150</v>
      </c>
      <c r="H140" s="499" t="s">
        <v>82</v>
      </c>
      <c r="I140" s="501">
        <v>10534</v>
      </c>
      <c r="J140" s="502">
        <v>7425</v>
      </c>
      <c r="K140" s="502">
        <v>0</v>
      </c>
      <c r="L140" s="502">
        <v>0</v>
      </c>
      <c r="M140" s="417">
        <v>2510</v>
      </c>
      <c r="N140" s="417">
        <v>149</v>
      </c>
      <c r="O140" s="502">
        <v>450</v>
      </c>
      <c r="P140" s="503">
        <v>0.03</v>
      </c>
      <c r="Q140" s="418">
        <v>0</v>
      </c>
      <c r="R140" s="504">
        <v>0.03</v>
      </c>
      <c r="S140" s="505">
        <f t="shared" si="227"/>
        <v>0</v>
      </c>
      <c r="T140" s="492">
        <v>0</v>
      </c>
      <c r="U140" s="492">
        <v>0</v>
      </c>
      <c r="V140" s="492">
        <v>0</v>
      </c>
      <c r="W140" s="492">
        <f t="shared" si="228"/>
        <v>0</v>
      </c>
      <c r="X140" s="492">
        <v>0</v>
      </c>
      <c r="Y140" s="492">
        <v>0</v>
      </c>
      <c r="Z140" s="492">
        <f t="shared" si="229"/>
        <v>0</v>
      </c>
      <c r="AA140" s="492">
        <f t="shared" si="230"/>
        <v>0</v>
      </c>
      <c r="AB140" s="321">
        <f t="shared" si="231"/>
        <v>0</v>
      </c>
      <c r="AC140" s="179">
        <f t="shared" si="232"/>
        <v>0</v>
      </c>
      <c r="AD140" s="492">
        <v>0</v>
      </c>
      <c r="AE140" s="492">
        <v>0</v>
      </c>
      <c r="AF140" s="492">
        <f t="shared" si="122"/>
        <v>0</v>
      </c>
      <c r="AG140" s="492">
        <f t="shared" si="123"/>
        <v>0</v>
      </c>
      <c r="AH140" s="507">
        <v>0</v>
      </c>
      <c r="AI140" s="507">
        <v>0</v>
      </c>
      <c r="AJ140" s="507">
        <v>0</v>
      </c>
      <c r="AK140" s="507">
        <v>0</v>
      </c>
      <c r="AL140" s="507">
        <v>0</v>
      </c>
      <c r="AM140" s="507">
        <v>0</v>
      </c>
      <c r="AN140" s="507">
        <v>0</v>
      </c>
      <c r="AO140" s="507">
        <f t="shared" si="233"/>
        <v>0</v>
      </c>
      <c r="AP140" s="507">
        <f t="shared" si="234"/>
        <v>0</v>
      </c>
      <c r="AQ140" s="508">
        <f t="shared" si="124"/>
        <v>0</v>
      </c>
      <c r="AR140" s="505">
        <f t="shared" si="235"/>
        <v>10534</v>
      </c>
      <c r="AS140" s="492">
        <f t="shared" si="236"/>
        <v>7425</v>
      </c>
      <c r="AT140" s="492">
        <f t="shared" si="237"/>
        <v>0</v>
      </c>
      <c r="AU140" s="486">
        <f t="shared" si="238"/>
        <v>0</v>
      </c>
      <c r="AV140" s="492">
        <f t="shared" si="239"/>
        <v>2510</v>
      </c>
      <c r="AW140" s="492">
        <f t="shared" si="239"/>
        <v>149</v>
      </c>
      <c r="AX140" s="492">
        <f t="shared" si="240"/>
        <v>450</v>
      </c>
      <c r="AY140" s="507">
        <f t="shared" si="241"/>
        <v>0.03</v>
      </c>
      <c r="AZ140" s="507">
        <f t="shared" si="242"/>
        <v>0</v>
      </c>
      <c r="BA140" s="508">
        <f t="shared" si="242"/>
        <v>0.03</v>
      </c>
    </row>
    <row r="141" spans="1:53" ht="12.95" customHeight="1" thickBot="1" x14ac:dyDescent="0.3">
      <c r="A141" s="96">
        <v>25</v>
      </c>
      <c r="B141" s="109">
        <v>5488</v>
      </c>
      <c r="C141" s="159">
        <v>600099326</v>
      </c>
      <c r="D141" s="109">
        <v>70695393</v>
      </c>
      <c r="E141" s="545" t="s">
        <v>754</v>
      </c>
      <c r="F141" s="109"/>
      <c r="G141" s="546"/>
      <c r="H141" s="547"/>
      <c r="I141" s="391">
        <v>4731269</v>
      </c>
      <c r="J141" s="170">
        <v>3439365</v>
      </c>
      <c r="K141" s="170">
        <v>2220</v>
      </c>
      <c r="L141" s="170">
        <v>2220</v>
      </c>
      <c r="M141" s="170">
        <v>1162506</v>
      </c>
      <c r="N141" s="170">
        <v>68788</v>
      </c>
      <c r="O141" s="170">
        <v>58390</v>
      </c>
      <c r="P141" s="354">
        <v>8.0564</v>
      </c>
      <c r="Q141" s="354">
        <v>5.0011000000000001</v>
      </c>
      <c r="R141" s="355">
        <v>3.0552999999999999</v>
      </c>
      <c r="S141" s="315">
        <f t="shared" ref="S141:BA141" si="243">SUM(S135:S140)</f>
        <v>0</v>
      </c>
      <c r="T141" s="170">
        <f t="shared" si="243"/>
        <v>0</v>
      </c>
      <c r="U141" s="170">
        <f t="shared" si="243"/>
        <v>-5477</v>
      </c>
      <c r="V141" s="170">
        <f t="shared" si="243"/>
        <v>0</v>
      </c>
      <c r="W141" s="170">
        <f t="shared" si="243"/>
        <v>-5477</v>
      </c>
      <c r="X141" s="170">
        <f t="shared" si="243"/>
        <v>0</v>
      </c>
      <c r="Y141" s="170">
        <f t="shared" si="243"/>
        <v>0</v>
      </c>
      <c r="Z141" s="170">
        <f t="shared" si="243"/>
        <v>0</v>
      </c>
      <c r="AA141" s="170">
        <f t="shared" si="243"/>
        <v>-5477</v>
      </c>
      <c r="AB141" s="170">
        <f t="shared" si="243"/>
        <v>-1851</v>
      </c>
      <c r="AC141" s="170">
        <f t="shared" si="243"/>
        <v>-110</v>
      </c>
      <c r="AD141" s="170">
        <f t="shared" si="243"/>
        <v>0</v>
      </c>
      <c r="AE141" s="170">
        <f t="shared" si="243"/>
        <v>0</v>
      </c>
      <c r="AF141" s="170">
        <f t="shared" si="243"/>
        <v>0</v>
      </c>
      <c r="AG141" s="170">
        <f t="shared" si="243"/>
        <v>-7438</v>
      </c>
      <c r="AH141" s="354">
        <f t="shared" si="243"/>
        <v>0</v>
      </c>
      <c r="AI141" s="354">
        <f t="shared" si="243"/>
        <v>0</v>
      </c>
      <c r="AJ141" s="354">
        <f t="shared" si="243"/>
        <v>0</v>
      </c>
      <c r="AK141" s="354">
        <f t="shared" si="243"/>
        <v>0</v>
      </c>
      <c r="AL141" s="354">
        <f t="shared" si="243"/>
        <v>-0.01</v>
      </c>
      <c r="AM141" s="354">
        <f t="shared" si="243"/>
        <v>0</v>
      </c>
      <c r="AN141" s="354">
        <f t="shared" si="243"/>
        <v>0</v>
      </c>
      <c r="AO141" s="354">
        <f t="shared" si="243"/>
        <v>0</v>
      </c>
      <c r="AP141" s="354">
        <f t="shared" si="243"/>
        <v>-0.01</v>
      </c>
      <c r="AQ141" s="355">
        <f t="shared" si="243"/>
        <v>-0.01</v>
      </c>
      <c r="AR141" s="315">
        <f t="shared" si="243"/>
        <v>4723831</v>
      </c>
      <c r="AS141" s="170">
        <f t="shared" si="243"/>
        <v>3433888</v>
      </c>
      <c r="AT141" s="170">
        <f t="shared" si="243"/>
        <v>2220</v>
      </c>
      <c r="AU141" s="170">
        <f t="shared" si="243"/>
        <v>2220</v>
      </c>
      <c r="AV141" s="170">
        <f t="shared" si="243"/>
        <v>1160655</v>
      </c>
      <c r="AW141" s="170">
        <f t="shared" si="243"/>
        <v>68678</v>
      </c>
      <c r="AX141" s="170">
        <f t="shared" si="243"/>
        <v>58390</v>
      </c>
      <c r="AY141" s="354">
        <f t="shared" si="243"/>
        <v>8.0464000000000002</v>
      </c>
      <c r="AZ141" s="354">
        <f t="shared" si="243"/>
        <v>5.0011000000000001</v>
      </c>
      <c r="BA141" s="355">
        <f t="shared" si="243"/>
        <v>3.0452999999999997</v>
      </c>
    </row>
    <row r="142" spans="1:53" ht="12.95" customHeight="1" thickBot="1" x14ac:dyDescent="0.3">
      <c r="A142" s="160"/>
      <c r="B142" s="124"/>
      <c r="C142" s="161"/>
      <c r="D142" s="124"/>
      <c r="E142" s="190" t="s">
        <v>755</v>
      </c>
      <c r="F142" s="124"/>
      <c r="G142" s="548"/>
      <c r="H142" s="548"/>
      <c r="I142" s="392">
        <f>I141+I134+I129+I125+I117+I110+I103+I100+I97+I95+I89+I85+I81+I74+I67+I63+I60+I52+I45+I38+I32+I29+I27+I21+I16</f>
        <v>269801417</v>
      </c>
      <c r="J142" s="171">
        <f t="shared" ref="J142:BA142" si="244">J141+J134+J129+J125+J117+J110+J103+J100+J97+J95+J89+J85+J81+J74+J67+J63+J60+J52+J45+J38+J32+J29+J27+J21+J16</f>
        <v>193976432</v>
      </c>
      <c r="K142" s="171">
        <f t="shared" si="244"/>
        <v>1059522</v>
      </c>
      <c r="L142" s="171">
        <f t="shared" si="244"/>
        <v>517526</v>
      </c>
      <c r="M142" s="171">
        <f t="shared" si="244"/>
        <v>65747227</v>
      </c>
      <c r="N142" s="171">
        <f t="shared" si="244"/>
        <v>3879526</v>
      </c>
      <c r="O142" s="171">
        <f t="shared" si="244"/>
        <v>5138710</v>
      </c>
      <c r="P142" s="356">
        <f t="shared" si="244"/>
        <v>427.26259999999996</v>
      </c>
      <c r="Q142" s="356">
        <f t="shared" si="244"/>
        <v>295.89150000000001</v>
      </c>
      <c r="R142" s="357">
        <f t="shared" si="244"/>
        <v>131.37110000000001</v>
      </c>
      <c r="S142" s="433">
        <f t="shared" si="244"/>
        <v>0</v>
      </c>
      <c r="T142" s="171">
        <f t="shared" si="244"/>
        <v>-154248</v>
      </c>
      <c r="U142" s="171">
        <f t="shared" si="244"/>
        <v>-246394</v>
      </c>
      <c r="V142" s="171">
        <f t="shared" si="244"/>
        <v>-14727</v>
      </c>
      <c r="W142" s="171">
        <f t="shared" si="244"/>
        <v>-415369</v>
      </c>
      <c r="X142" s="171">
        <f t="shared" si="244"/>
        <v>0</v>
      </c>
      <c r="Y142" s="171">
        <f t="shared" si="244"/>
        <v>0</v>
      </c>
      <c r="Z142" s="171">
        <f t="shared" si="244"/>
        <v>0</v>
      </c>
      <c r="AA142" s="171">
        <f t="shared" si="244"/>
        <v>-415369</v>
      </c>
      <c r="AB142" s="171">
        <f t="shared" si="244"/>
        <v>-140393</v>
      </c>
      <c r="AC142" s="171">
        <f t="shared" si="244"/>
        <v>-8309</v>
      </c>
      <c r="AD142" s="171">
        <f t="shared" si="244"/>
        <v>3800</v>
      </c>
      <c r="AE142" s="171">
        <f t="shared" si="244"/>
        <v>20000</v>
      </c>
      <c r="AF142" s="171">
        <f t="shared" si="244"/>
        <v>23800</v>
      </c>
      <c r="AG142" s="171">
        <f t="shared" si="244"/>
        <v>-540271</v>
      </c>
      <c r="AH142" s="356">
        <f t="shared" si="244"/>
        <v>0</v>
      </c>
      <c r="AI142" s="356">
        <f t="shared" si="244"/>
        <v>0</v>
      </c>
      <c r="AJ142" s="356">
        <f t="shared" si="244"/>
        <v>-0.45</v>
      </c>
      <c r="AK142" s="356">
        <f t="shared" si="244"/>
        <v>-0.53</v>
      </c>
      <c r="AL142" s="356">
        <f t="shared" si="244"/>
        <v>-0.12999999999999995</v>
      </c>
      <c r="AM142" s="356">
        <f t="shared" si="244"/>
        <v>0</v>
      </c>
      <c r="AN142" s="356">
        <f t="shared" si="244"/>
        <v>0</v>
      </c>
      <c r="AO142" s="356">
        <f t="shared" si="244"/>
        <v>-0.98</v>
      </c>
      <c r="AP142" s="356">
        <f t="shared" si="244"/>
        <v>-0.12999999999999995</v>
      </c>
      <c r="AQ142" s="357">
        <f t="shared" si="244"/>
        <v>-1.1099999999999999</v>
      </c>
      <c r="AR142" s="433">
        <f t="shared" si="244"/>
        <v>269261146</v>
      </c>
      <c r="AS142" s="171">
        <f t="shared" si="244"/>
        <v>193561063</v>
      </c>
      <c r="AT142" s="171">
        <f t="shared" si="244"/>
        <v>1059522</v>
      </c>
      <c r="AU142" s="171">
        <f t="shared" si="244"/>
        <v>517526</v>
      </c>
      <c r="AV142" s="171">
        <f t="shared" si="244"/>
        <v>65606834</v>
      </c>
      <c r="AW142" s="171">
        <f t="shared" si="244"/>
        <v>3871217</v>
      </c>
      <c r="AX142" s="171">
        <f t="shared" si="244"/>
        <v>5162510</v>
      </c>
      <c r="AY142" s="356">
        <f t="shared" si="244"/>
        <v>426.15260000000001</v>
      </c>
      <c r="AZ142" s="356">
        <f t="shared" si="244"/>
        <v>294.91149999999999</v>
      </c>
      <c r="BA142" s="357">
        <f t="shared" si="244"/>
        <v>131.24110000000002</v>
      </c>
    </row>
    <row r="143" spans="1:53" ht="12.95" customHeight="1" x14ac:dyDescent="0.25">
      <c r="B143" s="80"/>
      <c r="C143" s="125"/>
      <c r="D143" s="80"/>
      <c r="E143" s="100"/>
      <c r="F143" s="80"/>
      <c r="I143" s="515">
        <f>J142+K142+M142+N142+O142</f>
        <v>269801417</v>
      </c>
      <c r="J143" s="515"/>
      <c r="K143" s="515"/>
      <c r="L143" s="515"/>
      <c r="M143" s="515"/>
      <c r="N143" s="515"/>
      <c r="O143" s="515"/>
      <c r="P143" s="516">
        <f>SUM(Q142:R142)</f>
        <v>427.26260000000002</v>
      </c>
      <c r="Q143" s="516"/>
      <c r="R143" s="516"/>
      <c r="S143" s="515">
        <f>X142</f>
        <v>0</v>
      </c>
      <c r="T143" s="516"/>
      <c r="U143" s="516"/>
      <c r="V143" s="516"/>
      <c r="W143" s="749">
        <f>SUM(S142:V142)</f>
        <v>-415369</v>
      </c>
      <c r="X143" s="613"/>
      <c r="Y143" s="613"/>
      <c r="Z143" s="612">
        <f>SUM(X142:Y142)</f>
        <v>0</v>
      </c>
      <c r="AA143" s="749">
        <f>W142+Z142</f>
        <v>-415369</v>
      </c>
      <c r="AB143" s="751"/>
      <c r="AC143" s="751"/>
      <c r="AD143" s="750"/>
      <c r="AE143" s="750"/>
      <c r="AF143" s="749">
        <f>SUM(AD142:AE142)</f>
        <v>23800</v>
      </c>
      <c r="AG143" s="749">
        <f>AA142+AB142+AC142+AF142</f>
        <v>-540271</v>
      </c>
      <c r="AH143" s="752"/>
      <c r="AI143" s="752"/>
      <c r="AJ143" s="752"/>
      <c r="AK143" s="752"/>
      <c r="AL143" s="752"/>
      <c r="AM143" s="752"/>
      <c r="AN143" s="752"/>
      <c r="AO143" s="753">
        <f>AH142+AJ142+AM142</f>
        <v>-0.45</v>
      </c>
      <c r="AP143" s="753">
        <f>AI142+AN142</f>
        <v>0</v>
      </c>
      <c r="AQ143" s="753">
        <f>SUM(AO142:AP142)</f>
        <v>-1.1099999999999999</v>
      </c>
      <c r="AR143" s="515">
        <f>AS142+AT142+AV142+AW142+AX142</f>
        <v>269261146</v>
      </c>
      <c r="AS143" s="178"/>
      <c r="AT143" s="178"/>
      <c r="AU143" s="515"/>
      <c r="AV143" s="178"/>
      <c r="AW143" s="178"/>
      <c r="AX143" s="178"/>
      <c r="AY143" s="516">
        <f>SUM(AZ142:BA142)</f>
        <v>426.15260000000001</v>
      </c>
      <c r="AZ143" s="178"/>
      <c r="BA143" s="178"/>
    </row>
    <row r="144" spans="1:53" ht="12.95" customHeight="1" thickBot="1" x14ac:dyDescent="0.3">
      <c r="B144" s="80"/>
      <c r="C144" s="125"/>
      <c r="D144" s="80"/>
      <c r="F144" s="80"/>
      <c r="I144" s="193">
        <f ca="1">J145+K145+M145+N145+O145</f>
        <v>269801417</v>
      </c>
      <c r="J144" s="194"/>
      <c r="K144" s="194"/>
      <c r="L144" s="194"/>
      <c r="M144" s="194"/>
      <c r="N144" s="194"/>
      <c r="O144" s="194"/>
      <c r="P144" s="195">
        <f ca="1">SUM(Q145:R145)</f>
        <v>427.26259999999996</v>
      </c>
      <c r="Q144" s="341"/>
      <c r="R144" s="341"/>
      <c r="S144" s="361"/>
      <c r="T144" s="361"/>
      <c r="U144" s="361"/>
      <c r="V144" s="361"/>
      <c r="W144" s="517">
        <f ca="1">SUM(S145:V145)</f>
        <v>-415369</v>
      </c>
      <c r="X144" s="518"/>
      <c r="Y144" s="518"/>
      <c r="Z144" s="517">
        <f ca="1">SUM(X145:Y145)</f>
        <v>0</v>
      </c>
      <c r="AA144" s="517">
        <f ca="1">W145+Z145</f>
        <v>-415369</v>
      </c>
      <c r="AB144" s="360"/>
      <c r="AC144" s="360"/>
      <c r="AD144" s="518"/>
      <c r="AE144" s="518"/>
      <c r="AF144" s="517">
        <f ca="1">SUM(AD145:AE145)</f>
        <v>23800</v>
      </c>
      <c r="AG144" s="517">
        <f ca="1">AA145+AB145+AC145+AF145</f>
        <v>-540271</v>
      </c>
      <c r="AH144" s="519"/>
      <c r="AI144" s="519"/>
      <c r="AJ144" s="519"/>
      <c r="AK144" s="519"/>
      <c r="AL144" s="519"/>
      <c r="AM144" s="519"/>
      <c r="AN144" s="519"/>
      <c r="AO144" s="520">
        <f ca="1">AH145+AJ145+AM145</f>
        <v>-0.44999999999999996</v>
      </c>
      <c r="AP144" s="520">
        <f ca="1">AI145+AN145</f>
        <v>0</v>
      </c>
      <c r="AQ144" s="520">
        <f ca="1">SUM(AO145:AP145)</f>
        <v>-1.1099999999999999</v>
      </c>
      <c r="AR144" s="368">
        <f ca="1">AS145+AT145+AV145+AW145+AX145</f>
        <v>269261146</v>
      </c>
      <c r="AS144" s="369"/>
      <c r="AT144" s="369"/>
      <c r="AU144" s="690"/>
      <c r="AV144" s="369"/>
      <c r="AW144" s="369"/>
      <c r="AX144" s="369"/>
      <c r="AY144" s="361">
        <f ca="1">SUM(AZ145:BA145)</f>
        <v>426.15259999999995</v>
      </c>
      <c r="AZ144" s="369"/>
      <c r="BA144" s="369"/>
    </row>
    <row r="145" spans="4:53" s="748" customFormat="1" ht="13.5" thickBot="1" x14ac:dyDescent="0.25">
      <c r="D145" s="16"/>
      <c r="E145" s="12"/>
      <c r="F145" s="16"/>
      <c r="G145" s="36"/>
      <c r="H145" s="39" t="s">
        <v>33</v>
      </c>
      <c r="I145" s="257">
        <f t="shared" ref="I145:BA145" ca="1" si="245">SUM(I146:I155)</f>
        <v>269801417</v>
      </c>
      <c r="J145" s="46">
        <f t="shared" ca="1" si="245"/>
        <v>193976432</v>
      </c>
      <c r="K145" s="46">
        <f t="shared" ca="1" si="245"/>
        <v>1059522</v>
      </c>
      <c r="L145" s="46">
        <f t="shared" ca="1" si="245"/>
        <v>517526</v>
      </c>
      <c r="M145" s="46">
        <f t="shared" ca="1" si="245"/>
        <v>65747227</v>
      </c>
      <c r="N145" s="46">
        <f t="shared" ca="1" si="245"/>
        <v>3879526</v>
      </c>
      <c r="O145" s="46">
        <f t="shared" ca="1" si="245"/>
        <v>5138710</v>
      </c>
      <c r="P145" s="47">
        <f t="shared" ca="1" si="245"/>
        <v>427.26259999999996</v>
      </c>
      <c r="Q145" s="47">
        <f t="shared" ca="1" si="245"/>
        <v>295.89149999999995</v>
      </c>
      <c r="R145" s="48">
        <f t="shared" ca="1" si="245"/>
        <v>131.37110000000001</v>
      </c>
      <c r="S145" s="266">
        <f t="shared" ca="1" si="245"/>
        <v>0</v>
      </c>
      <c r="T145" s="46">
        <f t="shared" ca="1" si="245"/>
        <v>-154248</v>
      </c>
      <c r="U145" s="46">
        <f t="shared" ca="1" si="245"/>
        <v>-246394</v>
      </c>
      <c r="V145" s="46">
        <f t="shared" ca="1" si="245"/>
        <v>-14727</v>
      </c>
      <c r="W145" s="46">
        <f t="shared" ca="1" si="245"/>
        <v>-415369</v>
      </c>
      <c r="X145" s="46">
        <f t="shared" ca="1" si="245"/>
        <v>0</v>
      </c>
      <c r="Y145" s="46">
        <f t="shared" ca="1" si="245"/>
        <v>0</v>
      </c>
      <c r="Z145" s="46">
        <f t="shared" ca="1" si="245"/>
        <v>0</v>
      </c>
      <c r="AA145" s="46">
        <f t="shared" ca="1" si="245"/>
        <v>-415369</v>
      </c>
      <c r="AB145" s="46">
        <f t="shared" ca="1" si="245"/>
        <v>-140393</v>
      </c>
      <c r="AC145" s="46">
        <f t="shared" ca="1" si="245"/>
        <v>-8309</v>
      </c>
      <c r="AD145" s="46">
        <f t="shared" ca="1" si="245"/>
        <v>3800</v>
      </c>
      <c r="AE145" s="46">
        <f t="shared" ca="1" si="245"/>
        <v>20000</v>
      </c>
      <c r="AF145" s="46">
        <f t="shared" ca="1" si="245"/>
        <v>23800</v>
      </c>
      <c r="AG145" s="46">
        <f t="shared" ca="1" si="245"/>
        <v>-540271</v>
      </c>
      <c r="AH145" s="47">
        <f t="shared" ca="1" si="245"/>
        <v>0</v>
      </c>
      <c r="AI145" s="47">
        <f t="shared" ca="1" si="245"/>
        <v>0</v>
      </c>
      <c r="AJ145" s="47">
        <f t="shared" ca="1" si="245"/>
        <v>-0.44999999999999996</v>
      </c>
      <c r="AK145" s="47">
        <f t="shared" ca="1" si="245"/>
        <v>-0.53</v>
      </c>
      <c r="AL145" s="47">
        <f t="shared" ca="1" si="245"/>
        <v>-0.13</v>
      </c>
      <c r="AM145" s="47">
        <f t="shared" ca="1" si="245"/>
        <v>0</v>
      </c>
      <c r="AN145" s="47">
        <f t="shared" ca="1" si="245"/>
        <v>0</v>
      </c>
      <c r="AO145" s="47">
        <f t="shared" ca="1" si="245"/>
        <v>-0.98</v>
      </c>
      <c r="AP145" s="47">
        <f t="shared" ca="1" si="245"/>
        <v>-0.13</v>
      </c>
      <c r="AQ145" s="265">
        <f t="shared" ca="1" si="245"/>
        <v>-1.1099999999999999</v>
      </c>
      <c r="AR145" s="257">
        <f t="shared" ca="1" si="245"/>
        <v>269261146</v>
      </c>
      <c r="AS145" s="46">
        <f t="shared" ca="1" si="245"/>
        <v>193561063</v>
      </c>
      <c r="AT145" s="46">
        <f t="shared" ca="1" si="245"/>
        <v>1059522</v>
      </c>
      <c r="AU145" s="46">
        <f t="shared" ca="1" si="245"/>
        <v>517526</v>
      </c>
      <c r="AV145" s="46">
        <f t="shared" ca="1" si="245"/>
        <v>65606834</v>
      </c>
      <c r="AW145" s="46">
        <f t="shared" ca="1" si="245"/>
        <v>3871217</v>
      </c>
      <c r="AX145" s="46">
        <f t="shared" ca="1" si="245"/>
        <v>5162510</v>
      </c>
      <c r="AY145" s="47">
        <f t="shared" ca="1" si="245"/>
        <v>426.15259999999995</v>
      </c>
      <c r="AZ145" s="47">
        <f t="shared" ca="1" si="245"/>
        <v>294.91149999999993</v>
      </c>
      <c r="BA145" s="48">
        <f t="shared" ca="1" si="245"/>
        <v>131.24110000000002</v>
      </c>
    </row>
    <row r="146" spans="4:53" s="748" customFormat="1" ht="12.75" x14ac:dyDescent="0.2">
      <c r="D146" s="16"/>
      <c r="E146" s="12"/>
      <c r="F146" s="16"/>
      <c r="G146" s="36"/>
      <c r="H146" s="1">
        <v>3111</v>
      </c>
      <c r="I146" s="323">
        <f t="shared" ref="I146:BA146" ca="1" si="246">SUMIF($F$12:$F$427,"=3111",I$12:I$383)</f>
        <v>60837228</v>
      </c>
      <c r="J146" s="324">
        <f t="shared" ca="1" si="246"/>
        <v>44200042</v>
      </c>
      <c r="K146" s="324">
        <f t="shared" ca="1" si="246"/>
        <v>185180</v>
      </c>
      <c r="L146" s="324">
        <f t="shared" ca="1" si="246"/>
        <v>0</v>
      </c>
      <c r="M146" s="324">
        <f t="shared" ca="1" si="246"/>
        <v>15002205</v>
      </c>
      <c r="N146" s="324">
        <f t="shared" ca="1" si="246"/>
        <v>884001</v>
      </c>
      <c r="O146" s="324">
        <f t="shared" ca="1" si="246"/>
        <v>565800</v>
      </c>
      <c r="P146" s="325">
        <f t="shared" ca="1" si="246"/>
        <v>105.64129999999999</v>
      </c>
      <c r="Q146" s="325">
        <f t="shared" ca="1" si="246"/>
        <v>80.388600000000011</v>
      </c>
      <c r="R146" s="326">
        <f t="shared" ca="1" si="246"/>
        <v>25.252699999999994</v>
      </c>
      <c r="S146" s="327">
        <f t="shared" ca="1" si="246"/>
        <v>0</v>
      </c>
      <c r="T146" s="324">
        <f t="shared" ca="1" si="246"/>
        <v>21225</v>
      </c>
      <c r="U146" s="324">
        <f t="shared" ca="1" si="246"/>
        <v>-208339</v>
      </c>
      <c r="V146" s="324">
        <f t="shared" ca="1" si="246"/>
        <v>0</v>
      </c>
      <c r="W146" s="324">
        <f t="shared" ca="1" si="246"/>
        <v>-187114</v>
      </c>
      <c r="X146" s="324">
        <f t="shared" ca="1" si="246"/>
        <v>0</v>
      </c>
      <c r="Y146" s="324">
        <f t="shared" ca="1" si="246"/>
        <v>0</v>
      </c>
      <c r="Z146" s="324">
        <f t="shared" ca="1" si="246"/>
        <v>0</v>
      </c>
      <c r="AA146" s="324">
        <f t="shared" ca="1" si="246"/>
        <v>-187114</v>
      </c>
      <c r="AB146" s="324">
        <f t="shared" ca="1" si="246"/>
        <v>-63245</v>
      </c>
      <c r="AC146" s="324">
        <f t="shared" ca="1" si="246"/>
        <v>-3742</v>
      </c>
      <c r="AD146" s="324">
        <f t="shared" ca="1" si="246"/>
        <v>0</v>
      </c>
      <c r="AE146" s="324">
        <f t="shared" ca="1" si="246"/>
        <v>0</v>
      </c>
      <c r="AF146" s="324">
        <f t="shared" ca="1" si="246"/>
        <v>0</v>
      </c>
      <c r="AG146" s="324">
        <f t="shared" ca="1" si="246"/>
        <v>-254101</v>
      </c>
      <c r="AH146" s="325">
        <f t="shared" ca="1" si="246"/>
        <v>0</v>
      </c>
      <c r="AI146" s="325">
        <f t="shared" ca="1" si="246"/>
        <v>0</v>
      </c>
      <c r="AJ146" s="325">
        <f t="shared" ca="1" si="246"/>
        <v>0.06</v>
      </c>
      <c r="AK146" s="325">
        <f t="shared" ca="1" si="246"/>
        <v>-0.53</v>
      </c>
      <c r="AL146" s="325">
        <f t="shared" ca="1" si="246"/>
        <v>0</v>
      </c>
      <c r="AM146" s="325">
        <f t="shared" ca="1" si="246"/>
        <v>0</v>
      </c>
      <c r="AN146" s="325">
        <f t="shared" ca="1" si="246"/>
        <v>0</v>
      </c>
      <c r="AO146" s="325">
        <f t="shared" ca="1" si="246"/>
        <v>-0.47000000000000003</v>
      </c>
      <c r="AP146" s="325">
        <f t="shared" ca="1" si="246"/>
        <v>0</v>
      </c>
      <c r="AQ146" s="328">
        <f t="shared" ca="1" si="246"/>
        <v>-0.47000000000000003</v>
      </c>
      <c r="AR146" s="323">
        <f t="shared" ca="1" si="246"/>
        <v>60583127</v>
      </c>
      <c r="AS146" s="324">
        <f t="shared" ca="1" si="246"/>
        <v>44012928</v>
      </c>
      <c r="AT146" s="324">
        <f t="shared" ca="1" si="246"/>
        <v>185180</v>
      </c>
      <c r="AU146" s="324">
        <f t="shared" ca="1" si="246"/>
        <v>0</v>
      </c>
      <c r="AV146" s="324">
        <f t="shared" ca="1" si="246"/>
        <v>14938960</v>
      </c>
      <c r="AW146" s="324">
        <f t="shared" ca="1" si="246"/>
        <v>880259</v>
      </c>
      <c r="AX146" s="324">
        <f t="shared" ca="1" si="246"/>
        <v>565800</v>
      </c>
      <c r="AY146" s="325">
        <f t="shared" ca="1" si="246"/>
        <v>105.17129999999999</v>
      </c>
      <c r="AZ146" s="325">
        <f t="shared" ca="1" si="246"/>
        <v>79.918600000000012</v>
      </c>
      <c r="BA146" s="326">
        <f t="shared" ca="1" si="246"/>
        <v>25.252699999999994</v>
      </c>
    </row>
    <row r="147" spans="4:53" s="748" customFormat="1" ht="12.75" x14ac:dyDescent="0.2">
      <c r="D147" s="16"/>
      <c r="E147" s="12"/>
      <c r="F147" s="16"/>
      <c r="G147" s="36"/>
      <c r="H147" s="2">
        <v>3113</v>
      </c>
      <c r="I147" s="329">
        <f t="shared" ref="I147:BA147" si="247">SUMIF($F$12:$F$427,"=3113",I$12:I$427)</f>
        <v>135980518</v>
      </c>
      <c r="J147" s="330">
        <f t="shared" si="247"/>
        <v>96615080</v>
      </c>
      <c r="K147" s="330">
        <f t="shared" si="247"/>
        <v>785698</v>
      </c>
      <c r="L147" s="330">
        <f t="shared" si="247"/>
        <v>494882</v>
      </c>
      <c r="M147" s="330">
        <f t="shared" si="247"/>
        <v>32754189</v>
      </c>
      <c r="N147" s="330">
        <f t="shared" si="247"/>
        <v>1932301</v>
      </c>
      <c r="O147" s="330">
        <f t="shared" si="247"/>
        <v>3893250</v>
      </c>
      <c r="P147" s="331">
        <f t="shared" si="247"/>
        <v>192.90519999999998</v>
      </c>
      <c r="Q147" s="331">
        <f t="shared" si="247"/>
        <v>146.49739999999997</v>
      </c>
      <c r="R147" s="332">
        <f t="shared" si="247"/>
        <v>46.407800000000002</v>
      </c>
      <c r="S147" s="333">
        <f t="shared" si="247"/>
        <v>0</v>
      </c>
      <c r="T147" s="330">
        <f t="shared" si="247"/>
        <v>-54243</v>
      </c>
      <c r="U147" s="330">
        <f t="shared" si="247"/>
        <v>0</v>
      </c>
      <c r="V147" s="330">
        <f t="shared" si="247"/>
        <v>-14727</v>
      </c>
      <c r="W147" s="330">
        <f t="shared" si="247"/>
        <v>-68970</v>
      </c>
      <c r="X147" s="330">
        <f t="shared" si="247"/>
        <v>0</v>
      </c>
      <c r="Y147" s="330">
        <f t="shared" si="247"/>
        <v>0</v>
      </c>
      <c r="Z147" s="330">
        <f t="shared" si="247"/>
        <v>0</v>
      </c>
      <c r="AA147" s="330">
        <f t="shared" si="247"/>
        <v>-68970</v>
      </c>
      <c r="AB147" s="330">
        <f t="shared" si="247"/>
        <v>-23312</v>
      </c>
      <c r="AC147" s="330">
        <f t="shared" si="247"/>
        <v>-1379</v>
      </c>
      <c r="AD147" s="330">
        <f t="shared" si="247"/>
        <v>1900</v>
      </c>
      <c r="AE147" s="330">
        <f t="shared" si="247"/>
        <v>20000</v>
      </c>
      <c r="AF147" s="330">
        <f t="shared" si="247"/>
        <v>21900</v>
      </c>
      <c r="AG147" s="330">
        <f t="shared" si="247"/>
        <v>-71761</v>
      </c>
      <c r="AH147" s="331">
        <f t="shared" si="247"/>
        <v>0</v>
      </c>
      <c r="AI147" s="331">
        <f t="shared" si="247"/>
        <v>0</v>
      </c>
      <c r="AJ147" s="331">
        <f t="shared" si="247"/>
        <v>-0.16</v>
      </c>
      <c r="AK147" s="331">
        <f t="shared" si="247"/>
        <v>0</v>
      </c>
      <c r="AL147" s="331">
        <f t="shared" si="247"/>
        <v>0</v>
      </c>
      <c r="AM147" s="331">
        <f t="shared" si="247"/>
        <v>0</v>
      </c>
      <c r="AN147" s="331">
        <f t="shared" si="247"/>
        <v>0</v>
      </c>
      <c r="AO147" s="331">
        <f t="shared" si="247"/>
        <v>-0.16</v>
      </c>
      <c r="AP147" s="331">
        <f t="shared" si="247"/>
        <v>0</v>
      </c>
      <c r="AQ147" s="334">
        <f t="shared" si="247"/>
        <v>-0.16</v>
      </c>
      <c r="AR147" s="329">
        <f t="shared" si="247"/>
        <v>135908757</v>
      </c>
      <c r="AS147" s="330">
        <f t="shared" si="247"/>
        <v>96546110</v>
      </c>
      <c r="AT147" s="330">
        <f t="shared" si="247"/>
        <v>785698</v>
      </c>
      <c r="AU147" s="330">
        <f t="shared" si="247"/>
        <v>494882</v>
      </c>
      <c r="AV147" s="330">
        <f t="shared" si="247"/>
        <v>32730877</v>
      </c>
      <c r="AW147" s="330">
        <f t="shared" si="247"/>
        <v>1930922</v>
      </c>
      <c r="AX147" s="330">
        <f t="shared" si="247"/>
        <v>3915150</v>
      </c>
      <c r="AY147" s="331">
        <f t="shared" si="247"/>
        <v>192.74520000000001</v>
      </c>
      <c r="AZ147" s="331">
        <f t="shared" si="247"/>
        <v>146.33739999999997</v>
      </c>
      <c r="BA147" s="332">
        <f t="shared" si="247"/>
        <v>46.407800000000002</v>
      </c>
    </row>
    <row r="148" spans="4:53" s="748" customFormat="1" ht="12.75" x14ac:dyDescent="0.2">
      <c r="D148" s="16"/>
      <c r="E148" s="12"/>
      <c r="F148" s="16"/>
      <c r="G148" s="36"/>
      <c r="H148" s="2">
        <v>3114</v>
      </c>
      <c r="I148" s="329">
        <f t="shared" ref="I148:BA148" si="248">SUMIF($F$12:$F$427,"=3114",I$12:I$427)</f>
        <v>0</v>
      </c>
      <c r="J148" s="330">
        <f t="shared" si="248"/>
        <v>0</v>
      </c>
      <c r="K148" s="330">
        <f t="shared" si="248"/>
        <v>0</v>
      </c>
      <c r="L148" s="330">
        <f t="shared" si="248"/>
        <v>0</v>
      </c>
      <c r="M148" s="330">
        <f t="shared" si="248"/>
        <v>0</v>
      </c>
      <c r="N148" s="330">
        <f t="shared" si="248"/>
        <v>0</v>
      </c>
      <c r="O148" s="330">
        <f t="shared" si="248"/>
        <v>0</v>
      </c>
      <c r="P148" s="331">
        <f t="shared" si="248"/>
        <v>0</v>
      </c>
      <c r="Q148" s="331">
        <f t="shared" si="248"/>
        <v>0</v>
      </c>
      <c r="R148" s="332">
        <f t="shared" si="248"/>
        <v>0</v>
      </c>
      <c r="S148" s="333">
        <f t="shared" si="248"/>
        <v>0</v>
      </c>
      <c r="T148" s="330">
        <f t="shared" si="248"/>
        <v>0</v>
      </c>
      <c r="U148" s="330">
        <f t="shared" si="248"/>
        <v>0</v>
      </c>
      <c r="V148" s="330">
        <f t="shared" si="248"/>
        <v>0</v>
      </c>
      <c r="W148" s="330">
        <f t="shared" si="248"/>
        <v>0</v>
      </c>
      <c r="X148" s="330">
        <f t="shared" si="248"/>
        <v>0</v>
      </c>
      <c r="Y148" s="330">
        <f t="shared" si="248"/>
        <v>0</v>
      </c>
      <c r="Z148" s="330">
        <f t="shared" si="248"/>
        <v>0</v>
      </c>
      <c r="AA148" s="330">
        <f t="shared" si="248"/>
        <v>0</v>
      </c>
      <c r="AB148" s="330">
        <f t="shared" si="248"/>
        <v>0</v>
      </c>
      <c r="AC148" s="330">
        <f t="shared" si="248"/>
        <v>0</v>
      </c>
      <c r="AD148" s="330">
        <f t="shared" si="248"/>
        <v>0</v>
      </c>
      <c r="AE148" s="330">
        <f t="shared" si="248"/>
        <v>0</v>
      </c>
      <c r="AF148" s="330">
        <f t="shared" si="248"/>
        <v>0</v>
      </c>
      <c r="AG148" s="330">
        <f t="shared" si="248"/>
        <v>0</v>
      </c>
      <c r="AH148" s="331">
        <f t="shared" si="248"/>
        <v>0</v>
      </c>
      <c r="AI148" s="331">
        <f t="shared" si="248"/>
        <v>0</v>
      </c>
      <c r="AJ148" s="331">
        <f t="shared" si="248"/>
        <v>0</v>
      </c>
      <c r="AK148" s="331">
        <f t="shared" si="248"/>
        <v>0</v>
      </c>
      <c r="AL148" s="331">
        <f t="shared" si="248"/>
        <v>0</v>
      </c>
      <c r="AM148" s="331">
        <f t="shared" si="248"/>
        <v>0</v>
      </c>
      <c r="AN148" s="331">
        <f t="shared" si="248"/>
        <v>0</v>
      </c>
      <c r="AO148" s="331">
        <f t="shared" si="248"/>
        <v>0</v>
      </c>
      <c r="AP148" s="331">
        <f t="shared" si="248"/>
        <v>0</v>
      </c>
      <c r="AQ148" s="334">
        <f t="shared" si="248"/>
        <v>0</v>
      </c>
      <c r="AR148" s="329">
        <f t="shared" si="248"/>
        <v>0</v>
      </c>
      <c r="AS148" s="330">
        <f t="shared" si="248"/>
        <v>0</v>
      </c>
      <c r="AT148" s="330">
        <f t="shared" si="248"/>
        <v>0</v>
      </c>
      <c r="AU148" s="330">
        <f t="shared" si="248"/>
        <v>0</v>
      </c>
      <c r="AV148" s="330">
        <f t="shared" si="248"/>
        <v>0</v>
      </c>
      <c r="AW148" s="330">
        <f t="shared" si="248"/>
        <v>0</v>
      </c>
      <c r="AX148" s="330">
        <f t="shared" si="248"/>
        <v>0</v>
      </c>
      <c r="AY148" s="331">
        <f t="shared" si="248"/>
        <v>0</v>
      </c>
      <c r="AZ148" s="331">
        <f t="shared" si="248"/>
        <v>0</v>
      </c>
      <c r="BA148" s="332">
        <f t="shared" si="248"/>
        <v>0</v>
      </c>
    </row>
    <row r="149" spans="4:53" s="748" customFormat="1" ht="12.75" x14ac:dyDescent="0.2">
      <c r="D149" s="16"/>
      <c r="E149" s="12"/>
      <c r="F149" s="16"/>
      <c r="G149" s="36"/>
      <c r="H149" s="2">
        <v>3117</v>
      </c>
      <c r="I149" s="329">
        <f t="shared" ref="I149:BA149" si="249">SUMIF($F$12:$F$427,"=3117",I$12:I$427)</f>
        <v>18492862</v>
      </c>
      <c r="J149" s="330">
        <f t="shared" si="249"/>
        <v>13245736</v>
      </c>
      <c r="K149" s="330">
        <f t="shared" si="249"/>
        <v>38644</v>
      </c>
      <c r="L149" s="330">
        <f t="shared" si="249"/>
        <v>22644</v>
      </c>
      <c r="M149" s="330">
        <f t="shared" si="249"/>
        <v>4482467</v>
      </c>
      <c r="N149" s="330">
        <f t="shared" si="249"/>
        <v>264915</v>
      </c>
      <c r="O149" s="330">
        <f t="shared" si="249"/>
        <v>461100</v>
      </c>
      <c r="P149" s="331">
        <f t="shared" si="249"/>
        <v>28.075600000000001</v>
      </c>
      <c r="Q149" s="331">
        <f t="shared" si="249"/>
        <v>19.821099999999994</v>
      </c>
      <c r="R149" s="332">
        <f t="shared" si="249"/>
        <v>8.2545000000000002</v>
      </c>
      <c r="S149" s="333">
        <f t="shared" si="249"/>
        <v>0</v>
      </c>
      <c r="T149" s="330">
        <f t="shared" si="249"/>
        <v>-121230</v>
      </c>
      <c r="U149" s="330">
        <f t="shared" si="249"/>
        <v>0</v>
      </c>
      <c r="V149" s="330">
        <f t="shared" si="249"/>
        <v>0</v>
      </c>
      <c r="W149" s="330">
        <f t="shared" si="249"/>
        <v>-121230</v>
      </c>
      <c r="X149" s="330">
        <f t="shared" si="249"/>
        <v>0</v>
      </c>
      <c r="Y149" s="330">
        <f t="shared" si="249"/>
        <v>0</v>
      </c>
      <c r="Z149" s="330">
        <f t="shared" si="249"/>
        <v>0</v>
      </c>
      <c r="AA149" s="330">
        <f t="shared" si="249"/>
        <v>-121230</v>
      </c>
      <c r="AB149" s="330">
        <f t="shared" si="249"/>
        <v>-40974</v>
      </c>
      <c r="AC149" s="330">
        <f t="shared" si="249"/>
        <v>-2425</v>
      </c>
      <c r="AD149" s="330">
        <f t="shared" si="249"/>
        <v>1900</v>
      </c>
      <c r="AE149" s="330">
        <f t="shared" si="249"/>
        <v>0</v>
      </c>
      <c r="AF149" s="330">
        <f t="shared" si="249"/>
        <v>1900</v>
      </c>
      <c r="AG149" s="330">
        <f t="shared" si="249"/>
        <v>-162729</v>
      </c>
      <c r="AH149" s="331">
        <f t="shared" si="249"/>
        <v>0</v>
      </c>
      <c r="AI149" s="331">
        <f t="shared" si="249"/>
        <v>0</v>
      </c>
      <c r="AJ149" s="331">
        <f t="shared" si="249"/>
        <v>-0.35</v>
      </c>
      <c r="AK149" s="331">
        <f t="shared" si="249"/>
        <v>0</v>
      </c>
      <c r="AL149" s="331">
        <f t="shared" si="249"/>
        <v>0</v>
      </c>
      <c r="AM149" s="331">
        <f t="shared" si="249"/>
        <v>0</v>
      </c>
      <c r="AN149" s="331">
        <f t="shared" si="249"/>
        <v>0</v>
      </c>
      <c r="AO149" s="331">
        <f t="shared" si="249"/>
        <v>-0.35</v>
      </c>
      <c r="AP149" s="331">
        <f t="shared" si="249"/>
        <v>0</v>
      </c>
      <c r="AQ149" s="334">
        <f t="shared" si="249"/>
        <v>-0.35</v>
      </c>
      <c r="AR149" s="329">
        <f t="shared" si="249"/>
        <v>18330133</v>
      </c>
      <c r="AS149" s="330">
        <f t="shared" si="249"/>
        <v>13124506</v>
      </c>
      <c r="AT149" s="330">
        <f t="shared" si="249"/>
        <v>38644</v>
      </c>
      <c r="AU149" s="330">
        <f t="shared" si="249"/>
        <v>22644</v>
      </c>
      <c r="AV149" s="330">
        <f t="shared" si="249"/>
        <v>4441493</v>
      </c>
      <c r="AW149" s="330">
        <f t="shared" si="249"/>
        <v>262490</v>
      </c>
      <c r="AX149" s="330">
        <f t="shared" si="249"/>
        <v>463000</v>
      </c>
      <c r="AY149" s="331">
        <f t="shared" si="249"/>
        <v>27.7256</v>
      </c>
      <c r="AZ149" s="331">
        <f t="shared" si="249"/>
        <v>19.471099999999996</v>
      </c>
      <c r="BA149" s="332">
        <f t="shared" si="249"/>
        <v>8.2545000000000002</v>
      </c>
    </row>
    <row r="150" spans="4:53" s="748" customFormat="1" ht="12.75" x14ac:dyDescent="0.2">
      <c r="D150" s="16"/>
      <c r="E150" s="12"/>
      <c r="F150" s="16"/>
      <c r="G150" s="36"/>
      <c r="H150" s="2">
        <v>3122</v>
      </c>
      <c r="I150" s="329">
        <f t="shared" ref="I150:BA150" si="250">SUMIF($F$12:$F$383,"=3122",I$12:I$383)</f>
        <v>0</v>
      </c>
      <c r="J150" s="330">
        <f t="shared" si="250"/>
        <v>0</v>
      </c>
      <c r="K150" s="330">
        <f t="shared" si="250"/>
        <v>0</v>
      </c>
      <c r="L150" s="330">
        <f t="shared" si="250"/>
        <v>0</v>
      </c>
      <c r="M150" s="330">
        <f t="shared" si="250"/>
        <v>0</v>
      </c>
      <c r="N150" s="330">
        <f t="shared" si="250"/>
        <v>0</v>
      </c>
      <c r="O150" s="330">
        <f t="shared" si="250"/>
        <v>0</v>
      </c>
      <c r="P150" s="331">
        <f t="shared" si="250"/>
        <v>0</v>
      </c>
      <c r="Q150" s="331">
        <f t="shared" si="250"/>
        <v>0</v>
      </c>
      <c r="R150" s="332">
        <f t="shared" si="250"/>
        <v>0</v>
      </c>
      <c r="S150" s="333">
        <f t="shared" si="250"/>
        <v>0</v>
      </c>
      <c r="T150" s="330">
        <f t="shared" si="250"/>
        <v>0</v>
      </c>
      <c r="U150" s="330">
        <f t="shared" si="250"/>
        <v>0</v>
      </c>
      <c r="V150" s="330">
        <f t="shared" si="250"/>
        <v>0</v>
      </c>
      <c r="W150" s="330">
        <f t="shared" si="250"/>
        <v>0</v>
      </c>
      <c r="X150" s="330">
        <f t="shared" si="250"/>
        <v>0</v>
      </c>
      <c r="Y150" s="330">
        <f t="shared" si="250"/>
        <v>0</v>
      </c>
      <c r="Z150" s="330">
        <f t="shared" si="250"/>
        <v>0</v>
      </c>
      <c r="AA150" s="330">
        <f t="shared" si="250"/>
        <v>0</v>
      </c>
      <c r="AB150" s="330">
        <f t="shared" si="250"/>
        <v>0</v>
      </c>
      <c r="AC150" s="330">
        <f t="shared" si="250"/>
        <v>0</v>
      </c>
      <c r="AD150" s="330">
        <f t="shared" si="250"/>
        <v>0</v>
      </c>
      <c r="AE150" s="330">
        <f t="shared" si="250"/>
        <v>0</v>
      </c>
      <c r="AF150" s="330">
        <f t="shared" si="250"/>
        <v>0</v>
      </c>
      <c r="AG150" s="330">
        <f t="shared" si="250"/>
        <v>0</v>
      </c>
      <c r="AH150" s="331">
        <f t="shared" si="250"/>
        <v>0</v>
      </c>
      <c r="AI150" s="331">
        <f t="shared" si="250"/>
        <v>0</v>
      </c>
      <c r="AJ150" s="331">
        <f t="shared" si="250"/>
        <v>0</v>
      </c>
      <c r="AK150" s="331">
        <f t="shared" si="250"/>
        <v>0</v>
      </c>
      <c r="AL150" s="331">
        <f t="shared" si="250"/>
        <v>0</v>
      </c>
      <c r="AM150" s="331">
        <f t="shared" si="250"/>
        <v>0</v>
      </c>
      <c r="AN150" s="331">
        <f t="shared" si="250"/>
        <v>0</v>
      </c>
      <c r="AO150" s="331">
        <f t="shared" si="250"/>
        <v>0</v>
      </c>
      <c r="AP150" s="331">
        <f t="shared" si="250"/>
        <v>0</v>
      </c>
      <c r="AQ150" s="334">
        <f t="shared" si="250"/>
        <v>0</v>
      </c>
      <c r="AR150" s="329">
        <f t="shared" si="250"/>
        <v>0</v>
      </c>
      <c r="AS150" s="330">
        <f t="shared" si="250"/>
        <v>0</v>
      </c>
      <c r="AT150" s="330">
        <f t="shared" si="250"/>
        <v>0</v>
      </c>
      <c r="AU150" s="330">
        <f t="shared" si="250"/>
        <v>0</v>
      </c>
      <c r="AV150" s="330">
        <f t="shared" si="250"/>
        <v>0</v>
      </c>
      <c r="AW150" s="330">
        <f t="shared" si="250"/>
        <v>0</v>
      </c>
      <c r="AX150" s="330">
        <f t="shared" si="250"/>
        <v>0</v>
      </c>
      <c r="AY150" s="331">
        <f t="shared" si="250"/>
        <v>0</v>
      </c>
      <c r="AZ150" s="331">
        <f t="shared" si="250"/>
        <v>0</v>
      </c>
      <c r="BA150" s="332">
        <f t="shared" si="250"/>
        <v>0</v>
      </c>
    </row>
    <row r="151" spans="4:53" s="748" customFormat="1" ht="12.75" x14ac:dyDescent="0.2">
      <c r="D151" s="16"/>
      <c r="E151" s="12"/>
      <c r="F151" s="16"/>
      <c r="G151" s="36"/>
      <c r="H151" s="2">
        <v>3124</v>
      </c>
      <c r="I151" s="329">
        <f t="shared" ref="I151:BA151" si="251">SUMIF($F$12:$F$383,"=3124",I$12:I$383)</f>
        <v>0</v>
      </c>
      <c r="J151" s="330">
        <f t="shared" si="251"/>
        <v>0</v>
      </c>
      <c r="K151" s="330">
        <f t="shared" si="251"/>
        <v>0</v>
      </c>
      <c r="L151" s="330">
        <f t="shared" si="251"/>
        <v>0</v>
      </c>
      <c r="M151" s="330">
        <f t="shared" si="251"/>
        <v>0</v>
      </c>
      <c r="N151" s="330">
        <f t="shared" si="251"/>
        <v>0</v>
      </c>
      <c r="O151" s="330">
        <f t="shared" si="251"/>
        <v>0</v>
      </c>
      <c r="P151" s="331">
        <f t="shared" si="251"/>
        <v>0</v>
      </c>
      <c r="Q151" s="331">
        <f t="shared" si="251"/>
        <v>0</v>
      </c>
      <c r="R151" s="332">
        <f t="shared" si="251"/>
        <v>0</v>
      </c>
      <c r="S151" s="333">
        <f t="shared" si="251"/>
        <v>0</v>
      </c>
      <c r="T151" s="330">
        <f t="shared" si="251"/>
        <v>0</v>
      </c>
      <c r="U151" s="330">
        <f t="shared" si="251"/>
        <v>0</v>
      </c>
      <c r="V151" s="330">
        <f t="shared" si="251"/>
        <v>0</v>
      </c>
      <c r="W151" s="330">
        <f t="shared" si="251"/>
        <v>0</v>
      </c>
      <c r="X151" s="330">
        <f t="shared" si="251"/>
        <v>0</v>
      </c>
      <c r="Y151" s="330">
        <f t="shared" si="251"/>
        <v>0</v>
      </c>
      <c r="Z151" s="330">
        <f t="shared" si="251"/>
        <v>0</v>
      </c>
      <c r="AA151" s="330">
        <f t="shared" si="251"/>
        <v>0</v>
      </c>
      <c r="AB151" s="330">
        <f t="shared" si="251"/>
        <v>0</v>
      </c>
      <c r="AC151" s="330">
        <f t="shared" si="251"/>
        <v>0</v>
      </c>
      <c r="AD151" s="330">
        <f t="shared" si="251"/>
        <v>0</v>
      </c>
      <c r="AE151" s="330">
        <f t="shared" si="251"/>
        <v>0</v>
      </c>
      <c r="AF151" s="330">
        <f t="shared" si="251"/>
        <v>0</v>
      </c>
      <c r="AG151" s="330">
        <f t="shared" si="251"/>
        <v>0</v>
      </c>
      <c r="AH151" s="331">
        <f t="shared" si="251"/>
        <v>0</v>
      </c>
      <c r="AI151" s="331">
        <f t="shared" si="251"/>
        <v>0</v>
      </c>
      <c r="AJ151" s="331">
        <f t="shared" si="251"/>
        <v>0</v>
      </c>
      <c r="AK151" s="331">
        <f t="shared" si="251"/>
        <v>0</v>
      </c>
      <c r="AL151" s="331">
        <f t="shared" si="251"/>
        <v>0</v>
      </c>
      <c r="AM151" s="331">
        <f t="shared" si="251"/>
        <v>0</v>
      </c>
      <c r="AN151" s="331">
        <f t="shared" si="251"/>
        <v>0</v>
      </c>
      <c r="AO151" s="331">
        <f t="shared" si="251"/>
        <v>0</v>
      </c>
      <c r="AP151" s="331">
        <f t="shared" si="251"/>
        <v>0</v>
      </c>
      <c r="AQ151" s="334">
        <f t="shared" si="251"/>
        <v>0</v>
      </c>
      <c r="AR151" s="329">
        <f t="shared" si="251"/>
        <v>0</v>
      </c>
      <c r="AS151" s="330">
        <f t="shared" si="251"/>
        <v>0</v>
      </c>
      <c r="AT151" s="330">
        <f t="shared" si="251"/>
        <v>0</v>
      </c>
      <c r="AU151" s="330">
        <f t="shared" si="251"/>
        <v>0</v>
      </c>
      <c r="AV151" s="330">
        <f t="shared" si="251"/>
        <v>0</v>
      </c>
      <c r="AW151" s="330">
        <f t="shared" si="251"/>
        <v>0</v>
      </c>
      <c r="AX151" s="330">
        <f t="shared" si="251"/>
        <v>0</v>
      </c>
      <c r="AY151" s="331">
        <f t="shared" si="251"/>
        <v>0</v>
      </c>
      <c r="AZ151" s="331">
        <f t="shared" si="251"/>
        <v>0</v>
      </c>
      <c r="BA151" s="332">
        <f t="shared" si="251"/>
        <v>0</v>
      </c>
    </row>
    <row r="152" spans="4:53" s="748" customFormat="1" ht="12.75" x14ac:dyDescent="0.2">
      <c r="D152" s="16"/>
      <c r="E152" s="12"/>
      <c r="F152" s="16"/>
      <c r="G152" s="36"/>
      <c r="H152" s="2">
        <v>3141</v>
      </c>
      <c r="I152" s="329">
        <f t="shared" ref="I152:BA152" si="252">SUMIF($F$12:$F$427,"=3141",I$12:I$427)</f>
        <v>18346545</v>
      </c>
      <c r="J152" s="330">
        <f t="shared" si="252"/>
        <v>13385377</v>
      </c>
      <c r="K152" s="330">
        <f t="shared" si="252"/>
        <v>45000</v>
      </c>
      <c r="L152" s="330">
        <f t="shared" si="252"/>
        <v>0</v>
      </c>
      <c r="M152" s="330">
        <f t="shared" si="252"/>
        <v>4539469</v>
      </c>
      <c r="N152" s="330">
        <f t="shared" si="252"/>
        <v>267705</v>
      </c>
      <c r="O152" s="330">
        <f t="shared" si="252"/>
        <v>108994</v>
      </c>
      <c r="P152" s="331">
        <f t="shared" si="252"/>
        <v>45.56</v>
      </c>
      <c r="Q152" s="331">
        <f t="shared" si="252"/>
        <v>0</v>
      </c>
      <c r="R152" s="332">
        <f t="shared" si="252"/>
        <v>45.56</v>
      </c>
      <c r="S152" s="333">
        <f t="shared" si="252"/>
        <v>0</v>
      </c>
      <c r="T152" s="330">
        <f t="shared" si="252"/>
        <v>0</v>
      </c>
      <c r="U152" s="330">
        <f t="shared" si="252"/>
        <v>-38055</v>
      </c>
      <c r="V152" s="330">
        <f t="shared" si="252"/>
        <v>0</v>
      </c>
      <c r="W152" s="330">
        <f t="shared" si="252"/>
        <v>-38055</v>
      </c>
      <c r="X152" s="330">
        <f t="shared" si="252"/>
        <v>0</v>
      </c>
      <c r="Y152" s="330">
        <f t="shared" si="252"/>
        <v>0</v>
      </c>
      <c r="Z152" s="330">
        <f t="shared" si="252"/>
        <v>0</v>
      </c>
      <c r="AA152" s="330">
        <f t="shared" si="252"/>
        <v>-38055</v>
      </c>
      <c r="AB152" s="330">
        <f t="shared" si="252"/>
        <v>-12862</v>
      </c>
      <c r="AC152" s="330">
        <f t="shared" si="252"/>
        <v>-763</v>
      </c>
      <c r="AD152" s="330">
        <f t="shared" si="252"/>
        <v>0</v>
      </c>
      <c r="AE152" s="330">
        <f t="shared" si="252"/>
        <v>0</v>
      </c>
      <c r="AF152" s="330">
        <f t="shared" si="252"/>
        <v>0</v>
      </c>
      <c r="AG152" s="330">
        <f t="shared" si="252"/>
        <v>-51680</v>
      </c>
      <c r="AH152" s="331">
        <f t="shared" si="252"/>
        <v>0</v>
      </c>
      <c r="AI152" s="331">
        <f t="shared" si="252"/>
        <v>0</v>
      </c>
      <c r="AJ152" s="331">
        <f t="shared" si="252"/>
        <v>0</v>
      </c>
      <c r="AK152" s="331">
        <f t="shared" si="252"/>
        <v>0</v>
      </c>
      <c r="AL152" s="331">
        <f t="shared" si="252"/>
        <v>-0.13</v>
      </c>
      <c r="AM152" s="331">
        <f t="shared" si="252"/>
        <v>0</v>
      </c>
      <c r="AN152" s="331">
        <f t="shared" si="252"/>
        <v>0</v>
      </c>
      <c r="AO152" s="331">
        <f t="shared" si="252"/>
        <v>0</v>
      </c>
      <c r="AP152" s="331">
        <f t="shared" si="252"/>
        <v>-0.13</v>
      </c>
      <c r="AQ152" s="334">
        <f t="shared" si="252"/>
        <v>-0.13</v>
      </c>
      <c r="AR152" s="329">
        <f t="shared" si="252"/>
        <v>18294865</v>
      </c>
      <c r="AS152" s="330">
        <f t="shared" si="252"/>
        <v>13347322</v>
      </c>
      <c r="AT152" s="330">
        <f t="shared" si="252"/>
        <v>45000</v>
      </c>
      <c r="AU152" s="330">
        <f t="shared" si="252"/>
        <v>0</v>
      </c>
      <c r="AV152" s="330">
        <f t="shared" si="252"/>
        <v>4526607</v>
      </c>
      <c r="AW152" s="330">
        <f t="shared" si="252"/>
        <v>266942</v>
      </c>
      <c r="AX152" s="330">
        <f t="shared" si="252"/>
        <v>108994</v>
      </c>
      <c r="AY152" s="331">
        <f t="shared" si="252"/>
        <v>45.43</v>
      </c>
      <c r="AZ152" s="331">
        <f t="shared" si="252"/>
        <v>0</v>
      </c>
      <c r="BA152" s="332">
        <f t="shared" si="252"/>
        <v>45.43</v>
      </c>
    </row>
    <row r="153" spans="4:53" s="748" customFormat="1" ht="12.75" x14ac:dyDescent="0.2">
      <c r="D153" s="16"/>
      <c r="E153" s="12"/>
      <c r="F153" s="16"/>
      <c r="G153" s="36"/>
      <c r="H153" s="2">
        <v>3143</v>
      </c>
      <c r="I153" s="329">
        <f t="shared" ref="I153:BA153" si="253">SUMIF($F$12:$F$427,"=3143",I$12:I$427)</f>
        <v>15254505</v>
      </c>
      <c r="J153" s="330">
        <f t="shared" si="253"/>
        <v>11215459</v>
      </c>
      <c r="K153" s="330">
        <f t="shared" si="253"/>
        <v>0</v>
      </c>
      <c r="L153" s="330">
        <f t="shared" si="253"/>
        <v>0</v>
      </c>
      <c r="M153" s="330">
        <f t="shared" si="253"/>
        <v>3790826</v>
      </c>
      <c r="N153" s="330">
        <f t="shared" si="253"/>
        <v>224310</v>
      </c>
      <c r="O153" s="330">
        <f t="shared" si="253"/>
        <v>23910</v>
      </c>
      <c r="P153" s="331">
        <f t="shared" si="253"/>
        <v>24.383900000000004</v>
      </c>
      <c r="Q153" s="331">
        <f t="shared" si="253"/>
        <v>22.733900000000002</v>
      </c>
      <c r="R153" s="332">
        <f t="shared" si="253"/>
        <v>1.6500000000000001</v>
      </c>
      <c r="S153" s="333">
        <f t="shared" si="253"/>
        <v>0</v>
      </c>
      <c r="T153" s="330">
        <f t="shared" si="253"/>
        <v>0</v>
      </c>
      <c r="U153" s="330">
        <f t="shared" si="253"/>
        <v>0</v>
      </c>
      <c r="V153" s="330">
        <f t="shared" si="253"/>
        <v>0</v>
      </c>
      <c r="W153" s="330">
        <f t="shared" si="253"/>
        <v>0</v>
      </c>
      <c r="X153" s="330">
        <f t="shared" si="253"/>
        <v>0</v>
      </c>
      <c r="Y153" s="330">
        <f t="shared" si="253"/>
        <v>0</v>
      </c>
      <c r="Z153" s="330">
        <f t="shared" si="253"/>
        <v>0</v>
      </c>
      <c r="AA153" s="330">
        <f t="shared" si="253"/>
        <v>0</v>
      </c>
      <c r="AB153" s="330">
        <f t="shared" si="253"/>
        <v>0</v>
      </c>
      <c r="AC153" s="330">
        <f t="shared" si="253"/>
        <v>0</v>
      </c>
      <c r="AD153" s="330">
        <f t="shared" si="253"/>
        <v>0</v>
      </c>
      <c r="AE153" s="330">
        <f t="shared" si="253"/>
        <v>0</v>
      </c>
      <c r="AF153" s="330">
        <f t="shared" si="253"/>
        <v>0</v>
      </c>
      <c r="AG153" s="330">
        <f t="shared" si="253"/>
        <v>0</v>
      </c>
      <c r="AH153" s="331">
        <f t="shared" si="253"/>
        <v>0</v>
      </c>
      <c r="AI153" s="331">
        <f t="shared" si="253"/>
        <v>0</v>
      </c>
      <c r="AJ153" s="331">
        <f t="shared" si="253"/>
        <v>0</v>
      </c>
      <c r="AK153" s="331">
        <f t="shared" si="253"/>
        <v>0</v>
      </c>
      <c r="AL153" s="331">
        <f t="shared" si="253"/>
        <v>0</v>
      </c>
      <c r="AM153" s="331">
        <f t="shared" si="253"/>
        <v>0</v>
      </c>
      <c r="AN153" s="331">
        <f t="shared" si="253"/>
        <v>0</v>
      </c>
      <c r="AO153" s="331">
        <f t="shared" si="253"/>
        <v>0</v>
      </c>
      <c r="AP153" s="331">
        <f t="shared" si="253"/>
        <v>0</v>
      </c>
      <c r="AQ153" s="334">
        <f t="shared" si="253"/>
        <v>0</v>
      </c>
      <c r="AR153" s="329">
        <f t="shared" si="253"/>
        <v>15254505</v>
      </c>
      <c r="AS153" s="330">
        <f t="shared" si="253"/>
        <v>11215459</v>
      </c>
      <c r="AT153" s="330">
        <f t="shared" si="253"/>
        <v>0</v>
      </c>
      <c r="AU153" s="330">
        <f t="shared" si="253"/>
        <v>0</v>
      </c>
      <c r="AV153" s="330">
        <f t="shared" si="253"/>
        <v>3790826</v>
      </c>
      <c r="AW153" s="330">
        <f t="shared" si="253"/>
        <v>224310</v>
      </c>
      <c r="AX153" s="330">
        <f t="shared" si="253"/>
        <v>23910</v>
      </c>
      <c r="AY153" s="331">
        <f t="shared" si="253"/>
        <v>24.383900000000004</v>
      </c>
      <c r="AZ153" s="331">
        <f t="shared" si="253"/>
        <v>22.733900000000002</v>
      </c>
      <c r="BA153" s="332">
        <f t="shared" si="253"/>
        <v>1.6500000000000001</v>
      </c>
    </row>
    <row r="154" spans="4:53" s="748" customFormat="1" ht="12.75" x14ac:dyDescent="0.2">
      <c r="D154" s="16"/>
      <c r="E154" s="12"/>
      <c r="F154" s="16"/>
      <c r="G154" s="36"/>
      <c r="H154" s="2">
        <v>3231</v>
      </c>
      <c r="I154" s="329">
        <f t="shared" ref="I154:BA154" si="254">SUMIF($F$12:$F$427,"=3231",I$12:I$427)</f>
        <v>18409190</v>
      </c>
      <c r="J154" s="330">
        <f t="shared" si="254"/>
        <v>13502637</v>
      </c>
      <c r="K154" s="330">
        <f t="shared" si="254"/>
        <v>5000</v>
      </c>
      <c r="L154" s="330">
        <f t="shared" si="254"/>
        <v>0</v>
      </c>
      <c r="M154" s="330">
        <f t="shared" si="254"/>
        <v>4565581</v>
      </c>
      <c r="N154" s="330">
        <f t="shared" si="254"/>
        <v>270052</v>
      </c>
      <c r="O154" s="330">
        <f t="shared" si="254"/>
        <v>65920</v>
      </c>
      <c r="P154" s="331">
        <f t="shared" si="254"/>
        <v>26.576600000000003</v>
      </c>
      <c r="Q154" s="331">
        <f t="shared" si="254"/>
        <v>23.5505</v>
      </c>
      <c r="R154" s="332">
        <f t="shared" si="254"/>
        <v>3.0261</v>
      </c>
      <c r="S154" s="333">
        <f t="shared" si="254"/>
        <v>0</v>
      </c>
      <c r="T154" s="330">
        <f t="shared" si="254"/>
        <v>0</v>
      </c>
      <c r="U154" s="330">
        <f t="shared" si="254"/>
        <v>0</v>
      </c>
      <c r="V154" s="330">
        <f t="shared" si="254"/>
        <v>0</v>
      </c>
      <c r="W154" s="330">
        <f t="shared" si="254"/>
        <v>0</v>
      </c>
      <c r="X154" s="330">
        <f t="shared" si="254"/>
        <v>0</v>
      </c>
      <c r="Y154" s="330">
        <f t="shared" si="254"/>
        <v>0</v>
      </c>
      <c r="Z154" s="330">
        <f t="shared" si="254"/>
        <v>0</v>
      </c>
      <c r="AA154" s="330">
        <f t="shared" si="254"/>
        <v>0</v>
      </c>
      <c r="AB154" s="330">
        <f t="shared" si="254"/>
        <v>0</v>
      </c>
      <c r="AC154" s="330">
        <f t="shared" si="254"/>
        <v>0</v>
      </c>
      <c r="AD154" s="330">
        <f t="shared" si="254"/>
        <v>0</v>
      </c>
      <c r="AE154" s="330">
        <f t="shared" si="254"/>
        <v>0</v>
      </c>
      <c r="AF154" s="330">
        <f t="shared" si="254"/>
        <v>0</v>
      </c>
      <c r="AG154" s="330">
        <f t="shared" si="254"/>
        <v>0</v>
      </c>
      <c r="AH154" s="331">
        <f t="shared" si="254"/>
        <v>0</v>
      </c>
      <c r="AI154" s="331">
        <f t="shared" si="254"/>
        <v>0</v>
      </c>
      <c r="AJ154" s="331">
        <f t="shared" si="254"/>
        <v>0</v>
      </c>
      <c r="AK154" s="331">
        <f t="shared" si="254"/>
        <v>0</v>
      </c>
      <c r="AL154" s="331">
        <f t="shared" si="254"/>
        <v>0</v>
      </c>
      <c r="AM154" s="331">
        <f t="shared" si="254"/>
        <v>0</v>
      </c>
      <c r="AN154" s="331">
        <f t="shared" si="254"/>
        <v>0</v>
      </c>
      <c r="AO154" s="331">
        <f t="shared" si="254"/>
        <v>0</v>
      </c>
      <c r="AP154" s="331">
        <f t="shared" si="254"/>
        <v>0</v>
      </c>
      <c r="AQ154" s="334">
        <f t="shared" si="254"/>
        <v>0</v>
      </c>
      <c r="AR154" s="329">
        <f t="shared" si="254"/>
        <v>18409190</v>
      </c>
      <c r="AS154" s="330">
        <f t="shared" si="254"/>
        <v>13502637</v>
      </c>
      <c r="AT154" s="330">
        <f t="shared" si="254"/>
        <v>5000</v>
      </c>
      <c r="AU154" s="330">
        <f t="shared" si="254"/>
        <v>0</v>
      </c>
      <c r="AV154" s="330">
        <f t="shared" si="254"/>
        <v>4565581</v>
      </c>
      <c r="AW154" s="330">
        <f t="shared" si="254"/>
        <v>270052</v>
      </c>
      <c r="AX154" s="330">
        <f t="shared" si="254"/>
        <v>65920</v>
      </c>
      <c r="AY154" s="331">
        <f t="shared" si="254"/>
        <v>26.576600000000003</v>
      </c>
      <c r="AZ154" s="331">
        <f t="shared" si="254"/>
        <v>23.5505</v>
      </c>
      <c r="BA154" s="332">
        <f t="shared" si="254"/>
        <v>3.0261</v>
      </c>
    </row>
    <row r="155" spans="4:53" s="748" customFormat="1" ht="13.5" thickBot="1" x14ac:dyDescent="0.25">
      <c r="D155" s="16"/>
      <c r="E155" s="12"/>
      <c r="F155" s="16"/>
      <c r="G155" s="36"/>
      <c r="H155" s="267">
        <v>3233</v>
      </c>
      <c r="I155" s="335">
        <f t="shared" ref="I155:BA155" si="255">SUMIF($F$12:$F$427,"=3233",I$12:I$427)</f>
        <v>2480569</v>
      </c>
      <c r="J155" s="336">
        <f t="shared" si="255"/>
        <v>1812101</v>
      </c>
      <c r="K155" s="336">
        <f t="shared" si="255"/>
        <v>0</v>
      </c>
      <c r="L155" s="336">
        <f t="shared" si="255"/>
        <v>0</v>
      </c>
      <c r="M155" s="336">
        <f t="shared" si="255"/>
        <v>612490</v>
      </c>
      <c r="N155" s="336">
        <f t="shared" si="255"/>
        <v>36242</v>
      </c>
      <c r="O155" s="336">
        <f t="shared" si="255"/>
        <v>19736</v>
      </c>
      <c r="P155" s="337">
        <f t="shared" si="255"/>
        <v>4.12</v>
      </c>
      <c r="Q155" s="337">
        <f t="shared" si="255"/>
        <v>2.9</v>
      </c>
      <c r="R155" s="338">
        <f t="shared" si="255"/>
        <v>1.22</v>
      </c>
      <c r="S155" s="339">
        <f t="shared" si="255"/>
        <v>0</v>
      </c>
      <c r="T155" s="336">
        <f t="shared" si="255"/>
        <v>0</v>
      </c>
      <c r="U155" s="336">
        <f t="shared" si="255"/>
        <v>0</v>
      </c>
      <c r="V155" s="336">
        <f t="shared" si="255"/>
        <v>0</v>
      </c>
      <c r="W155" s="336">
        <f t="shared" si="255"/>
        <v>0</v>
      </c>
      <c r="X155" s="336">
        <f t="shared" si="255"/>
        <v>0</v>
      </c>
      <c r="Y155" s="336">
        <f t="shared" si="255"/>
        <v>0</v>
      </c>
      <c r="Z155" s="336">
        <f t="shared" si="255"/>
        <v>0</v>
      </c>
      <c r="AA155" s="336">
        <f t="shared" si="255"/>
        <v>0</v>
      </c>
      <c r="AB155" s="336">
        <f t="shared" si="255"/>
        <v>0</v>
      </c>
      <c r="AC155" s="336">
        <f t="shared" si="255"/>
        <v>0</v>
      </c>
      <c r="AD155" s="336">
        <f t="shared" si="255"/>
        <v>0</v>
      </c>
      <c r="AE155" s="336">
        <f t="shared" si="255"/>
        <v>0</v>
      </c>
      <c r="AF155" s="336">
        <f t="shared" si="255"/>
        <v>0</v>
      </c>
      <c r="AG155" s="336">
        <f t="shared" si="255"/>
        <v>0</v>
      </c>
      <c r="AH155" s="337">
        <f t="shared" si="255"/>
        <v>0</v>
      </c>
      <c r="AI155" s="337">
        <f t="shared" si="255"/>
        <v>0</v>
      </c>
      <c r="AJ155" s="337">
        <f t="shared" si="255"/>
        <v>0</v>
      </c>
      <c r="AK155" s="337">
        <f t="shared" si="255"/>
        <v>0</v>
      </c>
      <c r="AL155" s="337">
        <f t="shared" si="255"/>
        <v>0</v>
      </c>
      <c r="AM155" s="337">
        <f t="shared" si="255"/>
        <v>0</v>
      </c>
      <c r="AN155" s="337">
        <f t="shared" si="255"/>
        <v>0</v>
      </c>
      <c r="AO155" s="337">
        <f t="shared" si="255"/>
        <v>0</v>
      </c>
      <c r="AP155" s="337">
        <f t="shared" si="255"/>
        <v>0</v>
      </c>
      <c r="AQ155" s="340">
        <f t="shared" si="255"/>
        <v>0</v>
      </c>
      <c r="AR155" s="335">
        <f t="shared" si="255"/>
        <v>2480569</v>
      </c>
      <c r="AS155" s="336">
        <f t="shared" si="255"/>
        <v>1812101</v>
      </c>
      <c r="AT155" s="336">
        <f t="shared" si="255"/>
        <v>0</v>
      </c>
      <c r="AU155" s="336">
        <f t="shared" si="255"/>
        <v>0</v>
      </c>
      <c r="AV155" s="336">
        <f t="shared" si="255"/>
        <v>612490</v>
      </c>
      <c r="AW155" s="336">
        <f t="shared" si="255"/>
        <v>36242</v>
      </c>
      <c r="AX155" s="336">
        <f t="shared" si="255"/>
        <v>19736</v>
      </c>
      <c r="AY155" s="337">
        <f t="shared" si="255"/>
        <v>4.12</v>
      </c>
      <c r="AZ155" s="337">
        <f t="shared" si="255"/>
        <v>2.9</v>
      </c>
      <c r="BA155" s="338">
        <f t="shared" si="255"/>
        <v>1.22</v>
      </c>
    </row>
    <row r="157" spans="4:53" ht="12.95" customHeight="1" x14ac:dyDescent="0.25"/>
    <row r="159" spans="4:53" x14ac:dyDescent="0.25">
      <c r="P159" s="82"/>
      <c r="Q159" s="82"/>
      <c r="R159" s="82"/>
    </row>
    <row r="161" spans="16:18" x14ac:dyDescent="0.25">
      <c r="P161" s="82"/>
      <c r="Q161" s="82"/>
      <c r="R161" s="82"/>
    </row>
    <row r="163" spans="16:18" x14ac:dyDescent="0.25">
      <c r="P163" s="82"/>
      <c r="Q163" s="82"/>
      <c r="R163" s="82"/>
    </row>
  </sheetData>
  <mergeCells count="25">
    <mergeCell ref="AR6:BA7"/>
    <mergeCell ref="X7:Z9"/>
    <mergeCell ref="AA7:AA10"/>
    <mergeCell ref="AD7:AF9"/>
    <mergeCell ref="AG7:AG10"/>
    <mergeCell ref="AH7:AQ7"/>
    <mergeCell ref="AR8:AR10"/>
    <mergeCell ref="AS8:AX9"/>
    <mergeCell ref="AY8:AY10"/>
    <mergeCell ref="AZ8:BA9"/>
    <mergeCell ref="S7:W9"/>
    <mergeCell ref="S6:AQ6"/>
    <mergeCell ref="A3:E3"/>
    <mergeCell ref="AC7:AC10"/>
    <mergeCell ref="I8:I10"/>
    <mergeCell ref="AB7:AB10"/>
    <mergeCell ref="I6:R7"/>
    <mergeCell ref="J8:O9"/>
    <mergeCell ref="P8:P10"/>
    <mergeCell ref="Q8:R9"/>
    <mergeCell ref="AH8:AI9"/>
    <mergeCell ref="AJ8:AJ9"/>
    <mergeCell ref="AK8:AL8"/>
    <mergeCell ref="AM8:AN9"/>
    <mergeCell ref="AO8:AQ9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  <vt:lpstr>LB!Názvy_tisku</vt:lpstr>
    </vt:vector>
  </TitlesOfParts>
  <Manager/>
  <Company>kulk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Maryšková Andrea</cp:lastModifiedBy>
  <cp:revision/>
  <dcterms:created xsi:type="dcterms:W3CDTF">2009-03-06T07:28:09Z</dcterms:created>
  <dcterms:modified xsi:type="dcterms:W3CDTF">2021-12-15T12:54:12Z</dcterms:modified>
  <cp:category/>
  <cp:contentStatus/>
</cp:coreProperties>
</file>